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install\FINAL_APP\dashboard(충남고속)\file\"/>
    </mc:Choice>
  </mc:AlternateContent>
  <xr:revisionPtr revIDLastSave="0" documentId="13_ncr:1_{F864353F-5F9D-460F-B5BD-09BF8E8AFB4C}" xr6:coauthVersionLast="47" xr6:coauthVersionMax="47" xr10:uidLastSave="{00000000-0000-0000-0000-000000000000}"/>
  <bookViews>
    <workbookView xWindow="-120" yWindow="-120" windowWidth="29040" windowHeight="15720" activeTab="4" xr2:uid="{83F530E4-99FC-4BDC-9A2C-BA83F81BE061}"/>
  </bookViews>
  <sheets>
    <sheet name="탕데이터" sheetId="1" r:id="rId1"/>
    <sheet name="차량별" sheetId="9" r:id="rId2"/>
    <sheet name="운전자별" sheetId="3" r:id="rId3"/>
    <sheet name="차량+운전자별" sheetId="8" r:id="rId4"/>
    <sheet name="코스+운전자별" sheetId="10" r:id="rId5"/>
    <sheet name="출력예시" sheetId="4" r:id="rId6"/>
    <sheet name="코스차량분석" sheetId="6" r:id="rId7"/>
    <sheet name="차량별-코스별" sheetId="5" r:id="rId8"/>
    <sheet name="차량별코스" sheetId="2" r:id="rId9"/>
  </sheets>
  <definedNames>
    <definedName name="_xlnm._FilterDatabase" localSheetId="2" hidden="1">운전자별!$A$1:$Z$43</definedName>
    <definedName name="_xlnm._FilterDatabase" localSheetId="3" hidden="1">'차량+운전자별'!$A$1:$AG$62</definedName>
    <definedName name="_xlnm._FilterDatabase" localSheetId="7" hidden="1">'차량별-코스별'!$A$1:$E$163</definedName>
    <definedName name="_xlnm._FilterDatabase" localSheetId="4" hidden="1">'코스+운전자별'!$A$1:$AH$87</definedName>
    <definedName name="_xlnm._FilterDatabase" localSheetId="0" hidden="1">탕데이터!$A$1:$BZ$1277</definedName>
    <definedName name="_xlnm.Print_Area" localSheetId="5">출력예시!$A$1:$W$53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75" i="10" l="1"/>
  <c r="F175" i="10" s="1"/>
  <c r="E175" i="10"/>
  <c r="G175" i="10"/>
  <c r="H175" i="10"/>
  <c r="W175" i="10" s="1"/>
  <c r="I175" i="10"/>
  <c r="J175" i="10"/>
  <c r="K175" i="10"/>
  <c r="L175" i="10"/>
  <c r="Z175" i="10" s="1"/>
  <c r="M175" i="10"/>
  <c r="N175" i="10"/>
  <c r="O175" i="10"/>
  <c r="P175" i="10"/>
  <c r="AB175" i="10" s="1"/>
  <c r="Q175" i="10"/>
  <c r="AC175" i="10" s="1"/>
  <c r="R175" i="10"/>
  <c r="S175" i="10"/>
  <c r="T175" i="10"/>
  <c r="U175" i="10"/>
  <c r="V175" i="10"/>
  <c r="AA175" i="10" s="1"/>
  <c r="X175" i="10"/>
  <c r="Y175" i="10"/>
  <c r="AD175" i="10"/>
  <c r="AE175" i="10"/>
  <c r="AF175" i="10"/>
  <c r="AG175" i="10"/>
  <c r="D176" i="10"/>
  <c r="F176" i="10" s="1"/>
  <c r="E176" i="10"/>
  <c r="G176" i="10"/>
  <c r="H176" i="10"/>
  <c r="W176" i="10" s="1"/>
  <c r="I176" i="10"/>
  <c r="J176" i="10"/>
  <c r="K176" i="10"/>
  <c r="L176" i="10"/>
  <c r="M176" i="10"/>
  <c r="N176" i="10"/>
  <c r="O176" i="10"/>
  <c r="P176" i="10"/>
  <c r="AB176" i="10" s="1"/>
  <c r="Q176" i="10"/>
  <c r="AC176" i="10" s="1"/>
  <c r="R176" i="10"/>
  <c r="AD176" i="10" s="1"/>
  <c r="S176" i="10"/>
  <c r="T176" i="10"/>
  <c r="U176" i="10"/>
  <c r="V176" i="10"/>
  <c r="AE176" i="10" s="1"/>
  <c r="X176" i="10"/>
  <c r="Y176" i="10"/>
  <c r="Z176" i="10"/>
  <c r="AF176" i="10"/>
  <c r="AG176" i="10"/>
  <c r="D177" i="10"/>
  <c r="F177" i="10" s="1"/>
  <c r="E177" i="10"/>
  <c r="G177" i="10"/>
  <c r="H177" i="10"/>
  <c r="W177" i="10" s="1"/>
  <c r="I177" i="10"/>
  <c r="J177" i="10"/>
  <c r="K177" i="10"/>
  <c r="L177" i="10"/>
  <c r="M177" i="10"/>
  <c r="N177" i="10"/>
  <c r="O177" i="10"/>
  <c r="P177" i="10"/>
  <c r="AB177" i="10" s="1"/>
  <c r="Q177" i="10"/>
  <c r="AC177" i="10" s="1"/>
  <c r="R177" i="10"/>
  <c r="AD177" i="10" s="1"/>
  <c r="S177" i="10"/>
  <c r="AE177" i="10" s="1"/>
  <c r="T177" i="10"/>
  <c r="U177" i="10"/>
  <c r="V177" i="10"/>
  <c r="X177" i="10"/>
  <c r="Y177" i="10"/>
  <c r="Z177" i="10"/>
  <c r="AA177" i="10"/>
  <c r="AF177" i="10"/>
  <c r="AG177" i="10"/>
  <c r="D178" i="10"/>
  <c r="F178" i="10" s="1"/>
  <c r="E178" i="10"/>
  <c r="G178" i="10"/>
  <c r="H178" i="10"/>
  <c r="W178" i="10" s="1"/>
  <c r="I178" i="10"/>
  <c r="J178" i="10"/>
  <c r="K178" i="10"/>
  <c r="L178" i="10"/>
  <c r="M178" i="10"/>
  <c r="N178" i="10"/>
  <c r="O178" i="10"/>
  <c r="P178" i="10"/>
  <c r="AB178" i="10" s="1"/>
  <c r="Q178" i="10"/>
  <c r="AC178" i="10" s="1"/>
  <c r="R178" i="10"/>
  <c r="AD178" i="10" s="1"/>
  <c r="S178" i="10"/>
  <c r="T178" i="10"/>
  <c r="U178" i="10"/>
  <c r="V178" i="10"/>
  <c r="X178" i="10"/>
  <c r="Y178" i="10"/>
  <c r="Z178" i="10"/>
  <c r="AA178" i="10"/>
  <c r="AE178" i="10"/>
  <c r="AF178" i="10"/>
  <c r="AG178" i="10"/>
  <c r="D179" i="10"/>
  <c r="F179" i="10" s="1"/>
  <c r="E179" i="10"/>
  <c r="G179" i="10"/>
  <c r="H179" i="10"/>
  <c r="W179" i="10" s="1"/>
  <c r="I179" i="10"/>
  <c r="J179" i="10"/>
  <c r="K179" i="10"/>
  <c r="L179" i="10"/>
  <c r="M179" i="10"/>
  <c r="N179" i="10"/>
  <c r="O179" i="10"/>
  <c r="P179" i="10"/>
  <c r="AB179" i="10" s="1"/>
  <c r="Q179" i="10"/>
  <c r="AC179" i="10" s="1"/>
  <c r="R179" i="10"/>
  <c r="AD179" i="10" s="1"/>
  <c r="S179" i="10"/>
  <c r="T179" i="10"/>
  <c r="U179" i="10"/>
  <c r="V179" i="10"/>
  <c r="X179" i="10"/>
  <c r="Y179" i="10"/>
  <c r="Z179" i="10"/>
  <c r="AA179" i="10"/>
  <c r="AE179" i="10"/>
  <c r="AF179" i="10"/>
  <c r="AG179" i="10"/>
  <c r="D180" i="10"/>
  <c r="F180" i="10" s="1"/>
  <c r="E180" i="10"/>
  <c r="G180" i="10"/>
  <c r="H180" i="10"/>
  <c r="W180" i="10" s="1"/>
  <c r="I180" i="10"/>
  <c r="J180" i="10"/>
  <c r="K180" i="10"/>
  <c r="L180" i="10"/>
  <c r="M180" i="10"/>
  <c r="N180" i="10"/>
  <c r="O180" i="10"/>
  <c r="P180" i="10"/>
  <c r="AB180" i="10" s="1"/>
  <c r="Q180" i="10"/>
  <c r="AC180" i="10" s="1"/>
  <c r="R180" i="10"/>
  <c r="AD180" i="10" s="1"/>
  <c r="S180" i="10"/>
  <c r="T180" i="10"/>
  <c r="U180" i="10"/>
  <c r="V180" i="10"/>
  <c r="X180" i="10"/>
  <c r="Y180" i="10"/>
  <c r="Z180" i="10"/>
  <c r="AA180" i="10"/>
  <c r="AE180" i="10"/>
  <c r="AF180" i="10"/>
  <c r="AG180" i="10"/>
  <c r="D181" i="10"/>
  <c r="F181" i="10" s="1"/>
  <c r="E181" i="10"/>
  <c r="G181" i="10"/>
  <c r="H181" i="10"/>
  <c r="W181" i="10" s="1"/>
  <c r="I181" i="10"/>
  <c r="J181" i="10"/>
  <c r="K181" i="10"/>
  <c r="L181" i="10"/>
  <c r="M181" i="10"/>
  <c r="N181" i="10"/>
  <c r="O181" i="10"/>
  <c r="P181" i="10"/>
  <c r="AB181" i="10" s="1"/>
  <c r="Q181" i="10"/>
  <c r="AC181" i="10" s="1"/>
  <c r="R181" i="10"/>
  <c r="AD181" i="10" s="1"/>
  <c r="S181" i="10"/>
  <c r="T181" i="10"/>
  <c r="U181" i="10"/>
  <c r="V181" i="10"/>
  <c r="X181" i="10"/>
  <c r="Y181" i="10"/>
  <c r="Z181" i="10"/>
  <c r="AA181" i="10"/>
  <c r="AE181" i="10"/>
  <c r="AF181" i="10"/>
  <c r="AG181" i="10"/>
  <c r="D182" i="10"/>
  <c r="F182" i="10" s="1"/>
  <c r="E182" i="10"/>
  <c r="G182" i="10"/>
  <c r="H182" i="10"/>
  <c r="W182" i="10" s="1"/>
  <c r="I182" i="10"/>
  <c r="J182" i="10"/>
  <c r="K182" i="10"/>
  <c r="L182" i="10"/>
  <c r="M182" i="10"/>
  <c r="N182" i="10"/>
  <c r="O182" i="10"/>
  <c r="P182" i="10"/>
  <c r="AB182" i="10" s="1"/>
  <c r="Q182" i="10"/>
  <c r="AC182" i="10" s="1"/>
  <c r="R182" i="10"/>
  <c r="AD182" i="10" s="1"/>
  <c r="S182" i="10"/>
  <c r="T182" i="10"/>
  <c r="U182" i="10"/>
  <c r="V182" i="10"/>
  <c r="X182" i="10"/>
  <c r="Y182" i="10"/>
  <c r="Z182" i="10"/>
  <c r="AA182" i="10"/>
  <c r="AE182" i="10"/>
  <c r="AF182" i="10"/>
  <c r="AG182" i="10"/>
  <c r="D183" i="10"/>
  <c r="F183" i="10" s="1"/>
  <c r="E183" i="10"/>
  <c r="G183" i="10"/>
  <c r="H183" i="10"/>
  <c r="W183" i="10" s="1"/>
  <c r="I183" i="10"/>
  <c r="J183" i="10"/>
  <c r="K183" i="10"/>
  <c r="L183" i="10"/>
  <c r="M183" i="10"/>
  <c r="N183" i="10"/>
  <c r="O183" i="10"/>
  <c r="P183" i="10"/>
  <c r="AB183" i="10" s="1"/>
  <c r="Q183" i="10"/>
  <c r="AC183" i="10" s="1"/>
  <c r="R183" i="10"/>
  <c r="AD183" i="10" s="1"/>
  <c r="S183" i="10"/>
  <c r="T183" i="10"/>
  <c r="U183" i="10"/>
  <c r="V183" i="10"/>
  <c r="X183" i="10"/>
  <c r="Y183" i="10"/>
  <c r="Z183" i="10"/>
  <c r="AA183" i="10"/>
  <c r="AE183" i="10"/>
  <c r="AF183" i="10"/>
  <c r="AG183" i="10"/>
  <c r="D184" i="10"/>
  <c r="F184" i="10" s="1"/>
  <c r="E184" i="10"/>
  <c r="G184" i="10"/>
  <c r="H184" i="10"/>
  <c r="W184" i="10" s="1"/>
  <c r="I184" i="10"/>
  <c r="X184" i="10" s="1"/>
  <c r="J184" i="10"/>
  <c r="K184" i="10"/>
  <c r="L184" i="10"/>
  <c r="M184" i="10"/>
  <c r="N184" i="10"/>
  <c r="O184" i="10"/>
  <c r="P184" i="10"/>
  <c r="AB184" i="10" s="1"/>
  <c r="Q184" i="10"/>
  <c r="AC184" i="10" s="1"/>
  <c r="R184" i="10"/>
  <c r="AD184" i="10" s="1"/>
  <c r="S184" i="10"/>
  <c r="T184" i="10"/>
  <c r="U184" i="10"/>
  <c r="V184" i="10"/>
  <c r="Y184" i="10"/>
  <c r="Z184" i="10"/>
  <c r="AA184" i="10"/>
  <c r="AE184" i="10"/>
  <c r="AF184" i="10"/>
  <c r="AG184" i="10"/>
  <c r="D185" i="10"/>
  <c r="F185" i="10" s="1"/>
  <c r="E185" i="10"/>
  <c r="G185" i="10"/>
  <c r="H185" i="10"/>
  <c r="W185" i="10" s="1"/>
  <c r="I185" i="10"/>
  <c r="X185" i="10" s="1"/>
  <c r="J185" i="10"/>
  <c r="K185" i="10"/>
  <c r="L185" i="10"/>
  <c r="M185" i="10"/>
  <c r="N185" i="10"/>
  <c r="O185" i="10"/>
  <c r="P185" i="10"/>
  <c r="AB185" i="10" s="1"/>
  <c r="Q185" i="10"/>
  <c r="AC185" i="10" s="1"/>
  <c r="R185" i="10"/>
  <c r="AD185" i="10" s="1"/>
  <c r="S185" i="10"/>
  <c r="AE185" i="10" s="1"/>
  <c r="T185" i="10"/>
  <c r="U185" i="10"/>
  <c r="V185" i="10"/>
  <c r="Y185" i="10"/>
  <c r="Z185" i="10"/>
  <c r="AA185" i="10"/>
  <c r="AF185" i="10"/>
  <c r="AG185" i="10"/>
  <c r="D186" i="10"/>
  <c r="F186" i="10" s="1"/>
  <c r="E186" i="10"/>
  <c r="G186" i="10"/>
  <c r="H186" i="10"/>
  <c r="W186" i="10" s="1"/>
  <c r="I186" i="10"/>
  <c r="X186" i="10" s="1"/>
  <c r="J186" i="10"/>
  <c r="K186" i="10"/>
  <c r="L186" i="10"/>
  <c r="M186" i="10"/>
  <c r="N186" i="10"/>
  <c r="O186" i="10"/>
  <c r="P186" i="10"/>
  <c r="AB186" i="10" s="1"/>
  <c r="Q186" i="10"/>
  <c r="AC186" i="10" s="1"/>
  <c r="R186" i="10"/>
  <c r="AD186" i="10" s="1"/>
  <c r="S186" i="10"/>
  <c r="T186" i="10"/>
  <c r="U186" i="10"/>
  <c r="V186" i="10"/>
  <c r="AE186" i="10" s="1"/>
  <c r="Y186" i="10"/>
  <c r="Z186" i="10"/>
  <c r="AF186" i="10"/>
  <c r="AG186" i="10"/>
  <c r="D187" i="10"/>
  <c r="F187" i="10" s="1"/>
  <c r="E187" i="10"/>
  <c r="G187" i="10"/>
  <c r="H187" i="10"/>
  <c r="W187" i="10" s="1"/>
  <c r="I187" i="10"/>
  <c r="X187" i="10" s="1"/>
  <c r="J187" i="10"/>
  <c r="K187" i="10"/>
  <c r="L187" i="10"/>
  <c r="M187" i="10"/>
  <c r="N187" i="10"/>
  <c r="O187" i="10"/>
  <c r="P187" i="10"/>
  <c r="AB187" i="10" s="1"/>
  <c r="Q187" i="10"/>
  <c r="AC187" i="10" s="1"/>
  <c r="R187" i="10"/>
  <c r="AD187" i="10" s="1"/>
  <c r="S187" i="10"/>
  <c r="T187" i="10"/>
  <c r="U187" i="10"/>
  <c r="V187" i="10"/>
  <c r="AE187" i="10" s="1"/>
  <c r="Y187" i="10"/>
  <c r="Z187" i="10"/>
  <c r="AF187" i="10"/>
  <c r="AG187" i="10"/>
  <c r="D188" i="10"/>
  <c r="F188" i="10" s="1"/>
  <c r="E188" i="10"/>
  <c r="G188" i="10"/>
  <c r="H188" i="10"/>
  <c r="W188" i="10" s="1"/>
  <c r="I188" i="10"/>
  <c r="X188" i="10" s="1"/>
  <c r="J188" i="10"/>
  <c r="K188" i="10"/>
  <c r="L188" i="10"/>
  <c r="M188" i="10"/>
  <c r="N188" i="10"/>
  <c r="O188" i="10"/>
  <c r="P188" i="10"/>
  <c r="AB188" i="10" s="1"/>
  <c r="Q188" i="10"/>
  <c r="AC188" i="10" s="1"/>
  <c r="R188" i="10"/>
  <c r="AD188" i="10" s="1"/>
  <c r="S188" i="10"/>
  <c r="T188" i="10"/>
  <c r="U188" i="10"/>
  <c r="V188" i="10"/>
  <c r="AE188" i="10" s="1"/>
  <c r="Y188" i="10"/>
  <c r="Z188" i="10"/>
  <c r="AF188" i="10"/>
  <c r="AG188" i="10"/>
  <c r="D189" i="10"/>
  <c r="F189" i="10" s="1"/>
  <c r="E189" i="10"/>
  <c r="G189" i="10"/>
  <c r="H189" i="10"/>
  <c r="W189" i="10" s="1"/>
  <c r="I189" i="10"/>
  <c r="X189" i="10" s="1"/>
  <c r="J189" i="10"/>
  <c r="K189" i="10"/>
  <c r="L189" i="10"/>
  <c r="M189" i="10"/>
  <c r="N189" i="10"/>
  <c r="O189" i="10"/>
  <c r="AA189" i="10" s="1"/>
  <c r="P189" i="10"/>
  <c r="AB189" i="10" s="1"/>
  <c r="Q189" i="10"/>
  <c r="AC189" i="10" s="1"/>
  <c r="R189" i="10"/>
  <c r="AD189" i="10" s="1"/>
  <c r="S189" i="10"/>
  <c r="T189" i="10"/>
  <c r="U189" i="10"/>
  <c r="V189" i="10"/>
  <c r="AE189" i="10" s="1"/>
  <c r="Y189" i="10"/>
  <c r="Z189" i="10"/>
  <c r="AF189" i="10"/>
  <c r="AG189" i="10"/>
  <c r="D190" i="10"/>
  <c r="F190" i="10" s="1"/>
  <c r="E190" i="10"/>
  <c r="G190" i="10"/>
  <c r="H190" i="10"/>
  <c r="W190" i="10" s="1"/>
  <c r="I190" i="10"/>
  <c r="X190" i="10" s="1"/>
  <c r="J190" i="10"/>
  <c r="K190" i="10"/>
  <c r="L190" i="10"/>
  <c r="M190" i="10"/>
  <c r="N190" i="10"/>
  <c r="O190" i="10"/>
  <c r="AA190" i="10" s="1"/>
  <c r="P190" i="10"/>
  <c r="AB190" i="10" s="1"/>
  <c r="Q190" i="10"/>
  <c r="AC190" i="10" s="1"/>
  <c r="R190" i="10"/>
  <c r="AD190" i="10" s="1"/>
  <c r="S190" i="10"/>
  <c r="T190" i="10"/>
  <c r="U190" i="10"/>
  <c r="V190" i="10"/>
  <c r="AE190" i="10" s="1"/>
  <c r="Y190" i="10"/>
  <c r="Z190" i="10"/>
  <c r="AF190" i="10"/>
  <c r="AG190" i="10"/>
  <c r="D191" i="10"/>
  <c r="F191" i="10" s="1"/>
  <c r="E191" i="10"/>
  <c r="G191" i="10"/>
  <c r="H191" i="10"/>
  <c r="W191" i="10" s="1"/>
  <c r="I191" i="10"/>
  <c r="X191" i="10" s="1"/>
  <c r="J191" i="10"/>
  <c r="K191" i="10"/>
  <c r="L191" i="10"/>
  <c r="M191" i="10"/>
  <c r="N191" i="10"/>
  <c r="O191" i="10"/>
  <c r="AA191" i="10" s="1"/>
  <c r="P191" i="10"/>
  <c r="AB191" i="10" s="1"/>
  <c r="Q191" i="10"/>
  <c r="AC191" i="10" s="1"/>
  <c r="R191" i="10"/>
  <c r="AD191" i="10" s="1"/>
  <c r="S191" i="10"/>
  <c r="T191" i="10"/>
  <c r="U191" i="10"/>
  <c r="V191" i="10"/>
  <c r="AE191" i="10" s="1"/>
  <c r="Y191" i="10"/>
  <c r="Z191" i="10"/>
  <c r="AF191" i="10"/>
  <c r="AG191" i="10"/>
  <c r="D192" i="10"/>
  <c r="F192" i="10" s="1"/>
  <c r="E192" i="10"/>
  <c r="G192" i="10"/>
  <c r="H192" i="10"/>
  <c r="W192" i="10" s="1"/>
  <c r="I192" i="10"/>
  <c r="X192" i="10" s="1"/>
  <c r="J192" i="10"/>
  <c r="K192" i="10"/>
  <c r="L192" i="10"/>
  <c r="M192" i="10"/>
  <c r="N192" i="10"/>
  <c r="O192" i="10"/>
  <c r="AA192" i="10" s="1"/>
  <c r="P192" i="10"/>
  <c r="AB192" i="10" s="1"/>
  <c r="Q192" i="10"/>
  <c r="AC192" i="10" s="1"/>
  <c r="R192" i="10"/>
  <c r="AD192" i="10" s="1"/>
  <c r="S192" i="10"/>
  <c r="T192" i="10"/>
  <c r="U192" i="10"/>
  <c r="V192" i="10"/>
  <c r="AE192" i="10" s="1"/>
  <c r="Y192" i="10"/>
  <c r="Z192" i="10"/>
  <c r="AF192" i="10"/>
  <c r="AG192" i="10"/>
  <c r="D193" i="10"/>
  <c r="F193" i="10" s="1"/>
  <c r="E193" i="10"/>
  <c r="G193" i="10"/>
  <c r="H193" i="10"/>
  <c r="W193" i="10" s="1"/>
  <c r="I193" i="10"/>
  <c r="X193" i="10" s="1"/>
  <c r="J193" i="10"/>
  <c r="K193" i="10"/>
  <c r="L193" i="10"/>
  <c r="M193" i="10"/>
  <c r="N193" i="10"/>
  <c r="O193" i="10"/>
  <c r="P193" i="10"/>
  <c r="AB193" i="10" s="1"/>
  <c r="Q193" i="10"/>
  <c r="AC193" i="10" s="1"/>
  <c r="R193" i="10"/>
  <c r="AD193" i="10" s="1"/>
  <c r="S193" i="10"/>
  <c r="T193" i="10"/>
  <c r="U193" i="10"/>
  <c r="V193" i="10"/>
  <c r="AE193" i="10" s="1"/>
  <c r="Y193" i="10"/>
  <c r="Z193" i="10"/>
  <c r="AF193" i="10"/>
  <c r="AG193" i="10"/>
  <c r="D194" i="10"/>
  <c r="F194" i="10" s="1"/>
  <c r="E194" i="10"/>
  <c r="G194" i="10"/>
  <c r="H194" i="10"/>
  <c r="W194" i="10" s="1"/>
  <c r="I194" i="10"/>
  <c r="X194" i="10" s="1"/>
  <c r="J194" i="10"/>
  <c r="K194" i="10"/>
  <c r="L194" i="10"/>
  <c r="M194" i="10"/>
  <c r="N194" i="10"/>
  <c r="O194" i="10"/>
  <c r="P194" i="10"/>
  <c r="AB194" i="10" s="1"/>
  <c r="Q194" i="10"/>
  <c r="AC194" i="10" s="1"/>
  <c r="R194" i="10"/>
  <c r="AD194" i="10" s="1"/>
  <c r="S194" i="10"/>
  <c r="T194" i="10"/>
  <c r="U194" i="10"/>
  <c r="V194" i="10"/>
  <c r="AE194" i="10" s="1"/>
  <c r="Y194" i="10"/>
  <c r="Z194" i="10"/>
  <c r="AF194" i="10"/>
  <c r="AG194" i="10"/>
  <c r="D195" i="10"/>
  <c r="F195" i="10" s="1"/>
  <c r="E195" i="10"/>
  <c r="G195" i="10"/>
  <c r="H195" i="10"/>
  <c r="W195" i="10" s="1"/>
  <c r="I195" i="10"/>
  <c r="X195" i="10" s="1"/>
  <c r="J195" i="10"/>
  <c r="K195" i="10"/>
  <c r="L195" i="10"/>
  <c r="M195" i="10"/>
  <c r="N195" i="10"/>
  <c r="O195" i="10"/>
  <c r="P195" i="10"/>
  <c r="AB195" i="10" s="1"/>
  <c r="Q195" i="10"/>
  <c r="AC195" i="10" s="1"/>
  <c r="R195" i="10"/>
  <c r="AD195" i="10" s="1"/>
  <c r="S195" i="10"/>
  <c r="T195" i="10"/>
  <c r="U195" i="10"/>
  <c r="V195" i="10"/>
  <c r="AE195" i="10" s="1"/>
  <c r="Y195" i="10"/>
  <c r="Z195" i="10"/>
  <c r="AF195" i="10"/>
  <c r="AG195" i="10"/>
  <c r="D196" i="10"/>
  <c r="F196" i="10" s="1"/>
  <c r="AH196" i="10" s="1" a="1"/>
  <c r="AH196" i="10" s="1"/>
  <c r="E196" i="10"/>
  <c r="G196" i="10"/>
  <c r="H196" i="10"/>
  <c r="W196" i="10" s="1"/>
  <c r="I196" i="10"/>
  <c r="X196" i="10" s="1"/>
  <c r="J196" i="10"/>
  <c r="K196" i="10"/>
  <c r="L196" i="10"/>
  <c r="M196" i="10"/>
  <c r="N196" i="10"/>
  <c r="O196" i="10"/>
  <c r="P196" i="10"/>
  <c r="AB196" i="10" s="1"/>
  <c r="Q196" i="10"/>
  <c r="AC196" i="10" s="1"/>
  <c r="R196" i="10"/>
  <c r="AD196" i="10" s="1"/>
  <c r="S196" i="10"/>
  <c r="AE196" i="10" s="1"/>
  <c r="T196" i="10"/>
  <c r="U196" i="10"/>
  <c r="V196" i="10"/>
  <c r="AA196" i="10" s="1"/>
  <c r="Y196" i="10"/>
  <c r="Z196" i="10"/>
  <c r="AF196" i="10"/>
  <c r="AG196" i="10"/>
  <c r="D197" i="10"/>
  <c r="F197" i="10" s="1"/>
  <c r="E197" i="10"/>
  <c r="G197" i="10"/>
  <c r="H197" i="10"/>
  <c r="W197" i="10" s="1"/>
  <c r="I197" i="10"/>
  <c r="X197" i="10" s="1"/>
  <c r="J197" i="10"/>
  <c r="K197" i="10"/>
  <c r="L197" i="10"/>
  <c r="M197" i="10"/>
  <c r="N197" i="10"/>
  <c r="O197" i="10"/>
  <c r="P197" i="10"/>
  <c r="AB197" i="10" s="1"/>
  <c r="Q197" i="10"/>
  <c r="AC197" i="10" s="1"/>
  <c r="R197" i="10"/>
  <c r="AD197" i="10" s="1"/>
  <c r="S197" i="10"/>
  <c r="T197" i="10"/>
  <c r="U197" i="10"/>
  <c r="V197" i="10"/>
  <c r="AE197" i="10" s="1"/>
  <c r="Y197" i="10"/>
  <c r="Z197" i="10"/>
  <c r="AF197" i="10"/>
  <c r="AG197" i="10"/>
  <c r="D198" i="10"/>
  <c r="F198" i="10" s="1"/>
  <c r="E198" i="10"/>
  <c r="G198" i="10"/>
  <c r="H198" i="10"/>
  <c r="W198" i="10" s="1"/>
  <c r="I198" i="10"/>
  <c r="X198" i="10" s="1"/>
  <c r="J198" i="10"/>
  <c r="K198" i="10"/>
  <c r="L198" i="10"/>
  <c r="M198" i="10"/>
  <c r="N198" i="10"/>
  <c r="O198" i="10"/>
  <c r="P198" i="10"/>
  <c r="AB198" i="10" s="1"/>
  <c r="Q198" i="10"/>
  <c r="AC198" i="10" s="1"/>
  <c r="R198" i="10"/>
  <c r="AD198" i="10" s="1"/>
  <c r="S198" i="10"/>
  <c r="T198" i="10"/>
  <c r="U198" i="10"/>
  <c r="V198" i="10"/>
  <c r="AE198" i="10" s="1"/>
  <c r="Y198" i="10"/>
  <c r="Z198" i="10"/>
  <c r="AF198" i="10"/>
  <c r="AG198" i="10"/>
  <c r="D199" i="10"/>
  <c r="F199" i="10" s="1"/>
  <c r="E199" i="10"/>
  <c r="G199" i="10"/>
  <c r="H199" i="10"/>
  <c r="W199" i="10" s="1"/>
  <c r="I199" i="10"/>
  <c r="X199" i="10" s="1"/>
  <c r="J199" i="10"/>
  <c r="K199" i="10"/>
  <c r="L199" i="10"/>
  <c r="M199" i="10"/>
  <c r="N199" i="10"/>
  <c r="O199" i="10"/>
  <c r="P199" i="10"/>
  <c r="AB199" i="10" s="1"/>
  <c r="Q199" i="10"/>
  <c r="AC199" i="10" s="1"/>
  <c r="R199" i="10"/>
  <c r="AD199" i="10" s="1"/>
  <c r="S199" i="10"/>
  <c r="T199" i="10"/>
  <c r="U199" i="10"/>
  <c r="V199" i="10"/>
  <c r="AE199" i="10" s="1"/>
  <c r="Y199" i="10"/>
  <c r="Z199" i="10"/>
  <c r="AF199" i="10"/>
  <c r="AG199" i="10"/>
  <c r="D200" i="10"/>
  <c r="F200" i="10" s="1"/>
  <c r="AH200" i="10" s="1" a="1"/>
  <c r="AH200" i="10" s="1"/>
  <c r="E200" i="10"/>
  <c r="G200" i="10"/>
  <c r="H200" i="10"/>
  <c r="W200" i="10" s="1"/>
  <c r="I200" i="10"/>
  <c r="X200" i="10" s="1"/>
  <c r="J200" i="10"/>
  <c r="K200" i="10"/>
  <c r="L200" i="10"/>
  <c r="M200" i="10"/>
  <c r="N200" i="10"/>
  <c r="O200" i="10"/>
  <c r="P200" i="10"/>
  <c r="AB200" i="10" s="1"/>
  <c r="Q200" i="10"/>
  <c r="AC200" i="10" s="1"/>
  <c r="R200" i="10"/>
  <c r="AD200" i="10" s="1"/>
  <c r="S200" i="10"/>
  <c r="AE200" i="10" s="1"/>
  <c r="T200" i="10"/>
  <c r="U200" i="10"/>
  <c r="V200" i="10"/>
  <c r="AA200" i="10" s="1"/>
  <c r="Y200" i="10"/>
  <c r="Z200" i="10"/>
  <c r="AF200" i="10"/>
  <c r="AG200" i="10"/>
  <c r="D201" i="10"/>
  <c r="F201" i="10" s="1"/>
  <c r="E201" i="10"/>
  <c r="G201" i="10"/>
  <c r="H201" i="10"/>
  <c r="W201" i="10" s="1"/>
  <c r="I201" i="10"/>
  <c r="X201" i="10" s="1"/>
  <c r="J201" i="10"/>
  <c r="K201" i="10"/>
  <c r="L201" i="10"/>
  <c r="M201" i="10"/>
  <c r="N201" i="10"/>
  <c r="O201" i="10"/>
  <c r="P201" i="10"/>
  <c r="AB201" i="10" s="1"/>
  <c r="Q201" i="10"/>
  <c r="AC201" i="10" s="1"/>
  <c r="R201" i="10"/>
  <c r="AD201" i="10" s="1"/>
  <c r="S201" i="10"/>
  <c r="T201" i="10"/>
  <c r="U201" i="10"/>
  <c r="V201" i="10"/>
  <c r="AE201" i="10" s="1"/>
  <c r="Y201" i="10"/>
  <c r="Z201" i="10"/>
  <c r="AF201" i="10"/>
  <c r="AG201" i="10"/>
  <c r="D202" i="10"/>
  <c r="F202" i="10" s="1"/>
  <c r="E202" i="10"/>
  <c r="G202" i="10"/>
  <c r="H202" i="10"/>
  <c r="W202" i="10" s="1"/>
  <c r="I202" i="10"/>
  <c r="X202" i="10" s="1"/>
  <c r="J202" i="10"/>
  <c r="K202" i="10"/>
  <c r="L202" i="10"/>
  <c r="M202" i="10"/>
  <c r="N202" i="10"/>
  <c r="O202" i="10"/>
  <c r="P202" i="10"/>
  <c r="AB202" i="10" s="1"/>
  <c r="Q202" i="10"/>
  <c r="AC202" i="10" s="1"/>
  <c r="R202" i="10"/>
  <c r="AD202" i="10" s="1"/>
  <c r="S202" i="10"/>
  <c r="T202" i="10"/>
  <c r="U202" i="10"/>
  <c r="V202" i="10"/>
  <c r="AE202" i="10" s="1"/>
  <c r="Y202" i="10"/>
  <c r="Z202" i="10"/>
  <c r="AF202" i="10"/>
  <c r="AG202" i="10"/>
  <c r="D203" i="10"/>
  <c r="F203" i="10" s="1"/>
  <c r="E203" i="10"/>
  <c r="G203" i="10"/>
  <c r="H203" i="10"/>
  <c r="W203" i="10" s="1"/>
  <c r="I203" i="10"/>
  <c r="X203" i="10" s="1"/>
  <c r="J203" i="10"/>
  <c r="K203" i="10"/>
  <c r="L203" i="10"/>
  <c r="M203" i="10"/>
  <c r="N203" i="10"/>
  <c r="O203" i="10"/>
  <c r="P203" i="10"/>
  <c r="AB203" i="10" s="1"/>
  <c r="Q203" i="10"/>
  <c r="AC203" i="10" s="1"/>
  <c r="R203" i="10"/>
  <c r="AD203" i="10" s="1"/>
  <c r="S203" i="10"/>
  <c r="T203" i="10"/>
  <c r="U203" i="10"/>
  <c r="V203" i="10"/>
  <c r="AE203" i="10" s="1"/>
  <c r="Y203" i="10"/>
  <c r="Z203" i="10"/>
  <c r="AF203" i="10"/>
  <c r="AG203" i="10"/>
  <c r="D204" i="10"/>
  <c r="F204" i="10" s="1"/>
  <c r="AH204" i="10" s="1" a="1"/>
  <c r="AH204" i="10" s="1"/>
  <c r="E204" i="10"/>
  <c r="G204" i="10"/>
  <c r="H204" i="10"/>
  <c r="W204" i="10" s="1"/>
  <c r="I204" i="10"/>
  <c r="X204" i="10" s="1"/>
  <c r="J204" i="10"/>
  <c r="K204" i="10"/>
  <c r="L204" i="10"/>
  <c r="M204" i="10"/>
  <c r="N204" i="10"/>
  <c r="O204" i="10"/>
  <c r="AA204" i="10" s="1"/>
  <c r="P204" i="10"/>
  <c r="AB204" i="10" s="1"/>
  <c r="Q204" i="10"/>
  <c r="AC204" i="10" s="1"/>
  <c r="R204" i="10"/>
  <c r="AD204" i="10" s="1"/>
  <c r="S204" i="10"/>
  <c r="T204" i="10"/>
  <c r="U204" i="10"/>
  <c r="V204" i="10"/>
  <c r="AE204" i="10" s="1"/>
  <c r="Y204" i="10"/>
  <c r="Z204" i="10"/>
  <c r="AF204" i="10"/>
  <c r="AG204" i="10"/>
  <c r="D205" i="10"/>
  <c r="F205" i="10" s="1"/>
  <c r="E205" i="10"/>
  <c r="G205" i="10"/>
  <c r="H205" i="10"/>
  <c r="W205" i="10" s="1"/>
  <c r="I205" i="10"/>
  <c r="X205" i="10" s="1"/>
  <c r="J205" i="10"/>
  <c r="K205" i="10"/>
  <c r="L205" i="10"/>
  <c r="M205" i="10"/>
  <c r="N205" i="10"/>
  <c r="O205" i="10"/>
  <c r="AA205" i="10" s="1"/>
  <c r="P205" i="10"/>
  <c r="AB205" i="10" s="1"/>
  <c r="Q205" i="10"/>
  <c r="AC205" i="10" s="1"/>
  <c r="R205" i="10"/>
  <c r="AD205" i="10" s="1"/>
  <c r="S205" i="10"/>
  <c r="T205" i="10"/>
  <c r="U205" i="10"/>
  <c r="V205" i="10"/>
  <c r="AE205" i="10" s="1"/>
  <c r="Y205" i="10"/>
  <c r="Z205" i="10"/>
  <c r="AF205" i="10"/>
  <c r="AG205" i="10"/>
  <c r="BL557" i="1"/>
  <c r="BL974" i="1"/>
  <c r="AP2" i="2"/>
  <c r="AQ2" i="2"/>
  <c r="AR2" i="2" s="1"/>
  <c r="AS2" i="2" s="1"/>
  <c r="AT2" i="2" s="1"/>
  <c r="AU2" i="2" s="1"/>
  <c r="AV2" i="2" s="1"/>
  <c r="AW2" i="2" s="1"/>
  <c r="AX2" i="2" s="1"/>
  <c r="AY2" i="2" s="1"/>
  <c r="AZ2" i="2" s="1"/>
  <c r="AP3" i="2"/>
  <c r="AQ3" i="2" s="1"/>
  <c r="AR3" i="2" s="1"/>
  <c r="AS3" i="2" s="1"/>
  <c r="AT3" i="2" s="1"/>
  <c r="AU3" i="2" s="1"/>
  <c r="AV3" i="2" s="1"/>
  <c r="AW3" i="2" s="1"/>
  <c r="AX3" i="2" s="1"/>
  <c r="AY3" i="2" s="1"/>
  <c r="AZ3" i="2" s="1"/>
  <c r="AP4" i="2"/>
  <c r="AQ4" i="2" s="1"/>
  <c r="AR4" i="2" s="1"/>
  <c r="AS4" i="2" s="1"/>
  <c r="AT4" i="2" s="1"/>
  <c r="AU4" i="2" s="1"/>
  <c r="AV4" i="2" s="1"/>
  <c r="AW4" i="2" s="1"/>
  <c r="AX4" i="2" s="1"/>
  <c r="AY4" i="2" s="1"/>
  <c r="AZ4" i="2" s="1"/>
  <c r="AP5" i="2"/>
  <c r="AQ5" i="2" s="1"/>
  <c r="AR5" i="2" s="1"/>
  <c r="AS5" i="2" s="1"/>
  <c r="AT5" i="2" s="1"/>
  <c r="AU5" i="2" s="1"/>
  <c r="AV5" i="2" s="1"/>
  <c r="AW5" i="2" s="1"/>
  <c r="AX5" i="2" s="1"/>
  <c r="AY5" i="2" s="1"/>
  <c r="AZ5" i="2" s="1"/>
  <c r="AP6" i="2"/>
  <c r="AQ6" i="2"/>
  <c r="AR6" i="2"/>
  <c r="AS6" i="2" s="1"/>
  <c r="AT6" i="2" s="1"/>
  <c r="AU6" i="2" s="1"/>
  <c r="AV6" i="2" s="1"/>
  <c r="AW6" i="2" s="1"/>
  <c r="AX6" i="2" s="1"/>
  <c r="AY6" i="2" s="1"/>
  <c r="AZ6" i="2" s="1"/>
  <c r="AP7" i="2"/>
  <c r="AQ7" i="2" s="1"/>
  <c r="AR7" i="2" s="1"/>
  <c r="AS7" i="2" s="1"/>
  <c r="AT7" i="2" s="1"/>
  <c r="AU7" i="2" s="1"/>
  <c r="AV7" i="2" s="1"/>
  <c r="AW7" i="2" s="1"/>
  <c r="AX7" i="2" s="1"/>
  <c r="AY7" i="2" s="1"/>
  <c r="AZ7" i="2" s="1"/>
  <c r="AP8" i="2"/>
  <c r="AQ8" i="2"/>
  <c r="AR8" i="2"/>
  <c r="AS8" i="2"/>
  <c r="AT8" i="2"/>
  <c r="AU8" i="2" s="1"/>
  <c r="AV8" i="2" s="1"/>
  <c r="AW8" i="2" s="1"/>
  <c r="AX8" i="2" s="1"/>
  <c r="AY8" i="2" s="1"/>
  <c r="AZ8" i="2" s="1"/>
  <c r="AP9" i="2"/>
  <c r="AQ9" i="2"/>
  <c r="AR9" i="2" s="1"/>
  <c r="AS9" i="2" s="1"/>
  <c r="AT9" i="2" s="1"/>
  <c r="AU9" i="2" s="1"/>
  <c r="AV9" i="2" s="1"/>
  <c r="AW9" i="2" s="1"/>
  <c r="AX9" i="2" s="1"/>
  <c r="AY9" i="2" s="1"/>
  <c r="AZ9" i="2" s="1"/>
  <c r="AP10" i="2"/>
  <c r="AQ10" i="2"/>
  <c r="AR10" i="2" s="1"/>
  <c r="AS10" i="2" s="1"/>
  <c r="AT10" i="2" s="1"/>
  <c r="AU10" i="2" s="1"/>
  <c r="AV10" i="2" s="1"/>
  <c r="AW10" i="2" s="1"/>
  <c r="AX10" i="2" s="1"/>
  <c r="AY10" i="2" s="1"/>
  <c r="AZ10" i="2" s="1"/>
  <c r="AP11" i="2"/>
  <c r="AQ11" i="2"/>
  <c r="AR11" i="2"/>
  <c r="AS11" i="2"/>
  <c r="AT11" i="2" s="1"/>
  <c r="AU11" i="2" s="1"/>
  <c r="AV11" i="2" s="1"/>
  <c r="AW11" i="2" s="1"/>
  <c r="AX11" i="2" s="1"/>
  <c r="AY11" i="2" s="1"/>
  <c r="AZ11" i="2" s="1"/>
  <c r="AP12" i="2"/>
  <c r="AQ12" i="2" s="1"/>
  <c r="AR12" i="2" s="1"/>
  <c r="AS12" i="2" s="1"/>
  <c r="AT12" i="2" s="1"/>
  <c r="AU12" i="2" s="1"/>
  <c r="AV12" i="2" s="1"/>
  <c r="AW12" i="2" s="1"/>
  <c r="AX12" i="2" s="1"/>
  <c r="AY12" i="2" s="1"/>
  <c r="AZ12" i="2" s="1"/>
  <c r="AP13" i="2"/>
  <c r="AQ13" i="2" s="1"/>
  <c r="AR13" i="2" s="1"/>
  <c r="AS13" i="2" s="1"/>
  <c r="AT13" i="2" s="1"/>
  <c r="AU13" i="2" s="1"/>
  <c r="AV13" i="2" s="1"/>
  <c r="AW13" i="2" s="1"/>
  <c r="AX13" i="2" s="1"/>
  <c r="AY13" i="2" s="1"/>
  <c r="AZ13" i="2" s="1"/>
  <c r="AP14" i="2"/>
  <c r="AQ14" i="2"/>
  <c r="AR14" i="2"/>
  <c r="AS14" i="2" s="1"/>
  <c r="AT14" i="2" s="1"/>
  <c r="AU14" i="2" s="1"/>
  <c r="AV14" i="2" s="1"/>
  <c r="AW14" i="2" s="1"/>
  <c r="AX14" i="2" s="1"/>
  <c r="AY14" i="2" s="1"/>
  <c r="AZ14" i="2" s="1"/>
  <c r="AP15" i="2"/>
  <c r="AQ15" i="2" s="1"/>
  <c r="AR15" i="2" s="1"/>
  <c r="AS15" i="2" s="1"/>
  <c r="AT15" i="2" s="1"/>
  <c r="AU15" i="2" s="1"/>
  <c r="AV15" i="2" s="1"/>
  <c r="AW15" i="2" s="1"/>
  <c r="AX15" i="2" s="1"/>
  <c r="AY15" i="2" s="1"/>
  <c r="AZ15" i="2" s="1"/>
  <c r="AP16" i="2"/>
  <c r="AQ16" i="2"/>
  <c r="AR16" i="2"/>
  <c r="AS16" i="2"/>
  <c r="AT16" i="2"/>
  <c r="AU16" i="2" s="1"/>
  <c r="AV16" i="2" s="1"/>
  <c r="AW16" i="2" s="1"/>
  <c r="AX16" i="2" s="1"/>
  <c r="AY16" i="2" s="1"/>
  <c r="AZ16" i="2" s="1"/>
  <c r="AP17" i="2"/>
  <c r="AQ17" i="2"/>
  <c r="AR17" i="2" s="1"/>
  <c r="AS17" i="2" s="1"/>
  <c r="AT17" i="2" s="1"/>
  <c r="AU17" i="2" s="1"/>
  <c r="AV17" i="2" s="1"/>
  <c r="AW17" i="2" s="1"/>
  <c r="AX17" i="2" s="1"/>
  <c r="AY17" i="2" s="1"/>
  <c r="AZ17" i="2" s="1"/>
  <c r="AP18" i="2"/>
  <c r="AQ18" i="2"/>
  <c r="AR18" i="2"/>
  <c r="AS18" i="2"/>
  <c r="AT18" i="2"/>
  <c r="AU18" i="2"/>
  <c r="AV18" i="2"/>
  <c r="AW18" i="2" s="1"/>
  <c r="AX18" i="2" s="1"/>
  <c r="AY18" i="2" s="1"/>
  <c r="AZ18" i="2" s="1"/>
  <c r="AP19" i="2"/>
  <c r="AQ19" i="2"/>
  <c r="AR19" i="2"/>
  <c r="AS19" i="2"/>
  <c r="AT19" i="2" s="1"/>
  <c r="AU19" i="2" s="1"/>
  <c r="AV19" i="2" s="1"/>
  <c r="AW19" i="2" s="1"/>
  <c r="AX19" i="2" s="1"/>
  <c r="AY19" i="2" s="1"/>
  <c r="AZ19" i="2" s="1"/>
  <c r="AP20" i="2"/>
  <c r="AQ20" i="2" s="1"/>
  <c r="AR20" i="2" s="1"/>
  <c r="AS20" i="2" s="1"/>
  <c r="AT20" i="2" s="1"/>
  <c r="AU20" i="2" s="1"/>
  <c r="AV20" i="2" s="1"/>
  <c r="AW20" i="2" s="1"/>
  <c r="AX20" i="2" s="1"/>
  <c r="AY20" i="2" s="1"/>
  <c r="AZ20" i="2" s="1"/>
  <c r="BX3" i="1"/>
  <c r="BY3" i="1"/>
  <c r="BX4" i="1"/>
  <c r="BY4" i="1"/>
  <c r="BX5" i="1"/>
  <c r="BY5" i="1"/>
  <c r="BX6" i="1"/>
  <c r="BY6" i="1"/>
  <c r="BX7" i="1"/>
  <c r="BY7" i="1"/>
  <c r="BX8" i="1"/>
  <c r="BY8" i="1"/>
  <c r="BX9" i="1"/>
  <c r="BY9" i="1"/>
  <c r="BX10" i="1"/>
  <c r="BY10" i="1"/>
  <c r="BX11" i="1"/>
  <c r="BY11" i="1"/>
  <c r="BX12" i="1"/>
  <c r="BY12" i="1"/>
  <c r="BX13" i="1"/>
  <c r="BY13" i="1"/>
  <c r="BX14" i="1"/>
  <c r="BY14" i="1"/>
  <c r="BX15" i="1"/>
  <c r="BY15" i="1"/>
  <c r="BX16" i="1"/>
  <c r="BY16" i="1"/>
  <c r="BX17" i="1"/>
  <c r="BY17" i="1"/>
  <c r="BX18" i="1"/>
  <c r="BY18" i="1"/>
  <c r="BX19" i="1"/>
  <c r="BY19" i="1"/>
  <c r="BX20" i="1"/>
  <c r="BY20" i="1"/>
  <c r="BX21" i="1"/>
  <c r="BY21" i="1"/>
  <c r="BX22" i="1"/>
  <c r="BY22" i="1"/>
  <c r="BX23" i="1"/>
  <c r="BY23" i="1"/>
  <c r="BX24" i="1"/>
  <c r="BY24" i="1"/>
  <c r="BX25" i="1"/>
  <c r="BY25" i="1"/>
  <c r="BX26" i="1"/>
  <c r="BY26" i="1"/>
  <c r="BX27" i="1"/>
  <c r="BY27" i="1"/>
  <c r="BX28" i="1"/>
  <c r="BY28" i="1"/>
  <c r="BX29" i="1"/>
  <c r="BY29" i="1"/>
  <c r="BX30" i="1"/>
  <c r="BY30" i="1"/>
  <c r="BX31" i="1"/>
  <c r="BY31" i="1"/>
  <c r="BX32" i="1"/>
  <c r="BY32" i="1"/>
  <c r="BX33" i="1"/>
  <c r="BY33" i="1"/>
  <c r="BX34" i="1"/>
  <c r="BY34" i="1"/>
  <c r="BX35" i="1"/>
  <c r="BY35" i="1"/>
  <c r="BX36" i="1"/>
  <c r="BY36" i="1"/>
  <c r="BX37" i="1"/>
  <c r="BY37" i="1"/>
  <c r="BX38" i="1"/>
  <c r="BY38" i="1"/>
  <c r="BX39" i="1"/>
  <c r="BY39" i="1"/>
  <c r="BX40" i="1"/>
  <c r="BY40" i="1"/>
  <c r="BX41" i="1"/>
  <c r="BY41" i="1"/>
  <c r="BX42" i="1"/>
  <c r="BY42" i="1"/>
  <c r="BX43" i="1"/>
  <c r="BY43" i="1"/>
  <c r="BX44" i="1"/>
  <c r="BY44" i="1"/>
  <c r="BX45" i="1"/>
  <c r="BY45" i="1"/>
  <c r="BX46" i="1"/>
  <c r="BY46" i="1"/>
  <c r="BX47" i="1"/>
  <c r="BY47" i="1"/>
  <c r="BX48" i="1"/>
  <c r="BY48" i="1"/>
  <c r="BX49" i="1"/>
  <c r="BY49" i="1"/>
  <c r="BX50" i="1"/>
  <c r="BY50" i="1"/>
  <c r="BX51" i="1"/>
  <c r="BY51" i="1"/>
  <c r="BX52" i="1"/>
  <c r="BY52" i="1"/>
  <c r="BX53" i="1"/>
  <c r="BY53" i="1"/>
  <c r="BX54" i="1"/>
  <c r="BY54" i="1"/>
  <c r="BX55" i="1"/>
  <c r="BY55" i="1"/>
  <c r="BX56" i="1"/>
  <c r="BY56" i="1"/>
  <c r="BX57" i="1"/>
  <c r="BY57" i="1"/>
  <c r="BX58" i="1"/>
  <c r="BY58" i="1"/>
  <c r="BX59" i="1"/>
  <c r="BY59" i="1"/>
  <c r="BX60" i="1"/>
  <c r="BY60" i="1"/>
  <c r="BX61" i="1"/>
  <c r="BY61" i="1"/>
  <c r="BX62" i="1"/>
  <c r="BY62" i="1"/>
  <c r="BX63" i="1"/>
  <c r="BY63" i="1"/>
  <c r="BX64" i="1"/>
  <c r="BY64" i="1"/>
  <c r="BX65" i="1"/>
  <c r="BY65" i="1"/>
  <c r="BX66" i="1"/>
  <c r="BY66" i="1"/>
  <c r="BX67" i="1"/>
  <c r="BY67" i="1"/>
  <c r="BX68" i="1"/>
  <c r="BY68" i="1"/>
  <c r="BX69" i="1"/>
  <c r="BY69" i="1"/>
  <c r="BX70" i="1"/>
  <c r="BY70" i="1"/>
  <c r="BX71" i="1"/>
  <c r="BY71" i="1"/>
  <c r="BX72" i="1"/>
  <c r="BY72" i="1"/>
  <c r="BX73" i="1"/>
  <c r="BY73" i="1"/>
  <c r="BX74" i="1"/>
  <c r="BY74" i="1"/>
  <c r="BX75" i="1"/>
  <c r="BY75" i="1"/>
  <c r="BX76" i="1"/>
  <c r="BY76" i="1"/>
  <c r="BX77" i="1"/>
  <c r="BY77" i="1"/>
  <c r="BX78" i="1"/>
  <c r="BY78" i="1"/>
  <c r="BX79" i="1"/>
  <c r="BY79" i="1"/>
  <c r="BX80" i="1"/>
  <c r="BY80" i="1"/>
  <c r="BX81" i="1"/>
  <c r="BY81" i="1"/>
  <c r="BX82" i="1"/>
  <c r="BY82" i="1"/>
  <c r="BX83" i="1"/>
  <c r="BY83" i="1"/>
  <c r="BX84" i="1"/>
  <c r="BY84" i="1"/>
  <c r="BX85" i="1"/>
  <c r="BY85" i="1"/>
  <c r="BX86" i="1"/>
  <c r="BY86" i="1"/>
  <c r="BX87" i="1"/>
  <c r="BY87" i="1"/>
  <c r="BX88" i="1"/>
  <c r="BY88" i="1"/>
  <c r="BX89" i="1"/>
  <c r="BY89" i="1"/>
  <c r="BX90" i="1"/>
  <c r="BY90" i="1"/>
  <c r="BX91" i="1"/>
  <c r="BY91" i="1"/>
  <c r="BX92" i="1"/>
  <c r="BY92" i="1"/>
  <c r="BX93" i="1"/>
  <c r="BY93" i="1"/>
  <c r="BX94" i="1"/>
  <c r="BY94" i="1"/>
  <c r="BX95" i="1"/>
  <c r="BY95" i="1"/>
  <c r="BX96" i="1"/>
  <c r="BY96" i="1"/>
  <c r="BX97" i="1"/>
  <c r="BY97" i="1"/>
  <c r="BX98" i="1"/>
  <c r="BY98" i="1"/>
  <c r="BX99" i="1"/>
  <c r="BY99" i="1"/>
  <c r="BX100" i="1"/>
  <c r="BY100" i="1"/>
  <c r="BX101" i="1"/>
  <c r="BY101" i="1"/>
  <c r="BX102" i="1"/>
  <c r="BY102" i="1"/>
  <c r="BX103" i="1"/>
  <c r="BY103" i="1"/>
  <c r="BX104" i="1"/>
  <c r="BY104" i="1"/>
  <c r="BX105" i="1"/>
  <c r="BY105" i="1"/>
  <c r="BX106" i="1"/>
  <c r="BY106" i="1"/>
  <c r="BX107" i="1"/>
  <c r="BY107" i="1"/>
  <c r="BX108" i="1"/>
  <c r="BY108" i="1"/>
  <c r="BX109" i="1"/>
  <c r="BY109" i="1"/>
  <c r="BX110" i="1"/>
  <c r="BY110" i="1"/>
  <c r="BX111" i="1"/>
  <c r="BY111" i="1"/>
  <c r="BX112" i="1"/>
  <c r="BY112" i="1"/>
  <c r="BX113" i="1"/>
  <c r="BY113" i="1"/>
  <c r="BX114" i="1"/>
  <c r="BY114" i="1"/>
  <c r="BX115" i="1"/>
  <c r="BY115" i="1"/>
  <c r="BX116" i="1"/>
  <c r="BY116" i="1"/>
  <c r="BX117" i="1"/>
  <c r="BY117" i="1"/>
  <c r="BX118" i="1"/>
  <c r="BY118" i="1"/>
  <c r="BX119" i="1"/>
  <c r="BY119" i="1"/>
  <c r="BX120" i="1"/>
  <c r="BY120" i="1"/>
  <c r="BX121" i="1"/>
  <c r="BY121" i="1"/>
  <c r="BX122" i="1"/>
  <c r="BY122" i="1"/>
  <c r="BX123" i="1"/>
  <c r="BY123" i="1"/>
  <c r="BX124" i="1"/>
  <c r="BY124" i="1"/>
  <c r="BX125" i="1"/>
  <c r="BY125" i="1"/>
  <c r="BX126" i="1"/>
  <c r="BY126" i="1"/>
  <c r="BX127" i="1"/>
  <c r="BY127" i="1"/>
  <c r="BX128" i="1"/>
  <c r="BY128" i="1"/>
  <c r="BX129" i="1"/>
  <c r="BY129" i="1"/>
  <c r="BX130" i="1"/>
  <c r="BY130" i="1"/>
  <c r="BX131" i="1"/>
  <c r="BY131" i="1"/>
  <c r="BX132" i="1"/>
  <c r="BY132" i="1"/>
  <c r="BX133" i="1"/>
  <c r="BY133" i="1"/>
  <c r="BX134" i="1"/>
  <c r="BY134" i="1"/>
  <c r="BX135" i="1"/>
  <c r="BY135" i="1"/>
  <c r="BX136" i="1"/>
  <c r="BY136" i="1"/>
  <c r="BX137" i="1"/>
  <c r="BY137" i="1"/>
  <c r="BX138" i="1"/>
  <c r="BY138" i="1"/>
  <c r="BX139" i="1"/>
  <c r="BY139" i="1"/>
  <c r="BX140" i="1"/>
  <c r="BY140" i="1"/>
  <c r="BX141" i="1"/>
  <c r="BY141" i="1"/>
  <c r="BX142" i="1"/>
  <c r="BY142" i="1"/>
  <c r="BX143" i="1"/>
  <c r="BY143" i="1"/>
  <c r="BX144" i="1"/>
  <c r="BY144" i="1"/>
  <c r="BX145" i="1"/>
  <c r="BY145" i="1"/>
  <c r="BX146" i="1"/>
  <c r="BY146" i="1"/>
  <c r="BX147" i="1"/>
  <c r="BY147" i="1"/>
  <c r="BX148" i="1"/>
  <c r="BY148" i="1"/>
  <c r="BX149" i="1"/>
  <c r="BY149" i="1"/>
  <c r="BX150" i="1"/>
  <c r="BY150" i="1"/>
  <c r="BX151" i="1"/>
  <c r="BY151" i="1"/>
  <c r="BX152" i="1"/>
  <c r="BY152" i="1"/>
  <c r="BX153" i="1"/>
  <c r="BY153" i="1"/>
  <c r="BX154" i="1"/>
  <c r="BY154" i="1"/>
  <c r="BX155" i="1"/>
  <c r="BY155" i="1"/>
  <c r="BX156" i="1"/>
  <c r="BY156" i="1"/>
  <c r="BX157" i="1"/>
  <c r="BY157" i="1"/>
  <c r="BX158" i="1"/>
  <c r="BY158" i="1"/>
  <c r="BX159" i="1"/>
  <c r="BY159" i="1"/>
  <c r="BX160" i="1"/>
  <c r="BY160" i="1"/>
  <c r="BX161" i="1"/>
  <c r="BY161" i="1"/>
  <c r="BX162" i="1"/>
  <c r="BY162" i="1"/>
  <c r="BX163" i="1"/>
  <c r="BY163" i="1"/>
  <c r="BX164" i="1"/>
  <c r="BY164" i="1"/>
  <c r="BX165" i="1"/>
  <c r="BY165" i="1"/>
  <c r="BX166" i="1"/>
  <c r="BY166" i="1"/>
  <c r="BX167" i="1"/>
  <c r="BY167" i="1"/>
  <c r="BX168" i="1"/>
  <c r="BY168" i="1"/>
  <c r="BX169" i="1"/>
  <c r="BY169" i="1"/>
  <c r="BX170" i="1"/>
  <c r="BY170" i="1"/>
  <c r="BX171" i="1"/>
  <c r="BY171" i="1"/>
  <c r="BX172" i="1"/>
  <c r="BY172" i="1"/>
  <c r="BX173" i="1"/>
  <c r="BY173" i="1"/>
  <c r="BX174" i="1"/>
  <c r="BY174" i="1"/>
  <c r="BX175" i="1"/>
  <c r="BY175" i="1"/>
  <c r="BX176" i="1"/>
  <c r="BY176" i="1"/>
  <c r="BX177" i="1"/>
  <c r="BY177" i="1"/>
  <c r="BX178" i="1"/>
  <c r="BY178" i="1"/>
  <c r="BX179" i="1"/>
  <c r="BY179" i="1"/>
  <c r="BX180" i="1"/>
  <c r="BY180" i="1"/>
  <c r="BX181" i="1"/>
  <c r="BY181" i="1"/>
  <c r="BX182" i="1"/>
  <c r="BY182" i="1"/>
  <c r="BX183" i="1"/>
  <c r="BY183" i="1"/>
  <c r="BX184" i="1"/>
  <c r="BY184" i="1"/>
  <c r="BX185" i="1"/>
  <c r="BY185" i="1"/>
  <c r="BX186" i="1"/>
  <c r="BY186" i="1"/>
  <c r="BX187" i="1"/>
  <c r="BY187" i="1"/>
  <c r="BX188" i="1"/>
  <c r="BY188" i="1"/>
  <c r="BX189" i="1"/>
  <c r="BY189" i="1"/>
  <c r="BX190" i="1"/>
  <c r="BY190" i="1"/>
  <c r="BX191" i="1"/>
  <c r="BY191" i="1"/>
  <c r="BX192" i="1"/>
  <c r="BY192" i="1"/>
  <c r="BX193" i="1"/>
  <c r="BY193" i="1"/>
  <c r="BX194" i="1"/>
  <c r="BY194" i="1"/>
  <c r="BX195" i="1"/>
  <c r="BY195" i="1"/>
  <c r="BX196" i="1"/>
  <c r="BY196" i="1"/>
  <c r="BX197" i="1"/>
  <c r="BY197" i="1"/>
  <c r="BX198" i="1"/>
  <c r="BY198" i="1"/>
  <c r="BX199" i="1"/>
  <c r="BY199" i="1"/>
  <c r="BX200" i="1"/>
  <c r="BY200" i="1"/>
  <c r="BX201" i="1"/>
  <c r="BY201" i="1"/>
  <c r="BX202" i="1"/>
  <c r="BY202" i="1"/>
  <c r="BX203" i="1"/>
  <c r="BY203" i="1"/>
  <c r="BX204" i="1"/>
  <c r="BY204" i="1"/>
  <c r="BX205" i="1"/>
  <c r="BY205" i="1"/>
  <c r="BX206" i="1"/>
  <c r="BY206" i="1"/>
  <c r="BX207" i="1"/>
  <c r="BY207" i="1"/>
  <c r="BX208" i="1"/>
  <c r="BY208" i="1"/>
  <c r="BX209" i="1"/>
  <c r="BY209" i="1"/>
  <c r="BX210" i="1"/>
  <c r="BY210" i="1"/>
  <c r="BX211" i="1"/>
  <c r="BY211" i="1"/>
  <c r="BX212" i="1"/>
  <c r="BY212" i="1"/>
  <c r="BX213" i="1"/>
  <c r="BY213" i="1"/>
  <c r="BX214" i="1"/>
  <c r="BY214" i="1"/>
  <c r="BX215" i="1"/>
  <c r="BY215" i="1"/>
  <c r="BX216" i="1"/>
  <c r="BY216" i="1"/>
  <c r="BX217" i="1"/>
  <c r="BY217" i="1"/>
  <c r="BX218" i="1"/>
  <c r="BY218" i="1"/>
  <c r="BX219" i="1"/>
  <c r="BY219" i="1"/>
  <c r="BX220" i="1"/>
  <c r="BY220" i="1"/>
  <c r="BX221" i="1"/>
  <c r="BY221" i="1"/>
  <c r="BX222" i="1"/>
  <c r="BY222" i="1"/>
  <c r="BX223" i="1"/>
  <c r="BY223" i="1"/>
  <c r="BX224" i="1"/>
  <c r="BY224" i="1"/>
  <c r="BX225" i="1"/>
  <c r="BY225" i="1"/>
  <c r="BX226" i="1"/>
  <c r="BY226" i="1"/>
  <c r="BX227" i="1"/>
  <c r="BY227" i="1"/>
  <c r="BX228" i="1"/>
  <c r="BY228" i="1"/>
  <c r="BX229" i="1"/>
  <c r="BY229" i="1"/>
  <c r="BX230" i="1"/>
  <c r="BY230" i="1"/>
  <c r="BX231" i="1"/>
  <c r="BY231" i="1"/>
  <c r="BX232" i="1"/>
  <c r="BY232" i="1"/>
  <c r="BX233" i="1"/>
  <c r="BY233" i="1"/>
  <c r="BX234" i="1"/>
  <c r="BY234" i="1"/>
  <c r="BX235" i="1"/>
  <c r="BY235" i="1"/>
  <c r="BX236" i="1"/>
  <c r="BY236" i="1"/>
  <c r="BX237" i="1"/>
  <c r="BY237" i="1"/>
  <c r="BX238" i="1"/>
  <c r="BY238" i="1"/>
  <c r="BX239" i="1"/>
  <c r="BY239" i="1"/>
  <c r="BX240" i="1"/>
  <c r="BY240" i="1"/>
  <c r="BX241" i="1"/>
  <c r="BY241" i="1"/>
  <c r="BX242" i="1"/>
  <c r="BY242" i="1"/>
  <c r="BX243" i="1"/>
  <c r="BY243" i="1"/>
  <c r="BX244" i="1"/>
  <c r="BY244" i="1"/>
  <c r="BX245" i="1"/>
  <c r="BY245" i="1"/>
  <c r="BX246" i="1"/>
  <c r="BY246" i="1"/>
  <c r="BX247" i="1"/>
  <c r="BY247" i="1"/>
  <c r="BX248" i="1"/>
  <c r="BY248" i="1"/>
  <c r="BX249" i="1"/>
  <c r="BY249" i="1"/>
  <c r="BX250" i="1"/>
  <c r="BY250" i="1"/>
  <c r="BX251" i="1"/>
  <c r="BY251" i="1"/>
  <c r="BX252" i="1"/>
  <c r="BY252" i="1"/>
  <c r="BX253" i="1"/>
  <c r="BY253" i="1"/>
  <c r="BX254" i="1"/>
  <c r="BY254" i="1"/>
  <c r="BX255" i="1"/>
  <c r="BY255" i="1"/>
  <c r="BX256" i="1"/>
  <c r="BY256" i="1"/>
  <c r="BX257" i="1"/>
  <c r="BY257" i="1"/>
  <c r="BX258" i="1"/>
  <c r="BY258" i="1"/>
  <c r="BX259" i="1"/>
  <c r="BY259" i="1"/>
  <c r="BX260" i="1"/>
  <c r="BY260" i="1"/>
  <c r="BX261" i="1"/>
  <c r="BY261" i="1"/>
  <c r="BX262" i="1"/>
  <c r="BY262" i="1"/>
  <c r="BX263" i="1"/>
  <c r="BY263" i="1"/>
  <c r="BX264" i="1"/>
  <c r="BY264" i="1"/>
  <c r="BX265" i="1"/>
  <c r="BY265" i="1"/>
  <c r="BX266" i="1"/>
  <c r="BY266" i="1"/>
  <c r="BX267" i="1"/>
  <c r="BY267" i="1"/>
  <c r="BX268" i="1"/>
  <c r="BY268" i="1"/>
  <c r="BX269" i="1"/>
  <c r="BY269" i="1"/>
  <c r="BX270" i="1"/>
  <c r="BY270" i="1"/>
  <c r="BX271" i="1"/>
  <c r="BY271" i="1"/>
  <c r="BX272" i="1"/>
  <c r="BY272" i="1"/>
  <c r="BX273" i="1"/>
  <c r="BY273" i="1"/>
  <c r="BX274" i="1"/>
  <c r="BY274" i="1"/>
  <c r="BX275" i="1"/>
  <c r="BY275" i="1"/>
  <c r="BX276" i="1"/>
  <c r="BY276" i="1"/>
  <c r="BX277" i="1"/>
  <c r="BY277" i="1"/>
  <c r="BX278" i="1"/>
  <c r="BY278" i="1"/>
  <c r="BX279" i="1"/>
  <c r="BY279" i="1"/>
  <c r="BX280" i="1"/>
  <c r="BY280" i="1"/>
  <c r="BX281" i="1"/>
  <c r="BY281" i="1"/>
  <c r="BX282" i="1"/>
  <c r="BY282" i="1"/>
  <c r="BX283" i="1"/>
  <c r="BY283" i="1"/>
  <c r="BX284" i="1"/>
  <c r="BY284" i="1"/>
  <c r="BX285" i="1"/>
  <c r="BY285" i="1"/>
  <c r="BX286" i="1"/>
  <c r="BY286" i="1"/>
  <c r="BX287" i="1"/>
  <c r="BY287" i="1"/>
  <c r="BX288" i="1"/>
  <c r="BY288" i="1"/>
  <c r="BX289" i="1"/>
  <c r="BY289" i="1"/>
  <c r="BX290" i="1"/>
  <c r="BY290" i="1"/>
  <c r="BX291" i="1"/>
  <c r="BY291" i="1"/>
  <c r="BX292" i="1"/>
  <c r="BY292" i="1"/>
  <c r="BX293" i="1"/>
  <c r="BY293" i="1"/>
  <c r="BX294" i="1"/>
  <c r="BY294" i="1"/>
  <c r="BX295" i="1"/>
  <c r="BY295" i="1"/>
  <c r="BX296" i="1"/>
  <c r="BY296" i="1"/>
  <c r="BX297" i="1"/>
  <c r="BY297" i="1"/>
  <c r="BX298" i="1"/>
  <c r="BY298" i="1"/>
  <c r="BX299" i="1"/>
  <c r="BY299" i="1"/>
  <c r="BX300" i="1"/>
  <c r="BY300" i="1"/>
  <c r="BX301" i="1"/>
  <c r="BY301" i="1"/>
  <c r="BX302" i="1"/>
  <c r="BY302" i="1"/>
  <c r="BX303" i="1"/>
  <c r="BY303" i="1"/>
  <c r="BX304" i="1"/>
  <c r="BY304" i="1"/>
  <c r="BX305" i="1"/>
  <c r="BY305" i="1"/>
  <c r="BX306" i="1"/>
  <c r="BY306" i="1"/>
  <c r="BX307" i="1"/>
  <c r="BY307" i="1"/>
  <c r="BX308" i="1"/>
  <c r="BY308" i="1"/>
  <c r="BX309" i="1"/>
  <c r="BY309" i="1"/>
  <c r="BX310" i="1"/>
  <c r="BY310" i="1"/>
  <c r="BX311" i="1"/>
  <c r="BY311" i="1"/>
  <c r="BX312" i="1"/>
  <c r="BY312" i="1"/>
  <c r="BX313" i="1"/>
  <c r="BY313" i="1"/>
  <c r="BX314" i="1"/>
  <c r="BY314" i="1"/>
  <c r="BX315" i="1"/>
  <c r="BY315" i="1"/>
  <c r="BX316" i="1"/>
  <c r="BY316" i="1"/>
  <c r="BX317" i="1"/>
  <c r="BY317" i="1"/>
  <c r="BX318" i="1"/>
  <c r="BY318" i="1"/>
  <c r="BX319" i="1"/>
  <c r="BY319" i="1"/>
  <c r="BX320" i="1"/>
  <c r="BY320" i="1"/>
  <c r="BX321" i="1"/>
  <c r="BY321" i="1"/>
  <c r="BX322" i="1"/>
  <c r="BY322" i="1"/>
  <c r="BX323" i="1"/>
  <c r="BY323" i="1"/>
  <c r="BX324" i="1"/>
  <c r="BY324" i="1"/>
  <c r="BX325" i="1"/>
  <c r="BY325" i="1"/>
  <c r="BX326" i="1"/>
  <c r="BY326" i="1"/>
  <c r="BX327" i="1"/>
  <c r="BY327" i="1"/>
  <c r="BX328" i="1"/>
  <c r="BY328" i="1"/>
  <c r="BX329" i="1"/>
  <c r="BY329" i="1"/>
  <c r="BX330" i="1"/>
  <c r="BY330" i="1"/>
  <c r="BX331" i="1"/>
  <c r="BY331" i="1"/>
  <c r="BX332" i="1"/>
  <c r="BY332" i="1"/>
  <c r="BX333" i="1"/>
  <c r="BY333" i="1"/>
  <c r="BX334" i="1"/>
  <c r="BY334" i="1"/>
  <c r="BX335" i="1"/>
  <c r="BY335" i="1"/>
  <c r="BX336" i="1"/>
  <c r="BY336" i="1"/>
  <c r="BX337" i="1"/>
  <c r="BY337" i="1"/>
  <c r="BX338" i="1"/>
  <c r="BY338" i="1"/>
  <c r="BX339" i="1"/>
  <c r="BY339" i="1"/>
  <c r="BX340" i="1"/>
  <c r="BY340" i="1"/>
  <c r="BX341" i="1"/>
  <c r="BY341" i="1"/>
  <c r="BX342" i="1"/>
  <c r="BY342" i="1"/>
  <c r="BX343" i="1"/>
  <c r="BY343" i="1"/>
  <c r="BX344" i="1"/>
  <c r="BY344" i="1"/>
  <c r="BX345" i="1"/>
  <c r="BY345" i="1"/>
  <c r="BX346" i="1"/>
  <c r="BY346" i="1"/>
  <c r="BX347" i="1"/>
  <c r="BY347" i="1"/>
  <c r="BX348" i="1"/>
  <c r="BY348" i="1"/>
  <c r="BX349" i="1"/>
  <c r="BY349" i="1"/>
  <c r="BX350" i="1"/>
  <c r="BY350" i="1"/>
  <c r="BX351" i="1"/>
  <c r="BY351" i="1"/>
  <c r="BX352" i="1"/>
  <c r="BY352" i="1"/>
  <c r="BX353" i="1"/>
  <c r="BY353" i="1"/>
  <c r="BX354" i="1"/>
  <c r="BY354" i="1"/>
  <c r="BX355" i="1"/>
  <c r="BY355" i="1"/>
  <c r="BX356" i="1"/>
  <c r="BY356" i="1"/>
  <c r="BX357" i="1"/>
  <c r="BY357" i="1"/>
  <c r="BX358" i="1"/>
  <c r="BY358" i="1"/>
  <c r="BX359" i="1"/>
  <c r="BY359" i="1"/>
  <c r="BX360" i="1"/>
  <c r="BY360" i="1"/>
  <c r="BX361" i="1"/>
  <c r="BY361" i="1"/>
  <c r="BX362" i="1"/>
  <c r="BY362" i="1"/>
  <c r="BX363" i="1"/>
  <c r="BY363" i="1"/>
  <c r="BX364" i="1"/>
  <c r="BY364" i="1"/>
  <c r="BX365" i="1"/>
  <c r="BY365" i="1"/>
  <c r="BX366" i="1"/>
  <c r="BY366" i="1"/>
  <c r="BX367" i="1"/>
  <c r="BY367" i="1"/>
  <c r="BX368" i="1"/>
  <c r="BY368" i="1"/>
  <c r="BX369" i="1"/>
  <c r="BY369" i="1"/>
  <c r="BX370" i="1"/>
  <c r="BY370" i="1"/>
  <c r="BX371" i="1"/>
  <c r="BY371" i="1"/>
  <c r="BX372" i="1"/>
  <c r="BY372" i="1"/>
  <c r="BX373" i="1"/>
  <c r="BY373" i="1"/>
  <c r="BX374" i="1"/>
  <c r="BY374" i="1"/>
  <c r="BX375" i="1"/>
  <c r="BY375" i="1"/>
  <c r="BX376" i="1"/>
  <c r="BY376" i="1"/>
  <c r="BX377" i="1"/>
  <c r="BY377" i="1"/>
  <c r="BX378" i="1"/>
  <c r="BY378" i="1"/>
  <c r="BX379" i="1"/>
  <c r="BY379" i="1"/>
  <c r="BX380" i="1"/>
  <c r="BY380" i="1"/>
  <c r="BX381" i="1"/>
  <c r="BY381" i="1"/>
  <c r="BX382" i="1"/>
  <c r="BY382" i="1"/>
  <c r="BX383" i="1"/>
  <c r="BY383" i="1"/>
  <c r="BX384" i="1"/>
  <c r="BY384" i="1"/>
  <c r="BX385" i="1"/>
  <c r="BY385" i="1"/>
  <c r="BX386" i="1"/>
  <c r="BY386" i="1"/>
  <c r="BX387" i="1"/>
  <c r="BY387" i="1"/>
  <c r="BX388" i="1"/>
  <c r="BY388" i="1"/>
  <c r="BX389" i="1"/>
  <c r="BY389" i="1"/>
  <c r="BX390" i="1"/>
  <c r="BY390" i="1"/>
  <c r="BX391" i="1"/>
  <c r="BY391" i="1"/>
  <c r="BX392" i="1"/>
  <c r="BY392" i="1"/>
  <c r="BX393" i="1"/>
  <c r="BY393" i="1"/>
  <c r="BX394" i="1"/>
  <c r="BY394" i="1"/>
  <c r="BX395" i="1"/>
  <c r="BY395" i="1"/>
  <c r="BX396" i="1"/>
  <c r="BY396" i="1"/>
  <c r="BX397" i="1"/>
  <c r="BY397" i="1"/>
  <c r="BX398" i="1"/>
  <c r="BY398" i="1"/>
  <c r="BX399" i="1"/>
  <c r="BY399" i="1"/>
  <c r="BX400" i="1"/>
  <c r="BY400" i="1"/>
  <c r="BX401" i="1"/>
  <c r="BY401" i="1"/>
  <c r="BX402" i="1"/>
  <c r="BY402" i="1"/>
  <c r="BX403" i="1"/>
  <c r="BY403" i="1"/>
  <c r="BX404" i="1"/>
  <c r="BY404" i="1"/>
  <c r="BX405" i="1"/>
  <c r="BY405" i="1"/>
  <c r="BX406" i="1"/>
  <c r="BY406" i="1"/>
  <c r="BX407" i="1"/>
  <c r="BY407" i="1"/>
  <c r="BX408" i="1"/>
  <c r="BY408" i="1"/>
  <c r="BX409" i="1"/>
  <c r="BY409" i="1"/>
  <c r="BX410" i="1"/>
  <c r="BY410" i="1"/>
  <c r="BX411" i="1"/>
  <c r="BY411" i="1"/>
  <c r="BX412" i="1"/>
  <c r="BY412" i="1"/>
  <c r="BX413" i="1"/>
  <c r="BY413" i="1"/>
  <c r="BX414" i="1"/>
  <c r="BY414" i="1"/>
  <c r="BX415" i="1"/>
  <c r="BY415" i="1"/>
  <c r="BX416" i="1"/>
  <c r="BY416" i="1"/>
  <c r="BX417" i="1"/>
  <c r="BY417" i="1"/>
  <c r="BX418" i="1"/>
  <c r="BY418" i="1"/>
  <c r="BX419" i="1"/>
  <c r="BY419" i="1"/>
  <c r="BX420" i="1"/>
  <c r="BY420" i="1"/>
  <c r="BX421" i="1"/>
  <c r="BY421" i="1"/>
  <c r="BX422" i="1"/>
  <c r="BY422" i="1"/>
  <c r="BX423" i="1"/>
  <c r="BY423" i="1"/>
  <c r="BX424" i="1"/>
  <c r="BY424" i="1"/>
  <c r="BX425" i="1"/>
  <c r="BY425" i="1"/>
  <c r="BX426" i="1"/>
  <c r="BY426" i="1"/>
  <c r="BX427" i="1"/>
  <c r="BY427" i="1"/>
  <c r="BX428" i="1"/>
  <c r="BY428" i="1"/>
  <c r="BX429" i="1"/>
  <c r="BY429" i="1"/>
  <c r="BX430" i="1"/>
  <c r="BY430" i="1"/>
  <c r="BX431" i="1"/>
  <c r="BY431" i="1"/>
  <c r="BX432" i="1"/>
  <c r="BY432" i="1"/>
  <c r="BX433" i="1"/>
  <c r="BY433" i="1"/>
  <c r="BX434" i="1"/>
  <c r="BY434" i="1"/>
  <c r="BX435" i="1"/>
  <c r="BY435" i="1"/>
  <c r="BX436" i="1"/>
  <c r="BY436" i="1"/>
  <c r="BX437" i="1"/>
  <c r="BY437" i="1"/>
  <c r="BX438" i="1"/>
  <c r="BY438" i="1"/>
  <c r="BX439" i="1"/>
  <c r="BY439" i="1"/>
  <c r="BX440" i="1"/>
  <c r="BY440" i="1"/>
  <c r="BX441" i="1"/>
  <c r="BY441" i="1"/>
  <c r="BX442" i="1"/>
  <c r="BY442" i="1"/>
  <c r="BX443" i="1"/>
  <c r="BY443" i="1"/>
  <c r="BX444" i="1"/>
  <c r="BY444" i="1"/>
  <c r="BX445" i="1"/>
  <c r="BY445" i="1"/>
  <c r="BX446" i="1"/>
  <c r="BY446" i="1"/>
  <c r="BX447" i="1"/>
  <c r="BY447" i="1"/>
  <c r="BX448" i="1"/>
  <c r="BY448" i="1"/>
  <c r="BX449" i="1"/>
  <c r="BY449" i="1"/>
  <c r="BX450" i="1"/>
  <c r="BY450" i="1"/>
  <c r="BX451" i="1"/>
  <c r="BY451" i="1"/>
  <c r="BX452" i="1"/>
  <c r="BY452" i="1"/>
  <c r="BX453" i="1"/>
  <c r="BY453" i="1"/>
  <c r="BX454" i="1"/>
  <c r="BY454" i="1"/>
  <c r="BX455" i="1"/>
  <c r="BY455" i="1"/>
  <c r="BX456" i="1"/>
  <c r="BY456" i="1"/>
  <c r="BX457" i="1"/>
  <c r="BY457" i="1"/>
  <c r="BX458" i="1"/>
  <c r="BY458" i="1"/>
  <c r="BX459" i="1"/>
  <c r="BY459" i="1"/>
  <c r="BX460" i="1"/>
  <c r="BY460" i="1"/>
  <c r="BX461" i="1"/>
  <c r="BY461" i="1"/>
  <c r="BX462" i="1"/>
  <c r="BY462" i="1"/>
  <c r="BX463" i="1"/>
  <c r="BY463" i="1"/>
  <c r="BX464" i="1"/>
  <c r="BY464" i="1"/>
  <c r="BX465" i="1"/>
  <c r="BY465" i="1"/>
  <c r="BX466" i="1"/>
  <c r="BY466" i="1"/>
  <c r="BX467" i="1"/>
  <c r="BY467" i="1"/>
  <c r="BX468" i="1"/>
  <c r="BY468" i="1"/>
  <c r="BX469" i="1"/>
  <c r="BY469" i="1"/>
  <c r="BX470" i="1"/>
  <c r="BY470" i="1"/>
  <c r="BX471" i="1"/>
  <c r="BY471" i="1"/>
  <c r="BX472" i="1"/>
  <c r="BY472" i="1"/>
  <c r="BX473" i="1"/>
  <c r="BY473" i="1"/>
  <c r="BX474" i="1"/>
  <c r="BY474" i="1"/>
  <c r="BX475" i="1"/>
  <c r="BY475" i="1"/>
  <c r="BX476" i="1"/>
  <c r="BY476" i="1"/>
  <c r="BX477" i="1"/>
  <c r="BY477" i="1"/>
  <c r="BX478" i="1"/>
  <c r="BY478" i="1"/>
  <c r="BX479" i="1"/>
  <c r="BY479" i="1"/>
  <c r="BX480" i="1"/>
  <c r="BY480" i="1"/>
  <c r="BX481" i="1"/>
  <c r="BY481" i="1"/>
  <c r="BX482" i="1"/>
  <c r="BY482" i="1"/>
  <c r="BX483" i="1"/>
  <c r="BY483" i="1"/>
  <c r="BX484" i="1"/>
  <c r="BY484" i="1"/>
  <c r="BX485" i="1"/>
  <c r="BY485" i="1"/>
  <c r="BX486" i="1"/>
  <c r="BY486" i="1"/>
  <c r="BX487" i="1"/>
  <c r="BY487" i="1"/>
  <c r="BX488" i="1"/>
  <c r="BY488" i="1"/>
  <c r="BX489" i="1"/>
  <c r="BY489" i="1"/>
  <c r="BX490" i="1"/>
  <c r="BY490" i="1"/>
  <c r="BX491" i="1"/>
  <c r="BY491" i="1"/>
  <c r="BX492" i="1"/>
  <c r="BY492" i="1"/>
  <c r="BX493" i="1"/>
  <c r="BY493" i="1"/>
  <c r="BX494" i="1"/>
  <c r="BY494" i="1"/>
  <c r="BX495" i="1"/>
  <c r="BY495" i="1"/>
  <c r="BX496" i="1"/>
  <c r="BY496" i="1"/>
  <c r="BX497" i="1"/>
  <c r="BY497" i="1"/>
  <c r="BX498" i="1"/>
  <c r="BY498" i="1"/>
  <c r="BX499" i="1"/>
  <c r="BY499" i="1"/>
  <c r="BX500" i="1"/>
  <c r="BY500" i="1"/>
  <c r="BX501" i="1"/>
  <c r="BY501" i="1"/>
  <c r="BX502" i="1"/>
  <c r="BY502" i="1"/>
  <c r="BX503" i="1"/>
  <c r="BY503" i="1"/>
  <c r="BX504" i="1"/>
  <c r="BY504" i="1"/>
  <c r="BX505" i="1"/>
  <c r="BY505" i="1"/>
  <c r="BX506" i="1"/>
  <c r="BY506" i="1"/>
  <c r="BX507" i="1"/>
  <c r="BY507" i="1"/>
  <c r="BX508" i="1"/>
  <c r="BY508" i="1"/>
  <c r="BX509" i="1"/>
  <c r="BY509" i="1"/>
  <c r="BX510" i="1"/>
  <c r="BY510" i="1"/>
  <c r="BX511" i="1"/>
  <c r="BY511" i="1"/>
  <c r="BX512" i="1"/>
  <c r="BY512" i="1"/>
  <c r="BX513" i="1"/>
  <c r="BY513" i="1"/>
  <c r="BX514" i="1"/>
  <c r="BY514" i="1"/>
  <c r="BX515" i="1"/>
  <c r="BY515" i="1"/>
  <c r="BX516" i="1"/>
  <c r="BY516" i="1"/>
  <c r="BX517" i="1"/>
  <c r="BY517" i="1"/>
  <c r="BX518" i="1"/>
  <c r="BY518" i="1"/>
  <c r="BX519" i="1"/>
  <c r="BY519" i="1"/>
  <c r="BX520" i="1"/>
  <c r="BY520" i="1"/>
  <c r="BX521" i="1"/>
  <c r="BY521" i="1"/>
  <c r="BX522" i="1"/>
  <c r="BY522" i="1"/>
  <c r="BX523" i="1"/>
  <c r="BY523" i="1"/>
  <c r="BX524" i="1"/>
  <c r="BY524" i="1"/>
  <c r="BX525" i="1"/>
  <c r="BY525" i="1"/>
  <c r="BX526" i="1"/>
  <c r="BY526" i="1"/>
  <c r="BX527" i="1"/>
  <c r="BY527" i="1"/>
  <c r="BX528" i="1"/>
  <c r="BY528" i="1"/>
  <c r="BX529" i="1"/>
  <c r="BY529" i="1"/>
  <c r="BX530" i="1"/>
  <c r="BY530" i="1"/>
  <c r="BX531" i="1"/>
  <c r="BY531" i="1"/>
  <c r="BX532" i="1"/>
  <c r="BY532" i="1"/>
  <c r="BX533" i="1"/>
  <c r="BY533" i="1"/>
  <c r="BX534" i="1"/>
  <c r="BY534" i="1"/>
  <c r="BX535" i="1"/>
  <c r="BY535" i="1"/>
  <c r="BX536" i="1"/>
  <c r="BY536" i="1"/>
  <c r="BX537" i="1"/>
  <c r="BY537" i="1"/>
  <c r="BX538" i="1"/>
  <c r="BY538" i="1"/>
  <c r="BX539" i="1"/>
  <c r="BY539" i="1"/>
  <c r="BX540" i="1"/>
  <c r="BY540" i="1"/>
  <c r="BX541" i="1"/>
  <c r="BY541" i="1"/>
  <c r="BX542" i="1"/>
  <c r="BY542" i="1"/>
  <c r="BX543" i="1"/>
  <c r="BY543" i="1"/>
  <c r="BX544" i="1"/>
  <c r="BY544" i="1"/>
  <c r="BX545" i="1"/>
  <c r="BY545" i="1"/>
  <c r="BX546" i="1"/>
  <c r="BY546" i="1"/>
  <c r="BX547" i="1"/>
  <c r="BY547" i="1"/>
  <c r="BX548" i="1"/>
  <c r="BY548" i="1"/>
  <c r="BX549" i="1"/>
  <c r="BY549" i="1"/>
  <c r="BX550" i="1"/>
  <c r="BY550" i="1"/>
  <c r="BX551" i="1"/>
  <c r="BY551" i="1"/>
  <c r="BX552" i="1"/>
  <c r="BY552" i="1"/>
  <c r="BX553" i="1"/>
  <c r="BY553" i="1"/>
  <c r="BX554" i="1"/>
  <c r="BY554" i="1"/>
  <c r="BX555" i="1"/>
  <c r="BY555" i="1"/>
  <c r="BX556" i="1"/>
  <c r="BY556" i="1"/>
  <c r="BX557" i="1"/>
  <c r="BY557" i="1"/>
  <c r="BX558" i="1"/>
  <c r="BY558" i="1"/>
  <c r="BX559" i="1"/>
  <c r="BY559" i="1"/>
  <c r="BX560" i="1"/>
  <c r="BY560" i="1"/>
  <c r="BX561" i="1"/>
  <c r="BY561" i="1"/>
  <c r="BX562" i="1"/>
  <c r="BY562" i="1"/>
  <c r="BX563" i="1"/>
  <c r="BY563" i="1"/>
  <c r="BX564" i="1"/>
  <c r="BY564" i="1"/>
  <c r="BX565" i="1"/>
  <c r="BY565" i="1"/>
  <c r="BX566" i="1"/>
  <c r="BY566" i="1"/>
  <c r="BX567" i="1"/>
  <c r="BY567" i="1"/>
  <c r="BX568" i="1"/>
  <c r="BY568" i="1"/>
  <c r="BX569" i="1"/>
  <c r="BY569" i="1"/>
  <c r="BX570" i="1"/>
  <c r="BY570" i="1"/>
  <c r="BX571" i="1"/>
  <c r="BY571" i="1"/>
  <c r="BX572" i="1"/>
  <c r="BY572" i="1"/>
  <c r="BX573" i="1"/>
  <c r="BY573" i="1"/>
  <c r="BX574" i="1"/>
  <c r="BY574" i="1"/>
  <c r="BX575" i="1"/>
  <c r="BY575" i="1"/>
  <c r="BX576" i="1"/>
  <c r="BY576" i="1"/>
  <c r="BX577" i="1"/>
  <c r="BY577" i="1"/>
  <c r="BX578" i="1"/>
  <c r="BY578" i="1"/>
  <c r="BX579" i="1"/>
  <c r="BY579" i="1"/>
  <c r="BX580" i="1"/>
  <c r="BY580" i="1"/>
  <c r="BX581" i="1"/>
  <c r="BY581" i="1"/>
  <c r="BX582" i="1"/>
  <c r="BY582" i="1"/>
  <c r="BX583" i="1"/>
  <c r="BY583" i="1"/>
  <c r="BX584" i="1"/>
  <c r="BY584" i="1"/>
  <c r="BX585" i="1"/>
  <c r="BY585" i="1"/>
  <c r="BX586" i="1"/>
  <c r="BY586" i="1"/>
  <c r="BX587" i="1"/>
  <c r="BY587" i="1"/>
  <c r="BX588" i="1"/>
  <c r="BY588" i="1"/>
  <c r="BX589" i="1"/>
  <c r="BY589" i="1"/>
  <c r="BX590" i="1"/>
  <c r="BY590" i="1"/>
  <c r="BX591" i="1"/>
  <c r="BY591" i="1"/>
  <c r="BX592" i="1"/>
  <c r="BY592" i="1"/>
  <c r="BX593" i="1"/>
  <c r="BY593" i="1"/>
  <c r="BX594" i="1"/>
  <c r="BY594" i="1"/>
  <c r="BX595" i="1"/>
  <c r="BY595" i="1"/>
  <c r="BX596" i="1"/>
  <c r="BY596" i="1"/>
  <c r="BX597" i="1"/>
  <c r="BY597" i="1"/>
  <c r="BX598" i="1"/>
  <c r="BY598" i="1"/>
  <c r="BX599" i="1"/>
  <c r="BY599" i="1"/>
  <c r="BX600" i="1"/>
  <c r="BY600" i="1"/>
  <c r="BX601" i="1"/>
  <c r="BY601" i="1"/>
  <c r="BX602" i="1"/>
  <c r="BY602" i="1"/>
  <c r="BX603" i="1"/>
  <c r="BY603" i="1"/>
  <c r="BX604" i="1"/>
  <c r="BY604" i="1"/>
  <c r="BX605" i="1"/>
  <c r="BY605" i="1"/>
  <c r="BX606" i="1"/>
  <c r="BY606" i="1"/>
  <c r="BX607" i="1"/>
  <c r="BY607" i="1"/>
  <c r="BX608" i="1"/>
  <c r="BY608" i="1"/>
  <c r="BX609" i="1"/>
  <c r="BY609" i="1"/>
  <c r="BX610" i="1"/>
  <c r="BY610" i="1"/>
  <c r="BX611" i="1"/>
  <c r="BY611" i="1"/>
  <c r="BX612" i="1"/>
  <c r="BY612" i="1"/>
  <c r="BX613" i="1"/>
  <c r="BY613" i="1"/>
  <c r="BX614" i="1"/>
  <c r="BY614" i="1"/>
  <c r="BX615" i="1"/>
  <c r="BY615" i="1"/>
  <c r="BX616" i="1"/>
  <c r="BY616" i="1"/>
  <c r="BX617" i="1"/>
  <c r="BY617" i="1"/>
  <c r="BX618" i="1"/>
  <c r="BY618" i="1"/>
  <c r="BX619" i="1"/>
  <c r="BY619" i="1"/>
  <c r="BX620" i="1"/>
  <c r="BY620" i="1"/>
  <c r="BX621" i="1"/>
  <c r="BY621" i="1"/>
  <c r="BX622" i="1"/>
  <c r="BY622" i="1"/>
  <c r="BX623" i="1"/>
  <c r="BY623" i="1"/>
  <c r="BX624" i="1"/>
  <c r="BY624" i="1"/>
  <c r="BX625" i="1"/>
  <c r="BY625" i="1"/>
  <c r="BX626" i="1"/>
  <c r="BY626" i="1"/>
  <c r="BX627" i="1"/>
  <c r="BY627" i="1"/>
  <c r="BX628" i="1"/>
  <c r="BY628" i="1"/>
  <c r="BX629" i="1"/>
  <c r="BY629" i="1"/>
  <c r="BX630" i="1"/>
  <c r="BY630" i="1"/>
  <c r="BX631" i="1"/>
  <c r="BY631" i="1"/>
  <c r="BX632" i="1"/>
  <c r="BY632" i="1"/>
  <c r="BX633" i="1"/>
  <c r="BY633" i="1"/>
  <c r="BX634" i="1"/>
  <c r="BY634" i="1"/>
  <c r="BX635" i="1"/>
  <c r="BY635" i="1"/>
  <c r="BX636" i="1"/>
  <c r="BY636" i="1"/>
  <c r="BX637" i="1"/>
  <c r="BY637" i="1"/>
  <c r="BX638" i="1"/>
  <c r="BY638" i="1"/>
  <c r="BX639" i="1"/>
  <c r="BY639" i="1"/>
  <c r="BX640" i="1"/>
  <c r="BY640" i="1"/>
  <c r="BX641" i="1"/>
  <c r="BY641" i="1"/>
  <c r="BX642" i="1"/>
  <c r="BY642" i="1"/>
  <c r="BX643" i="1"/>
  <c r="BY643" i="1"/>
  <c r="BX644" i="1"/>
  <c r="BY644" i="1"/>
  <c r="BX645" i="1"/>
  <c r="BY645" i="1"/>
  <c r="BX646" i="1"/>
  <c r="BY646" i="1"/>
  <c r="BX647" i="1"/>
  <c r="BY647" i="1"/>
  <c r="BX648" i="1"/>
  <c r="BY648" i="1"/>
  <c r="BX649" i="1"/>
  <c r="BY649" i="1"/>
  <c r="BX650" i="1"/>
  <c r="BY650" i="1"/>
  <c r="BX651" i="1"/>
  <c r="BY651" i="1"/>
  <c r="BX652" i="1"/>
  <c r="BY652" i="1"/>
  <c r="BX653" i="1"/>
  <c r="BY653" i="1"/>
  <c r="BX654" i="1"/>
  <c r="BY654" i="1"/>
  <c r="BX655" i="1"/>
  <c r="BY655" i="1"/>
  <c r="BX656" i="1"/>
  <c r="BY656" i="1"/>
  <c r="BX657" i="1"/>
  <c r="BY657" i="1"/>
  <c r="BX658" i="1"/>
  <c r="BY658" i="1"/>
  <c r="BX659" i="1"/>
  <c r="BY659" i="1"/>
  <c r="BX660" i="1"/>
  <c r="BY660" i="1"/>
  <c r="BX661" i="1"/>
  <c r="BY661" i="1"/>
  <c r="BX662" i="1"/>
  <c r="BY662" i="1"/>
  <c r="BX663" i="1"/>
  <c r="BY663" i="1"/>
  <c r="BX664" i="1"/>
  <c r="BY664" i="1"/>
  <c r="BX665" i="1"/>
  <c r="BY665" i="1"/>
  <c r="BX666" i="1"/>
  <c r="BY666" i="1"/>
  <c r="BX667" i="1"/>
  <c r="BY667" i="1"/>
  <c r="BX668" i="1"/>
  <c r="BY668" i="1"/>
  <c r="BX669" i="1"/>
  <c r="BY669" i="1"/>
  <c r="BX670" i="1"/>
  <c r="BY670" i="1"/>
  <c r="BX671" i="1"/>
  <c r="BY671" i="1"/>
  <c r="BX672" i="1"/>
  <c r="BY672" i="1"/>
  <c r="BX673" i="1"/>
  <c r="BY673" i="1"/>
  <c r="BX674" i="1"/>
  <c r="BY674" i="1"/>
  <c r="BX675" i="1"/>
  <c r="BY675" i="1"/>
  <c r="BX676" i="1"/>
  <c r="BY676" i="1"/>
  <c r="BX677" i="1"/>
  <c r="BY677" i="1"/>
  <c r="BX678" i="1"/>
  <c r="BY678" i="1"/>
  <c r="BX679" i="1"/>
  <c r="BY679" i="1"/>
  <c r="BX680" i="1"/>
  <c r="BY680" i="1"/>
  <c r="BX681" i="1"/>
  <c r="BY681" i="1"/>
  <c r="BX682" i="1"/>
  <c r="BY682" i="1"/>
  <c r="BX683" i="1"/>
  <c r="BY683" i="1"/>
  <c r="BX684" i="1"/>
  <c r="BY684" i="1"/>
  <c r="BX685" i="1"/>
  <c r="BY685" i="1"/>
  <c r="BX686" i="1"/>
  <c r="BY686" i="1"/>
  <c r="BX687" i="1"/>
  <c r="BY687" i="1"/>
  <c r="BX688" i="1"/>
  <c r="BY688" i="1"/>
  <c r="BX689" i="1"/>
  <c r="BY689" i="1"/>
  <c r="BX690" i="1"/>
  <c r="BY690" i="1"/>
  <c r="BX691" i="1"/>
  <c r="BY691" i="1"/>
  <c r="BX692" i="1"/>
  <c r="BY692" i="1"/>
  <c r="BX693" i="1"/>
  <c r="BY693" i="1"/>
  <c r="BX694" i="1"/>
  <c r="BY694" i="1"/>
  <c r="BX695" i="1"/>
  <c r="BY695" i="1"/>
  <c r="BX696" i="1"/>
  <c r="BY696" i="1"/>
  <c r="BX697" i="1"/>
  <c r="BY697" i="1"/>
  <c r="BX698" i="1"/>
  <c r="BY698" i="1"/>
  <c r="BX699" i="1"/>
  <c r="BY699" i="1"/>
  <c r="BX700" i="1"/>
  <c r="BY700" i="1"/>
  <c r="BX701" i="1"/>
  <c r="BY701" i="1"/>
  <c r="BX702" i="1"/>
  <c r="BY702" i="1"/>
  <c r="BX703" i="1"/>
  <c r="BY703" i="1"/>
  <c r="BX704" i="1"/>
  <c r="BY704" i="1"/>
  <c r="BX705" i="1"/>
  <c r="BY705" i="1"/>
  <c r="BX706" i="1"/>
  <c r="BY706" i="1"/>
  <c r="BX707" i="1"/>
  <c r="BY707" i="1"/>
  <c r="BX708" i="1"/>
  <c r="BY708" i="1"/>
  <c r="BX709" i="1"/>
  <c r="BY709" i="1"/>
  <c r="BX710" i="1"/>
  <c r="BY710" i="1"/>
  <c r="BX711" i="1"/>
  <c r="BY711" i="1"/>
  <c r="BX712" i="1"/>
  <c r="BY712" i="1"/>
  <c r="BX713" i="1"/>
  <c r="BY713" i="1"/>
  <c r="BX714" i="1"/>
  <c r="BY714" i="1"/>
  <c r="BX715" i="1"/>
  <c r="BY715" i="1"/>
  <c r="BX716" i="1"/>
  <c r="BY716" i="1"/>
  <c r="BX717" i="1"/>
  <c r="BY717" i="1"/>
  <c r="BX718" i="1"/>
  <c r="BY718" i="1"/>
  <c r="BX719" i="1"/>
  <c r="BY719" i="1"/>
  <c r="BX720" i="1"/>
  <c r="BY720" i="1"/>
  <c r="BX721" i="1"/>
  <c r="BY721" i="1"/>
  <c r="BX722" i="1"/>
  <c r="BY722" i="1"/>
  <c r="BX723" i="1"/>
  <c r="BY723" i="1"/>
  <c r="BX724" i="1"/>
  <c r="BY724" i="1"/>
  <c r="BX725" i="1"/>
  <c r="BY725" i="1"/>
  <c r="BX726" i="1"/>
  <c r="BY726" i="1"/>
  <c r="BX727" i="1"/>
  <c r="BY727" i="1"/>
  <c r="BX728" i="1"/>
  <c r="BY728" i="1"/>
  <c r="BX729" i="1"/>
  <c r="BY729" i="1"/>
  <c r="BX730" i="1"/>
  <c r="BY730" i="1"/>
  <c r="BX731" i="1"/>
  <c r="BY731" i="1"/>
  <c r="BX732" i="1"/>
  <c r="BY732" i="1"/>
  <c r="BX733" i="1"/>
  <c r="BY733" i="1"/>
  <c r="BX734" i="1"/>
  <c r="BY734" i="1"/>
  <c r="BX735" i="1"/>
  <c r="BY735" i="1"/>
  <c r="BX736" i="1"/>
  <c r="BY736" i="1"/>
  <c r="BX737" i="1"/>
  <c r="BY737" i="1"/>
  <c r="BX738" i="1"/>
  <c r="BY738" i="1"/>
  <c r="BX739" i="1"/>
  <c r="BY739" i="1"/>
  <c r="BX740" i="1"/>
  <c r="BY740" i="1"/>
  <c r="BX741" i="1"/>
  <c r="BY741" i="1"/>
  <c r="BX742" i="1"/>
  <c r="BY742" i="1"/>
  <c r="BX743" i="1"/>
  <c r="BY743" i="1"/>
  <c r="BX744" i="1"/>
  <c r="BY744" i="1"/>
  <c r="BX745" i="1"/>
  <c r="BY745" i="1"/>
  <c r="BX746" i="1"/>
  <c r="BY746" i="1"/>
  <c r="BX747" i="1"/>
  <c r="BY747" i="1"/>
  <c r="BX748" i="1"/>
  <c r="BY748" i="1"/>
  <c r="BX749" i="1"/>
  <c r="BY749" i="1"/>
  <c r="BX750" i="1"/>
  <c r="BY750" i="1"/>
  <c r="BX751" i="1"/>
  <c r="BY751" i="1"/>
  <c r="BX752" i="1"/>
  <c r="BY752" i="1"/>
  <c r="BX753" i="1"/>
  <c r="BY753" i="1"/>
  <c r="BX754" i="1"/>
  <c r="BY754" i="1"/>
  <c r="BX755" i="1"/>
  <c r="BY755" i="1"/>
  <c r="BX756" i="1"/>
  <c r="BY756" i="1"/>
  <c r="BX757" i="1"/>
  <c r="BY757" i="1"/>
  <c r="BX758" i="1"/>
  <c r="BY758" i="1"/>
  <c r="BX759" i="1"/>
  <c r="BY759" i="1"/>
  <c r="BX760" i="1"/>
  <c r="BY760" i="1"/>
  <c r="BX761" i="1"/>
  <c r="BY761" i="1"/>
  <c r="BX762" i="1"/>
  <c r="BY762" i="1"/>
  <c r="BX763" i="1"/>
  <c r="BY763" i="1"/>
  <c r="BX764" i="1"/>
  <c r="BY764" i="1"/>
  <c r="BX765" i="1"/>
  <c r="BY765" i="1"/>
  <c r="BX766" i="1"/>
  <c r="BY766" i="1"/>
  <c r="BX767" i="1"/>
  <c r="BY767" i="1"/>
  <c r="BX768" i="1"/>
  <c r="BY768" i="1"/>
  <c r="BX769" i="1"/>
  <c r="BY769" i="1"/>
  <c r="BX770" i="1"/>
  <c r="BY770" i="1"/>
  <c r="BX771" i="1"/>
  <c r="BY771" i="1"/>
  <c r="BX772" i="1"/>
  <c r="BY772" i="1"/>
  <c r="BX773" i="1"/>
  <c r="BY773" i="1"/>
  <c r="BX774" i="1"/>
  <c r="BY774" i="1"/>
  <c r="BX775" i="1"/>
  <c r="BY775" i="1"/>
  <c r="BX776" i="1"/>
  <c r="BY776" i="1"/>
  <c r="BX777" i="1"/>
  <c r="BY777" i="1"/>
  <c r="BX778" i="1"/>
  <c r="BY778" i="1"/>
  <c r="BX779" i="1"/>
  <c r="BY779" i="1"/>
  <c r="BX780" i="1"/>
  <c r="BY780" i="1"/>
  <c r="BX781" i="1"/>
  <c r="BY781" i="1"/>
  <c r="BX782" i="1"/>
  <c r="BY782" i="1"/>
  <c r="BX783" i="1"/>
  <c r="BY783" i="1"/>
  <c r="BX784" i="1"/>
  <c r="BY784" i="1"/>
  <c r="BX785" i="1"/>
  <c r="BY785" i="1"/>
  <c r="BX786" i="1"/>
  <c r="BY786" i="1"/>
  <c r="BX787" i="1"/>
  <c r="BY787" i="1"/>
  <c r="BX788" i="1"/>
  <c r="BY788" i="1"/>
  <c r="BX789" i="1"/>
  <c r="BY789" i="1"/>
  <c r="BX790" i="1"/>
  <c r="BY790" i="1"/>
  <c r="BX791" i="1"/>
  <c r="BY791" i="1"/>
  <c r="BX792" i="1"/>
  <c r="BY792" i="1"/>
  <c r="BX793" i="1"/>
  <c r="BY793" i="1"/>
  <c r="BX794" i="1"/>
  <c r="BY794" i="1"/>
  <c r="BX795" i="1"/>
  <c r="BY795" i="1"/>
  <c r="BX796" i="1"/>
  <c r="BY796" i="1"/>
  <c r="BX797" i="1"/>
  <c r="BY797" i="1"/>
  <c r="BX798" i="1"/>
  <c r="BY798" i="1"/>
  <c r="BX799" i="1"/>
  <c r="BY799" i="1"/>
  <c r="BX800" i="1"/>
  <c r="BY800" i="1"/>
  <c r="BX801" i="1"/>
  <c r="BY801" i="1"/>
  <c r="BX802" i="1"/>
  <c r="BY802" i="1"/>
  <c r="BX803" i="1"/>
  <c r="BY803" i="1"/>
  <c r="BX804" i="1"/>
  <c r="BY804" i="1"/>
  <c r="BX805" i="1"/>
  <c r="BY805" i="1"/>
  <c r="BX806" i="1"/>
  <c r="BY806" i="1"/>
  <c r="BX807" i="1"/>
  <c r="BY807" i="1"/>
  <c r="BX808" i="1"/>
  <c r="BY808" i="1"/>
  <c r="BX809" i="1"/>
  <c r="BY809" i="1"/>
  <c r="BX810" i="1"/>
  <c r="BY810" i="1"/>
  <c r="BX811" i="1"/>
  <c r="BY811" i="1"/>
  <c r="BX812" i="1"/>
  <c r="BY812" i="1"/>
  <c r="BX813" i="1"/>
  <c r="BY813" i="1"/>
  <c r="BX814" i="1"/>
  <c r="BY814" i="1"/>
  <c r="BX815" i="1"/>
  <c r="BY815" i="1"/>
  <c r="BX816" i="1"/>
  <c r="BY816" i="1"/>
  <c r="BX817" i="1"/>
  <c r="BY817" i="1"/>
  <c r="BX818" i="1"/>
  <c r="BY818" i="1"/>
  <c r="BX819" i="1"/>
  <c r="BY819" i="1"/>
  <c r="BX820" i="1"/>
  <c r="BY820" i="1"/>
  <c r="BX821" i="1"/>
  <c r="BY821" i="1"/>
  <c r="BX822" i="1"/>
  <c r="BY822" i="1"/>
  <c r="BX823" i="1"/>
  <c r="BY823" i="1"/>
  <c r="BX824" i="1"/>
  <c r="BY824" i="1"/>
  <c r="BX825" i="1"/>
  <c r="BY825" i="1"/>
  <c r="BX826" i="1"/>
  <c r="BY826" i="1"/>
  <c r="BX827" i="1"/>
  <c r="BY827" i="1"/>
  <c r="BX828" i="1"/>
  <c r="BY828" i="1"/>
  <c r="BX829" i="1"/>
  <c r="BY829" i="1"/>
  <c r="BX830" i="1"/>
  <c r="BY830" i="1"/>
  <c r="BX831" i="1"/>
  <c r="BY831" i="1"/>
  <c r="BX832" i="1"/>
  <c r="BY832" i="1"/>
  <c r="BX833" i="1"/>
  <c r="BY833" i="1"/>
  <c r="BX834" i="1"/>
  <c r="BY834" i="1"/>
  <c r="BX835" i="1"/>
  <c r="BY835" i="1"/>
  <c r="BX836" i="1"/>
  <c r="BY836" i="1"/>
  <c r="BX837" i="1"/>
  <c r="BY837" i="1"/>
  <c r="BX838" i="1"/>
  <c r="BY838" i="1"/>
  <c r="BX839" i="1"/>
  <c r="BY839" i="1"/>
  <c r="BX840" i="1"/>
  <c r="BY840" i="1"/>
  <c r="BX841" i="1"/>
  <c r="BY841" i="1"/>
  <c r="BX842" i="1"/>
  <c r="BY842" i="1"/>
  <c r="BX843" i="1"/>
  <c r="BY843" i="1"/>
  <c r="BX844" i="1"/>
  <c r="BY844" i="1"/>
  <c r="BX845" i="1"/>
  <c r="BY845" i="1"/>
  <c r="BX846" i="1"/>
  <c r="BY846" i="1"/>
  <c r="BX847" i="1"/>
  <c r="BY847" i="1"/>
  <c r="BX848" i="1"/>
  <c r="BY848" i="1"/>
  <c r="BX849" i="1"/>
  <c r="BY849" i="1"/>
  <c r="BX850" i="1"/>
  <c r="BY850" i="1"/>
  <c r="BX851" i="1"/>
  <c r="BY851" i="1"/>
  <c r="BX852" i="1"/>
  <c r="BY852" i="1"/>
  <c r="BX853" i="1"/>
  <c r="BY853" i="1"/>
  <c r="BX854" i="1"/>
  <c r="BY854" i="1"/>
  <c r="BX855" i="1"/>
  <c r="BY855" i="1"/>
  <c r="BX856" i="1"/>
  <c r="BY856" i="1"/>
  <c r="BX857" i="1"/>
  <c r="BY857" i="1"/>
  <c r="BX858" i="1"/>
  <c r="BY858" i="1"/>
  <c r="BX859" i="1"/>
  <c r="BY859" i="1"/>
  <c r="BX860" i="1"/>
  <c r="BY860" i="1"/>
  <c r="BX861" i="1"/>
  <c r="BY861" i="1"/>
  <c r="BX862" i="1"/>
  <c r="BY862" i="1"/>
  <c r="BX863" i="1"/>
  <c r="BY863" i="1"/>
  <c r="BX864" i="1"/>
  <c r="BY864" i="1"/>
  <c r="BX865" i="1"/>
  <c r="BY865" i="1"/>
  <c r="BX866" i="1"/>
  <c r="BY866" i="1"/>
  <c r="BX867" i="1"/>
  <c r="BY867" i="1"/>
  <c r="BX868" i="1"/>
  <c r="BY868" i="1"/>
  <c r="BX869" i="1"/>
  <c r="BY869" i="1"/>
  <c r="BX870" i="1"/>
  <c r="BY870" i="1"/>
  <c r="BX871" i="1"/>
  <c r="BY871" i="1"/>
  <c r="BX872" i="1"/>
  <c r="BY872" i="1"/>
  <c r="BX873" i="1"/>
  <c r="BY873" i="1"/>
  <c r="BX874" i="1"/>
  <c r="BY874" i="1"/>
  <c r="BX875" i="1"/>
  <c r="BY875" i="1"/>
  <c r="BX876" i="1"/>
  <c r="BY876" i="1"/>
  <c r="BX877" i="1"/>
  <c r="BY877" i="1"/>
  <c r="BX878" i="1"/>
  <c r="BY878" i="1"/>
  <c r="BX879" i="1"/>
  <c r="BY879" i="1"/>
  <c r="BX880" i="1"/>
  <c r="BY880" i="1"/>
  <c r="BX881" i="1"/>
  <c r="BY881" i="1"/>
  <c r="BX882" i="1"/>
  <c r="BY882" i="1"/>
  <c r="BX883" i="1"/>
  <c r="BY883" i="1"/>
  <c r="BX884" i="1"/>
  <c r="BY884" i="1"/>
  <c r="BX885" i="1"/>
  <c r="BY885" i="1"/>
  <c r="BX886" i="1"/>
  <c r="BY886" i="1"/>
  <c r="BX887" i="1"/>
  <c r="BY887" i="1"/>
  <c r="BX888" i="1"/>
  <c r="BY888" i="1"/>
  <c r="BX889" i="1"/>
  <c r="BY889" i="1"/>
  <c r="BX890" i="1"/>
  <c r="BY890" i="1"/>
  <c r="BX891" i="1"/>
  <c r="BY891" i="1"/>
  <c r="BX892" i="1"/>
  <c r="BY892" i="1"/>
  <c r="BX893" i="1"/>
  <c r="BY893" i="1"/>
  <c r="BX894" i="1"/>
  <c r="BY894" i="1"/>
  <c r="BX895" i="1"/>
  <c r="BY895" i="1"/>
  <c r="BX896" i="1"/>
  <c r="BY896" i="1"/>
  <c r="BX897" i="1"/>
  <c r="BY897" i="1"/>
  <c r="BX898" i="1"/>
  <c r="BY898" i="1"/>
  <c r="BX899" i="1"/>
  <c r="BY899" i="1"/>
  <c r="BX900" i="1"/>
  <c r="BY900" i="1"/>
  <c r="BX901" i="1"/>
  <c r="BY901" i="1"/>
  <c r="BX902" i="1"/>
  <c r="BY902" i="1"/>
  <c r="BX903" i="1"/>
  <c r="BY903" i="1"/>
  <c r="BX904" i="1"/>
  <c r="BY904" i="1"/>
  <c r="BX905" i="1"/>
  <c r="BY905" i="1"/>
  <c r="BX906" i="1"/>
  <c r="BY906" i="1"/>
  <c r="BX907" i="1"/>
  <c r="BY907" i="1"/>
  <c r="BX908" i="1"/>
  <c r="BY908" i="1"/>
  <c r="BX909" i="1"/>
  <c r="BY909" i="1"/>
  <c r="BX910" i="1"/>
  <c r="BY910" i="1"/>
  <c r="BX911" i="1"/>
  <c r="BY911" i="1"/>
  <c r="BX912" i="1"/>
  <c r="BY912" i="1"/>
  <c r="BX913" i="1"/>
  <c r="BY913" i="1"/>
  <c r="BX914" i="1"/>
  <c r="BY914" i="1"/>
  <c r="BX915" i="1"/>
  <c r="BY915" i="1"/>
  <c r="BX916" i="1"/>
  <c r="BY916" i="1"/>
  <c r="BX917" i="1"/>
  <c r="BY917" i="1"/>
  <c r="BX918" i="1"/>
  <c r="BY918" i="1"/>
  <c r="BX919" i="1"/>
  <c r="BY919" i="1"/>
  <c r="BX920" i="1"/>
  <c r="BY920" i="1"/>
  <c r="BX921" i="1"/>
  <c r="BY921" i="1"/>
  <c r="BX922" i="1"/>
  <c r="BY922" i="1"/>
  <c r="BX923" i="1"/>
  <c r="BY923" i="1"/>
  <c r="BX924" i="1"/>
  <c r="BY924" i="1"/>
  <c r="BX925" i="1"/>
  <c r="BY925" i="1"/>
  <c r="BX926" i="1"/>
  <c r="BY926" i="1"/>
  <c r="BX927" i="1"/>
  <c r="BY927" i="1"/>
  <c r="BX928" i="1"/>
  <c r="BY928" i="1"/>
  <c r="BX929" i="1"/>
  <c r="BY929" i="1"/>
  <c r="BX930" i="1"/>
  <c r="BY930" i="1"/>
  <c r="BX931" i="1"/>
  <c r="BY931" i="1"/>
  <c r="BX932" i="1"/>
  <c r="BY932" i="1"/>
  <c r="BX933" i="1"/>
  <c r="BY933" i="1"/>
  <c r="BX934" i="1"/>
  <c r="BY934" i="1"/>
  <c r="BX935" i="1"/>
  <c r="BY935" i="1"/>
  <c r="BX936" i="1"/>
  <c r="BY936" i="1"/>
  <c r="BX937" i="1"/>
  <c r="BY937" i="1"/>
  <c r="BX938" i="1"/>
  <c r="BY938" i="1"/>
  <c r="BX939" i="1"/>
  <c r="BY939" i="1"/>
  <c r="BX940" i="1"/>
  <c r="BY940" i="1"/>
  <c r="BX941" i="1"/>
  <c r="BY941" i="1"/>
  <c r="BX942" i="1"/>
  <c r="BY942" i="1"/>
  <c r="BX943" i="1"/>
  <c r="BY943" i="1"/>
  <c r="BX944" i="1"/>
  <c r="BY944" i="1"/>
  <c r="BX945" i="1"/>
  <c r="BY945" i="1"/>
  <c r="BX946" i="1"/>
  <c r="BY946" i="1"/>
  <c r="BX947" i="1"/>
  <c r="BY947" i="1"/>
  <c r="BX948" i="1"/>
  <c r="BY948" i="1"/>
  <c r="BX949" i="1"/>
  <c r="BY949" i="1"/>
  <c r="BX950" i="1"/>
  <c r="BY950" i="1"/>
  <c r="BX951" i="1"/>
  <c r="BY951" i="1"/>
  <c r="BX952" i="1"/>
  <c r="BY952" i="1"/>
  <c r="BX953" i="1"/>
  <c r="BY953" i="1"/>
  <c r="BX954" i="1"/>
  <c r="BY954" i="1"/>
  <c r="BX955" i="1"/>
  <c r="BY955" i="1"/>
  <c r="BX956" i="1"/>
  <c r="BY956" i="1"/>
  <c r="BX957" i="1"/>
  <c r="BY957" i="1"/>
  <c r="BX958" i="1"/>
  <c r="BY958" i="1"/>
  <c r="BX959" i="1"/>
  <c r="BY959" i="1"/>
  <c r="BX960" i="1"/>
  <c r="BY960" i="1"/>
  <c r="BX961" i="1"/>
  <c r="BY961" i="1"/>
  <c r="BX962" i="1"/>
  <c r="BY962" i="1"/>
  <c r="BX963" i="1"/>
  <c r="BY963" i="1"/>
  <c r="BX964" i="1"/>
  <c r="BY964" i="1"/>
  <c r="BX965" i="1"/>
  <c r="BY965" i="1"/>
  <c r="BX966" i="1"/>
  <c r="BY966" i="1"/>
  <c r="BX967" i="1"/>
  <c r="BY967" i="1"/>
  <c r="BX968" i="1"/>
  <c r="BY968" i="1"/>
  <c r="BX969" i="1"/>
  <c r="BY969" i="1"/>
  <c r="BX970" i="1"/>
  <c r="BY970" i="1"/>
  <c r="BX971" i="1"/>
  <c r="BY971" i="1"/>
  <c r="BX972" i="1"/>
  <c r="BY972" i="1"/>
  <c r="BX973" i="1"/>
  <c r="BY973" i="1"/>
  <c r="BX974" i="1"/>
  <c r="BY974" i="1"/>
  <c r="BX975" i="1"/>
  <c r="BY975" i="1"/>
  <c r="BX976" i="1"/>
  <c r="BY976" i="1"/>
  <c r="BX977" i="1"/>
  <c r="BY977" i="1"/>
  <c r="BX978" i="1"/>
  <c r="BY978" i="1"/>
  <c r="BX979" i="1"/>
  <c r="BY979" i="1"/>
  <c r="BX980" i="1"/>
  <c r="BY980" i="1"/>
  <c r="BX981" i="1"/>
  <c r="BY981" i="1"/>
  <c r="BX982" i="1"/>
  <c r="BY982" i="1"/>
  <c r="BX983" i="1"/>
  <c r="BY983" i="1"/>
  <c r="BX984" i="1"/>
  <c r="BY984" i="1"/>
  <c r="BX985" i="1"/>
  <c r="BY985" i="1"/>
  <c r="BX986" i="1"/>
  <c r="BY986" i="1"/>
  <c r="BX987" i="1"/>
  <c r="BY987" i="1"/>
  <c r="BX988" i="1"/>
  <c r="BY988" i="1"/>
  <c r="BX989" i="1"/>
  <c r="BY989" i="1"/>
  <c r="BX990" i="1"/>
  <c r="BY990" i="1"/>
  <c r="BX991" i="1"/>
  <c r="BY991" i="1"/>
  <c r="BX992" i="1"/>
  <c r="BY992" i="1"/>
  <c r="BX993" i="1"/>
  <c r="BY993" i="1"/>
  <c r="BX994" i="1"/>
  <c r="BY994" i="1"/>
  <c r="BX995" i="1"/>
  <c r="BY995" i="1"/>
  <c r="BX996" i="1"/>
  <c r="BY996" i="1"/>
  <c r="BX997" i="1"/>
  <c r="BY997" i="1"/>
  <c r="BX998" i="1"/>
  <c r="BY998" i="1"/>
  <c r="BX999" i="1"/>
  <c r="BY999" i="1"/>
  <c r="BX1000" i="1"/>
  <c r="BY1000" i="1"/>
  <c r="BX1001" i="1"/>
  <c r="BY1001" i="1"/>
  <c r="BX1002" i="1"/>
  <c r="BY1002" i="1"/>
  <c r="BX1003" i="1"/>
  <c r="BY1003" i="1"/>
  <c r="BX1004" i="1"/>
  <c r="BY1004" i="1"/>
  <c r="BX1005" i="1"/>
  <c r="BY1005" i="1"/>
  <c r="BX1006" i="1"/>
  <c r="BY1006" i="1"/>
  <c r="BX1007" i="1"/>
  <c r="BY1007" i="1"/>
  <c r="BX1008" i="1"/>
  <c r="BY1008" i="1"/>
  <c r="BX1009" i="1"/>
  <c r="BY1009" i="1"/>
  <c r="BX1010" i="1"/>
  <c r="BY1010" i="1"/>
  <c r="BX1011" i="1"/>
  <c r="BY1011" i="1"/>
  <c r="BX1012" i="1"/>
  <c r="BY1012" i="1"/>
  <c r="BX1013" i="1"/>
  <c r="BY1013" i="1"/>
  <c r="BX1014" i="1"/>
  <c r="BY1014" i="1"/>
  <c r="BX1015" i="1"/>
  <c r="BY1015" i="1"/>
  <c r="BX1016" i="1"/>
  <c r="BY1016" i="1"/>
  <c r="BX1017" i="1"/>
  <c r="BY1017" i="1"/>
  <c r="BX1018" i="1"/>
  <c r="BY1018" i="1"/>
  <c r="BX1019" i="1"/>
  <c r="BY1019" i="1"/>
  <c r="BX1020" i="1"/>
  <c r="BY1020" i="1"/>
  <c r="BX1021" i="1"/>
  <c r="BY1021" i="1"/>
  <c r="BX1022" i="1"/>
  <c r="BY1022" i="1"/>
  <c r="BX1023" i="1"/>
  <c r="BY1023" i="1"/>
  <c r="BX1024" i="1"/>
  <c r="BY1024" i="1"/>
  <c r="BX1025" i="1"/>
  <c r="BY1025" i="1"/>
  <c r="BX1026" i="1"/>
  <c r="BY1026" i="1"/>
  <c r="BX1027" i="1"/>
  <c r="BY1027" i="1"/>
  <c r="BX1028" i="1"/>
  <c r="BY1028" i="1"/>
  <c r="BX1029" i="1"/>
  <c r="BY1029" i="1"/>
  <c r="BX1030" i="1"/>
  <c r="BY1030" i="1"/>
  <c r="BX1031" i="1"/>
  <c r="BY1031" i="1"/>
  <c r="BX1032" i="1"/>
  <c r="BY1032" i="1"/>
  <c r="BX1033" i="1"/>
  <c r="BY1033" i="1"/>
  <c r="BX1034" i="1"/>
  <c r="BY1034" i="1"/>
  <c r="BX1035" i="1"/>
  <c r="BY1035" i="1"/>
  <c r="BX1036" i="1"/>
  <c r="BY1036" i="1"/>
  <c r="BX1037" i="1"/>
  <c r="BY1037" i="1"/>
  <c r="BX1038" i="1"/>
  <c r="BY1038" i="1"/>
  <c r="BX1039" i="1"/>
  <c r="BY1039" i="1"/>
  <c r="BX1040" i="1"/>
  <c r="BY1040" i="1"/>
  <c r="BX1041" i="1"/>
  <c r="BY1041" i="1"/>
  <c r="BX1042" i="1"/>
  <c r="BY1042" i="1"/>
  <c r="BX1043" i="1"/>
  <c r="BY1043" i="1"/>
  <c r="BX1044" i="1"/>
  <c r="BY1044" i="1"/>
  <c r="BX1045" i="1"/>
  <c r="BY1045" i="1"/>
  <c r="BX1046" i="1"/>
  <c r="BY1046" i="1"/>
  <c r="BX1047" i="1"/>
  <c r="BY1047" i="1"/>
  <c r="BX1048" i="1"/>
  <c r="BY1048" i="1"/>
  <c r="BX1049" i="1"/>
  <c r="BY1049" i="1"/>
  <c r="BX1050" i="1"/>
  <c r="BY1050" i="1"/>
  <c r="BX1051" i="1"/>
  <c r="BY1051" i="1"/>
  <c r="BX1052" i="1"/>
  <c r="BY1052" i="1"/>
  <c r="BX1053" i="1"/>
  <c r="BY1053" i="1"/>
  <c r="BX1054" i="1"/>
  <c r="BY1054" i="1"/>
  <c r="BX1055" i="1"/>
  <c r="BY1055" i="1"/>
  <c r="BX1056" i="1"/>
  <c r="BY1056" i="1"/>
  <c r="BX1057" i="1"/>
  <c r="BY1057" i="1"/>
  <c r="BX1058" i="1"/>
  <c r="BY1058" i="1"/>
  <c r="BX1059" i="1"/>
  <c r="BY1059" i="1"/>
  <c r="BX1060" i="1"/>
  <c r="BY1060" i="1"/>
  <c r="BX1061" i="1"/>
  <c r="BY1061" i="1"/>
  <c r="BX1062" i="1"/>
  <c r="BY1062" i="1"/>
  <c r="BX1063" i="1"/>
  <c r="BY1063" i="1"/>
  <c r="BX1064" i="1"/>
  <c r="BY1064" i="1"/>
  <c r="BX1065" i="1"/>
  <c r="BY1065" i="1"/>
  <c r="BX1066" i="1"/>
  <c r="BY1066" i="1"/>
  <c r="BX1067" i="1"/>
  <c r="BY1067" i="1"/>
  <c r="BX1068" i="1"/>
  <c r="BY1068" i="1"/>
  <c r="BX1069" i="1"/>
  <c r="BY1069" i="1"/>
  <c r="BX1070" i="1"/>
  <c r="BY1070" i="1"/>
  <c r="BX1071" i="1"/>
  <c r="BY1071" i="1"/>
  <c r="BX1072" i="1"/>
  <c r="BY1072" i="1"/>
  <c r="BX1073" i="1"/>
  <c r="BY1073" i="1"/>
  <c r="BX1074" i="1"/>
  <c r="BY1074" i="1"/>
  <c r="BX1075" i="1"/>
  <c r="BY1075" i="1"/>
  <c r="BX1076" i="1"/>
  <c r="BY1076" i="1"/>
  <c r="BX1077" i="1"/>
  <c r="BY1077" i="1"/>
  <c r="BX1078" i="1"/>
  <c r="BY1078" i="1"/>
  <c r="BX1079" i="1"/>
  <c r="BY1079" i="1"/>
  <c r="BX1080" i="1"/>
  <c r="BY1080" i="1"/>
  <c r="BX1081" i="1"/>
  <c r="BY1081" i="1"/>
  <c r="BX1082" i="1"/>
  <c r="BY1082" i="1"/>
  <c r="BX1083" i="1"/>
  <c r="BY1083" i="1"/>
  <c r="BX1084" i="1"/>
  <c r="BY1084" i="1"/>
  <c r="BX1085" i="1"/>
  <c r="BY1085" i="1"/>
  <c r="BX1086" i="1"/>
  <c r="BY1086" i="1"/>
  <c r="BX1087" i="1"/>
  <c r="BY1087" i="1"/>
  <c r="BX1088" i="1"/>
  <c r="BY1088" i="1"/>
  <c r="BX1089" i="1"/>
  <c r="BY1089" i="1"/>
  <c r="BX1090" i="1"/>
  <c r="BY1090" i="1"/>
  <c r="BX1091" i="1"/>
  <c r="BY1091" i="1"/>
  <c r="BX1092" i="1"/>
  <c r="BY1092" i="1"/>
  <c r="BX1093" i="1"/>
  <c r="BY1093" i="1"/>
  <c r="BX1094" i="1"/>
  <c r="BY1094" i="1"/>
  <c r="BX1095" i="1"/>
  <c r="BY1095" i="1"/>
  <c r="BX1096" i="1"/>
  <c r="BY1096" i="1"/>
  <c r="BX1097" i="1"/>
  <c r="BY1097" i="1"/>
  <c r="BX1098" i="1"/>
  <c r="BY1098" i="1"/>
  <c r="BX1099" i="1"/>
  <c r="BY1099" i="1"/>
  <c r="BX1100" i="1"/>
  <c r="BY1100" i="1"/>
  <c r="BX1101" i="1"/>
  <c r="BY1101" i="1"/>
  <c r="BX1102" i="1"/>
  <c r="BY1102" i="1"/>
  <c r="BX1103" i="1"/>
  <c r="BY1103" i="1"/>
  <c r="BX1104" i="1"/>
  <c r="BY1104" i="1"/>
  <c r="BX1105" i="1"/>
  <c r="BY1105" i="1"/>
  <c r="BX1106" i="1"/>
  <c r="BY1106" i="1"/>
  <c r="BX1107" i="1"/>
  <c r="BY1107" i="1"/>
  <c r="BX1108" i="1"/>
  <c r="BY1108" i="1"/>
  <c r="BX1109" i="1"/>
  <c r="BY1109" i="1"/>
  <c r="BX1110" i="1"/>
  <c r="BY1110" i="1"/>
  <c r="BX1111" i="1"/>
  <c r="BY1111" i="1"/>
  <c r="BX1112" i="1"/>
  <c r="BY1112" i="1"/>
  <c r="BX1113" i="1"/>
  <c r="BY1113" i="1"/>
  <c r="BX1114" i="1"/>
  <c r="BY1114" i="1"/>
  <c r="BX1115" i="1"/>
  <c r="BY1115" i="1"/>
  <c r="BX1116" i="1"/>
  <c r="BY1116" i="1"/>
  <c r="BX1117" i="1"/>
  <c r="BY1117" i="1"/>
  <c r="BX1118" i="1"/>
  <c r="BY1118" i="1"/>
  <c r="BX1119" i="1"/>
  <c r="BY1119" i="1"/>
  <c r="BX1120" i="1"/>
  <c r="BY1120" i="1"/>
  <c r="BX1121" i="1"/>
  <c r="BY1121" i="1"/>
  <c r="BX1122" i="1"/>
  <c r="BY1122" i="1"/>
  <c r="BX1123" i="1"/>
  <c r="BY1123" i="1"/>
  <c r="BX1124" i="1"/>
  <c r="BY1124" i="1"/>
  <c r="BX1125" i="1"/>
  <c r="BY1125" i="1"/>
  <c r="BX1126" i="1"/>
  <c r="BY1126" i="1"/>
  <c r="BX1127" i="1"/>
  <c r="BY1127" i="1"/>
  <c r="BX1128" i="1"/>
  <c r="BY1128" i="1"/>
  <c r="BX1129" i="1"/>
  <c r="BY1129" i="1"/>
  <c r="BX1130" i="1"/>
  <c r="BY1130" i="1"/>
  <c r="BX1131" i="1"/>
  <c r="BY1131" i="1"/>
  <c r="BX1132" i="1"/>
  <c r="BY1132" i="1"/>
  <c r="BX1133" i="1"/>
  <c r="BY1133" i="1"/>
  <c r="BX1134" i="1"/>
  <c r="BY1134" i="1"/>
  <c r="BX1135" i="1"/>
  <c r="BY1135" i="1"/>
  <c r="BX1136" i="1"/>
  <c r="BY1136" i="1"/>
  <c r="BX1137" i="1"/>
  <c r="BY1137" i="1"/>
  <c r="BX1138" i="1"/>
  <c r="BY1138" i="1"/>
  <c r="BX1139" i="1"/>
  <c r="BY1139" i="1"/>
  <c r="BX1140" i="1"/>
  <c r="BY1140" i="1"/>
  <c r="BX1141" i="1"/>
  <c r="BY1141" i="1"/>
  <c r="BX1142" i="1"/>
  <c r="BY1142" i="1"/>
  <c r="BX1143" i="1"/>
  <c r="BY1143" i="1"/>
  <c r="BX1144" i="1"/>
  <c r="BY1144" i="1"/>
  <c r="BX1145" i="1"/>
  <c r="BY1145" i="1"/>
  <c r="BX1146" i="1"/>
  <c r="BY1146" i="1"/>
  <c r="BX1147" i="1"/>
  <c r="BY1147" i="1"/>
  <c r="BX1148" i="1"/>
  <c r="BY1148" i="1"/>
  <c r="BX1149" i="1"/>
  <c r="BY1149" i="1"/>
  <c r="BX1150" i="1"/>
  <c r="BY1150" i="1"/>
  <c r="BX1151" i="1"/>
  <c r="BY1151" i="1"/>
  <c r="BX1152" i="1"/>
  <c r="BY1152" i="1"/>
  <c r="BX1153" i="1"/>
  <c r="BY1153" i="1"/>
  <c r="BX1154" i="1"/>
  <c r="BY1154" i="1"/>
  <c r="BX1155" i="1"/>
  <c r="BY1155" i="1"/>
  <c r="BX1156" i="1"/>
  <c r="BY1156" i="1"/>
  <c r="BX1157" i="1"/>
  <c r="BY1157" i="1"/>
  <c r="BX1158" i="1"/>
  <c r="BY1158" i="1"/>
  <c r="BX1159" i="1"/>
  <c r="BY1159" i="1"/>
  <c r="BX1160" i="1"/>
  <c r="BY1160" i="1"/>
  <c r="BX1161" i="1"/>
  <c r="BY1161" i="1"/>
  <c r="BX1162" i="1"/>
  <c r="BY1162" i="1"/>
  <c r="BX1163" i="1"/>
  <c r="BY1163" i="1"/>
  <c r="BX1164" i="1"/>
  <c r="BY1164" i="1"/>
  <c r="BX1165" i="1"/>
  <c r="BY1165" i="1"/>
  <c r="BX1166" i="1"/>
  <c r="BY1166" i="1"/>
  <c r="BX1167" i="1"/>
  <c r="BY1167" i="1"/>
  <c r="BX1168" i="1"/>
  <c r="BY1168" i="1"/>
  <c r="BX1169" i="1"/>
  <c r="BY1169" i="1"/>
  <c r="BX1170" i="1"/>
  <c r="BY1170" i="1"/>
  <c r="BX1171" i="1"/>
  <c r="BY1171" i="1"/>
  <c r="BX1172" i="1"/>
  <c r="BY1172" i="1"/>
  <c r="BX1173" i="1"/>
  <c r="BY1173" i="1"/>
  <c r="BX1174" i="1"/>
  <c r="BY1174" i="1"/>
  <c r="BX1175" i="1"/>
  <c r="BY1175" i="1"/>
  <c r="BX1176" i="1"/>
  <c r="BY1176" i="1"/>
  <c r="BX1177" i="1"/>
  <c r="BY1177" i="1"/>
  <c r="BX1178" i="1"/>
  <c r="BY1178" i="1"/>
  <c r="BX1179" i="1"/>
  <c r="BY1179" i="1"/>
  <c r="BX1180" i="1"/>
  <c r="BY1180" i="1"/>
  <c r="BX1181" i="1"/>
  <c r="BY1181" i="1"/>
  <c r="BX1182" i="1"/>
  <c r="BY1182" i="1"/>
  <c r="BX1183" i="1"/>
  <c r="BY1183" i="1"/>
  <c r="BX1184" i="1"/>
  <c r="BY1184" i="1"/>
  <c r="BX1185" i="1"/>
  <c r="BY1185" i="1"/>
  <c r="BX1186" i="1"/>
  <c r="BY1186" i="1"/>
  <c r="BX1187" i="1"/>
  <c r="BY1187" i="1"/>
  <c r="BX1188" i="1"/>
  <c r="BY1188" i="1"/>
  <c r="BX1189" i="1"/>
  <c r="BY1189" i="1"/>
  <c r="BX1190" i="1"/>
  <c r="BY1190" i="1"/>
  <c r="BX1191" i="1"/>
  <c r="BY1191" i="1"/>
  <c r="BX1192" i="1"/>
  <c r="BY1192" i="1"/>
  <c r="BX1193" i="1"/>
  <c r="BY1193" i="1"/>
  <c r="BX1194" i="1"/>
  <c r="BY1194" i="1"/>
  <c r="BX1195" i="1"/>
  <c r="BY1195" i="1"/>
  <c r="BX1196" i="1"/>
  <c r="BY1196" i="1"/>
  <c r="BX1197" i="1"/>
  <c r="BY1197" i="1"/>
  <c r="BX1198" i="1"/>
  <c r="BY1198" i="1"/>
  <c r="BX1199" i="1"/>
  <c r="BY1199" i="1"/>
  <c r="BX1200" i="1"/>
  <c r="BY1200" i="1"/>
  <c r="BX1201" i="1"/>
  <c r="BY1201" i="1"/>
  <c r="BX1202" i="1"/>
  <c r="BY1202" i="1"/>
  <c r="BX1203" i="1"/>
  <c r="BY1203" i="1"/>
  <c r="BX1204" i="1"/>
  <c r="BY1204" i="1"/>
  <c r="BX1205" i="1"/>
  <c r="BY1205" i="1"/>
  <c r="BX1206" i="1"/>
  <c r="BY1206" i="1"/>
  <c r="BX1207" i="1"/>
  <c r="BY1207" i="1"/>
  <c r="BX1208" i="1"/>
  <c r="BY1208" i="1"/>
  <c r="BX1209" i="1"/>
  <c r="BY1209" i="1"/>
  <c r="BX1210" i="1"/>
  <c r="BY1210" i="1"/>
  <c r="BX1211" i="1"/>
  <c r="BY1211" i="1"/>
  <c r="BX1212" i="1"/>
  <c r="BY1212" i="1"/>
  <c r="BX1213" i="1"/>
  <c r="BY1213" i="1"/>
  <c r="BX1214" i="1"/>
  <c r="BY1214" i="1"/>
  <c r="BX1215" i="1"/>
  <c r="BY1215" i="1"/>
  <c r="BX1216" i="1"/>
  <c r="BY1216" i="1"/>
  <c r="BX1217" i="1"/>
  <c r="BY1217" i="1"/>
  <c r="BX1218" i="1"/>
  <c r="BY1218" i="1"/>
  <c r="BX1219" i="1"/>
  <c r="BY1219" i="1"/>
  <c r="BX1220" i="1"/>
  <c r="BY1220" i="1"/>
  <c r="BX1221" i="1"/>
  <c r="BY1221" i="1"/>
  <c r="BX1222" i="1"/>
  <c r="BY1222" i="1"/>
  <c r="BX1223" i="1"/>
  <c r="BY1223" i="1"/>
  <c r="BX1224" i="1"/>
  <c r="BY1224" i="1"/>
  <c r="BX1225" i="1"/>
  <c r="BY1225" i="1"/>
  <c r="BX1226" i="1"/>
  <c r="BY1226" i="1"/>
  <c r="BX1227" i="1"/>
  <c r="BY1227" i="1"/>
  <c r="BX1228" i="1"/>
  <c r="BY1228" i="1"/>
  <c r="BX1229" i="1"/>
  <c r="BY1229" i="1"/>
  <c r="BX1230" i="1"/>
  <c r="BY1230" i="1"/>
  <c r="BX1231" i="1"/>
  <c r="BY1231" i="1"/>
  <c r="BX1232" i="1"/>
  <c r="BY1232" i="1"/>
  <c r="BX1233" i="1"/>
  <c r="BY1233" i="1"/>
  <c r="BX1234" i="1"/>
  <c r="BY1234" i="1"/>
  <c r="BX1235" i="1"/>
  <c r="BY1235" i="1"/>
  <c r="BX1236" i="1"/>
  <c r="BY1236" i="1"/>
  <c r="BX1237" i="1"/>
  <c r="BY1237" i="1"/>
  <c r="BX1238" i="1"/>
  <c r="BY1238" i="1"/>
  <c r="BX1239" i="1"/>
  <c r="BY1239" i="1"/>
  <c r="BX1240" i="1"/>
  <c r="BY1240" i="1"/>
  <c r="BX1241" i="1"/>
  <c r="BY1241" i="1"/>
  <c r="BX1242" i="1"/>
  <c r="BY1242" i="1"/>
  <c r="BX1243" i="1"/>
  <c r="BY1243" i="1"/>
  <c r="BX1244" i="1"/>
  <c r="BY1244" i="1"/>
  <c r="BX1245" i="1"/>
  <c r="BY1245" i="1"/>
  <c r="BX1246" i="1"/>
  <c r="BY1246" i="1"/>
  <c r="BX1247" i="1"/>
  <c r="BY1247" i="1"/>
  <c r="BX1248" i="1"/>
  <c r="BY1248" i="1"/>
  <c r="BX1249" i="1"/>
  <c r="BY1249" i="1"/>
  <c r="BX1250" i="1"/>
  <c r="BY1250" i="1"/>
  <c r="BX1251" i="1"/>
  <c r="BY1251" i="1"/>
  <c r="BX1252" i="1"/>
  <c r="BY1252" i="1"/>
  <c r="BX1253" i="1"/>
  <c r="BY1253" i="1"/>
  <c r="BX1254" i="1"/>
  <c r="BY1254" i="1"/>
  <c r="BX1255" i="1"/>
  <c r="BY1255" i="1"/>
  <c r="BX1256" i="1"/>
  <c r="BY1256" i="1"/>
  <c r="BX1257" i="1"/>
  <c r="BY1257" i="1"/>
  <c r="BX1258" i="1"/>
  <c r="BY1258" i="1"/>
  <c r="BX1259" i="1"/>
  <c r="BY1259" i="1"/>
  <c r="BX1260" i="1"/>
  <c r="BY1260" i="1"/>
  <c r="BX1261" i="1"/>
  <c r="BY1261" i="1"/>
  <c r="BX1262" i="1"/>
  <c r="BY1262" i="1"/>
  <c r="BX1263" i="1"/>
  <c r="BY1263" i="1"/>
  <c r="BX1264" i="1"/>
  <c r="BY1264" i="1"/>
  <c r="BX1265" i="1"/>
  <c r="BY1265" i="1"/>
  <c r="BX1266" i="1"/>
  <c r="BY1266" i="1"/>
  <c r="BX1267" i="1"/>
  <c r="BY1267" i="1"/>
  <c r="BX1268" i="1"/>
  <c r="BY1268" i="1"/>
  <c r="BX1269" i="1"/>
  <c r="BY1269" i="1"/>
  <c r="BX1270" i="1"/>
  <c r="BY1270" i="1"/>
  <c r="BX1271" i="1"/>
  <c r="BY1271" i="1"/>
  <c r="BX1272" i="1"/>
  <c r="BY1272" i="1"/>
  <c r="BX1273" i="1"/>
  <c r="BY1273" i="1"/>
  <c r="BX1274" i="1"/>
  <c r="BY1274" i="1"/>
  <c r="BX1275" i="1"/>
  <c r="BY1275" i="1"/>
  <c r="BX1276" i="1"/>
  <c r="BY1276" i="1"/>
  <c r="BX1277" i="1"/>
  <c r="BY1277" i="1"/>
  <c r="BY2" i="1"/>
  <c r="BX2" i="1"/>
  <c r="BP3" i="1"/>
  <c r="BQ3" i="1"/>
  <c r="BR3" i="1"/>
  <c r="BS3" i="1"/>
  <c r="BT3" i="1"/>
  <c r="BU3" i="1"/>
  <c r="BV3" i="1"/>
  <c r="BP4" i="1"/>
  <c r="BQ4" i="1"/>
  <c r="BR4" i="1"/>
  <c r="BS4" i="1"/>
  <c r="BT4" i="1"/>
  <c r="BU4" i="1"/>
  <c r="BV4" i="1"/>
  <c r="BP5" i="1"/>
  <c r="BQ5" i="1"/>
  <c r="BR5" i="1"/>
  <c r="BS5" i="1"/>
  <c r="BT5" i="1"/>
  <c r="BU5" i="1"/>
  <c r="BV5" i="1"/>
  <c r="BP6" i="1"/>
  <c r="BQ6" i="1"/>
  <c r="BR6" i="1"/>
  <c r="BS6" i="1"/>
  <c r="BT6" i="1"/>
  <c r="BU6" i="1"/>
  <c r="BV6" i="1"/>
  <c r="BP7" i="1"/>
  <c r="BQ7" i="1"/>
  <c r="BR7" i="1"/>
  <c r="BS7" i="1"/>
  <c r="BT7" i="1"/>
  <c r="BU7" i="1"/>
  <c r="BV7" i="1"/>
  <c r="BP8" i="1"/>
  <c r="BQ8" i="1"/>
  <c r="BR8" i="1"/>
  <c r="BS8" i="1"/>
  <c r="BT8" i="1"/>
  <c r="BU8" i="1"/>
  <c r="BV8" i="1"/>
  <c r="BP9" i="1"/>
  <c r="BQ9" i="1"/>
  <c r="BR9" i="1"/>
  <c r="BS9" i="1"/>
  <c r="BT9" i="1"/>
  <c r="BU9" i="1"/>
  <c r="BV9" i="1"/>
  <c r="BP10" i="1"/>
  <c r="BQ10" i="1"/>
  <c r="BR10" i="1"/>
  <c r="BS10" i="1"/>
  <c r="BT10" i="1"/>
  <c r="BU10" i="1"/>
  <c r="BV10" i="1"/>
  <c r="BP11" i="1"/>
  <c r="BQ11" i="1"/>
  <c r="BR11" i="1"/>
  <c r="BS11" i="1"/>
  <c r="BT11" i="1"/>
  <c r="BU11" i="1"/>
  <c r="BV11" i="1"/>
  <c r="BP12" i="1"/>
  <c r="BQ12" i="1"/>
  <c r="BR12" i="1"/>
  <c r="BS12" i="1"/>
  <c r="BT12" i="1"/>
  <c r="BU12" i="1"/>
  <c r="BV12" i="1"/>
  <c r="BP13" i="1"/>
  <c r="BQ13" i="1"/>
  <c r="BR13" i="1"/>
  <c r="BS13" i="1"/>
  <c r="BT13" i="1"/>
  <c r="BU13" i="1"/>
  <c r="BV13" i="1"/>
  <c r="BP14" i="1"/>
  <c r="BQ14" i="1"/>
  <c r="BR14" i="1"/>
  <c r="BS14" i="1"/>
  <c r="BT14" i="1"/>
  <c r="BU14" i="1"/>
  <c r="BV14" i="1"/>
  <c r="BP15" i="1"/>
  <c r="BQ15" i="1"/>
  <c r="BR15" i="1"/>
  <c r="BS15" i="1"/>
  <c r="BT15" i="1"/>
  <c r="BU15" i="1"/>
  <c r="BV15" i="1"/>
  <c r="BP16" i="1"/>
  <c r="BQ16" i="1"/>
  <c r="BR16" i="1"/>
  <c r="BS16" i="1"/>
  <c r="BT16" i="1"/>
  <c r="BU16" i="1"/>
  <c r="BV16" i="1"/>
  <c r="BP17" i="1"/>
  <c r="BQ17" i="1"/>
  <c r="BR17" i="1"/>
  <c r="BS17" i="1"/>
  <c r="BT17" i="1"/>
  <c r="BU17" i="1"/>
  <c r="BV17" i="1"/>
  <c r="BP18" i="1"/>
  <c r="BQ18" i="1"/>
  <c r="BR18" i="1"/>
  <c r="BS18" i="1"/>
  <c r="BT18" i="1"/>
  <c r="BU18" i="1"/>
  <c r="BV18" i="1"/>
  <c r="BP19" i="1"/>
  <c r="BQ19" i="1"/>
  <c r="BR19" i="1"/>
  <c r="BS19" i="1"/>
  <c r="BT19" i="1"/>
  <c r="BU19" i="1"/>
  <c r="BV19" i="1"/>
  <c r="BP20" i="1"/>
  <c r="BQ20" i="1"/>
  <c r="BR20" i="1"/>
  <c r="BS20" i="1"/>
  <c r="BT20" i="1"/>
  <c r="BU20" i="1"/>
  <c r="BV20" i="1"/>
  <c r="BP21" i="1"/>
  <c r="BQ21" i="1"/>
  <c r="BR21" i="1"/>
  <c r="BS21" i="1"/>
  <c r="BT21" i="1"/>
  <c r="BU21" i="1"/>
  <c r="BV21" i="1"/>
  <c r="BP22" i="1"/>
  <c r="BQ22" i="1"/>
  <c r="BR22" i="1"/>
  <c r="BS22" i="1"/>
  <c r="BT22" i="1"/>
  <c r="BU22" i="1"/>
  <c r="BV22" i="1"/>
  <c r="BP23" i="1"/>
  <c r="BQ23" i="1"/>
  <c r="BR23" i="1"/>
  <c r="BS23" i="1"/>
  <c r="BT23" i="1"/>
  <c r="BU23" i="1"/>
  <c r="BV23" i="1"/>
  <c r="BP24" i="1"/>
  <c r="BQ24" i="1"/>
  <c r="BR24" i="1"/>
  <c r="BS24" i="1"/>
  <c r="BT24" i="1"/>
  <c r="BU24" i="1"/>
  <c r="BV24" i="1"/>
  <c r="BP25" i="1"/>
  <c r="BQ25" i="1"/>
  <c r="BR25" i="1"/>
  <c r="BS25" i="1"/>
  <c r="BT25" i="1"/>
  <c r="BU25" i="1"/>
  <c r="BV25" i="1"/>
  <c r="BP26" i="1"/>
  <c r="BQ26" i="1"/>
  <c r="BR26" i="1"/>
  <c r="BS26" i="1"/>
  <c r="BT26" i="1"/>
  <c r="BU26" i="1"/>
  <c r="BV26" i="1"/>
  <c r="BP27" i="1"/>
  <c r="BQ27" i="1"/>
  <c r="BR27" i="1"/>
  <c r="BS27" i="1"/>
  <c r="BT27" i="1"/>
  <c r="BU27" i="1"/>
  <c r="BV27" i="1"/>
  <c r="BP28" i="1"/>
  <c r="BQ28" i="1"/>
  <c r="BR28" i="1"/>
  <c r="BS28" i="1"/>
  <c r="BT28" i="1"/>
  <c r="BU28" i="1"/>
  <c r="BV28" i="1"/>
  <c r="BP29" i="1"/>
  <c r="BQ29" i="1"/>
  <c r="BR29" i="1"/>
  <c r="BS29" i="1"/>
  <c r="BT29" i="1"/>
  <c r="BU29" i="1"/>
  <c r="BV29" i="1"/>
  <c r="BP30" i="1"/>
  <c r="BQ30" i="1"/>
  <c r="BR30" i="1"/>
  <c r="BS30" i="1"/>
  <c r="BT30" i="1"/>
  <c r="BU30" i="1"/>
  <c r="BV30" i="1"/>
  <c r="BP31" i="1"/>
  <c r="BQ31" i="1"/>
  <c r="BR31" i="1"/>
  <c r="BS31" i="1"/>
  <c r="BT31" i="1"/>
  <c r="BU31" i="1"/>
  <c r="BV31" i="1"/>
  <c r="BP32" i="1"/>
  <c r="BQ32" i="1"/>
  <c r="BR32" i="1"/>
  <c r="BS32" i="1"/>
  <c r="BT32" i="1"/>
  <c r="BU32" i="1"/>
  <c r="BV32" i="1"/>
  <c r="BP33" i="1"/>
  <c r="BQ33" i="1"/>
  <c r="BR33" i="1"/>
  <c r="BS33" i="1"/>
  <c r="BT33" i="1"/>
  <c r="BU33" i="1"/>
  <c r="BV33" i="1"/>
  <c r="BP34" i="1"/>
  <c r="BQ34" i="1"/>
  <c r="BR34" i="1"/>
  <c r="BS34" i="1"/>
  <c r="BT34" i="1"/>
  <c r="BU34" i="1"/>
  <c r="BV34" i="1"/>
  <c r="BP35" i="1"/>
  <c r="BQ35" i="1"/>
  <c r="BR35" i="1"/>
  <c r="BS35" i="1"/>
  <c r="BT35" i="1"/>
  <c r="BU35" i="1"/>
  <c r="BV35" i="1"/>
  <c r="BP36" i="1"/>
  <c r="BQ36" i="1"/>
  <c r="BR36" i="1"/>
  <c r="BS36" i="1"/>
  <c r="BT36" i="1"/>
  <c r="BU36" i="1"/>
  <c r="BV36" i="1"/>
  <c r="BP37" i="1"/>
  <c r="BQ37" i="1"/>
  <c r="BR37" i="1"/>
  <c r="BS37" i="1"/>
  <c r="BT37" i="1"/>
  <c r="BU37" i="1"/>
  <c r="BV37" i="1"/>
  <c r="BP38" i="1"/>
  <c r="BQ38" i="1"/>
  <c r="BR38" i="1"/>
  <c r="BS38" i="1"/>
  <c r="BT38" i="1"/>
  <c r="BU38" i="1"/>
  <c r="BV38" i="1"/>
  <c r="BP39" i="1"/>
  <c r="BQ39" i="1"/>
  <c r="BR39" i="1"/>
  <c r="BS39" i="1"/>
  <c r="BT39" i="1"/>
  <c r="BU39" i="1"/>
  <c r="BV39" i="1"/>
  <c r="BP40" i="1"/>
  <c r="BQ40" i="1"/>
  <c r="BR40" i="1"/>
  <c r="BS40" i="1"/>
  <c r="BT40" i="1"/>
  <c r="BU40" i="1"/>
  <c r="BV40" i="1"/>
  <c r="BP41" i="1"/>
  <c r="BQ41" i="1"/>
  <c r="BR41" i="1"/>
  <c r="BS41" i="1"/>
  <c r="BT41" i="1"/>
  <c r="BU41" i="1"/>
  <c r="BV41" i="1"/>
  <c r="BP42" i="1"/>
  <c r="BQ42" i="1"/>
  <c r="BR42" i="1"/>
  <c r="BS42" i="1"/>
  <c r="BT42" i="1"/>
  <c r="BU42" i="1"/>
  <c r="BV42" i="1"/>
  <c r="BP43" i="1"/>
  <c r="BQ43" i="1"/>
  <c r="BR43" i="1"/>
  <c r="BS43" i="1"/>
  <c r="BT43" i="1"/>
  <c r="BU43" i="1"/>
  <c r="BV43" i="1"/>
  <c r="BP44" i="1"/>
  <c r="BQ44" i="1"/>
  <c r="BR44" i="1"/>
  <c r="BS44" i="1"/>
  <c r="BT44" i="1"/>
  <c r="BU44" i="1"/>
  <c r="BV44" i="1"/>
  <c r="BP45" i="1"/>
  <c r="BQ45" i="1"/>
  <c r="BR45" i="1"/>
  <c r="BS45" i="1"/>
  <c r="BT45" i="1"/>
  <c r="BU45" i="1"/>
  <c r="BV45" i="1"/>
  <c r="BP46" i="1"/>
  <c r="BQ46" i="1"/>
  <c r="BR46" i="1"/>
  <c r="BS46" i="1"/>
  <c r="BT46" i="1"/>
  <c r="BU46" i="1"/>
  <c r="BV46" i="1"/>
  <c r="BP47" i="1"/>
  <c r="BQ47" i="1"/>
  <c r="BR47" i="1"/>
  <c r="BS47" i="1"/>
  <c r="BT47" i="1"/>
  <c r="BU47" i="1"/>
  <c r="BV47" i="1"/>
  <c r="BP48" i="1"/>
  <c r="BQ48" i="1"/>
  <c r="BR48" i="1"/>
  <c r="BS48" i="1"/>
  <c r="BT48" i="1"/>
  <c r="BU48" i="1"/>
  <c r="BV48" i="1"/>
  <c r="BP49" i="1"/>
  <c r="BQ49" i="1"/>
  <c r="BR49" i="1"/>
  <c r="BS49" i="1"/>
  <c r="BT49" i="1"/>
  <c r="BU49" i="1"/>
  <c r="BV49" i="1"/>
  <c r="BP50" i="1"/>
  <c r="BQ50" i="1"/>
  <c r="BR50" i="1"/>
  <c r="BS50" i="1"/>
  <c r="BT50" i="1"/>
  <c r="BU50" i="1"/>
  <c r="BV50" i="1"/>
  <c r="BP51" i="1"/>
  <c r="BQ51" i="1"/>
  <c r="BR51" i="1"/>
  <c r="BS51" i="1"/>
  <c r="BT51" i="1"/>
  <c r="BU51" i="1"/>
  <c r="BV51" i="1"/>
  <c r="BP52" i="1"/>
  <c r="BQ52" i="1"/>
  <c r="BR52" i="1"/>
  <c r="BS52" i="1"/>
  <c r="BT52" i="1"/>
  <c r="BU52" i="1"/>
  <c r="BV52" i="1"/>
  <c r="BP53" i="1"/>
  <c r="BQ53" i="1"/>
  <c r="BR53" i="1"/>
  <c r="BS53" i="1"/>
  <c r="BT53" i="1"/>
  <c r="BU53" i="1"/>
  <c r="BV53" i="1"/>
  <c r="BP54" i="1"/>
  <c r="BQ54" i="1"/>
  <c r="BR54" i="1"/>
  <c r="BS54" i="1"/>
  <c r="BT54" i="1"/>
  <c r="BU54" i="1"/>
  <c r="BV54" i="1"/>
  <c r="BP55" i="1"/>
  <c r="BQ55" i="1"/>
  <c r="BR55" i="1"/>
  <c r="BS55" i="1"/>
  <c r="BT55" i="1"/>
  <c r="BU55" i="1"/>
  <c r="BV55" i="1"/>
  <c r="BP56" i="1"/>
  <c r="BQ56" i="1"/>
  <c r="BR56" i="1"/>
  <c r="BS56" i="1"/>
  <c r="BT56" i="1"/>
  <c r="BU56" i="1"/>
  <c r="BV56" i="1"/>
  <c r="BP57" i="1"/>
  <c r="BQ57" i="1"/>
  <c r="BR57" i="1"/>
  <c r="BS57" i="1"/>
  <c r="BT57" i="1"/>
  <c r="BU57" i="1"/>
  <c r="BV57" i="1"/>
  <c r="BP58" i="1"/>
  <c r="BQ58" i="1"/>
  <c r="BR58" i="1"/>
  <c r="BS58" i="1"/>
  <c r="BT58" i="1"/>
  <c r="BU58" i="1"/>
  <c r="BV58" i="1"/>
  <c r="BP59" i="1"/>
  <c r="BQ59" i="1"/>
  <c r="BR59" i="1"/>
  <c r="BS59" i="1"/>
  <c r="BT59" i="1"/>
  <c r="BU59" i="1"/>
  <c r="BV59" i="1"/>
  <c r="BP60" i="1"/>
  <c r="BQ60" i="1"/>
  <c r="BR60" i="1"/>
  <c r="BS60" i="1"/>
  <c r="BT60" i="1"/>
  <c r="BU60" i="1"/>
  <c r="BV60" i="1"/>
  <c r="BP61" i="1"/>
  <c r="BQ61" i="1"/>
  <c r="BR61" i="1"/>
  <c r="BS61" i="1"/>
  <c r="BT61" i="1"/>
  <c r="BU61" i="1"/>
  <c r="BV61" i="1"/>
  <c r="BP62" i="1"/>
  <c r="BQ62" i="1"/>
  <c r="BR62" i="1"/>
  <c r="BS62" i="1"/>
  <c r="BT62" i="1"/>
  <c r="BU62" i="1"/>
  <c r="BV62" i="1"/>
  <c r="BP63" i="1"/>
  <c r="BQ63" i="1"/>
  <c r="BR63" i="1"/>
  <c r="BS63" i="1"/>
  <c r="BT63" i="1"/>
  <c r="BU63" i="1"/>
  <c r="BV63" i="1"/>
  <c r="BP64" i="1"/>
  <c r="BQ64" i="1"/>
  <c r="BR64" i="1"/>
  <c r="BS64" i="1"/>
  <c r="BT64" i="1"/>
  <c r="BU64" i="1"/>
  <c r="BV64" i="1"/>
  <c r="BP65" i="1"/>
  <c r="BQ65" i="1"/>
  <c r="BR65" i="1"/>
  <c r="BS65" i="1"/>
  <c r="BT65" i="1"/>
  <c r="BU65" i="1"/>
  <c r="BV65" i="1"/>
  <c r="BP66" i="1"/>
  <c r="BQ66" i="1"/>
  <c r="BR66" i="1"/>
  <c r="BS66" i="1"/>
  <c r="BT66" i="1"/>
  <c r="BU66" i="1"/>
  <c r="BV66" i="1"/>
  <c r="BP67" i="1"/>
  <c r="BQ67" i="1"/>
  <c r="BR67" i="1"/>
  <c r="BS67" i="1"/>
  <c r="BT67" i="1"/>
  <c r="BU67" i="1"/>
  <c r="BV67" i="1"/>
  <c r="BP68" i="1"/>
  <c r="BQ68" i="1"/>
  <c r="BR68" i="1"/>
  <c r="BS68" i="1"/>
  <c r="BT68" i="1"/>
  <c r="BU68" i="1"/>
  <c r="BV68" i="1"/>
  <c r="BP69" i="1"/>
  <c r="BQ69" i="1"/>
  <c r="BR69" i="1"/>
  <c r="BS69" i="1"/>
  <c r="BT69" i="1"/>
  <c r="BU69" i="1"/>
  <c r="BV69" i="1"/>
  <c r="BP70" i="1"/>
  <c r="BQ70" i="1"/>
  <c r="BR70" i="1"/>
  <c r="BS70" i="1"/>
  <c r="BT70" i="1"/>
  <c r="BU70" i="1"/>
  <c r="BV70" i="1"/>
  <c r="BP71" i="1"/>
  <c r="BQ71" i="1"/>
  <c r="BR71" i="1"/>
  <c r="BS71" i="1"/>
  <c r="BT71" i="1"/>
  <c r="BU71" i="1"/>
  <c r="BV71" i="1"/>
  <c r="BP72" i="1"/>
  <c r="BQ72" i="1"/>
  <c r="BR72" i="1"/>
  <c r="BS72" i="1"/>
  <c r="BT72" i="1"/>
  <c r="BU72" i="1"/>
  <c r="BV72" i="1"/>
  <c r="BP73" i="1"/>
  <c r="BQ73" i="1"/>
  <c r="BR73" i="1"/>
  <c r="BS73" i="1"/>
  <c r="BT73" i="1"/>
  <c r="BU73" i="1"/>
  <c r="BV73" i="1"/>
  <c r="BP74" i="1"/>
  <c r="BQ74" i="1"/>
  <c r="BR74" i="1"/>
  <c r="BS74" i="1"/>
  <c r="BT74" i="1"/>
  <c r="BU74" i="1"/>
  <c r="BV74" i="1"/>
  <c r="BP75" i="1"/>
  <c r="BQ75" i="1"/>
  <c r="BR75" i="1"/>
  <c r="BS75" i="1"/>
  <c r="BT75" i="1"/>
  <c r="BU75" i="1"/>
  <c r="BV75" i="1"/>
  <c r="BP76" i="1"/>
  <c r="BQ76" i="1"/>
  <c r="BR76" i="1"/>
  <c r="BS76" i="1"/>
  <c r="BT76" i="1"/>
  <c r="BU76" i="1"/>
  <c r="BV76" i="1"/>
  <c r="BP77" i="1"/>
  <c r="BQ77" i="1"/>
  <c r="BR77" i="1"/>
  <c r="BS77" i="1"/>
  <c r="BT77" i="1"/>
  <c r="BU77" i="1"/>
  <c r="BV77" i="1"/>
  <c r="BP78" i="1"/>
  <c r="BQ78" i="1"/>
  <c r="BR78" i="1"/>
  <c r="BS78" i="1"/>
  <c r="BT78" i="1"/>
  <c r="BU78" i="1"/>
  <c r="BV78" i="1"/>
  <c r="BP79" i="1"/>
  <c r="BQ79" i="1"/>
  <c r="BR79" i="1"/>
  <c r="BS79" i="1"/>
  <c r="BT79" i="1"/>
  <c r="BU79" i="1"/>
  <c r="BV79" i="1"/>
  <c r="BP80" i="1"/>
  <c r="BQ80" i="1"/>
  <c r="BR80" i="1"/>
  <c r="BS80" i="1"/>
  <c r="BT80" i="1"/>
  <c r="BU80" i="1"/>
  <c r="BV80" i="1"/>
  <c r="BP81" i="1"/>
  <c r="BQ81" i="1"/>
  <c r="BR81" i="1"/>
  <c r="BS81" i="1"/>
  <c r="BT81" i="1"/>
  <c r="BU81" i="1"/>
  <c r="BV81" i="1"/>
  <c r="BP82" i="1"/>
  <c r="BQ82" i="1"/>
  <c r="BR82" i="1"/>
  <c r="BS82" i="1"/>
  <c r="BT82" i="1"/>
  <c r="BU82" i="1"/>
  <c r="BV82" i="1"/>
  <c r="BP83" i="1"/>
  <c r="BQ83" i="1"/>
  <c r="BR83" i="1"/>
  <c r="BS83" i="1"/>
  <c r="BT83" i="1"/>
  <c r="BU83" i="1"/>
  <c r="BV83" i="1"/>
  <c r="BP84" i="1"/>
  <c r="BQ84" i="1"/>
  <c r="BR84" i="1"/>
  <c r="BS84" i="1"/>
  <c r="BT84" i="1"/>
  <c r="BU84" i="1"/>
  <c r="BV84" i="1"/>
  <c r="BP85" i="1"/>
  <c r="BQ85" i="1"/>
  <c r="BR85" i="1"/>
  <c r="BS85" i="1"/>
  <c r="BT85" i="1"/>
  <c r="BU85" i="1"/>
  <c r="BV85" i="1"/>
  <c r="BP86" i="1"/>
  <c r="BQ86" i="1"/>
  <c r="BR86" i="1"/>
  <c r="BS86" i="1"/>
  <c r="BT86" i="1"/>
  <c r="BU86" i="1"/>
  <c r="BV86" i="1"/>
  <c r="BP87" i="1"/>
  <c r="BQ87" i="1"/>
  <c r="BR87" i="1"/>
  <c r="BS87" i="1"/>
  <c r="BT87" i="1"/>
  <c r="BU87" i="1"/>
  <c r="BV87" i="1"/>
  <c r="BP88" i="1"/>
  <c r="BQ88" i="1"/>
  <c r="BR88" i="1"/>
  <c r="BS88" i="1"/>
  <c r="BT88" i="1"/>
  <c r="BU88" i="1"/>
  <c r="BV88" i="1"/>
  <c r="BP89" i="1"/>
  <c r="BQ89" i="1"/>
  <c r="BR89" i="1"/>
  <c r="BS89" i="1"/>
  <c r="BT89" i="1"/>
  <c r="BU89" i="1"/>
  <c r="BV89" i="1"/>
  <c r="BP90" i="1"/>
  <c r="BQ90" i="1"/>
  <c r="BR90" i="1"/>
  <c r="BS90" i="1"/>
  <c r="BT90" i="1"/>
  <c r="BU90" i="1"/>
  <c r="BV90" i="1"/>
  <c r="BP91" i="1"/>
  <c r="BQ91" i="1"/>
  <c r="BR91" i="1"/>
  <c r="BS91" i="1"/>
  <c r="BT91" i="1"/>
  <c r="BU91" i="1"/>
  <c r="BV91" i="1"/>
  <c r="BP92" i="1"/>
  <c r="BQ92" i="1"/>
  <c r="BR92" i="1"/>
  <c r="BS92" i="1"/>
  <c r="BT92" i="1"/>
  <c r="BU92" i="1"/>
  <c r="BV92" i="1"/>
  <c r="BP93" i="1"/>
  <c r="BQ93" i="1"/>
  <c r="BR93" i="1"/>
  <c r="BS93" i="1"/>
  <c r="BT93" i="1"/>
  <c r="BU93" i="1"/>
  <c r="BV93" i="1"/>
  <c r="BP94" i="1"/>
  <c r="BQ94" i="1"/>
  <c r="BR94" i="1"/>
  <c r="BS94" i="1"/>
  <c r="BT94" i="1"/>
  <c r="BU94" i="1"/>
  <c r="BV94" i="1"/>
  <c r="BP95" i="1"/>
  <c r="BQ95" i="1"/>
  <c r="BR95" i="1"/>
  <c r="BS95" i="1"/>
  <c r="BT95" i="1"/>
  <c r="BU95" i="1"/>
  <c r="BV95" i="1"/>
  <c r="BP96" i="1"/>
  <c r="BQ96" i="1"/>
  <c r="BR96" i="1"/>
  <c r="BS96" i="1"/>
  <c r="BT96" i="1"/>
  <c r="BU96" i="1"/>
  <c r="BV96" i="1"/>
  <c r="BP97" i="1"/>
  <c r="BQ97" i="1"/>
  <c r="BR97" i="1"/>
  <c r="BS97" i="1"/>
  <c r="BT97" i="1"/>
  <c r="BU97" i="1"/>
  <c r="BV97" i="1"/>
  <c r="BP98" i="1"/>
  <c r="BQ98" i="1"/>
  <c r="BR98" i="1"/>
  <c r="BS98" i="1"/>
  <c r="BT98" i="1"/>
  <c r="BU98" i="1"/>
  <c r="BV98" i="1"/>
  <c r="BP99" i="1"/>
  <c r="BQ99" i="1"/>
  <c r="BR99" i="1"/>
  <c r="BS99" i="1"/>
  <c r="BT99" i="1"/>
  <c r="BU99" i="1"/>
  <c r="BV99" i="1"/>
  <c r="BP100" i="1"/>
  <c r="BQ100" i="1"/>
  <c r="BR100" i="1"/>
  <c r="BS100" i="1"/>
  <c r="BT100" i="1"/>
  <c r="BU100" i="1"/>
  <c r="BV100" i="1"/>
  <c r="BP101" i="1"/>
  <c r="BQ101" i="1"/>
  <c r="BR101" i="1"/>
  <c r="BS101" i="1"/>
  <c r="BT101" i="1"/>
  <c r="BU101" i="1"/>
  <c r="BV101" i="1"/>
  <c r="BP102" i="1"/>
  <c r="BQ102" i="1"/>
  <c r="BR102" i="1"/>
  <c r="BS102" i="1"/>
  <c r="BT102" i="1"/>
  <c r="BU102" i="1"/>
  <c r="BV102" i="1"/>
  <c r="BP103" i="1"/>
  <c r="BQ103" i="1"/>
  <c r="BR103" i="1"/>
  <c r="BS103" i="1"/>
  <c r="BT103" i="1"/>
  <c r="BU103" i="1"/>
  <c r="BV103" i="1"/>
  <c r="BP104" i="1"/>
  <c r="BQ104" i="1"/>
  <c r="BR104" i="1"/>
  <c r="BS104" i="1"/>
  <c r="BT104" i="1"/>
  <c r="BU104" i="1"/>
  <c r="BV104" i="1"/>
  <c r="BP105" i="1"/>
  <c r="BQ105" i="1"/>
  <c r="BR105" i="1"/>
  <c r="BS105" i="1"/>
  <c r="BT105" i="1"/>
  <c r="BU105" i="1"/>
  <c r="BV105" i="1"/>
  <c r="BP106" i="1"/>
  <c r="BQ106" i="1"/>
  <c r="BR106" i="1"/>
  <c r="BS106" i="1"/>
  <c r="BT106" i="1"/>
  <c r="BU106" i="1"/>
  <c r="BV106" i="1"/>
  <c r="BP107" i="1"/>
  <c r="BQ107" i="1"/>
  <c r="BR107" i="1"/>
  <c r="BS107" i="1"/>
  <c r="BT107" i="1"/>
  <c r="BU107" i="1"/>
  <c r="BV107" i="1"/>
  <c r="BP108" i="1"/>
  <c r="BQ108" i="1"/>
  <c r="BR108" i="1"/>
  <c r="BS108" i="1"/>
  <c r="BT108" i="1"/>
  <c r="BU108" i="1"/>
  <c r="BV108" i="1"/>
  <c r="BP109" i="1"/>
  <c r="BQ109" i="1"/>
  <c r="BR109" i="1"/>
  <c r="BS109" i="1"/>
  <c r="BT109" i="1"/>
  <c r="BU109" i="1"/>
  <c r="BV109" i="1"/>
  <c r="BP110" i="1"/>
  <c r="BQ110" i="1"/>
  <c r="BR110" i="1"/>
  <c r="BS110" i="1"/>
  <c r="BT110" i="1"/>
  <c r="BU110" i="1"/>
  <c r="BV110" i="1"/>
  <c r="BP111" i="1"/>
  <c r="BQ111" i="1"/>
  <c r="BR111" i="1"/>
  <c r="BS111" i="1"/>
  <c r="BT111" i="1"/>
  <c r="BU111" i="1"/>
  <c r="BV111" i="1"/>
  <c r="BP112" i="1"/>
  <c r="BQ112" i="1"/>
  <c r="BR112" i="1"/>
  <c r="BS112" i="1"/>
  <c r="BT112" i="1"/>
  <c r="BU112" i="1"/>
  <c r="BV112" i="1"/>
  <c r="BP113" i="1"/>
  <c r="BQ113" i="1"/>
  <c r="BR113" i="1"/>
  <c r="BS113" i="1"/>
  <c r="BT113" i="1"/>
  <c r="BU113" i="1"/>
  <c r="BV113" i="1"/>
  <c r="BP114" i="1"/>
  <c r="BQ114" i="1"/>
  <c r="BR114" i="1"/>
  <c r="BS114" i="1"/>
  <c r="BT114" i="1"/>
  <c r="BU114" i="1"/>
  <c r="BV114" i="1"/>
  <c r="BP115" i="1"/>
  <c r="BQ115" i="1"/>
  <c r="BR115" i="1"/>
  <c r="BS115" i="1"/>
  <c r="BT115" i="1"/>
  <c r="BU115" i="1"/>
  <c r="BV115" i="1"/>
  <c r="BP116" i="1"/>
  <c r="BQ116" i="1"/>
  <c r="BR116" i="1"/>
  <c r="BS116" i="1"/>
  <c r="BT116" i="1"/>
  <c r="BU116" i="1"/>
  <c r="BV116" i="1"/>
  <c r="BP117" i="1"/>
  <c r="BQ117" i="1"/>
  <c r="BR117" i="1"/>
  <c r="BS117" i="1"/>
  <c r="BT117" i="1"/>
  <c r="BU117" i="1"/>
  <c r="BV117" i="1"/>
  <c r="BP118" i="1"/>
  <c r="BQ118" i="1"/>
  <c r="BR118" i="1"/>
  <c r="BS118" i="1"/>
  <c r="BT118" i="1"/>
  <c r="BU118" i="1"/>
  <c r="BV118" i="1"/>
  <c r="BP119" i="1"/>
  <c r="BQ119" i="1"/>
  <c r="BR119" i="1"/>
  <c r="BS119" i="1"/>
  <c r="BT119" i="1"/>
  <c r="BU119" i="1"/>
  <c r="BV119" i="1"/>
  <c r="BP120" i="1"/>
  <c r="BQ120" i="1"/>
  <c r="BR120" i="1"/>
  <c r="BS120" i="1"/>
  <c r="BT120" i="1"/>
  <c r="BU120" i="1"/>
  <c r="BV120" i="1"/>
  <c r="BP121" i="1"/>
  <c r="BQ121" i="1"/>
  <c r="BR121" i="1"/>
  <c r="BS121" i="1"/>
  <c r="BT121" i="1"/>
  <c r="BU121" i="1"/>
  <c r="BV121" i="1"/>
  <c r="BP122" i="1"/>
  <c r="BQ122" i="1"/>
  <c r="BR122" i="1"/>
  <c r="BS122" i="1"/>
  <c r="BT122" i="1"/>
  <c r="BU122" i="1"/>
  <c r="BV122" i="1"/>
  <c r="BP123" i="1"/>
  <c r="BQ123" i="1"/>
  <c r="BR123" i="1"/>
  <c r="BS123" i="1"/>
  <c r="BT123" i="1"/>
  <c r="BU123" i="1"/>
  <c r="BV123" i="1"/>
  <c r="BP124" i="1"/>
  <c r="BQ124" i="1"/>
  <c r="BR124" i="1"/>
  <c r="BS124" i="1"/>
  <c r="BT124" i="1"/>
  <c r="BU124" i="1"/>
  <c r="BV124" i="1"/>
  <c r="BP125" i="1"/>
  <c r="BQ125" i="1"/>
  <c r="BR125" i="1"/>
  <c r="BS125" i="1"/>
  <c r="BT125" i="1"/>
  <c r="BU125" i="1"/>
  <c r="BV125" i="1"/>
  <c r="BP126" i="1"/>
  <c r="BQ126" i="1"/>
  <c r="BR126" i="1"/>
  <c r="BS126" i="1"/>
  <c r="BT126" i="1"/>
  <c r="BU126" i="1"/>
  <c r="BV126" i="1"/>
  <c r="BP127" i="1"/>
  <c r="BQ127" i="1"/>
  <c r="BR127" i="1"/>
  <c r="BS127" i="1"/>
  <c r="BT127" i="1"/>
  <c r="BU127" i="1"/>
  <c r="BV127" i="1"/>
  <c r="BP128" i="1"/>
  <c r="BQ128" i="1"/>
  <c r="BR128" i="1"/>
  <c r="BS128" i="1"/>
  <c r="BT128" i="1"/>
  <c r="BU128" i="1"/>
  <c r="BV128" i="1"/>
  <c r="BP129" i="1"/>
  <c r="BQ129" i="1"/>
  <c r="BR129" i="1"/>
  <c r="BS129" i="1"/>
  <c r="BT129" i="1"/>
  <c r="BU129" i="1"/>
  <c r="BV129" i="1"/>
  <c r="BP130" i="1"/>
  <c r="BQ130" i="1"/>
  <c r="BR130" i="1"/>
  <c r="BS130" i="1"/>
  <c r="BT130" i="1"/>
  <c r="BU130" i="1"/>
  <c r="BV130" i="1"/>
  <c r="BP131" i="1"/>
  <c r="BQ131" i="1"/>
  <c r="BR131" i="1"/>
  <c r="BS131" i="1"/>
  <c r="BT131" i="1"/>
  <c r="BU131" i="1"/>
  <c r="BV131" i="1"/>
  <c r="BP132" i="1"/>
  <c r="BQ132" i="1"/>
  <c r="BR132" i="1"/>
  <c r="BS132" i="1"/>
  <c r="BT132" i="1"/>
  <c r="BU132" i="1"/>
  <c r="BV132" i="1"/>
  <c r="BP133" i="1"/>
  <c r="BQ133" i="1"/>
  <c r="BR133" i="1"/>
  <c r="BS133" i="1"/>
  <c r="BT133" i="1"/>
  <c r="BU133" i="1"/>
  <c r="BV133" i="1"/>
  <c r="BP134" i="1"/>
  <c r="BQ134" i="1"/>
  <c r="BR134" i="1"/>
  <c r="BS134" i="1"/>
  <c r="BT134" i="1"/>
  <c r="BU134" i="1"/>
  <c r="BV134" i="1"/>
  <c r="BP135" i="1"/>
  <c r="BQ135" i="1"/>
  <c r="BR135" i="1"/>
  <c r="BS135" i="1"/>
  <c r="BT135" i="1"/>
  <c r="BU135" i="1"/>
  <c r="BV135" i="1"/>
  <c r="BP136" i="1"/>
  <c r="BQ136" i="1"/>
  <c r="BR136" i="1"/>
  <c r="BS136" i="1"/>
  <c r="BT136" i="1"/>
  <c r="BU136" i="1"/>
  <c r="BV136" i="1"/>
  <c r="BP137" i="1"/>
  <c r="BQ137" i="1"/>
  <c r="BR137" i="1"/>
  <c r="BS137" i="1"/>
  <c r="BT137" i="1"/>
  <c r="BU137" i="1"/>
  <c r="BV137" i="1"/>
  <c r="BP138" i="1"/>
  <c r="BQ138" i="1"/>
  <c r="BR138" i="1"/>
  <c r="BS138" i="1"/>
  <c r="BT138" i="1"/>
  <c r="BU138" i="1"/>
  <c r="BV138" i="1"/>
  <c r="BP139" i="1"/>
  <c r="BQ139" i="1"/>
  <c r="BR139" i="1"/>
  <c r="BS139" i="1"/>
  <c r="BT139" i="1"/>
  <c r="BU139" i="1"/>
  <c r="BV139" i="1"/>
  <c r="BP140" i="1"/>
  <c r="BQ140" i="1"/>
  <c r="BR140" i="1"/>
  <c r="BS140" i="1"/>
  <c r="BT140" i="1"/>
  <c r="BU140" i="1"/>
  <c r="BV140" i="1"/>
  <c r="BP141" i="1"/>
  <c r="BQ141" i="1"/>
  <c r="BR141" i="1"/>
  <c r="BS141" i="1"/>
  <c r="BT141" i="1"/>
  <c r="BU141" i="1"/>
  <c r="BV141" i="1"/>
  <c r="BP142" i="1"/>
  <c r="BQ142" i="1"/>
  <c r="BR142" i="1"/>
  <c r="BS142" i="1"/>
  <c r="BT142" i="1"/>
  <c r="BU142" i="1"/>
  <c r="BV142" i="1"/>
  <c r="BP143" i="1"/>
  <c r="BQ143" i="1"/>
  <c r="BR143" i="1"/>
  <c r="BS143" i="1"/>
  <c r="BT143" i="1"/>
  <c r="BU143" i="1"/>
  <c r="BV143" i="1"/>
  <c r="BP144" i="1"/>
  <c r="BQ144" i="1"/>
  <c r="BR144" i="1"/>
  <c r="BS144" i="1"/>
  <c r="BT144" i="1"/>
  <c r="BU144" i="1"/>
  <c r="BV144" i="1"/>
  <c r="BP145" i="1"/>
  <c r="BQ145" i="1"/>
  <c r="BR145" i="1"/>
  <c r="BS145" i="1"/>
  <c r="BT145" i="1"/>
  <c r="BU145" i="1"/>
  <c r="BV145" i="1"/>
  <c r="BP146" i="1"/>
  <c r="BQ146" i="1"/>
  <c r="BR146" i="1"/>
  <c r="BS146" i="1"/>
  <c r="BT146" i="1"/>
  <c r="BU146" i="1"/>
  <c r="BV146" i="1"/>
  <c r="BP147" i="1"/>
  <c r="BQ147" i="1"/>
  <c r="BR147" i="1"/>
  <c r="BS147" i="1"/>
  <c r="BT147" i="1"/>
  <c r="BU147" i="1"/>
  <c r="BV147" i="1"/>
  <c r="BP148" i="1"/>
  <c r="BQ148" i="1"/>
  <c r="BR148" i="1"/>
  <c r="BS148" i="1"/>
  <c r="BT148" i="1"/>
  <c r="BU148" i="1"/>
  <c r="BV148" i="1"/>
  <c r="BP149" i="1"/>
  <c r="BQ149" i="1"/>
  <c r="BR149" i="1"/>
  <c r="BS149" i="1"/>
  <c r="BT149" i="1"/>
  <c r="BU149" i="1"/>
  <c r="BV149" i="1"/>
  <c r="BP150" i="1"/>
  <c r="BQ150" i="1"/>
  <c r="BR150" i="1"/>
  <c r="BS150" i="1"/>
  <c r="BT150" i="1"/>
  <c r="BU150" i="1"/>
  <c r="BV150" i="1"/>
  <c r="BP151" i="1"/>
  <c r="BQ151" i="1"/>
  <c r="BR151" i="1"/>
  <c r="BS151" i="1"/>
  <c r="BT151" i="1"/>
  <c r="BU151" i="1"/>
  <c r="BV151" i="1"/>
  <c r="BP152" i="1"/>
  <c r="BQ152" i="1"/>
  <c r="BR152" i="1"/>
  <c r="BS152" i="1"/>
  <c r="BT152" i="1"/>
  <c r="BU152" i="1"/>
  <c r="BV152" i="1"/>
  <c r="BP153" i="1"/>
  <c r="BQ153" i="1"/>
  <c r="BR153" i="1"/>
  <c r="BS153" i="1"/>
  <c r="BT153" i="1"/>
  <c r="BU153" i="1"/>
  <c r="BV153" i="1"/>
  <c r="BP154" i="1"/>
  <c r="BQ154" i="1"/>
  <c r="BR154" i="1"/>
  <c r="BS154" i="1"/>
  <c r="BT154" i="1"/>
  <c r="BU154" i="1"/>
  <c r="BV154" i="1"/>
  <c r="BP155" i="1"/>
  <c r="BQ155" i="1"/>
  <c r="BR155" i="1"/>
  <c r="BS155" i="1"/>
  <c r="BT155" i="1"/>
  <c r="BU155" i="1"/>
  <c r="BV155" i="1"/>
  <c r="BP156" i="1"/>
  <c r="BQ156" i="1"/>
  <c r="BR156" i="1"/>
  <c r="BS156" i="1"/>
  <c r="BT156" i="1"/>
  <c r="BU156" i="1"/>
  <c r="BV156" i="1"/>
  <c r="BP157" i="1"/>
  <c r="BQ157" i="1"/>
  <c r="BR157" i="1"/>
  <c r="BS157" i="1"/>
  <c r="BT157" i="1"/>
  <c r="BU157" i="1"/>
  <c r="BV157" i="1"/>
  <c r="BP158" i="1"/>
  <c r="BQ158" i="1"/>
  <c r="BR158" i="1"/>
  <c r="BS158" i="1"/>
  <c r="BT158" i="1"/>
  <c r="BU158" i="1"/>
  <c r="BV158" i="1"/>
  <c r="BP159" i="1"/>
  <c r="BQ159" i="1"/>
  <c r="BR159" i="1"/>
  <c r="BS159" i="1"/>
  <c r="BT159" i="1"/>
  <c r="BU159" i="1"/>
  <c r="BV159" i="1"/>
  <c r="BP160" i="1"/>
  <c r="BQ160" i="1"/>
  <c r="BR160" i="1"/>
  <c r="BS160" i="1"/>
  <c r="BT160" i="1"/>
  <c r="BU160" i="1"/>
  <c r="BV160" i="1"/>
  <c r="BP161" i="1"/>
  <c r="BQ161" i="1"/>
  <c r="BR161" i="1"/>
  <c r="BS161" i="1"/>
  <c r="BT161" i="1"/>
  <c r="BU161" i="1"/>
  <c r="BV161" i="1"/>
  <c r="BP162" i="1"/>
  <c r="BQ162" i="1"/>
  <c r="BR162" i="1"/>
  <c r="BS162" i="1"/>
  <c r="BT162" i="1"/>
  <c r="BU162" i="1"/>
  <c r="BV162" i="1"/>
  <c r="BP163" i="1"/>
  <c r="BQ163" i="1"/>
  <c r="BR163" i="1"/>
  <c r="BS163" i="1"/>
  <c r="BT163" i="1"/>
  <c r="BU163" i="1"/>
  <c r="BV163" i="1"/>
  <c r="BP164" i="1"/>
  <c r="BQ164" i="1"/>
  <c r="BR164" i="1"/>
  <c r="BS164" i="1"/>
  <c r="BT164" i="1"/>
  <c r="BU164" i="1"/>
  <c r="BV164" i="1"/>
  <c r="BP165" i="1"/>
  <c r="BQ165" i="1"/>
  <c r="BR165" i="1"/>
  <c r="BS165" i="1"/>
  <c r="BT165" i="1"/>
  <c r="BU165" i="1"/>
  <c r="BV165" i="1"/>
  <c r="BP166" i="1"/>
  <c r="BQ166" i="1"/>
  <c r="BR166" i="1"/>
  <c r="BS166" i="1"/>
  <c r="BT166" i="1"/>
  <c r="BU166" i="1"/>
  <c r="BV166" i="1"/>
  <c r="BP167" i="1"/>
  <c r="BQ167" i="1"/>
  <c r="BR167" i="1"/>
  <c r="BS167" i="1"/>
  <c r="BT167" i="1"/>
  <c r="BU167" i="1"/>
  <c r="BV167" i="1"/>
  <c r="BP168" i="1"/>
  <c r="BQ168" i="1"/>
  <c r="BR168" i="1"/>
  <c r="BS168" i="1"/>
  <c r="BT168" i="1"/>
  <c r="BU168" i="1"/>
  <c r="BV168" i="1"/>
  <c r="BP169" i="1"/>
  <c r="BQ169" i="1"/>
  <c r="BR169" i="1"/>
  <c r="BS169" i="1"/>
  <c r="BT169" i="1"/>
  <c r="BU169" i="1"/>
  <c r="BV169" i="1"/>
  <c r="BP170" i="1"/>
  <c r="BQ170" i="1"/>
  <c r="BR170" i="1"/>
  <c r="BS170" i="1"/>
  <c r="BT170" i="1"/>
  <c r="BU170" i="1"/>
  <c r="BV170" i="1"/>
  <c r="BP171" i="1"/>
  <c r="BQ171" i="1"/>
  <c r="BR171" i="1"/>
  <c r="BS171" i="1"/>
  <c r="BT171" i="1"/>
  <c r="BU171" i="1"/>
  <c r="BV171" i="1"/>
  <c r="BP172" i="1"/>
  <c r="BQ172" i="1"/>
  <c r="BR172" i="1"/>
  <c r="BS172" i="1"/>
  <c r="BT172" i="1"/>
  <c r="BU172" i="1"/>
  <c r="BV172" i="1"/>
  <c r="BP173" i="1"/>
  <c r="BQ173" i="1"/>
  <c r="BR173" i="1"/>
  <c r="BS173" i="1"/>
  <c r="BT173" i="1"/>
  <c r="BU173" i="1"/>
  <c r="BV173" i="1"/>
  <c r="BP174" i="1"/>
  <c r="BQ174" i="1"/>
  <c r="BR174" i="1"/>
  <c r="BS174" i="1"/>
  <c r="BT174" i="1"/>
  <c r="BU174" i="1"/>
  <c r="BV174" i="1"/>
  <c r="BP175" i="1"/>
  <c r="BQ175" i="1"/>
  <c r="BR175" i="1"/>
  <c r="BS175" i="1"/>
  <c r="BT175" i="1"/>
  <c r="BU175" i="1"/>
  <c r="BV175" i="1"/>
  <c r="BP176" i="1"/>
  <c r="BQ176" i="1"/>
  <c r="BR176" i="1"/>
  <c r="BS176" i="1"/>
  <c r="BT176" i="1"/>
  <c r="BU176" i="1"/>
  <c r="BV176" i="1"/>
  <c r="BP177" i="1"/>
  <c r="BQ177" i="1"/>
  <c r="BR177" i="1"/>
  <c r="BS177" i="1"/>
  <c r="BT177" i="1"/>
  <c r="BU177" i="1"/>
  <c r="BV177" i="1"/>
  <c r="BP178" i="1"/>
  <c r="BQ178" i="1"/>
  <c r="BR178" i="1"/>
  <c r="BS178" i="1"/>
  <c r="BT178" i="1"/>
  <c r="BU178" i="1"/>
  <c r="BV178" i="1"/>
  <c r="BP179" i="1"/>
  <c r="BQ179" i="1"/>
  <c r="BR179" i="1"/>
  <c r="BS179" i="1"/>
  <c r="BT179" i="1"/>
  <c r="BU179" i="1"/>
  <c r="BV179" i="1"/>
  <c r="BP180" i="1"/>
  <c r="BQ180" i="1"/>
  <c r="BR180" i="1"/>
  <c r="BS180" i="1"/>
  <c r="BT180" i="1"/>
  <c r="BU180" i="1"/>
  <c r="BV180" i="1"/>
  <c r="BP181" i="1"/>
  <c r="BQ181" i="1"/>
  <c r="BR181" i="1"/>
  <c r="BS181" i="1"/>
  <c r="BT181" i="1"/>
  <c r="BU181" i="1"/>
  <c r="BV181" i="1"/>
  <c r="BP182" i="1"/>
  <c r="BQ182" i="1"/>
  <c r="BR182" i="1"/>
  <c r="BS182" i="1"/>
  <c r="BT182" i="1"/>
  <c r="BU182" i="1"/>
  <c r="BV182" i="1"/>
  <c r="BP183" i="1"/>
  <c r="BQ183" i="1"/>
  <c r="BR183" i="1"/>
  <c r="BS183" i="1"/>
  <c r="BT183" i="1"/>
  <c r="BU183" i="1"/>
  <c r="BV183" i="1"/>
  <c r="BP184" i="1"/>
  <c r="BQ184" i="1"/>
  <c r="BR184" i="1"/>
  <c r="BS184" i="1"/>
  <c r="BT184" i="1"/>
  <c r="BU184" i="1"/>
  <c r="BV184" i="1"/>
  <c r="BP185" i="1"/>
  <c r="BQ185" i="1"/>
  <c r="BR185" i="1"/>
  <c r="BS185" i="1"/>
  <c r="BT185" i="1"/>
  <c r="BU185" i="1"/>
  <c r="BV185" i="1"/>
  <c r="BP186" i="1"/>
  <c r="BQ186" i="1"/>
  <c r="BR186" i="1"/>
  <c r="BS186" i="1"/>
  <c r="BT186" i="1"/>
  <c r="BU186" i="1"/>
  <c r="BV186" i="1"/>
  <c r="BP187" i="1"/>
  <c r="BQ187" i="1"/>
  <c r="BR187" i="1"/>
  <c r="BS187" i="1"/>
  <c r="BT187" i="1"/>
  <c r="BU187" i="1"/>
  <c r="BV187" i="1"/>
  <c r="BP188" i="1"/>
  <c r="BQ188" i="1"/>
  <c r="BR188" i="1"/>
  <c r="BS188" i="1"/>
  <c r="BT188" i="1"/>
  <c r="BU188" i="1"/>
  <c r="BV188" i="1"/>
  <c r="BP189" i="1"/>
  <c r="BQ189" i="1"/>
  <c r="BR189" i="1"/>
  <c r="BS189" i="1"/>
  <c r="BT189" i="1"/>
  <c r="BU189" i="1"/>
  <c r="BV189" i="1"/>
  <c r="BP190" i="1"/>
  <c r="BQ190" i="1"/>
  <c r="BR190" i="1"/>
  <c r="BS190" i="1"/>
  <c r="BT190" i="1"/>
  <c r="BU190" i="1"/>
  <c r="BV190" i="1"/>
  <c r="BP191" i="1"/>
  <c r="BQ191" i="1"/>
  <c r="BR191" i="1"/>
  <c r="BS191" i="1"/>
  <c r="BT191" i="1"/>
  <c r="BU191" i="1"/>
  <c r="BV191" i="1"/>
  <c r="BP192" i="1"/>
  <c r="BQ192" i="1"/>
  <c r="BR192" i="1"/>
  <c r="BS192" i="1"/>
  <c r="BT192" i="1"/>
  <c r="BU192" i="1"/>
  <c r="BV192" i="1"/>
  <c r="BP193" i="1"/>
  <c r="BQ193" i="1"/>
  <c r="BR193" i="1"/>
  <c r="BS193" i="1"/>
  <c r="BT193" i="1"/>
  <c r="BU193" i="1"/>
  <c r="BV193" i="1"/>
  <c r="BP194" i="1"/>
  <c r="BQ194" i="1"/>
  <c r="BR194" i="1"/>
  <c r="BS194" i="1"/>
  <c r="BT194" i="1"/>
  <c r="BU194" i="1"/>
  <c r="BV194" i="1"/>
  <c r="BP195" i="1"/>
  <c r="BQ195" i="1"/>
  <c r="BR195" i="1"/>
  <c r="BS195" i="1"/>
  <c r="BT195" i="1"/>
  <c r="BU195" i="1"/>
  <c r="BV195" i="1"/>
  <c r="BP196" i="1"/>
  <c r="BQ196" i="1"/>
  <c r="BR196" i="1"/>
  <c r="BS196" i="1"/>
  <c r="BT196" i="1"/>
  <c r="BU196" i="1"/>
  <c r="BV196" i="1"/>
  <c r="BP197" i="1"/>
  <c r="BQ197" i="1"/>
  <c r="BR197" i="1"/>
  <c r="BS197" i="1"/>
  <c r="BT197" i="1"/>
  <c r="BU197" i="1"/>
  <c r="BV197" i="1"/>
  <c r="BP198" i="1"/>
  <c r="BQ198" i="1"/>
  <c r="BR198" i="1"/>
  <c r="BS198" i="1"/>
  <c r="BT198" i="1"/>
  <c r="BU198" i="1"/>
  <c r="BV198" i="1"/>
  <c r="BP199" i="1"/>
  <c r="BQ199" i="1"/>
  <c r="BR199" i="1"/>
  <c r="BS199" i="1"/>
  <c r="BT199" i="1"/>
  <c r="BU199" i="1"/>
  <c r="BV199" i="1"/>
  <c r="BP200" i="1"/>
  <c r="BQ200" i="1"/>
  <c r="BR200" i="1"/>
  <c r="BS200" i="1"/>
  <c r="BT200" i="1"/>
  <c r="BU200" i="1"/>
  <c r="BV200" i="1"/>
  <c r="BP201" i="1"/>
  <c r="BQ201" i="1"/>
  <c r="BR201" i="1"/>
  <c r="BS201" i="1"/>
  <c r="BT201" i="1"/>
  <c r="BU201" i="1"/>
  <c r="BV201" i="1"/>
  <c r="BP202" i="1"/>
  <c r="BQ202" i="1"/>
  <c r="BR202" i="1"/>
  <c r="BS202" i="1"/>
  <c r="BT202" i="1"/>
  <c r="BU202" i="1"/>
  <c r="BV202" i="1"/>
  <c r="BP203" i="1"/>
  <c r="BQ203" i="1"/>
  <c r="BR203" i="1"/>
  <c r="BS203" i="1"/>
  <c r="BT203" i="1"/>
  <c r="BU203" i="1"/>
  <c r="BV203" i="1"/>
  <c r="BP204" i="1"/>
  <c r="BQ204" i="1"/>
  <c r="BR204" i="1"/>
  <c r="BS204" i="1"/>
  <c r="BT204" i="1"/>
  <c r="BU204" i="1"/>
  <c r="BV204" i="1"/>
  <c r="BP205" i="1"/>
  <c r="BQ205" i="1"/>
  <c r="BR205" i="1"/>
  <c r="BS205" i="1"/>
  <c r="BT205" i="1"/>
  <c r="BU205" i="1"/>
  <c r="BV205" i="1"/>
  <c r="BP206" i="1"/>
  <c r="BQ206" i="1"/>
  <c r="BR206" i="1"/>
  <c r="BS206" i="1"/>
  <c r="BT206" i="1"/>
  <c r="BU206" i="1"/>
  <c r="BV206" i="1"/>
  <c r="BP207" i="1"/>
  <c r="BQ207" i="1"/>
  <c r="BR207" i="1"/>
  <c r="BS207" i="1"/>
  <c r="BT207" i="1"/>
  <c r="BU207" i="1"/>
  <c r="BV207" i="1"/>
  <c r="BP208" i="1"/>
  <c r="BQ208" i="1"/>
  <c r="BR208" i="1"/>
  <c r="BS208" i="1"/>
  <c r="BT208" i="1"/>
  <c r="BU208" i="1"/>
  <c r="BV208" i="1"/>
  <c r="BP209" i="1"/>
  <c r="BQ209" i="1"/>
  <c r="BR209" i="1"/>
  <c r="BS209" i="1"/>
  <c r="BT209" i="1"/>
  <c r="BU209" i="1"/>
  <c r="BV209" i="1"/>
  <c r="BP210" i="1"/>
  <c r="BQ210" i="1"/>
  <c r="BR210" i="1"/>
  <c r="BS210" i="1"/>
  <c r="BT210" i="1"/>
  <c r="BU210" i="1"/>
  <c r="BV210" i="1"/>
  <c r="BP211" i="1"/>
  <c r="BQ211" i="1"/>
  <c r="BR211" i="1"/>
  <c r="BS211" i="1"/>
  <c r="BT211" i="1"/>
  <c r="BU211" i="1"/>
  <c r="BV211" i="1"/>
  <c r="BP212" i="1"/>
  <c r="BQ212" i="1"/>
  <c r="BR212" i="1"/>
  <c r="BS212" i="1"/>
  <c r="BT212" i="1"/>
  <c r="BU212" i="1"/>
  <c r="BV212" i="1"/>
  <c r="BP213" i="1"/>
  <c r="BQ213" i="1"/>
  <c r="BR213" i="1"/>
  <c r="BS213" i="1"/>
  <c r="BT213" i="1"/>
  <c r="BU213" i="1"/>
  <c r="BV213" i="1"/>
  <c r="BP214" i="1"/>
  <c r="BQ214" i="1"/>
  <c r="BR214" i="1"/>
  <c r="BS214" i="1"/>
  <c r="BT214" i="1"/>
  <c r="BU214" i="1"/>
  <c r="BV214" i="1"/>
  <c r="BP215" i="1"/>
  <c r="BQ215" i="1"/>
  <c r="BR215" i="1"/>
  <c r="BS215" i="1"/>
  <c r="BT215" i="1"/>
  <c r="BU215" i="1"/>
  <c r="BV215" i="1"/>
  <c r="BP216" i="1"/>
  <c r="BQ216" i="1"/>
  <c r="BR216" i="1"/>
  <c r="BS216" i="1"/>
  <c r="BT216" i="1"/>
  <c r="BU216" i="1"/>
  <c r="BV216" i="1"/>
  <c r="BP217" i="1"/>
  <c r="BQ217" i="1"/>
  <c r="BR217" i="1"/>
  <c r="BS217" i="1"/>
  <c r="BT217" i="1"/>
  <c r="BU217" i="1"/>
  <c r="BV217" i="1"/>
  <c r="BP218" i="1"/>
  <c r="BQ218" i="1"/>
  <c r="BR218" i="1"/>
  <c r="BS218" i="1"/>
  <c r="BT218" i="1"/>
  <c r="BU218" i="1"/>
  <c r="BV218" i="1"/>
  <c r="BP219" i="1"/>
  <c r="BQ219" i="1"/>
  <c r="BR219" i="1"/>
  <c r="BS219" i="1"/>
  <c r="BT219" i="1"/>
  <c r="BU219" i="1"/>
  <c r="BV219" i="1"/>
  <c r="BP220" i="1"/>
  <c r="BQ220" i="1"/>
  <c r="BR220" i="1"/>
  <c r="BS220" i="1"/>
  <c r="BT220" i="1"/>
  <c r="BU220" i="1"/>
  <c r="BV220" i="1"/>
  <c r="BP221" i="1"/>
  <c r="BQ221" i="1"/>
  <c r="BR221" i="1"/>
  <c r="BS221" i="1"/>
  <c r="BT221" i="1"/>
  <c r="BU221" i="1"/>
  <c r="BV221" i="1"/>
  <c r="BP222" i="1"/>
  <c r="BQ222" i="1"/>
  <c r="BR222" i="1"/>
  <c r="BS222" i="1"/>
  <c r="BT222" i="1"/>
  <c r="BU222" i="1"/>
  <c r="BV222" i="1"/>
  <c r="BP223" i="1"/>
  <c r="BQ223" i="1"/>
  <c r="BR223" i="1"/>
  <c r="BS223" i="1"/>
  <c r="BT223" i="1"/>
  <c r="BU223" i="1"/>
  <c r="BV223" i="1"/>
  <c r="BP224" i="1"/>
  <c r="BQ224" i="1"/>
  <c r="BR224" i="1"/>
  <c r="BS224" i="1"/>
  <c r="BT224" i="1"/>
  <c r="BU224" i="1"/>
  <c r="BV224" i="1"/>
  <c r="BP225" i="1"/>
  <c r="BQ225" i="1"/>
  <c r="BR225" i="1"/>
  <c r="BS225" i="1"/>
  <c r="BT225" i="1"/>
  <c r="BU225" i="1"/>
  <c r="BV225" i="1"/>
  <c r="BP226" i="1"/>
  <c r="BQ226" i="1"/>
  <c r="BR226" i="1"/>
  <c r="BS226" i="1"/>
  <c r="BT226" i="1"/>
  <c r="BU226" i="1"/>
  <c r="BV226" i="1"/>
  <c r="BP227" i="1"/>
  <c r="BQ227" i="1"/>
  <c r="BR227" i="1"/>
  <c r="BS227" i="1"/>
  <c r="BT227" i="1"/>
  <c r="BU227" i="1"/>
  <c r="BV227" i="1"/>
  <c r="BP228" i="1"/>
  <c r="BQ228" i="1"/>
  <c r="BR228" i="1"/>
  <c r="BS228" i="1"/>
  <c r="BT228" i="1"/>
  <c r="BU228" i="1"/>
  <c r="BV228" i="1"/>
  <c r="BP229" i="1"/>
  <c r="BQ229" i="1"/>
  <c r="BR229" i="1"/>
  <c r="BS229" i="1"/>
  <c r="BT229" i="1"/>
  <c r="BU229" i="1"/>
  <c r="BV229" i="1"/>
  <c r="BP230" i="1"/>
  <c r="BQ230" i="1"/>
  <c r="BR230" i="1"/>
  <c r="BS230" i="1"/>
  <c r="BT230" i="1"/>
  <c r="BU230" i="1"/>
  <c r="BV230" i="1"/>
  <c r="BP231" i="1"/>
  <c r="BQ231" i="1"/>
  <c r="BR231" i="1"/>
  <c r="BS231" i="1"/>
  <c r="BT231" i="1"/>
  <c r="BU231" i="1"/>
  <c r="BV231" i="1"/>
  <c r="BP232" i="1"/>
  <c r="BQ232" i="1"/>
  <c r="BR232" i="1"/>
  <c r="BS232" i="1"/>
  <c r="BT232" i="1"/>
  <c r="BU232" i="1"/>
  <c r="BV232" i="1"/>
  <c r="BP233" i="1"/>
  <c r="BQ233" i="1"/>
  <c r="BR233" i="1"/>
  <c r="BS233" i="1"/>
  <c r="BT233" i="1"/>
  <c r="BU233" i="1"/>
  <c r="BV233" i="1"/>
  <c r="BP234" i="1"/>
  <c r="BQ234" i="1"/>
  <c r="BR234" i="1"/>
  <c r="BS234" i="1"/>
  <c r="BT234" i="1"/>
  <c r="BU234" i="1"/>
  <c r="BV234" i="1"/>
  <c r="BP235" i="1"/>
  <c r="BQ235" i="1"/>
  <c r="BR235" i="1"/>
  <c r="BS235" i="1"/>
  <c r="BT235" i="1"/>
  <c r="BU235" i="1"/>
  <c r="BV235" i="1"/>
  <c r="BP236" i="1"/>
  <c r="BQ236" i="1"/>
  <c r="BR236" i="1"/>
  <c r="BS236" i="1"/>
  <c r="BT236" i="1"/>
  <c r="BU236" i="1"/>
  <c r="BV236" i="1"/>
  <c r="BP237" i="1"/>
  <c r="BQ237" i="1"/>
  <c r="BR237" i="1"/>
  <c r="BS237" i="1"/>
  <c r="BT237" i="1"/>
  <c r="BU237" i="1"/>
  <c r="BV237" i="1"/>
  <c r="BP238" i="1"/>
  <c r="BQ238" i="1"/>
  <c r="BR238" i="1"/>
  <c r="BS238" i="1"/>
  <c r="BT238" i="1"/>
  <c r="BU238" i="1"/>
  <c r="BV238" i="1"/>
  <c r="BP239" i="1"/>
  <c r="BQ239" i="1"/>
  <c r="BR239" i="1"/>
  <c r="BS239" i="1"/>
  <c r="BT239" i="1"/>
  <c r="BU239" i="1"/>
  <c r="BV239" i="1"/>
  <c r="BP240" i="1"/>
  <c r="BQ240" i="1"/>
  <c r="BR240" i="1"/>
  <c r="BS240" i="1"/>
  <c r="BT240" i="1"/>
  <c r="BU240" i="1"/>
  <c r="BV240" i="1"/>
  <c r="BP241" i="1"/>
  <c r="BQ241" i="1"/>
  <c r="BR241" i="1"/>
  <c r="BS241" i="1"/>
  <c r="BT241" i="1"/>
  <c r="BU241" i="1"/>
  <c r="BV241" i="1"/>
  <c r="BP242" i="1"/>
  <c r="BQ242" i="1"/>
  <c r="BR242" i="1"/>
  <c r="BS242" i="1"/>
  <c r="BT242" i="1"/>
  <c r="BU242" i="1"/>
  <c r="BV242" i="1"/>
  <c r="BP243" i="1"/>
  <c r="BQ243" i="1"/>
  <c r="BR243" i="1"/>
  <c r="BS243" i="1"/>
  <c r="BT243" i="1"/>
  <c r="BU243" i="1"/>
  <c r="BV243" i="1"/>
  <c r="BP244" i="1"/>
  <c r="BQ244" i="1"/>
  <c r="BR244" i="1"/>
  <c r="BS244" i="1"/>
  <c r="BT244" i="1"/>
  <c r="BU244" i="1"/>
  <c r="BV244" i="1"/>
  <c r="BP245" i="1"/>
  <c r="BQ245" i="1"/>
  <c r="BR245" i="1"/>
  <c r="BS245" i="1"/>
  <c r="BT245" i="1"/>
  <c r="BU245" i="1"/>
  <c r="BV245" i="1"/>
  <c r="BP246" i="1"/>
  <c r="BQ246" i="1"/>
  <c r="BR246" i="1"/>
  <c r="BS246" i="1"/>
  <c r="BT246" i="1"/>
  <c r="BU246" i="1"/>
  <c r="BV246" i="1"/>
  <c r="BP247" i="1"/>
  <c r="BQ247" i="1"/>
  <c r="BR247" i="1"/>
  <c r="BS247" i="1"/>
  <c r="BT247" i="1"/>
  <c r="BU247" i="1"/>
  <c r="BV247" i="1"/>
  <c r="BP248" i="1"/>
  <c r="BQ248" i="1"/>
  <c r="BR248" i="1"/>
  <c r="BS248" i="1"/>
  <c r="BT248" i="1"/>
  <c r="BU248" i="1"/>
  <c r="BV248" i="1"/>
  <c r="BP249" i="1"/>
  <c r="BQ249" i="1"/>
  <c r="BR249" i="1"/>
  <c r="BS249" i="1"/>
  <c r="BT249" i="1"/>
  <c r="BU249" i="1"/>
  <c r="BV249" i="1"/>
  <c r="BP250" i="1"/>
  <c r="BQ250" i="1"/>
  <c r="BR250" i="1"/>
  <c r="BS250" i="1"/>
  <c r="BT250" i="1"/>
  <c r="BU250" i="1"/>
  <c r="BV250" i="1"/>
  <c r="BP251" i="1"/>
  <c r="BQ251" i="1"/>
  <c r="BR251" i="1"/>
  <c r="BS251" i="1"/>
  <c r="BT251" i="1"/>
  <c r="BU251" i="1"/>
  <c r="BV251" i="1"/>
  <c r="BP252" i="1"/>
  <c r="BQ252" i="1"/>
  <c r="BR252" i="1"/>
  <c r="BS252" i="1"/>
  <c r="BT252" i="1"/>
  <c r="BU252" i="1"/>
  <c r="BV252" i="1"/>
  <c r="BP253" i="1"/>
  <c r="BQ253" i="1"/>
  <c r="BR253" i="1"/>
  <c r="BS253" i="1"/>
  <c r="BT253" i="1"/>
  <c r="BU253" i="1"/>
  <c r="BV253" i="1"/>
  <c r="BP254" i="1"/>
  <c r="BQ254" i="1"/>
  <c r="BR254" i="1"/>
  <c r="BS254" i="1"/>
  <c r="BT254" i="1"/>
  <c r="BU254" i="1"/>
  <c r="BV254" i="1"/>
  <c r="BP255" i="1"/>
  <c r="BQ255" i="1"/>
  <c r="BR255" i="1"/>
  <c r="BS255" i="1"/>
  <c r="BT255" i="1"/>
  <c r="BU255" i="1"/>
  <c r="BV255" i="1"/>
  <c r="BP256" i="1"/>
  <c r="BQ256" i="1"/>
  <c r="BR256" i="1"/>
  <c r="BS256" i="1"/>
  <c r="BT256" i="1"/>
  <c r="BU256" i="1"/>
  <c r="BV256" i="1"/>
  <c r="BP257" i="1"/>
  <c r="BQ257" i="1"/>
  <c r="BR257" i="1"/>
  <c r="BS257" i="1"/>
  <c r="BT257" i="1"/>
  <c r="BU257" i="1"/>
  <c r="BV257" i="1"/>
  <c r="BP258" i="1"/>
  <c r="BQ258" i="1"/>
  <c r="BR258" i="1"/>
  <c r="BS258" i="1"/>
  <c r="BT258" i="1"/>
  <c r="BU258" i="1"/>
  <c r="BV258" i="1"/>
  <c r="BP259" i="1"/>
  <c r="BQ259" i="1"/>
  <c r="BR259" i="1"/>
  <c r="BS259" i="1"/>
  <c r="BT259" i="1"/>
  <c r="BU259" i="1"/>
  <c r="BV259" i="1"/>
  <c r="BP260" i="1"/>
  <c r="BQ260" i="1"/>
  <c r="BR260" i="1"/>
  <c r="BS260" i="1"/>
  <c r="BT260" i="1"/>
  <c r="BU260" i="1"/>
  <c r="BV260" i="1"/>
  <c r="BP261" i="1"/>
  <c r="BQ261" i="1"/>
  <c r="BR261" i="1"/>
  <c r="BS261" i="1"/>
  <c r="BT261" i="1"/>
  <c r="BU261" i="1"/>
  <c r="BV261" i="1"/>
  <c r="BP262" i="1"/>
  <c r="BQ262" i="1"/>
  <c r="BR262" i="1"/>
  <c r="BS262" i="1"/>
  <c r="BT262" i="1"/>
  <c r="BU262" i="1"/>
  <c r="BV262" i="1"/>
  <c r="BP263" i="1"/>
  <c r="BQ263" i="1"/>
  <c r="BR263" i="1"/>
  <c r="BS263" i="1"/>
  <c r="BT263" i="1"/>
  <c r="BU263" i="1"/>
  <c r="BV263" i="1"/>
  <c r="BP264" i="1"/>
  <c r="BQ264" i="1"/>
  <c r="BR264" i="1"/>
  <c r="BS264" i="1"/>
  <c r="BT264" i="1"/>
  <c r="BU264" i="1"/>
  <c r="BV264" i="1"/>
  <c r="BP265" i="1"/>
  <c r="BQ265" i="1"/>
  <c r="BR265" i="1"/>
  <c r="BS265" i="1"/>
  <c r="BT265" i="1"/>
  <c r="BU265" i="1"/>
  <c r="BV265" i="1"/>
  <c r="BP266" i="1"/>
  <c r="BQ266" i="1"/>
  <c r="BR266" i="1"/>
  <c r="BS266" i="1"/>
  <c r="BT266" i="1"/>
  <c r="BU266" i="1"/>
  <c r="BV266" i="1"/>
  <c r="BP267" i="1"/>
  <c r="BQ267" i="1"/>
  <c r="BR267" i="1"/>
  <c r="BS267" i="1"/>
  <c r="BT267" i="1"/>
  <c r="BU267" i="1"/>
  <c r="BV267" i="1"/>
  <c r="BP268" i="1"/>
  <c r="BQ268" i="1"/>
  <c r="BR268" i="1"/>
  <c r="BS268" i="1"/>
  <c r="BT268" i="1"/>
  <c r="BU268" i="1"/>
  <c r="BV268" i="1"/>
  <c r="BP269" i="1"/>
  <c r="BQ269" i="1"/>
  <c r="BR269" i="1"/>
  <c r="BS269" i="1"/>
  <c r="BT269" i="1"/>
  <c r="BU269" i="1"/>
  <c r="BV269" i="1"/>
  <c r="BP270" i="1"/>
  <c r="BQ270" i="1"/>
  <c r="BR270" i="1"/>
  <c r="BS270" i="1"/>
  <c r="BT270" i="1"/>
  <c r="BU270" i="1"/>
  <c r="BV270" i="1"/>
  <c r="BP271" i="1"/>
  <c r="BQ271" i="1"/>
  <c r="BR271" i="1"/>
  <c r="BS271" i="1"/>
  <c r="BT271" i="1"/>
  <c r="BU271" i="1"/>
  <c r="BV271" i="1"/>
  <c r="BP272" i="1"/>
  <c r="BQ272" i="1"/>
  <c r="BR272" i="1"/>
  <c r="BS272" i="1"/>
  <c r="BT272" i="1"/>
  <c r="BU272" i="1"/>
  <c r="BV272" i="1"/>
  <c r="BP273" i="1"/>
  <c r="BQ273" i="1"/>
  <c r="BR273" i="1"/>
  <c r="BS273" i="1"/>
  <c r="BT273" i="1"/>
  <c r="BU273" i="1"/>
  <c r="BV273" i="1"/>
  <c r="BP274" i="1"/>
  <c r="BQ274" i="1"/>
  <c r="BR274" i="1"/>
  <c r="BS274" i="1"/>
  <c r="BT274" i="1"/>
  <c r="BU274" i="1"/>
  <c r="BV274" i="1"/>
  <c r="BP275" i="1"/>
  <c r="BQ275" i="1"/>
  <c r="BR275" i="1"/>
  <c r="BS275" i="1"/>
  <c r="BT275" i="1"/>
  <c r="BU275" i="1"/>
  <c r="BV275" i="1"/>
  <c r="BP276" i="1"/>
  <c r="BQ276" i="1"/>
  <c r="BR276" i="1"/>
  <c r="BS276" i="1"/>
  <c r="BT276" i="1"/>
  <c r="BU276" i="1"/>
  <c r="BV276" i="1"/>
  <c r="BP277" i="1"/>
  <c r="BQ277" i="1"/>
  <c r="BR277" i="1"/>
  <c r="BS277" i="1"/>
  <c r="BT277" i="1"/>
  <c r="BU277" i="1"/>
  <c r="BV277" i="1"/>
  <c r="BP278" i="1"/>
  <c r="BQ278" i="1"/>
  <c r="BR278" i="1"/>
  <c r="BS278" i="1"/>
  <c r="BT278" i="1"/>
  <c r="BU278" i="1"/>
  <c r="BV278" i="1"/>
  <c r="BP279" i="1"/>
  <c r="BQ279" i="1"/>
  <c r="BR279" i="1"/>
  <c r="BS279" i="1"/>
  <c r="BT279" i="1"/>
  <c r="BU279" i="1"/>
  <c r="BV279" i="1"/>
  <c r="BP280" i="1"/>
  <c r="BQ280" i="1"/>
  <c r="BR280" i="1"/>
  <c r="BS280" i="1"/>
  <c r="BT280" i="1"/>
  <c r="BU280" i="1"/>
  <c r="BV280" i="1"/>
  <c r="BP281" i="1"/>
  <c r="BQ281" i="1"/>
  <c r="BR281" i="1"/>
  <c r="BS281" i="1"/>
  <c r="BT281" i="1"/>
  <c r="BU281" i="1"/>
  <c r="BV281" i="1"/>
  <c r="BP282" i="1"/>
  <c r="BQ282" i="1"/>
  <c r="BR282" i="1"/>
  <c r="BS282" i="1"/>
  <c r="BT282" i="1"/>
  <c r="BU282" i="1"/>
  <c r="BV282" i="1"/>
  <c r="BP283" i="1"/>
  <c r="BQ283" i="1"/>
  <c r="BR283" i="1"/>
  <c r="BS283" i="1"/>
  <c r="BT283" i="1"/>
  <c r="BU283" i="1"/>
  <c r="BV283" i="1"/>
  <c r="BP284" i="1"/>
  <c r="BQ284" i="1"/>
  <c r="BR284" i="1"/>
  <c r="BS284" i="1"/>
  <c r="BT284" i="1"/>
  <c r="BU284" i="1"/>
  <c r="BV284" i="1"/>
  <c r="BP285" i="1"/>
  <c r="BQ285" i="1"/>
  <c r="BR285" i="1"/>
  <c r="BS285" i="1"/>
  <c r="BT285" i="1"/>
  <c r="BU285" i="1"/>
  <c r="BV285" i="1"/>
  <c r="BP286" i="1"/>
  <c r="BQ286" i="1"/>
  <c r="BR286" i="1"/>
  <c r="BS286" i="1"/>
  <c r="BT286" i="1"/>
  <c r="BU286" i="1"/>
  <c r="BV286" i="1"/>
  <c r="BP287" i="1"/>
  <c r="BQ287" i="1"/>
  <c r="BR287" i="1"/>
  <c r="BS287" i="1"/>
  <c r="BT287" i="1"/>
  <c r="BU287" i="1"/>
  <c r="BV287" i="1"/>
  <c r="BP288" i="1"/>
  <c r="BQ288" i="1"/>
  <c r="BR288" i="1"/>
  <c r="BS288" i="1"/>
  <c r="BT288" i="1"/>
  <c r="BU288" i="1"/>
  <c r="BV288" i="1"/>
  <c r="BP289" i="1"/>
  <c r="BQ289" i="1"/>
  <c r="BR289" i="1"/>
  <c r="BS289" i="1"/>
  <c r="BT289" i="1"/>
  <c r="BU289" i="1"/>
  <c r="BV289" i="1"/>
  <c r="BP290" i="1"/>
  <c r="BQ290" i="1"/>
  <c r="BR290" i="1"/>
  <c r="BS290" i="1"/>
  <c r="BT290" i="1"/>
  <c r="BU290" i="1"/>
  <c r="BV290" i="1"/>
  <c r="BP291" i="1"/>
  <c r="BQ291" i="1"/>
  <c r="BR291" i="1"/>
  <c r="BS291" i="1"/>
  <c r="BT291" i="1"/>
  <c r="BU291" i="1"/>
  <c r="BV291" i="1"/>
  <c r="BP292" i="1"/>
  <c r="BQ292" i="1"/>
  <c r="BR292" i="1"/>
  <c r="BS292" i="1"/>
  <c r="BT292" i="1"/>
  <c r="BU292" i="1"/>
  <c r="BV292" i="1"/>
  <c r="BP293" i="1"/>
  <c r="BQ293" i="1"/>
  <c r="BR293" i="1"/>
  <c r="BS293" i="1"/>
  <c r="BT293" i="1"/>
  <c r="BU293" i="1"/>
  <c r="BV293" i="1"/>
  <c r="BP294" i="1"/>
  <c r="BQ294" i="1"/>
  <c r="BR294" i="1"/>
  <c r="BS294" i="1"/>
  <c r="BT294" i="1"/>
  <c r="BU294" i="1"/>
  <c r="BV294" i="1"/>
  <c r="BP295" i="1"/>
  <c r="BQ295" i="1"/>
  <c r="BR295" i="1"/>
  <c r="BS295" i="1"/>
  <c r="BT295" i="1"/>
  <c r="BU295" i="1"/>
  <c r="BV295" i="1"/>
  <c r="BP296" i="1"/>
  <c r="BQ296" i="1"/>
  <c r="BR296" i="1"/>
  <c r="BS296" i="1"/>
  <c r="BT296" i="1"/>
  <c r="BU296" i="1"/>
  <c r="BV296" i="1"/>
  <c r="BP297" i="1"/>
  <c r="BQ297" i="1"/>
  <c r="BR297" i="1"/>
  <c r="BS297" i="1"/>
  <c r="BT297" i="1"/>
  <c r="BU297" i="1"/>
  <c r="BV297" i="1"/>
  <c r="BP298" i="1"/>
  <c r="BQ298" i="1"/>
  <c r="BR298" i="1"/>
  <c r="BS298" i="1"/>
  <c r="BT298" i="1"/>
  <c r="BU298" i="1"/>
  <c r="BV298" i="1"/>
  <c r="BP299" i="1"/>
  <c r="BQ299" i="1"/>
  <c r="BR299" i="1"/>
  <c r="BS299" i="1"/>
  <c r="BT299" i="1"/>
  <c r="BU299" i="1"/>
  <c r="BV299" i="1"/>
  <c r="BP300" i="1"/>
  <c r="BQ300" i="1"/>
  <c r="BR300" i="1"/>
  <c r="BS300" i="1"/>
  <c r="BT300" i="1"/>
  <c r="BU300" i="1"/>
  <c r="BV300" i="1"/>
  <c r="BP301" i="1"/>
  <c r="BQ301" i="1"/>
  <c r="BR301" i="1"/>
  <c r="BS301" i="1"/>
  <c r="BT301" i="1"/>
  <c r="BU301" i="1"/>
  <c r="BV301" i="1"/>
  <c r="BP302" i="1"/>
  <c r="BQ302" i="1"/>
  <c r="BR302" i="1"/>
  <c r="BS302" i="1"/>
  <c r="BT302" i="1"/>
  <c r="BU302" i="1"/>
  <c r="BV302" i="1"/>
  <c r="BP303" i="1"/>
  <c r="BQ303" i="1"/>
  <c r="BR303" i="1"/>
  <c r="BS303" i="1"/>
  <c r="BT303" i="1"/>
  <c r="BU303" i="1"/>
  <c r="BV303" i="1"/>
  <c r="BP304" i="1"/>
  <c r="BQ304" i="1"/>
  <c r="BR304" i="1"/>
  <c r="BS304" i="1"/>
  <c r="BT304" i="1"/>
  <c r="BU304" i="1"/>
  <c r="BV304" i="1"/>
  <c r="BP305" i="1"/>
  <c r="BQ305" i="1"/>
  <c r="BR305" i="1"/>
  <c r="BS305" i="1"/>
  <c r="BT305" i="1"/>
  <c r="BU305" i="1"/>
  <c r="BV305" i="1"/>
  <c r="BP306" i="1"/>
  <c r="BQ306" i="1"/>
  <c r="BR306" i="1"/>
  <c r="BS306" i="1"/>
  <c r="BT306" i="1"/>
  <c r="BU306" i="1"/>
  <c r="BV306" i="1"/>
  <c r="BP307" i="1"/>
  <c r="BQ307" i="1"/>
  <c r="BR307" i="1"/>
  <c r="BS307" i="1"/>
  <c r="BT307" i="1"/>
  <c r="BU307" i="1"/>
  <c r="BV307" i="1"/>
  <c r="BP308" i="1"/>
  <c r="BQ308" i="1"/>
  <c r="BR308" i="1"/>
  <c r="BS308" i="1"/>
  <c r="BT308" i="1"/>
  <c r="BU308" i="1"/>
  <c r="BV308" i="1"/>
  <c r="BP309" i="1"/>
  <c r="BQ309" i="1"/>
  <c r="BR309" i="1"/>
  <c r="BS309" i="1"/>
  <c r="BT309" i="1"/>
  <c r="BU309" i="1"/>
  <c r="BV309" i="1"/>
  <c r="BP310" i="1"/>
  <c r="BQ310" i="1"/>
  <c r="BR310" i="1"/>
  <c r="BS310" i="1"/>
  <c r="BT310" i="1"/>
  <c r="BU310" i="1"/>
  <c r="BV310" i="1"/>
  <c r="BP311" i="1"/>
  <c r="BQ311" i="1"/>
  <c r="BR311" i="1"/>
  <c r="BS311" i="1"/>
  <c r="BT311" i="1"/>
  <c r="BU311" i="1"/>
  <c r="BV311" i="1"/>
  <c r="BP312" i="1"/>
  <c r="BQ312" i="1"/>
  <c r="BR312" i="1"/>
  <c r="BS312" i="1"/>
  <c r="BT312" i="1"/>
  <c r="BU312" i="1"/>
  <c r="BV312" i="1"/>
  <c r="BP313" i="1"/>
  <c r="BQ313" i="1"/>
  <c r="BR313" i="1"/>
  <c r="BS313" i="1"/>
  <c r="BT313" i="1"/>
  <c r="BU313" i="1"/>
  <c r="BV313" i="1"/>
  <c r="BP314" i="1"/>
  <c r="BQ314" i="1"/>
  <c r="BR314" i="1"/>
  <c r="BS314" i="1"/>
  <c r="BT314" i="1"/>
  <c r="BU314" i="1"/>
  <c r="BV314" i="1"/>
  <c r="BP315" i="1"/>
  <c r="BQ315" i="1"/>
  <c r="BR315" i="1"/>
  <c r="BS315" i="1"/>
  <c r="BT315" i="1"/>
  <c r="BU315" i="1"/>
  <c r="BV315" i="1"/>
  <c r="BP316" i="1"/>
  <c r="BQ316" i="1"/>
  <c r="BR316" i="1"/>
  <c r="BS316" i="1"/>
  <c r="BT316" i="1"/>
  <c r="BU316" i="1"/>
  <c r="BV316" i="1"/>
  <c r="BP317" i="1"/>
  <c r="BQ317" i="1"/>
  <c r="BR317" i="1"/>
  <c r="BS317" i="1"/>
  <c r="BT317" i="1"/>
  <c r="BU317" i="1"/>
  <c r="BV317" i="1"/>
  <c r="BP318" i="1"/>
  <c r="BQ318" i="1"/>
  <c r="BR318" i="1"/>
  <c r="BS318" i="1"/>
  <c r="BT318" i="1"/>
  <c r="BU318" i="1"/>
  <c r="BV318" i="1"/>
  <c r="BP319" i="1"/>
  <c r="BQ319" i="1"/>
  <c r="BR319" i="1"/>
  <c r="BS319" i="1"/>
  <c r="BT319" i="1"/>
  <c r="BU319" i="1"/>
  <c r="BV319" i="1"/>
  <c r="BP320" i="1"/>
  <c r="BQ320" i="1"/>
  <c r="BR320" i="1"/>
  <c r="BS320" i="1"/>
  <c r="BT320" i="1"/>
  <c r="BU320" i="1"/>
  <c r="BV320" i="1"/>
  <c r="BP321" i="1"/>
  <c r="BQ321" i="1"/>
  <c r="BR321" i="1"/>
  <c r="BS321" i="1"/>
  <c r="BT321" i="1"/>
  <c r="BU321" i="1"/>
  <c r="BV321" i="1"/>
  <c r="BP322" i="1"/>
  <c r="BQ322" i="1"/>
  <c r="BR322" i="1"/>
  <c r="BS322" i="1"/>
  <c r="BT322" i="1"/>
  <c r="BU322" i="1"/>
  <c r="BV322" i="1"/>
  <c r="BP323" i="1"/>
  <c r="BQ323" i="1"/>
  <c r="BR323" i="1"/>
  <c r="BS323" i="1"/>
  <c r="BT323" i="1"/>
  <c r="BU323" i="1"/>
  <c r="BV323" i="1"/>
  <c r="BP324" i="1"/>
  <c r="BQ324" i="1"/>
  <c r="BR324" i="1"/>
  <c r="BS324" i="1"/>
  <c r="BT324" i="1"/>
  <c r="BU324" i="1"/>
  <c r="BV324" i="1"/>
  <c r="BP325" i="1"/>
  <c r="BQ325" i="1"/>
  <c r="BR325" i="1"/>
  <c r="BS325" i="1"/>
  <c r="BT325" i="1"/>
  <c r="BU325" i="1"/>
  <c r="BV325" i="1"/>
  <c r="BP326" i="1"/>
  <c r="BQ326" i="1"/>
  <c r="BR326" i="1"/>
  <c r="BS326" i="1"/>
  <c r="BT326" i="1"/>
  <c r="BU326" i="1"/>
  <c r="BV326" i="1"/>
  <c r="BP327" i="1"/>
  <c r="BQ327" i="1"/>
  <c r="BR327" i="1"/>
  <c r="BS327" i="1"/>
  <c r="BT327" i="1"/>
  <c r="BU327" i="1"/>
  <c r="BV327" i="1"/>
  <c r="BP328" i="1"/>
  <c r="BQ328" i="1"/>
  <c r="BR328" i="1"/>
  <c r="BS328" i="1"/>
  <c r="BT328" i="1"/>
  <c r="BU328" i="1"/>
  <c r="BV328" i="1"/>
  <c r="BP329" i="1"/>
  <c r="BQ329" i="1"/>
  <c r="BR329" i="1"/>
  <c r="BS329" i="1"/>
  <c r="BT329" i="1"/>
  <c r="BU329" i="1"/>
  <c r="BV329" i="1"/>
  <c r="BP330" i="1"/>
  <c r="BQ330" i="1"/>
  <c r="BR330" i="1"/>
  <c r="BS330" i="1"/>
  <c r="BT330" i="1"/>
  <c r="BU330" i="1"/>
  <c r="BV330" i="1"/>
  <c r="BP331" i="1"/>
  <c r="BQ331" i="1"/>
  <c r="BR331" i="1"/>
  <c r="BS331" i="1"/>
  <c r="BT331" i="1"/>
  <c r="BU331" i="1"/>
  <c r="BV331" i="1"/>
  <c r="BP332" i="1"/>
  <c r="BQ332" i="1"/>
  <c r="BR332" i="1"/>
  <c r="BS332" i="1"/>
  <c r="BT332" i="1"/>
  <c r="BU332" i="1"/>
  <c r="BV332" i="1"/>
  <c r="BP333" i="1"/>
  <c r="BQ333" i="1"/>
  <c r="BR333" i="1"/>
  <c r="BS333" i="1"/>
  <c r="BT333" i="1"/>
  <c r="BU333" i="1"/>
  <c r="BV333" i="1"/>
  <c r="BP334" i="1"/>
  <c r="BQ334" i="1"/>
  <c r="BR334" i="1"/>
  <c r="BS334" i="1"/>
  <c r="BT334" i="1"/>
  <c r="BU334" i="1"/>
  <c r="BV334" i="1"/>
  <c r="BP335" i="1"/>
  <c r="BQ335" i="1"/>
  <c r="BR335" i="1"/>
  <c r="BS335" i="1"/>
  <c r="BT335" i="1"/>
  <c r="BU335" i="1"/>
  <c r="BV335" i="1"/>
  <c r="BP336" i="1"/>
  <c r="BQ336" i="1"/>
  <c r="BR336" i="1"/>
  <c r="BS336" i="1"/>
  <c r="BT336" i="1"/>
  <c r="BU336" i="1"/>
  <c r="BV336" i="1"/>
  <c r="BP337" i="1"/>
  <c r="BQ337" i="1"/>
  <c r="BR337" i="1"/>
  <c r="BS337" i="1"/>
  <c r="BT337" i="1"/>
  <c r="BU337" i="1"/>
  <c r="BV337" i="1"/>
  <c r="BP338" i="1"/>
  <c r="BQ338" i="1"/>
  <c r="BR338" i="1"/>
  <c r="BS338" i="1"/>
  <c r="BT338" i="1"/>
  <c r="BU338" i="1"/>
  <c r="BV338" i="1"/>
  <c r="BP339" i="1"/>
  <c r="BQ339" i="1"/>
  <c r="BR339" i="1"/>
  <c r="BS339" i="1"/>
  <c r="BT339" i="1"/>
  <c r="BU339" i="1"/>
  <c r="BV339" i="1"/>
  <c r="BP340" i="1"/>
  <c r="BQ340" i="1"/>
  <c r="BR340" i="1"/>
  <c r="BS340" i="1"/>
  <c r="BT340" i="1"/>
  <c r="BU340" i="1"/>
  <c r="BV340" i="1"/>
  <c r="BP341" i="1"/>
  <c r="BQ341" i="1"/>
  <c r="BR341" i="1"/>
  <c r="BS341" i="1"/>
  <c r="BT341" i="1"/>
  <c r="BU341" i="1"/>
  <c r="BV341" i="1"/>
  <c r="BP342" i="1"/>
  <c r="BQ342" i="1"/>
  <c r="BR342" i="1"/>
  <c r="BS342" i="1"/>
  <c r="BT342" i="1"/>
  <c r="BU342" i="1"/>
  <c r="BV342" i="1"/>
  <c r="BP343" i="1"/>
  <c r="BQ343" i="1"/>
  <c r="BR343" i="1"/>
  <c r="BS343" i="1"/>
  <c r="BT343" i="1"/>
  <c r="BU343" i="1"/>
  <c r="BV343" i="1"/>
  <c r="BP344" i="1"/>
  <c r="BQ344" i="1"/>
  <c r="BR344" i="1"/>
  <c r="BS344" i="1"/>
  <c r="BT344" i="1"/>
  <c r="BU344" i="1"/>
  <c r="BV344" i="1"/>
  <c r="BP345" i="1"/>
  <c r="BQ345" i="1"/>
  <c r="BR345" i="1"/>
  <c r="BS345" i="1"/>
  <c r="BT345" i="1"/>
  <c r="BU345" i="1"/>
  <c r="BV345" i="1"/>
  <c r="BP346" i="1"/>
  <c r="BQ346" i="1"/>
  <c r="BR346" i="1"/>
  <c r="BS346" i="1"/>
  <c r="BT346" i="1"/>
  <c r="BU346" i="1"/>
  <c r="BV346" i="1"/>
  <c r="BP347" i="1"/>
  <c r="BQ347" i="1"/>
  <c r="BR347" i="1"/>
  <c r="BS347" i="1"/>
  <c r="BT347" i="1"/>
  <c r="BU347" i="1"/>
  <c r="BV347" i="1"/>
  <c r="BP348" i="1"/>
  <c r="BQ348" i="1"/>
  <c r="BR348" i="1"/>
  <c r="BS348" i="1"/>
  <c r="BT348" i="1"/>
  <c r="BU348" i="1"/>
  <c r="BV348" i="1"/>
  <c r="BP349" i="1"/>
  <c r="BQ349" i="1"/>
  <c r="BR349" i="1"/>
  <c r="BS349" i="1"/>
  <c r="BT349" i="1"/>
  <c r="BU349" i="1"/>
  <c r="BV349" i="1"/>
  <c r="BP350" i="1"/>
  <c r="BQ350" i="1"/>
  <c r="BR350" i="1"/>
  <c r="BS350" i="1"/>
  <c r="BT350" i="1"/>
  <c r="BU350" i="1"/>
  <c r="BV350" i="1"/>
  <c r="BP351" i="1"/>
  <c r="BQ351" i="1"/>
  <c r="BR351" i="1"/>
  <c r="BS351" i="1"/>
  <c r="BT351" i="1"/>
  <c r="BU351" i="1"/>
  <c r="BV351" i="1"/>
  <c r="BP352" i="1"/>
  <c r="BQ352" i="1"/>
  <c r="BR352" i="1"/>
  <c r="BS352" i="1"/>
  <c r="BT352" i="1"/>
  <c r="BU352" i="1"/>
  <c r="BV352" i="1"/>
  <c r="BP353" i="1"/>
  <c r="BQ353" i="1"/>
  <c r="BR353" i="1"/>
  <c r="BS353" i="1"/>
  <c r="BT353" i="1"/>
  <c r="BU353" i="1"/>
  <c r="BV353" i="1"/>
  <c r="BP354" i="1"/>
  <c r="BQ354" i="1"/>
  <c r="BR354" i="1"/>
  <c r="BS354" i="1"/>
  <c r="BT354" i="1"/>
  <c r="BU354" i="1"/>
  <c r="BV354" i="1"/>
  <c r="BP355" i="1"/>
  <c r="BQ355" i="1"/>
  <c r="BR355" i="1"/>
  <c r="BS355" i="1"/>
  <c r="BT355" i="1"/>
  <c r="BU355" i="1"/>
  <c r="BV355" i="1"/>
  <c r="BP356" i="1"/>
  <c r="BQ356" i="1"/>
  <c r="BR356" i="1"/>
  <c r="BS356" i="1"/>
  <c r="BT356" i="1"/>
  <c r="BU356" i="1"/>
  <c r="BV356" i="1"/>
  <c r="BP357" i="1"/>
  <c r="BQ357" i="1"/>
  <c r="BR357" i="1"/>
  <c r="BS357" i="1"/>
  <c r="BT357" i="1"/>
  <c r="BU357" i="1"/>
  <c r="BV357" i="1"/>
  <c r="BP358" i="1"/>
  <c r="BQ358" i="1"/>
  <c r="BR358" i="1"/>
  <c r="BS358" i="1"/>
  <c r="BT358" i="1"/>
  <c r="BU358" i="1"/>
  <c r="BV358" i="1"/>
  <c r="BP359" i="1"/>
  <c r="BQ359" i="1"/>
  <c r="BR359" i="1"/>
  <c r="BS359" i="1"/>
  <c r="BT359" i="1"/>
  <c r="BU359" i="1"/>
  <c r="BV359" i="1"/>
  <c r="BP360" i="1"/>
  <c r="BQ360" i="1"/>
  <c r="BR360" i="1"/>
  <c r="BS360" i="1"/>
  <c r="BT360" i="1"/>
  <c r="BU360" i="1"/>
  <c r="BV360" i="1"/>
  <c r="BP361" i="1"/>
  <c r="BQ361" i="1"/>
  <c r="BR361" i="1"/>
  <c r="BS361" i="1"/>
  <c r="BT361" i="1"/>
  <c r="BU361" i="1"/>
  <c r="BV361" i="1"/>
  <c r="BP362" i="1"/>
  <c r="BQ362" i="1"/>
  <c r="BR362" i="1"/>
  <c r="BS362" i="1"/>
  <c r="BT362" i="1"/>
  <c r="BU362" i="1"/>
  <c r="BV362" i="1"/>
  <c r="BP363" i="1"/>
  <c r="BQ363" i="1"/>
  <c r="BR363" i="1"/>
  <c r="BS363" i="1"/>
  <c r="BT363" i="1"/>
  <c r="BU363" i="1"/>
  <c r="BV363" i="1"/>
  <c r="BP364" i="1"/>
  <c r="BQ364" i="1"/>
  <c r="BR364" i="1"/>
  <c r="BS364" i="1"/>
  <c r="BT364" i="1"/>
  <c r="BU364" i="1"/>
  <c r="BV364" i="1"/>
  <c r="BP365" i="1"/>
  <c r="BQ365" i="1"/>
  <c r="BR365" i="1"/>
  <c r="BS365" i="1"/>
  <c r="BT365" i="1"/>
  <c r="BU365" i="1"/>
  <c r="BV365" i="1"/>
  <c r="BP366" i="1"/>
  <c r="BQ366" i="1"/>
  <c r="BR366" i="1"/>
  <c r="BS366" i="1"/>
  <c r="BT366" i="1"/>
  <c r="BU366" i="1"/>
  <c r="BV366" i="1"/>
  <c r="BP367" i="1"/>
  <c r="BQ367" i="1"/>
  <c r="BR367" i="1"/>
  <c r="BS367" i="1"/>
  <c r="BT367" i="1"/>
  <c r="BU367" i="1"/>
  <c r="BV367" i="1"/>
  <c r="BP368" i="1"/>
  <c r="BQ368" i="1"/>
  <c r="BR368" i="1"/>
  <c r="BS368" i="1"/>
  <c r="BT368" i="1"/>
  <c r="BU368" i="1"/>
  <c r="BV368" i="1"/>
  <c r="BP369" i="1"/>
  <c r="BQ369" i="1"/>
  <c r="BR369" i="1"/>
  <c r="BS369" i="1"/>
  <c r="BT369" i="1"/>
  <c r="BU369" i="1"/>
  <c r="BV369" i="1"/>
  <c r="BP370" i="1"/>
  <c r="BQ370" i="1"/>
  <c r="BR370" i="1"/>
  <c r="BS370" i="1"/>
  <c r="BT370" i="1"/>
  <c r="BU370" i="1"/>
  <c r="BV370" i="1"/>
  <c r="BP371" i="1"/>
  <c r="BQ371" i="1"/>
  <c r="BR371" i="1"/>
  <c r="BS371" i="1"/>
  <c r="BT371" i="1"/>
  <c r="BU371" i="1"/>
  <c r="BV371" i="1"/>
  <c r="BP372" i="1"/>
  <c r="BQ372" i="1"/>
  <c r="BR372" i="1"/>
  <c r="BS372" i="1"/>
  <c r="BT372" i="1"/>
  <c r="BU372" i="1"/>
  <c r="BV372" i="1"/>
  <c r="BP373" i="1"/>
  <c r="BQ373" i="1"/>
  <c r="BR373" i="1"/>
  <c r="BS373" i="1"/>
  <c r="BT373" i="1"/>
  <c r="BU373" i="1"/>
  <c r="BV373" i="1"/>
  <c r="BP374" i="1"/>
  <c r="BQ374" i="1"/>
  <c r="BR374" i="1"/>
  <c r="BS374" i="1"/>
  <c r="BT374" i="1"/>
  <c r="BU374" i="1"/>
  <c r="BV374" i="1"/>
  <c r="BP375" i="1"/>
  <c r="BQ375" i="1"/>
  <c r="BR375" i="1"/>
  <c r="BS375" i="1"/>
  <c r="BT375" i="1"/>
  <c r="BU375" i="1"/>
  <c r="BV375" i="1"/>
  <c r="BP376" i="1"/>
  <c r="BQ376" i="1"/>
  <c r="BR376" i="1"/>
  <c r="BS376" i="1"/>
  <c r="BT376" i="1"/>
  <c r="BU376" i="1"/>
  <c r="BV376" i="1"/>
  <c r="BP377" i="1"/>
  <c r="BQ377" i="1"/>
  <c r="BR377" i="1"/>
  <c r="BS377" i="1"/>
  <c r="BT377" i="1"/>
  <c r="BU377" i="1"/>
  <c r="BV377" i="1"/>
  <c r="BP378" i="1"/>
  <c r="BQ378" i="1"/>
  <c r="BR378" i="1"/>
  <c r="BS378" i="1"/>
  <c r="BT378" i="1"/>
  <c r="BU378" i="1"/>
  <c r="BV378" i="1"/>
  <c r="BP379" i="1"/>
  <c r="BQ379" i="1"/>
  <c r="BR379" i="1"/>
  <c r="BS379" i="1"/>
  <c r="BT379" i="1"/>
  <c r="BU379" i="1"/>
  <c r="BV379" i="1"/>
  <c r="BP380" i="1"/>
  <c r="BQ380" i="1"/>
  <c r="BR380" i="1"/>
  <c r="BS380" i="1"/>
  <c r="BT380" i="1"/>
  <c r="BU380" i="1"/>
  <c r="BV380" i="1"/>
  <c r="BP381" i="1"/>
  <c r="BQ381" i="1"/>
  <c r="BR381" i="1"/>
  <c r="BS381" i="1"/>
  <c r="BT381" i="1"/>
  <c r="BU381" i="1"/>
  <c r="BV381" i="1"/>
  <c r="BP382" i="1"/>
  <c r="BQ382" i="1"/>
  <c r="BR382" i="1"/>
  <c r="BS382" i="1"/>
  <c r="BT382" i="1"/>
  <c r="BU382" i="1"/>
  <c r="BV382" i="1"/>
  <c r="BP383" i="1"/>
  <c r="BQ383" i="1"/>
  <c r="BR383" i="1"/>
  <c r="BS383" i="1"/>
  <c r="BT383" i="1"/>
  <c r="BU383" i="1"/>
  <c r="BV383" i="1"/>
  <c r="BP384" i="1"/>
  <c r="BQ384" i="1"/>
  <c r="BR384" i="1"/>
  <c r="BS384" i="1"/>
  <c r="BT384" i="1"/>
  <c r="BU384" i="1"/>
  <c r="BV384" i="1"/>
  <c r="BP385" i="1"/>
  <c r="BQ385" i="1"/>
  <c r="BR385" i="1"/>
  <c r="BS385" i="1"/>
  <c r="BT385" i="1"/>
  <c r="BU385" i="1"/>
  <c r="BV385" i="1"/>
  <c r="BP386" i="1"/>
  <c r="BQ386" i="1"/>
  <c r="BR386" i="1"/>
  <c r="BS386" i="1"/>
  <c r="BT386" i="1"/>
  <c r="BU386" i="1"/>
  <c r="BV386" i="1"/>
  <c r="BP387" i="1"/>
  <c r="BQ387" i="1"/>
  <c r="BR387" i="1"/>
  <c r="BS387" i="1"/>
  <c r="BT387" i="1"/>
  <c r="BU387" i="1"/>
  <c r="BV387" i="1"/>
  <c r="BP388" i="1"/>
  <c r="BQ388" i="1"/>
  <c r="BR388" i="1"/>
  <c r="BS388" i="1"/>
  <c r="BT388" i="1"/>
  <c r="BU388" i="1"/>
  <c r="BV388" i="1"/>
  <c r="BP389" i="1"/>
  <c r="BQ389" i="1"/>
  <c r="BR389" i="1"/>
  <c r="BS389" i="1"/>
  <c r="BT389" i="1"/>
  <c r="BU389" i="1"/>
  <c r="BV389" i="1"/>
  <c r="BP390" i="1"/>
  <c r="BQ390" i="1"/>
  <c r="BR390" i="1"/>
  <c r="BS390" i="1"/>
  <c r="BT390" i="1"/>
  <c r="BU390" i="1"/>
  <c r="BV390" i="1"/>
  <c r="BP391" i="1"/>
  <c r="BQ391" i="1"/>
  <c r="BR391" i="1"/>
  <c r="BS391" i="1"/>
  <c r="BT391" i="1"/>
  <c r="BU391" i="1"/>
  <c r="BV391" i="1"/>
  <c r="BP392" i="1"/>
  <c r="BQ392" i="1"/>
  <c r="BR392" i="1"/>
  <c r="BS392" i="1"/>
  <c r="BT392" i="1"/>
  <c r="BU392" i="1"/>
  <c r="BV392" i="1"/>
  <c r="BP393" i="1"/>
  <c r="BQ393" i="1"/>
  <c r="BR393" i="1"/>
  <c r="BS393" i="1"/>
  <c r="BT393" i="1"/>
  <c r="BU393" i="1"/>
  <c r="BV393" i="1"/>
  <c r="BP394" i="1"/>
  <c r="BQ394" i="1"/>
  <c r="BR394" i="1"/>
  <c r="BS394" i="1"/>
  <c r="BT394" i="1"/>
  <c r="BU394" i="1"/>
  <c r="BV394" i="1"/>
  <c r="BP395" i="1"/>
  <c r="BQ395" i="1"/>
  <c r="BR395" i="1"/>
  <c r="BS395" i="1"/>
  <c r="BT395" i="1"/>
  <c r="BU395" i="1"/>
  <c r="BV395" i="1"/>
  <c r="BP396" i="1"/>
  <c r="BQ396" i="1"/>
  <c r="BR396" i="1"/>
  <c r="BS396" i="1"/>
  <c r="BT396" i="1"/>
  <c r="BU396" i="1"/>
  <c r="BV396" i="1"/>
  <c r="BP397" i="1"/>
  <c r="BQ397" i="1"/>
  <c r="BR397" i="1"/>
  <c r="BS397" i="1"/>
  <c r="BT397" i="1"/>
  <c r="BU397" i="1"/>
  <c r="BV397" i="1"/>
  <c r="BP398" i="1"/>
  <c r="BQ398" i="1"/>
  <c r="BR398" i="1"/>
  <c r="BS398" i="1"/>
  <c r="BT398" i="1"/>
  <c r="BU398" i="1"/>
  <c r="BV398" i="1"/>
  <c r="BP399" i="1"/>
  <c r="BQ399" i="1"/>
  <c r="BR399" i="1"/>
  <c r="BS399" i="1"/>
  <c r="BT399" i="1"/>
  <c r="BU399" i="1"/>
  <c r="BV399" i="1"/>
  <c r="BP400" i="1"/>
  <c r="BQ400" i="1"/>
  <c r="BR400" i="1"/>
  <c r="BS400" i="1"/>
  <c r="BT400" i="1"/>
  <c r="BU400" i="1"/>
  <c r="BV400" i="1"/>
  <c r="BP401" i="1"/>
  <c r="BQ401" i="1"/>
  <c r="BR401" i="1"/>
  <c r="BS401" i="1"/>
  <c r="BT401" i="1"/>
  <c r="BU401" i="1"/>
  <c r="BV401" i="1"/>
  <c r="BP402" i="1"/>
  <c r="BQ402" i="1"/>
  <c r="BR402" i="1"/>
  <c r="BS402" i="1"/>
  <c r="BT402" i="1"/>
  <c r="BU402" i="1"/>
  <c r="BV402" i="1"/>
  <c r="BP403" i="1"/>
  <c r="BQ403" i="1"/>
  <c r="BR403" i="1"/>
  <c r="BS403" i="1"/>
  <c r="BT403" i="1"/>
  <c r="BU403" i="1"/>
  <c r="BV403" i="1"/>
  <c r="BP404" i="1"/>
  <c r="BQ404" i="1"/>
  <c r="BR404" i="1"/>
  <c r="BS404" i="1"/>
  <c r="BT404" i="1"/>
  <c r="BU404" i="1"/>
  <c r="BV404" i="1"/>
  <c r="BP405" i="1"/>
  <c r="BQ405" i="1"/>
  <c r="BR405" i="1"/>
  <c r="BS405" i="1"/>
  <c r="BT405" i="1"/>
  <c r="BU405" i="1"/>
  <c r="BV405" i="1"/>
  <c r="BP406" i="1"/>
  <c r="BQ406" i="1"/>
  <c r="BR406" i="1"/>
  <c r="BS406" i="1"/>
  <c r="BT406" i="1"/>
  <c r="BU406" i="1"/>
  <c r="BV406" i="1"/>
  <c r="BP407" i="1"/>
  <c r="BQ407" i="1"/>
  <c r="BR407" i="1"/>
  <c r="BS407" i="1"/>
  <c r="BT407" i="1"/>
  <c r="BU407" i="1"/>
  <c r="BV407" i="1"/>
  <c r="BP408" i="1"/>
  <c r="BQ408" i="1"/>
  <c r="BR408" i="1"/>
  <c r="BS408" i="1"/>
  <c r="BT408" i="1"/>
  <c r="BU408" i="1"/>
  <c r="BV408" i="1"/>
  <c r="BP409" i="1"/>
  <c r="BQ409" i="1"/>
  <c r="BR409" i="1"/>
  <c r="BS409" i="1"/>
  <c r="BT409" i="1"/>
  <c r="BU409" i="1"/>
  <c r="BV409" i="1"/>
  <c r="BP410" i="1"/>
  <c r="BQ410" i="1"/>
  <c r="BR410" i="1"/>
  <c r="BS410" i="1"/>
  <c r="BT410" i="1"/>
  <c r="BU410" i="1"/>
  <c r="BV410" i="1"/>
  <c r="BP411" i="1"/>
  <c r="BQ411" i="1"/>
  <c r="BR411" i="1"/>
  <c r="BS411" i="1"/>
  <c r="BT411" i="1"/>
  <c r="BU411" i="1"/>
  <c r="BV411" i="1"/>
  <c r="BP412" i="1"/>
  <c r="BQ412" i="1"/>
  <c r="BR412" i="1"/>
  <c r="BS412" i="1"/>
  <c r="BT412" i="1"/>
  <c r="BU412" i="1"/>
  <c r="BV412" i="1"/>
  <c r="BP413" i="1"/>
  <c r="BQ413" i="1"/>
  <c r="BR413" i="1"/>
  <c r="BS413" i="1"/>
  <c r="BT413" i="1"/>
  <c r="BU413" i="1"/>
  <c r="BV413" i="1"/>
  <c r="BP414" i="1"/>
  <c r="BQ414" i="1"/>
  <c r="BR414" i="1"/>
  <c r="BS414" i="1"/>
  <c r="BT414" i="1"/>
  <c r="BU414" i="1"/>
  <c r="BV414" i="1"/>
  <c r="BP415" i="1"/>
  <c r="BQ415" i="1"/>
  <c r="BR415" i="1"/>
  <c r="BS415" i="1"/>
  <c r="BT415" i="1"/>
  <c r="BU415" i="1"/>
  <c r="BV415" i="1"/>
  <c r="BP416" i="1"/>
  <c r="BQ416" i="1"/>
  <c r="BR416" i="1"/>
  <c r="BS416" i="1"/>
  <c r="BT416" i="1"/>
  <c r="BU416" i="1"/>
  <c r="BV416" i="1"/>
  <c r="BP417" i="1"/>
  <c r="BQ417" i="1"/>
  <c r="BR417" i="1"/>
  <c r="BS417" i="1"/>
  <c r="BT417" i="1"/>
  <c r="BU417" i="1"/>
  <c r="BV417" i="1"/>
  <c r="BP418" i="1"/>
  <c r="BQ418" i="1"/>
  <c r="BR418" i="1"/>
  <c r="BS418" i="1"/>
  <c r="BT418" i="1"/>
  <c r="BU418" i="1"/>
  <c r="BV418" i="1"/>
  <c r="BP419" i="1"/>
  <c r="BQ419" i="1"/>
  <c r="BR419" i="1"/>
  <c r="BS419" i="1"/>
  <c r="BT419" i="1"/>
  <c r="BU419" i="1"/>
  <c r="BV419" i="1"/>
  <c r="BP420" i="1"/>
  <c r="BQ420" i="1"/>
  <c r="BR420" i="1"/>
  <c r="BS420" i="1"/>
  <c r="BT420" i="1"/>
  <c r="BU420" i="1"/>
  <c r="BV420" i="1"/>
  <c r="BP421" i="1"/>
  <c r="BQ421" i="1"/>
  <c r="BR421" i="1"/>
  <c r="BS421" i="1"/>
  <c r="BT421" i="1"/>
  <c r="BU421" i="1"/>
  <c r="BV421" i="1"/>
  <c r="BP422" i="1"/>
  <c r="BQ422" i="1"/>
  <c r="BR422" i="1"/>
  <c r="BS422" i="1"/>
  <c r="BT422" i="1"/>
  <c r="BU422" i="1"/>
  <c r="BV422" i="1"/>
  <c r="BP423" i="1"/>
  <c r="BQ423" i="1"/>
  <c r="BR423" i="1"/>
  <c r="BS423" i="1"/>
  <c r="BT423" i="1"/>
  <c r="BU423" i="1"/>
  <c r="BV423" i="1"/>
  <c r="BP424" i="1"/>
  <c r="BQ424" i="1"/>
  <c r="BR424" i="1"/>
  <c r="BS424" i="1"/>
  <c r="BT424" i="1"/>
  <c r="BU424" i="1"/>
  <c r="BV424" i="1"/>
  <c r="BP425" i="1"/>
  <c r="BQ425" i="1"/>
  <c r="BR425" i="1"/>
  <c r="BS425" i="1"/>
  <c r="BT425" i="1"/>
  <c r="BU425" i="1"/>
  <c r="BV425" i="1"/>
  <c r="BP426" i="1"/>
  <c r="BQ426" i="1"/>
  <c r="BR426" i="1"/>
  <c r="BS426" i="1"/>
  <c r="BT426" i="1"/>
  <c r="BU426" i="1"/>
  <c r="BV426" i="1"/>
  <c r="BP427" i="1"/>
  <c r="BQ427" i="1"/>
  <c r="BR427" i="1"/>
  <c r="BS427" i="1"/>
  <c r="BT427" i="1"/>
  <c r="BU427" i="1"/>
  <c r="BV427" i="1"/>
  <c r="BP428" i="1"/>
  <c r="BQ428" i="1"/>
  <c r="BR428" i="1"/>
  <c r="BS428" i="1"/>
  <c r="BT428" i="1"/>
  <c r="BU428" i="1"/>
  <c r="BV428" i="1"/>
  <c r="BP429" i="1"/>
  <c r="BQ429" i="1"/>
  <c r="BR429" i="1"/>
  <c r="BS429" i="1"/>
  <c r="BT429" i="1"/>
  <c r="BU429" i="1"/>
  <c r="BV429" i="1"/>
  <c r="BP430" i="1"/>
  <c r="BQ430" i="1"/>
  <c r="BR430" i="1"/>
  <c r="BS430" i="1"/>
  <c r="BT430" i="1"/>
  <c r="BU430" i="1"/>
  <c r="BV430" i="1"/>
  <c r="BP431" i="1"/>
  <c r="BQ431" i="1"/>
  <c r="BR431" i="1"/>
  <c r="BS431" i="1"/>
  <c r="BT431" i="1"/>
  <c r="BU431" i="1"/>
  <c r="BV431" i="1"/>
  <c r="BP432" i="1"/>
  <c r="BQ432" i="1"/>
  <c r="BR432" i="1"/>
  <c r="BS432" i="1"/>
  <c r="BT432" i="1"/>
  <c r="BU432" i="1"/>
  <c r="BV432" i="1"/>
  <c r="BP433" i="1"/>
  <c r="BQ433" i="1"/>
  <c r="BR433" i="1"/>
  <c r="BS433" i="1"/>
  <c r="BT433" i="1"/>
  <c r="BU433" i="1"/>
  <c r="BV433" i="1"/>
  <c r="BP434" i="1"/>
  <c r="BQ434" i="1"/>
  <c r="BR434" i="1"/>
  <c r="BS434" i="1"/>
  <c r="BT434" i="1"/>
  <c r="BU434" i="1"/>
  <c r="BV434" i="1"/>
  <c r="BP435" i="1"/>
  <c r="BQ435" i="1"/>
  <c r="BR435" i="1"/>
  <c r="BS435" i="1"/>
  <c r="BT435" i="1"/>
  <c r="BU435" i="1"/>
  <c r="BV435" i="1"/>
  <c r="BP436" i="1"/>
  <c r="BQ436" i="1"/>
  <c r="BR436" i="1"/>
  <c r="BS436" i="1"/>
  <c r="BT436" i="1"/>
  <c r="BU436" i="1"/>
  <c r="BV436" i="1"/>
  <c r="BP437" i="1"/>
  <c r="BQ437" i="1"/>
  <c r="BR437" i="1"/>
  <c r="BS437" i="1"/>
  <c r="BT437" i="1"/>
  <c r="BU437" i="1"/>
  <c r="BV437" i="1"/>
  <c r="BP438" i="1"/>
  <c r="BQ438" i="1"/>
  <c r="BR438" i="1"/>
  <c r="BS438" i="1"/>
  <c r="BT438" i="1"/>
  <c r="BU438" i="1"/>
  <c r="BV438" i="1"/>
  <c r="BP439" i="1"/>
  <c r="BQ439" i="1"/>
  <c r="BR439" i="1"/>
  <c r="BS439" i="1"/>
  <c r="BT439" i="1"/>
  <c r="BU439" i="1"/>
  <c r="BV439" i="1"/>
  <c r="BP440" i="1"/>
  <c r="BQ440" i="1"/>
  <c r="BR440" i="1"/>
  <c r="BS440" i="1"/>
  <c r="BT440" i="1"/>
  <c r="BU440" i="1"/>
  <c r="BV440" i="1"/>
  <c r="BP441" i="1"/>
  <c r="BQ441" i="1"/>
  <c r="BR441" i="1"/>
  <c r="BS441" i="1"/>
  <c r="BT441" i="1"/>
  <c r="BU441" i="1"/>
  <c r="BV441" i="1"/>
  <c r="BP442" i="1"/>
  <c r="BQ442" i="1"/>
  <c r="BR442" i="1"/>
  <c r="BS442" i="1"/>
  <c r="BT442" i="1"/>
  <c r="BU442" i="1"/>
  <c r="BV442" i="1"/>
  <c r="BP443" i="1"/>
  <c r="BQ443" i="1"/>
  <c r="BR443" i="1"/>
  <c r="BS443" i="1"/>
  <c r="BT443" i="1"/>
  <c r="BU443" i="1"/>
  <c r="BV443" i="1"/>
  <c r="BP444" i="1"/>
  <c r="BQ444" i="1"/>
  <c r="BR444" i="1"/>
  <c r="BS444" i="1"/>
  <c r="BT444" i="1"/>
  <c r="BU444" i="1"/>
  <c r="BV444" i="1"/>
  <c r="BP445" i="1"/>
  <c r="BQ445" i="1"/>
  <c r="BR445" i="1"/>
  <c r="BS445" i="1"/>
  <c r="BT445" i="1"/>
  <c r="BU445" i="1"/>
  <c r="BV445" i="1"/>
  <c r="BP446" i="1"/>
  <c r="BQ446" i="1"/>
  <c r="BR446" i="1"/>
  <c r="BS446" i="1"/>
  <c r="BT446" i="1"/>
  <c r="BU446" i="1"/>
  <c r="BV446" i="1"/>
  <c r="BP447" i="1"/>
  <c r="BQ447" i="1"/>
  <c r="BR447" i="1"/>
  <c r="BS447" i="1"/>
  <c r="BT447" i="1"/>
  <c r="BU447" i="1"/>
  <c r="BV447" i="1"/>
  <c r="BP448" i="1"/>
  <c r="BQ448" i="1"/>
  <c r="BR448" i="1"/>
  <c r="BS448" i="1"/>
  <c r="BT448" i="1"/>
  <c r="BU448" i="1"/>
  <c r="BV448" i="1"/>
  <c r="BP449" i="1"/>
  <c r="BQ449" i="1"/>
  <c r="BR449" i="1"/>
  <c r="BS449" i="1"/>
  <c r="BT449" i="1"/>
  <c r="BU449" i="1"/>
  <c r="BV449" i="1"/>
  <c r="BP450" i="1"/>
  <c r="BQ450" i="1"/>
  <c r="BR450" i="1"/>
  <c r="BS450" i="1"/>
  <c r="BT450" i="1"/>
  <c r="BU450" i="1"/>
  <c r="BV450" i="1"/>
  <c r="BP451" i="1"/>
  <c r="BQ451" i="1"/>
  <c r="BR451" i="1"/>
  <c r="BS451" i="1"/>
  <c r="BT451" i="1"/>
  <c r="BU451" i="1"/>
  <c r="BV451" i="1"/>
  <c r="BP452" i="1"/>
  <c r="BQ452" i="1"/>
  <c r="BR452" i="1"/>
  <c r="BS452" i="1"/>
  <c r="BT452" i="1"/>
  <c r="BU452" i="1"/>
  <c r="BV452" i="1"/>
  <c r="BP453" i="1"/>
  <c r="BQ453" i="1"/>
  <c r="BR453" i="1"/>
  <c r="BS453" i="1"/>
  <c r="BT453" i="1"/>
  <c r="BU453" i="1"/>
  <c r="BV453" i="1"/>
  <c r="BP454" i="1"/>
  <c r="BQ454" i="1"/>
  <c r="BR454" i="1"/>
  <c r="BS454" i="1"/>
  <c r="BT454" i="1"/>
  <c r="BU454" i="1"/>
  <c r="BV454" i="1"/>
  <c r="BP455" i="1"/>
  <c r="BQ455" i="1"/>
  <c r="BR455" i="1"/>
  <c r="BS455" i="1"/>
  <c r="BT455" i="1"/>
  <c r="BU455" i="1"/>
  <c r="BV455" i="1"/>
  <c r="BP456" i="1"/>
  <c r="BQ456" i="1"/>
  <c r="BR456" i="1"/>
  <c r="BS456" i="1"/>
  <c r="BT456" i="1"/>
  <c r="BU456" i="1"/>
  <c r="BV456" i="1"/>
  <c r="BP457" i="1"/>
  <c r="BQ457" i="1"/>
  <c r="BR457" i="1"/>
  <c r="BS457" i="1"/>
  <c r="BT457" i="1"/>
  <c r="BU457" i="1"/>
  <c r="BV457" i="1"/>
  <c r="BP458" i="1"/>
  <c r="BQ458" i="1"/>
  <c r="BR458" i="1"/>
  <c r="BS458" i="1"/>
  <c r="BT458" i="1"/>
  <c r="BU458" i="1"/>
  <c r="BV458" i="1"/>
  <c r="BP459" i="1"/>
  <c r="BQ459" i="1"/>
  <c r="BR459" i="1"/>
  <c r="BS459" i="1"/>
  <c r="BT459" i="1"/>
  <c r="BU459" i="1"/>
  <c r="BV459" i="1"/>
  <c r="BP460" i="1"/>
  <c r="BQ460" i="1"/>
  <c r="BR460" i="1"/>
  <c r="BS460" i="1"/>
  <c r="BT460" i="1"/>
  <c r="BU460" i="1"/>
  <c r="BV460" i="1"/>
  <c r="BP461" i="1"/>
  <c r="BQ461" i="1"/>
  <c r="BR461" i="1"/>
  <c r="BS461" i="1"/>
  <c r="BT461" i="1"/>
  <c r="BU461" i="1"/>
  <c r="BV461" i="1"/>
  <c r="BP462" i="1"/>
  <c r="BQ462" i="1"/>
  <c r="BR462" i="1"/>
  <c r="BS462" i="1"/>
  <c r="BT462" i="1"/>
  <c r="BU462" i="1"/>
  <c r="BV462" i="1"/>
  <c r="BP463" i="1"/>
  <c r="BQ463" i="1"/>
  <c r="BR463" i="1"/>
  <c r="BS463" i="1"/>
  <c r="BT463" i="1"/>
  <c r="BU463" i="1"/>
  <c r="BV463" i="1"/>
  <c r="BP464" i="1"/>
  <c r="BQ464" i="1"/>
  <c r="BR464" i="1"/>
  <c r="BS464" i="1"/>
  <c r="BT464" i="1"/>
  <c r="BU464" i="1"/>
  <c r="BV464" i="1"/>
  <c r="BP465" i="1"/>
  <c r="BQ465" i="1"/>
  <c r="BR465" i="1"/>
  <c r="BS465" i="1"/>
  <c r="BT465" i="1"/>
  <c r="BU465" i="1"/>
  <c r="BV465" i="1"/>
  <c r="BP466" i="1"/>
  <c r="BQ466" i="1"/>
  <c r="BR466" i="1"/>
  <c r="BS466" i="1"/>
  <c r="BT466" i="1"/>
  <c r="BU466" i="1"/>
  <c r="BV466" i="1"/>
  <c r="BP467" i="1"/>
  <c r="BQ467" i="1"/>
  <c r="BR467" i="1"/>
  <c r="BS467" i="1"/>
  <c r="BT467" i="1"/>
  <c r="BU467" i="1"/>
  <c r="BV467" i="1"/>
  <c r="BP468" i="1"/>
  <c r="BQ468" i="1"/>
  <c r="BR468" i="1"/>
  <c r="BS468" i="1"/>
  <c r="BT468" i="1"/>
  <c r="BU468" i="1"/>
  <c r="BV468" i="1"/>
  <c r="BP469" i="1"/>
  <c r="BQ469" i="1"/>
  <c r="BR469" i="1"/>
  <c r="BS469" i="1"/>
  <c r="BT469" i="1"/>
  <c r="BU469" i="1"/>
  <c r="BV469" i="1"/>
  <c r="BP470" i="1"/>
  <c r="BQ470" i="1"/>
  <c r="BR470" i="1"/>
  <c r="BS470" i="1"/>
  <c r="BT470" i="1"/>
  <c r="BU470" i="1"/>
  <c r="BV470" i="1"/>
  <c r="BP471" i="1"/>
  <c r="BQ471" i="1"/>
  <c r="BR471" i="1"/>
  <c r="BS471" i="1"/>
  <c r="BT471" i="1"/>
  <c r="BU471" i="1"/>
  <c r="BV471" i="1"/>
  <c r="BP472" i="1"/>
  <c r="BQ472" i="1"/>
  <c r="BR472" i="1"/>
  <c r="BS472" i="1"/>
  <c r="BT472" i="1"/>
  <c r="BU472" i="1"/>
  <c r="BV472" i="1"/>
  <c r="BP473" i="1"/>
  <c r="BQ473" i="1"/>
  <c r="BR473" i="1"/>
  <c r="BS473" i="1"/>
  <c r="BT473" i="1"/>
  <c r="BU473" i="1"/>
  <c r="BV473" i="1"/>
  <c r="BP474" i="1"/>
  <c r="BQ474" i="1"/>
  <c r="BR474" i="1"/>
  <c r="BS474" i="1"/>
  <c r="BT474" i="1"/>
  <c r="BU474" i="1"/>
  <c r="BV474" i="1"/>
  <c r="BP475" i="1"/>
  <c r="BQ475" i="1"/>
  <c r="BR475" i="1"/>
  <c r="BS475" i="1"/>
  <c r="BT475" i="1"/>
  <c r="BU475" i="1"/>
  <c r="BV475" i="1"/>
  <c r="BP476" i="1"/>
  <c r="BQ476" i="1"/>
  <c r="BR476" i="1"/>
  <c r="BS476" i="1"/>
  <c r="BT476" i="1"/>
  <c r="BU476" i="1"/>
  <c r="BV476" i="1"/>
  <c r="BP477" i="1"/>
  <c r="BQ477" i="1"/>
  <c r="BR477" i="1"/>
  <c r="BS477" i="1"/>
  <c r="BT477" i="1"/>
  <c r="BU477" i="1"/>
  <c r="BV477" i="1"/>
  <c r="BP478" i="1"/>
  <c r="BQ478" i="1"/>
  <c r="BR478" i="1"/>
  <c r="BS478" i="1"/>
  <c r="BT478" i="1"/>
  <c r="BU478" i="1"/>
  <c r="BV478" i="1"/>
  <c r="BP479" i="1"/>
  <c r="BQ479" i="1"/>
  <c r="BR479" i="1"/>
  <c r="BS479" i="1"/>
  <c r="BT479" i="1"/>
  <c r="BU479" i="1"/>
  <c r="BV479" i="1"/>
  <c r="BP480" i="1"/>
  <c r="BQ480" i="1"/>
  <c r="BR480" i="1"/>
  <c r="BS480" i="1"/>
  <c r="BT480" i="1"/>
  <c r="BU480" i="1"/>
  <c r="BV480" i="1"/>
  <c r="BP481" i="1"/>
  <c r="BQ481" i="1"/>
  <c r="BR481" i="1"/>
  <c r="BS481" i="1"/>
  <c r="BT481" i="1"/>
  <c r="BU481" i="1"/>
  <c r="BV481" i="1"/>
  <c r="BP482" i="1"/>
  <c r="BQ482" i="1"/>
  <c r="BR482" i="1"/>
  <c r="BS482" i="1"/>
  <c r="BT482" i="1"/>
  <c r="BU482" i="1"/>
  <c r="BV482" i="1"/>
  <c r="BP483" i="1"/>
  <c r="BQ483" i="1"/>
  <c r="BR483" i="1"/>
  <c r="BS483" i="1"/>
  <c r="BT483" i="1"/>
  <c r="BU483" i="1"/>
  <c r="BV483" i="1"/>
  <c r="BP484" i="1"/>
  <c r="BQ484" i="1"/>
  <c r="BR484" i="1"/>
  <c r="BS484" i="1"/>
  <c r="BT484" i="1"/>
  <c r="BU484" i="1"/>
  <c r="BV484" i="1"/>
  <c r="BP485" i="1"/>
  <c r="BQ485" i="1"/>
  <c r="BR485" i="1"/>
  <c r="BS485" i="1"/>
  <c r="BT485" i="1"/>
  <c r="BU485" i="1"/>
  <c r="BV485" i="1"/>
  <c r="BP486" i="1"/>
  <c r="BQ486" i="1"/>
  <c r="BR486" i="1"/>
  <c r="BS486" i="1"/>
  <c r="BT486" i="1"/>
  <c r="BU486" i="1"/>
  <c r="BV486" i="1"/>
  <c r="BP487" i="1"/>
  <c r="BQ487" i="1"/>
  <c r="BR487" i="1"/>
  <c r="BS487" i="1"/>
  <c r="BT487" i="1"/>
  <c r="BU487" i="1"/>
  <c r="BV487" i="1"/>
  <c r="BP488" i="1"/>
  <c r="BQ488" i="1"/>
  <c r="BR488" i="1"/>
  <c r="BS488" i="1"/>
  <c r="BT488" i="1"/>
  <c r="BU488" i="1"/>
  <c r="BV488" i="1"/>
  <c r="BP489" i="1"/>
  <c r="BQ489" i="1"/>
  <c r="BR489" i="1"/>
  <c r="BS489" i="1"/>
  <c r="BT489" i="1"/>
  <c r="BU489" i="1"/>
  <c r="BV489" i="1"/>
  <c r="BP490" i="1"/>
  <c r="BQ490" i="1"/>
  <c r="BR490" i="1"/>
  <c r="BS490" i="1"/>
  <c r="BT490" i="1"/>
  <c r="BU490" i="1"/>
  <c r="BV490" i="1"/>
  <c r="BP491" i="1"/>
  <c r="BQ491" i="1"/>
  <c r="BR491" i="1"/>
  <c r="BS491" i="1"/>
  <c r="BT491" i="1"/>
  <c r="BU491" i="1"/>
  <c r="BV491" i="1"/>
  <c r="BP492" i="1"/>
  <c r="BQ492" i="1"/>
  <c r="BR492" i="1"/>
  <c r="BS492" i="1"/>
  <c r="BT492" i="1"/>
  <c r="BU492" i="1"/>
  <c r="BV492" i="1"/>
  <c r="BP493" i="1"/>
  <c r="BQ493" i="1"/>
  <c r="BR493" i="1"/>
  <c r="BS493" i="1"/>
  <c r="BT493" i="1"/>
  <c r="BU493" i="1"/>
  <c r="BV493" i="1"/>
  <c r="BP494" i="1"/>
  <c r="BQ494" i="1"/>
  <c r="BR494" i="1"/>
  <c r="BS494" i="1"/>
  <c r="BT494" i="1"/>
  <c r="BU494" i="1"/>
  <c r="BV494" i="1"/>
  <c r="BP495" i="1"/>
  <c r="BQ495" i="1"/>
  <c r="BR495" i="1"/>
  <c r="BS495" i="1"/>
  <c r="BT495" i="1"/>
  <c r="BU495" i="1"/>
  <c r="BV495" i="1"/>
  <c r="BP496" i="1"/>
  <c r="BQ496" i="1"/>
  <c r="BR496" i="1"/>
  <c r="BS496" i="1"/>
  <c r="BT496" i="1"/>
  <c r="BU496" i="1"/>
  <c r="BV496" i="1"/>
  <c r="BP497" i="1"/>
  <c r="BQ497" i="1"/>
  <c r="BR497" i="1"/>
  <c r="BS497" i="1"/>
  <c r="BT497" i="1"/>
  <c r="BU497" i="1"/>
  <c r="BV497" i="1"/>
  <c r="BP498" i="1"/>
  <c r="BQ498" i="1"/>
  <c r="BR498" i="1"/>
  <c r="BS498" i="1"/>
  <c r="BT498" i="1"/>
  <c r="BU498" i="1"/>
  <c r="BV498" i="1"/>
  <c r="BP499" i="1"/>
  <c r="BQ499" i="1"/>
  <c r="BR499" i="1"/>
  <c r="BS499" i="1"/>
  <c r="BT499" i="1"/>
  <c r="BU499" i="1"/>
  <c r="BV499" i="1"/>
  <c r="BP500" i="1"/>
  <c r="BQ500" i="1"/>
  <c r="BR500" i="1"/>
  <c r="BS500" i="1"/>
  <c r="BT500" i="1"/>
  <c r="BU500" i="1"/>
  <c r="BV500" i="1"/>
  <c r="BP501" i="1"/>
  <c r="BQ501" i="1"/>
  <c r="BR501" i="1"/>
  <c r="BS501" i="1"/>
  <c r="BT501" i="1"/>
  <c r="BU501" i="1"/>
  <c r="BV501" i="1"/>
  <c r="BP502" i="1"/>
  <c r="BQ502" i="1"/>
  <c r="BR502" i="1"/>
  <c r="BS502" i="1"/>
  <c r="BT502" i="1"/>
  <c r="BU502" i="1"/>
  <c r="BV502" i="1"/>
  <c r="BP503" i="1"/>
  <c r="BQ503" i="1"/>
  <c r="BR503" i="1"/>
  <c r="BS503" i="1"/>
  <c r="BT503" i="1"/>
  <c r="BU503" i="1"/>
  <c r="BV503" i="1"/>
  <c r="BP504" i="1"/>
  <c r="BQ504" i="1"/>
  <c r="BR504" i="1"/>
  <c r="BS504" i="1"/>
  <c r="BT504" i="1"/>
  <c r="BU504" i="1"/>
  <c r="BV504" i="1"/>
  <c r="BP505" i="1"/>
  <c r="BQ505" i="1"/>
  <c r="BR505" i="1"/>
  <c r="BS505" i="1"/>
  <c r="BT505" i="1"/>
  <c r="BU505" i="1"/>
  <c r="BV505" i="1"/>
  <c r="BP506" i="1"/>
  <c r="BQ506" i="1"/>
  <c r="BR506" i="1"/>
  <c r="BS506" i="1"/>
  <c r="BT506" i="1"/>
  <c r="BU506" i="1"/>
  <c r="BV506" i="1"/>
  <c r="BP507" i="1"/>
  <c r="BQ507" i="1"/>
  <c r="BR507" i="1"/>
  <c r="BS507" i="1"/>
  <c r="BT507" i="1"/>
  <c r="BU507" i="1"/>
  <c r="BV507" i="1"/>
  <c r="BP508" i="1"/>
  <c r="BQ508" i="1"/>
  <c r="BR508" i="1"/>
  <c r="BS508" i="1"/>
  <c r="BT508" i="1"/>
  <c r="BU508" i="1"/>
  <c r="BV508" i="1"/>
  <c r="BP509" i="1"/>
  <c r="BQ509" i="1"/>
  <c r="BR509" i="1"/>
  <c r="BS509" i="1"/>
  <c r="BT509" i="1"/>
  <c r="BU509" i="1"/>
  <c r="BV509" i="1"/>
  <c r="BP510" i="1"/>
  <c r="BQ510" i="1"/>
  <c r="BR510" i="1"/>
  <c r="BS510" i="1"/>
  <c r="BT510" i="1"/>
  <c r="BU510" i="1"/>
  <c r="BV510" i="1"/>
  <c r="BP511" i="1"/>
  <c r="BQ511" i="1"/>
  <c r="BR511" i="1"/>
  <c r="BS511" i="1"/>
  <c r="BT511" i="1"/>
  <c r="BU511" i="1"/>
  <c r="BV511" i="1"/>
  <c r="BP512" i="1"/>
  <c r="BQ512" i="1"/>
  <c r="BR512" i="1"/>
  <c r="BS512" i="1"/>
  <c r="BT512" i="1"/>
  <c r="BU512" i="1"/>
  <c r="BV512" i="1"/>
  <c r="BP513" i="1"/>
  <c r="BQ513" i="1"/>
  <c r="BR513" i="1"/>
  <c r="BS513" i="1"/>
  <c r="BT513" i="1"/>
  <c r="BU513" i="1"/>
  <c r="BV513" i="1"/>
  <c r="BP514" i="1"/>
  <c r="BQ514" i="1"/>
  <c r="BR514" i="1"/>
  <c r="BS514" i="1"/>
  <c r="BT514" i="1"/>
  <c r="BU514" i="1"/>
  <c r="BV514" i="1"/>
  <c r="BP515" i="1"/>
  <c r="BQ515" i="1"/>
  <c r="BR515" i="1"/>
  <c r="BS515" i="1"/>
  <c r="BT515" i="1"/>
  <c r="BU515" i="1"/>
  <c r="BV515" i="1"/>
  <c r="BP516" i="1"/>
  <c r="BQ516" i="1"/>
  <c r="BR516" i="1"/>
  <c r="BS516" i="1"/>
  <c r="BT516" i="1"/>
  <c r="BU516" i="1"/>
  <c r="BV516" i="1"/>
  <c r="BP517" i="1"/>
  <c r="BQ517" i="1"/>
  <c r="BR517" i="1"/>
  <c r="BS517" i="1"/>
  <c r="BT517" i="1"/>
  <c r="BU517" i="1"/>
  <c r="BV517" i="1"/>
  <c r="BP518" i="1"/>
  <c r="BQ518" i="1"/>
  <c r="BR518" i="1"/>
  <c r="BS518" i="1"/>
  <c r="BT518" i="1"/>
  <c r="BU518" i="1"/>
  <c r="BV518" i="1"/>
  <c r="BP519" i="1"/>
  <c r="BQ519" i="1"/>
  <c r="BR519" i="1"/>
  <c r="BS519" i="1"/>
  <c r="BT519" i="1"/>
  <c r="BU519" i="1"/>
  <c r="BV519" i="1"/>
  <c r="BP520" i="1"/>
  <c r="BQ520" i="1"/>
  <c r="BR520" i="1"/>
  <c r="BS520" i="1"/>
  <c r="BT520" i="1"/>
  <c r="BU520" i="1"/>
  <c r="BV520" i="1"/>
  <c r="BP521" i="1"/>
  <c r="BQ521" i="1"/>
  <c r="BR521" i="1"/>
  <c r="BS521" i="1"/>
  <c r="BT521" i="1"/>
  <c r="BU521" i="1"/>
  <c r="BV521" i="1"/>
  <c r="BP522" i="1"/>
  <c r="BQ522" i="1"/>
  <c r="BR522" i="1"/>
  <c r="BS522" i="1"/>
  <c r="BT522" i="1"/>
  <c r="BU522" i="1"/>
  <c r="BV522" i="1"/>
  <c r="BP523" i="1"/>
  <c r="BQ523" i="1"/>
  <c r="BR523" i="1"/>
  <c r="BS523" i="1"/>
  <c r="BT523" i="1"/>
  <c r="BU523" i="1"/>
  <c r="BV523" i="1"/>
  <c r="BP524" i="1"/>
  <c r="BQ524" i="1"/>
  <c r="BR524" i="1"/>
  <c r="BS524" i="1"/>
  <c r="BT524" i="1"/>
  <c r="BU524" i="1"/>
  <c r="BV524" i="1"/>
  <c r="BP525" i="1"/>
  <c r="BQ525" i="1"/>
  <c r="BR525" i="1"/>
  <c r="BS525" i="1"/>
  <c r="BT525" i="1"/>
  <c r="BU525" i="1"/>
  <c r="BV525" i="1"/>
  <c r="BP526" i="1"/>
  <c r="BQ526" i="1"/>
  <c r="BR526" i="1"/>
  <c r="BS526" i="1"/>
  <c r="BT526" i="1"/>
  <c r="BU526" i="1"/>
  <c r="BV526" i="1"/>
  <c r="BP527" i="1"/>
  <c r="BQ527" i="1"/>
  <c r="BR527" i="1"/>
  <c r="BS527" i="1"/>
  <c r="BT527" i="1"/>
  <c r="BU527" i="1"/>
  <c r="BV527" i="1"/>
  <c r="BP528" i="1"/>
  <c r="BQ528" i="1"/>
  <c r="BR528" i="1"/>
  <c r="BS528" i="1"/>
  <c r="BT528" i="1"/>
  <c r="BU528" i="1"/>
  <c r="BV528" i="1"/>
  <c r="BP529" i="1"/>
  <c r="BQ529" i="1"/>
  <c r="BR529" i="1"/>
  <c r="BS529" i="1"/>
  <c r="BT529" i="1"/>
  <c r="BU529" i="1"/>
  <c r="BV529" i="1"/>
  <c r="BP530" i="1"/>
  <c r="BQ530" i="1"/>
  <c r="BR530" i="1"/>
  <c r="BS530" i="1"/>
  <c r="BT530" i="1"/>
  <c r="BU530" i="1"/>
  <c r="BV530" i="1"/>
  <c r="BP531" i="1"/>
  <c r="BQ531" i="1"/>
  <c r="BR531" i="1"/>
  <c r="BS531" i="1"/>
  <c r="BT531" i="1"/>
  <c r="BU531" i="1"/>
  <c r="BV531" i="1"/>
  <c r="BP532" i="1"/>
  <c r="BQ532" i="1"/>
  <c r="BR532" i="1"/>
  <c r="BS532" i="1"/>
  <c r="BT532" i="1"/>
  <c r="BU532" i="1"/>
  <c r="BV532" i="1"/>
  <c r="BP533" i="1"/>
  <c r="BQ533" i="1"/>
  <c r="BR533" i="1"/>
  <c r="BS533" i="1"/>
  <c r="BT533" i="1"/>
  <c r="BU533" i="1"/>
  <c r="BV533" i="1"/>
  <c r="BP534" i="1"/>
  <c r="BQ534" i="1"/>
  <c r="BR534" i="1"/>
  <c r="BS534" i="1"/>
  <c r="BT534" i="1"/>
  <c r="BU534" i="1"/>
  <c r="BV534" i="1"/>
  <c r="BP535" i="1"/>
  <c r="BQ535" i="1"/>
  <c r="BR535" i="1"/>
  <c r="BS535" i="1"/>
  <c r="BT535" i="1"/>
  <c r="BU535" i="1"/>
  <c r="BV535" i="1"/>
  <c r="BP536" i="1"/>
  <c r="BQ536" i="1"/>
  <c r="BR536" i="1"/>
  <c r="BS536" i="1"/>
  <c r="BT536" i="1"/>
  <c r="BU536" i="1"/>
  <c r="BV536" i="1"/>
  <c r="BP537" i="1"/>
  <c r="BQ537" i="1"/>
  <c r="BR537" i="1"/>
  <c r="BS537" i="1"/>
  <c r="BT537" i="1"/>
  <c r="BU537" i="1"/>
  <c r="BV537" i="1"/>
  <c r="BP538" i="1"/>
  <c r="BQ538" i="1"/>
  <c r="BR538" i="1"/>
  <c r="BS538" i="1"/>
  <c r="BT538" i="1"/>
  <c r="BU538" i="1"/>
  <c r="BV538" i="1"/>
  <c r="BP539" i="1"/>
  <c r="BQ539" i="1"/>
  <c r="BR539" i="1"/>
  <c r="BS539" i="1"/>
  <c r="BT539" i="1"/>
  <c r="BU539" i="1"/>
  <c r="BV539" i="1"/>
  <c r="BP540" i="1"/>
  <c r="BQ540" i="1"/>
  <c r="BR540" i="1"/>
  <c r="BS540" i="1"/>
  <c r="BT540" i="1"/>
  <c r="BU540" i="1"/>
  <c r="BV540" i="1"/>
  <c r="BP541" i="1"/>
  <c r="BQ541" i="1"/>
  <c r="BR541" i="1"/>
  <c r="BS541" i="1"/>
  <c r="BT541" i="1"/>
  <c r="BU541" i="1"/>
  <c r="BV541" i="1"/>
  <c r="BP542" i="1"/>
  <c r="BQ542" i="1"/>
  <c r="BR542" i="1"/>
  <c r="BS542" i="1"/>
  <c r="BT542" i="1"/>
  <c r="BU542" i="1"/>
  <c r="BV542" i="1"/>
  <c r="BP543" i="1"/>
  <c r="BQ543" i="1"/>
  <c r="BR543" i="1"/>
  <c r="BS543" i="1"/>
  <c r="BT543" i="1"/>
  <c r="BU543" i="1"/>
  <c r="BV543" i="1"/>
  <c r="BP544" i="1"/>
  <c r="BQ544" i="1"/>
  <c r="BR544" i="1"/>
  <c r="BS544" i="1"/>
  <c r="BT544" i="1"/>
  <c r="BU544" i="1"/>
  <c r="BV544" i="1"/>
  <c r="BP545" i="1"/>
  <c r="BQ545" i="1"/>
  <c r="BR545" i="1"/>
  <c r="BS545" i="1"/>
  <c r="BT545" i="1"/>
  <c r="BU545" i="1"/>
  <c r="BV545" i="1"/>
  <c r="BP546" i="1"/>
  <c r="BQ546" i="1"/>
  <c r="BR546" i="1"/>
  <c r="BS546" i="1"/>
  <c r="BT546" i="1"/>
  <c r="BU546" i="1"/>
  <c r="BV546" i="1"/>
  <c r="BP547" i="1"/>
  <c r="BQ547" i="1"/>
  <c r="BR547" i="1"/>
  <c r="BS547" i="1"/>
  <c r="BT547" i="1"/>
  <c r="BU547" i="1"/>
  <c r="BV547" i="1"/>
  <c r="BP548" i="1"/>
  <c r="BQ548" i="1"/>
  <c r="BR548" i="1"/>
  <c r="BS548" i="1"/>
  <c r="BT548" i="1"/>
  <c r="BU548" i="1"/>
  <c r="BV548" i="1"/>
  <c r="BP549" i="1"/>
  <c r="BQ549" i="1"/>
  <c r="BR549" i="1"/>
  <c r="BS549" i="1"/>
  <c r="BT549" i="1"/>
  <c r="BU549" i="1"/>
  <c r="BV549" i="1"/>
  <c r="BP550" i="1"/>
  <c r="BQ550" i="1"/>
  <c r="BR550" i="1"/>
  <c r="BS550" i="1"/>
  <c r="BT550" i="1"/>
  <c r="BU550" i="1"/>
  <c r="BV550" i="1"/>
  <c r="BP551" i="1"/>
  <c r="BQ551" i="1"/>
  <c r="BR551" i="1"/>
  <c r="BS551" i="1"/>
  <c r="BT551" i="1"/>
  <c r="BU551" i="1"/>
  <c r="BV551" i="1"/>
  <c r="BP552" i="1"/>
  <c r="BQ552" i="1"/>
  <c r="BR552" i="1"/>
  <c r="BS552" i="1"/>
  <c r="BT552" i="1"/>
  <c r="BU552" i="1"/>
  <c r="BV552" i="1"/>
  <c r="BP553" i="1"/>
  <c r="BQ553" i="1"/>
  <c r="BR553" i="1"/>
  <c r="BS553" i="1"/>
  <c r="BT553" i="1"/>
  <c r="BU553" i="1"/>
  <c r="BV553" i="1"/>
  <c r="BP554" i="1"/>
  <c r="BQ554" i="1"/>
  <c r="BR554" i="1"/>
  <c r="BS554" i="1"/>
  <c r="BT554" i="1"/>
  <c r="BU554" i="1"/>
  <c r="BV554" i="1"/>
  <c r="BP555" i="1"/>
  <c r="BQ555" i="1"/>
  <c r="BR555" i="1"/>
  <c r="BS555" i="1"/>
  <c r="BT555" i="1"/>
  <c r="BU555" i="1"/>
  <c r="BV555" i="1"/>
  <c r="BP556" i="1"/>
  <c r="BQ556" i="1"/>
  <c r="BR556" i="1"/>
  <c r="BS556" i="1"/>
  <c r="BT556" i="1"/>
  <c r="BU556" i="1"/>
  <c r="BV556" i="1"/>
  <c r="BP557" i="1"/>
  <c r="BQ557" i="1"/>
  <c r="BR557" i="1"/>
  <c r="BS557" i="1"/>
  <c r="BT557" i="1"/>
  <c r="BU557" i="1"/>
  <c r="BV557" i="1"/>
  <c r="BP558" i="1"/>
  <c r="BQ558" i="1"/>
  <c r="BR558" i="1"/>
  <c r="BS558" i="1"/>
  <c r="BT558" i="1"/>
  <c r="BU558" i="1"/>
  <c r="BV558" i="1"/>
  <c r="BP559" i="1"/>
  <c r="BQ559" i="1"/>
  <c r="BR559" i="1"/>
  <c r="BS559" i="1"/>
  <c r="BT559" i="1"/>
  <c r="BU559" i="1"/>
  <c r="BV559" i="1"/>
  <c r="BP560" i="1"/>
  <c r="BQ560" i="1"/>
  <c r="BR560" i="1"/>
  <c r="BS560" i="1"/>
  <c r="BT560" i="1"/>
  <c r="BU560" i="1"/>
  <c r="BV560" i="1"/>
  <c r="BP561" i="1"/>
  <c r="BQ561" i="1"/>
  <c r="BR561" i="1"/>
  <c r="BS561" i="1"/>
  <c r="BT561" i="1"/>
  <c r="BU561" i="1"/>
  <c r="BV561" i="1"/>
  <c r="BP562" i="1"/>
  <c r="BQ562" i="1"/>
  <c r="BR562" i="1"/>
  <c r="BS562" i="1"/>
  <c r="BT562" i="1"/>
  <c r="BU562" i="1"/>
  <c r="BV562" i="1"/>
  <c r="BP563" i="1"/>
  <c r="BQ563" i="1"/>
  <c r="BR563" i="1"/>
  <c r="BS563" i="1"/>
  <c r="BT563" i="1"/>
  <c r="BU563" i="1"/>
  <c r="BV563" i="1"/>
  <c r="BP564" i="1"/>
  <c r="BQ564" i="1"/>
  <c r="BR564" i="1"/>
  <c r="BS564" i="1"/>
  <c r="BT564" i="1"/>
  <c r="BU564" i="1"/>
  <c r="BV564" i="1"/>
  <c r="BP565" i="1"/>
  <c r="BQ565" i="1"/>
  <c r="BR565" i="1"/>
  <c r="BS565" i="1"/>
  <c r="BT565" i="1"/>
  <c r="BU565" i="1"/>
  <c r="BV565" i="1"/>
  <c r="BP566" i="1"/>
  <c r="BQ566" i="1"/>
  <c r="BR566" i="1"/>
  <c r="BS566" i="1"/>
  <c r="BT566" i="1"/>
  <c r="BU566" i="1"/>
  <c r="BV566" i="1"/>
  <c r="BP567" i="1"/>
  <c r="BQ567" i="1"/>
  <c r="BR567" i="1"/>
  <c r="BS567" i="1"/>
  <c r="BT567" i="1"/>
  <c r="BU567" i="1"/>
  <c r="BV567" i="1"/>
  <c r="BP568" i="1"/>
  <c r="BQ568" i="1"/>
  <c r="BR568" i="1"/>
  <c r="BS568" i="1"/>
  <c r="BT568" i="1"/>
  <c r="BU568" i="1"/>
  <c r="BV568" i="1"/>
  <c r="BP569" i="1"/>
  <c r="BQ569" i="1"/>
  <c r="BR569" i="1"/>
  <c r="BS569" i="1"/>
  <c r="BT569" i="1"/>
  <c r="BU569" i="1"/>
  <c r="BV569" i="1"/>
  <c r="BP570" i="1"/>
  <c r="BQ570" i="1"/>
  <c r="BR570" i="1"/>
  <c r="BS570" i="1"/>
  <c r="BT570" i="1"/>
  <c r="BU570" i="1"/>
  <c r="BV570" i="1"/>
  <c r="BP571" i="1"/>
  <c r="BQ571" i="1"/>
  <c r="BR571" i="1"/>
  <c r="BS571" i="1"/>
  <c r="BT571" i="1"/>
  <c r="BU571" i="1"/>
  <c r="BV571" i="1"/>
  <c r="BP572" i="1"/>
  <c r="BQ572" i="1"/>
  <c r="BR572" i="1"/>
  <c r="BS572" i="1"/>
  <c r="BT572" i="1"/>
  <c r="BU572" i="1"/>
  <c r="BV572" i="1"/>
  <c r="BP573" i="1"/>
  <c r="BW573" i="1" s="1"/>
  <c r="BQ573" i="1"/>
  <c r="BR573" i="1"/>
  <c r="BS573" i="1"/>
  <c r="BT573" i="1"/>
  <c r="BU573" i="1"/>
  <c r="BV573" i="1"/>
  <c r="BP574" i="1"/>
  <c r="BQ574" i="1"/>
  <c r="BR574" i="1"/>
  <c r="BS574" i="1"/>
  <c r="BT574" i="1"/>
  <c r="BU574" i="1"/>
  <c r="BV574" i="1"/>
  <c r="BP575" i="1"/>
  <c r="BQ575" i="1"/>
  <c r="BR575" i="1"/>
  <c r="BS575" i="1"/>
  <c r="BT575" i="1"/>
  <c r="BU575" i="1"/>
  <c r="BV575" i="1"/>
  <c r="BP576" i="1"/>
  <c r="BQ576" i="1"/>
  <c r="BR576" i="1"/>
  <c r="BS576" i="1"/>
  <c r="BT576" i="1"/>
  <c r="BU576" i="1"/>
  <c r="BV576" i="1"/>
  <c r="BP577" i="1"/>
  <c r="BQ577" i="1"/>
  <c r="BR577" i="1"/>
  <c r="BS577" i="1"/>
  <c r="BT577" i="1"/>
  <c r="BU577" i="1"/>
  <c r="BV577" i="1"/>
  <c r="BP578" i="1"/>
  <c r="BQ578" i="1"/>
  <c r="BR578" i="1"/>
  <c r="BS578" i="1"/>
  <c r="BT578" i="1"/>
  <c r="BU578" i="1"/>
  <c r="BV578" i="1"/>
  <c r="BP579" i="1"/>
  <c r="BQ579" i="1"/>
  <c r="BR579" i="1"/>
  <c r="BS579" i="1"/>
  <c r="BT579" i="1"/>
  <c r="BU579" i="1"/>
  <c r="BV579" i="1"/>
  <c r="BP580" i="1"/>
  <c r="BQ580" i="1"/>
  <c r="BR580" i="1"/>
  <c r="BS580" i="1"/>
  <c r="BT580" i="1"/>
  <c r="BU580" i="1"/>
  <c r="BV580" i="1"/>
  <c r="BP581" i="1"/>
  <c r="BW581" i="1" s="1"/>
  <c r="BQ581" i="1"/>
  <c r="BR581" i="1"/>
  <c r="BS581" i="1"/>
  <c r="BT581" i="1"/>
  <c r="BU581" i="1"/>
  <c r="BV581" i="1"/>
  <c r="BP582" i="1"/>
  <c r="BQ582" i="1"/>
  <c r="BR582" i="1"/>
  <c r="BS582" i="1"/>
  <c r="BT582" i="1"/>
  <c r="BU582" i="1"/>
  <c r="BV582" i="1"/>
  <c r="BP583" i="1"/>
  <c r="BQ583" i="1"/>
  <c r="BR583" i="1"/>
  <c r="BS583" i="1"/>
  <c r="BT583" i="1"/>
  <c r="BU583" i="1"/>
  <c r="BV583" i="1"/>
  <c r="BP584" i="1"/>
  <c r="BQ584" i="1"/>
  <c r="BR584" i="1"/>
  <c r="BS584" i="1"/>
  <c r="BT584" i="1"/>
  <c r="BU584" i="1"/>
  <c r="BV584" i="1"/>
  <c r="BP585" i="1"/>
  <c r="BQ585" i="1"/>
  <c r="BR585" i="1"/>
  <c r="BS585" i="1"/>
  <c r="BT585" i="1"/>
  <c r="BU585" i="1"/>
  <c r="BV585" i="1"/>
  <c r="BP586" i="1"/>
  <c r="BQ586" i="1"/>
  <c r="BR586" i="1"/>
  <c r="BS586" i="1"/>
  <c r="BT586" i="1"/>
  <c r="BU586" i="1"/>
  <c r="BV586" i="1"/>
  <c r="BP587" i="1"/>
  <c r="BQ587" i="1"/>
  <c r="BR587" i="1"/>
  <c r="BS587" i="1"/>
  <c r="BT587" i="1"/>
  <c r="BU587" i="1"/>
  <c r="BV587" i="1"/>
  <c r="BP588" i="1"/>
  <c r="BQ588" i="1"/>
  <c r="BR588" i="1"/>
  <c r="BS588" i="1"/>
  <c r="BT588" i="1"/>
  <c r="BU588" i="1"/>
  <c r="BV588" i="1"/>
  <c r="BP589" i="1"/>
  <c r="BQ589" i="1"/>
  <c r="BR589" i="1"/>
  <c r="BS589" i="1"/>
  <c r="BT589" i="1"/>
  <c r="BU589" i="1"/>
  <c r="BV589" i="1"/>
  <c r="BP590" i="1"/>
  <c r="BQ590" i="1"/>
  <c r="BR590" i="1"/>
  <c r="BS590" i="1"/>
  <c r="BT590" i="1"/>
  <c r="BU590" i="1"/>
  <c r="BV590" i="1"/>
  <c r="BP591" i="1"/>
  <c r="BQ591" i="1"/>
  <c r="BR591" i="1"/>
  <c r="BS591" i="1"/>
  <c r="BT591" i="1"/>
  <c r="BU591" i="1"/>
  <c r="BV591" i="1"/>
  <c r="BP592" i="1"/>
  <c r="BQ592" i="1"/>
  <c r="BR592" i="1"/>
  <c r="BS592" i="1"/>
  <c r="BT592" i="1"/>
  <c r="BU592" i="1"/>
  <c r="BV592" i="1"/>
  <c r="BP593" i="1"/>
  <c r="BQ593" i="1"/>
  <c r="BR593" i="1"/>
  <c r="BS593" i="1"/>
  <c r="BT593" i="1"/>
  <c r="BU593" i="1"/>
  <c r="BV593" i="1"/>
  <c r="BP594" i="1"/>
  <c r="BQ594" i="1"/>
  <c r="BR594" i="1"/>
  <c r="BS594" i="1"/>
  <c r="BT594" i="1"/>
  <c r="BU594" i="1"/>
  <c r="BV594" i="1"/>
  <c r="BP595" i="1"/>
  <c r="BQ595" i="1"/>
  <c r="BR595" i="1"/>
  <c r="BS595" i="1"/>
  <c r="BT595" i="1"/>
  <c r="BU595" i="1"/>
  <c r="BV595" i="1"/>
  <c r="BP596" i="1"/>
  <c r="BQ596" i="1"/>
  <c r="BR596" i="1"/>
  <c r="BS596" i="1"/>
  <c r="BT596" i="1"/>
  <c r="BU596" i="1"/>
  <c r="BV596" i="1"/>
  <c r="BP597" i="1"/>
  <c r="BQ597" i="1"/>
  <c r="BR597" i="1"/>
  <c r="BS597" i="1"/>
  <c r="BT597" i="1"/>
  <c r="BU597" i="1"/>
  <c r="BV597" i="1"/>
  <c r="BP598" i="1"/>
  <c r="BQ598" i="1"/>
  <c r="BR598" i="1"/>
  <c r="BS598" i="1"/>
  <c r="BT598" i="1"/>
  <c r="BU598" i="1"/>
  <c r="BV598" i="1"/>
  <c r="BP599" i="1"/>
  <c r="BQ599" i="1"/>
  <c r="BR599" i="1"/>
  <c r="BS599" i="1"/>
  <c r="BT599" i="1"/>
  <c r="BU599" i="1"/>
  <c r="BV599" i="1"/>
  <c r="BP600" i="1"/>
  <c r="BQ600" i="1"/>
  <c r="BR600" i="1"/>
  <c r="BS600" i="1"/>
  <c r="BT600" i="1"/>
  <c r="BU600" i="1"/>
  <c r="BV600" i="1"/>
  <c r="BP601" i="1"/>
  <c r="BQ601" i="1"/>
  <c r="BR601" i="1"/>
  <c r="BS601" i="1"/>
  <c r="BT601" i="1"/>
  <c r="BU601" i="1"/>
  <c r="BV601" i="1"/>
  <c r="BP602" i="1"/>
  <c r="BQ602" i="1"/>
  <c r="BR602" i="1"/>
  <c r="BS602" i="1"/>
  <c r="BT602" i="1"/>
  <c r="BU602" i="1"/>
  <c r="BV602" i="1"/>
  <c r="BP603" i="1"/>
  <c r="BQ603" i="1"/>
  <c r="BR603" i="1"/>
  <c r="BS603" i="1"/>
  <c r="BT603" i="1"/>
  <c r="BU603" i="1"/>
  <c r="BV603" i="1"/>
  <c r="BP604" i="1"/>
  <c r="BQ604" i="1"/>
  <c r="BR604" i="1"/>
  <c r="BS604" i="1"/>
  <c r="BT604" i="1"/>
  <c r="BU604" i="1"/>
  <c r="BV604" i="1"/>
  <c r="BP605" i="1"/>
  <c r="BQ605" i="1"/>
  <c r="BR605" i="1"/>
  <c r="BS605" i="1"/>
  <c r="BT605" i="1"/>
  <c r="BU605" i="1"/>
  <c r="BV605" i="1"/>
  <c r="BP606" i="1"/>
  <c r="BQ606" i="1"/>
  <c r="BR606" i="1"/>
  <c r="BS606" i="1"/>
  <c r="BT606" i="1"/>
  <c r="BU606" i="1"/>
  <c r="BV606" i="1"/>
  <c r="BP607" i="1"/>
  <c r="BQ607" i="1"/>
  <c r="BR607" i="1"/>
  <c r="BS607" i="1"/>
  <c r="BT607" i="1"/>
  <c r="BU607" i="1"/>
  <c r="BV607" i="1"/>
  <c r="BP608" i="1"/>
  <c r="BQ608" i="1"/>
  <c r="BR608" i="1"/>
  <c r="BS608" i="1"/>
  <c r="BT608" i="1"/>
  <c r="BU608" i="1"/>
  <c r="BV608" i="1"/>
  <c r="BP609" i="1"/>
  <c r="BQ609" i="1"/>
  <c r="BR609" i="1"/>
  <c r="BS609" i="1"/>
  <c r="BT609" i="1"/>
  <c r="BU609" i="1"/>
  <c r="BV609" i="1"/>
  <c r="BP610" i="1"/>
  <c r="BQ610" i="1"/>
  <c r="BR610" i="1"/>
  <c r="BS610" i="1"/>
  <c r="BT610" i="1"/>
  <c r="BU610" i="1"/>
  <c r="BV610" i="1"/>
  <c r="BP611" i="1"/>
  <c r="BQ611" i="1"/>
  <c r="BR611" i="1"/>
  <c r="BS611" i="1"/>
  <c r="BT611" i="1"/>
  <c r="BU611" i="1"/>
  <c r="BV611" i="1"/>
  <c r="BP612" i="1"/>
  <c r="BQ612" i="1"/>
  <c r="BR612" i="1"/>
  <c r="BS612" i="1"/>
  <c r="BT612" i="1"/>
  <c r="BU612" i="1"/>
  <c r="BV612" i="1"/>
  <c r="BP613" i="1"/>
  <c r="BQ613" i="1"/>
  <c r="BR613" i="1"/>
  <c r="BS613" i="1"/>
  <c r="BT613" i="1"/>
  <c r="BU613" i="1"/>
  <c r="BV613" i="1"/>
  <c r="BP614" i="1"/>
  <c r="BQ614" i="1"/>
  <c r="BR614" i="1"/>
  <c r="BS614" i="1"/>
  <c r="BT614" i="1"/>
  <c r="BU614" i="1"/>
  <c r="BV614" i="1"/>
  <c r="BP615" i="1"/>
  <c r="BQ615" i="1"/>
  <c r="BR615" i="1"/>
  <c r="BS615" i="1"/>
  <c r="BT615" i="1"/>
  <c r="BU615" i="1"/>
  <c r="BV615" i="1"/>
  <c r="BP616" i="1"/>
  <c r="BQ616" i="1"/>
  <c r="BR616" i="1"/>
  <c r="BS616" i="1"/>
  <c r="BT616" i="1"/>
  <c r="BU616" i="1"/>
  <c r="BV616" i="1"/>
  <c r="BP617" i="1"/>
  <c r="BQ617" i="1"/>
  <c r="BR617" i="1"/>
  <c r="BS617" i="1"/>
  <c r="BT617" i="1"/>
  <c r="BU617" i="1"/>
  <c r="BV617" i="1"/>
  <c r="BP618" i="1"/>
  <c r="BQ618" i="1"/>
  <c r="BR618" i="1"/>
  <c r="BS618" i="1"/>
  <c r="BT618" i="1"/>
  <c r="BU618" i="1"/>
  <c r="BV618" i="1"/>
  <c r="BP619" i="1"/>
  <c r="BQ619" i="1"/>
  <c r="BR619" i="1"/>
  <c r="BS619" i="1"/>
  <c r="BT619" i="1"/>
  <c r="BU619" i="1"/>
  <c r="BV619" i="1"/>
  <c r="BP620" i="1"/>
  <c r="BQ620" i="1"/>
  <c r="BR620" i="1"/>
  <c r="BS620" i="1"/>
  <c r="BT620" i="1"/>
  <c r="BU620" i="1"/>
  <c r="BV620" i="1"/>
  <c r="BP621" i="1"/>
  <c r="BQ621" i="1"/>
  <c r="BR621" i="1"/>
  <c r="BS621" i="1"/>
  <c r="BT621" i="1"/>
  <c r="BU621" i="1"/>
  <c r="BV621" i="1"/>
  <c r="BP622" i="1"/>
  <c r="BQ622" i="1"/>
  <c r="BR622" i="1"/>
  <c r="BS622" i="1"/>
  <c r="BT622" i="1"/>
  <c r="BU622" i="1"/>
  <c r="BV622" i="1"/>
  <c r="BP623" i="1"/>
  <c r="BQ623" i="1"/>
  <c r="BR623" i="1"/>
  <c r="BS623" i="1"/>
  <c r="BT623" i="1"/>
  <c r="BU623" i="1"/>
  <c r="BV623" i="1"/>
  <c r="BP624" i="1"/>
  <c r="BQ624" i="1"/>
  <c r="BR624" i="1"/>
  <c r="BS624" i="1"/>
  <c r="BT624" i="1"/>
  <c r="BU624" i="1"/>
  <c r="BV624" i="1"/>
  <c r="BP625" i="1"/>
  <c r="BQ625" i="1"/>
  <c r="BR625" i="1"/>
  <c r="BS625" i="1"/>
  <c r="BT625" i="1"/>
  <c r="BU625" i="1"/>
  <c r="BV625" i="1"/>
  <c r="BP626" i="1"/>
  <c r="BQ626" i="1"/>
  <c r="BR626" i="1"/>
  <c r="BS626" i="1"/>
  <c r="BT626" i="1"/>
  <c r="BU626" i="1"/>
  <c r="BV626" i="1"/>
  <c r="BP627" i="1"/>
  <c r="BQ627" i="1"/>
  <c r="BR627" i="1"/>
  <c r="BS627" i="1"/>
  <c r="BT627" i="1"/>
  <c r="BU627" i="1"/>
  <c r="BV627" i="1"/>
  <c r="BP628" i="1"/>
  <c r="BQ628" i="1"/>
  <c r="BR628" i="1"/>
  <c r="BS628" i="1"/>
  <c r="BT628" i="1"/>
  <c r="BU628" i="1"/>
  <c r="BV628" i="1"/>
  <c r="BP629" i="1"/>
  <c r="BQ629" i="1"/>
  <c r="BR629" i="1"/>
  <c r="BS629" i="1"/>
  <c r="BT629" i="1"/>
  <c r="BU629" i="1"/>
  <c r="BV629" i="1"/>
  <c r="BP630" i="1"/>
  <c r="BQ630" i="1"/>
  <c r="BR630" i="1"/>
  <c r="BS630" i="1"/>
  <c r="BT630" i="1"/>
  <c r="BU630" i="1"/>
  <c r="BV630" i="1"/>
  <c r="BP631" i="1"/>
  <c r="BQ631" i="1"/>
  <c r="BR631" i="1"/>
  <c r="BS631" i="1"/>
  <c r="BT631" i="1"/>
  <c r="BU631" i="1"/>
  <c r="BV631" i="1"/>
  <c r="BP632" i="1"/>
  <c r="BQ632" i="1"/>
  <c r="BR632" i="1"/>
  <c r="BS632" i="1"/>
  <c r="BT632" i="1"/>
  <c r="BU632" i="1"/>
  <c r="BV632" i="1"/>
  <c r="BP633" i="1"/>
  <c r="BQ633" i="1"/>
  <c r="BR633" i="1"/>
  <c r="BS633" i="1"/>
  <c r="BT633" i="1"/>
  <c r="BU633" i="1"/>
  <c r="BV633" i="1"/>
  <c r="BP634" i="1"/>
  <c r="BQ634" i="1"/>
  <c r="BR634" i="1"/>
  <c r="BS634" i="1"/>
  <c r="BT634" i="1"/>
  <c r="BU634" i="1"/>
  <c r="BV634" i="1"/>
  <c r="BP635" i="1"/>
  <c r="BQ635" i="1"/>
  <c r="BR635" i="1"/>
  <c r="BS635" i="1"/>
  <c r="BT635" i="1"/>
  <c r="BU635" i="1"/>
  <c r="BV635" i="1"/>
  <c r="BP636" i="1"/>
  <c r="BQ636" i="1"/>
  <c r="BR636" i="1"/>
  <c r="BS636" i="1"/>
  <c r="BT636" i="1"/>
  <c r="BU636" i="1"/>
  <c r="BV636" i="1"/>
  <c r="BP637" i="1"/>
  <c r="BQ637" i="1"/>
  <c r="BR637" i="1"/>
  <c r="BS637" i="1"/>
  <c r="BT637" i="1"/>
  <c r="BU637" i="1"/>
  <c r="BV637" i="1"/>
  <c r="BP638" i="1"/>
  <c r="BQ638" i="1"/>
  <c r="BR638" i="1"/>
  <c r="BS638" i="1"/>
  <c r="BT638" i="1"/>
  <c r="BU638" i="1"/>
  <c r="BV638" i="1"/>
  <c r="BP639" i="1"/>
  <c r="BQ639" i="1"/>
  <c r="BR639" i="1"/>
  <c r="BS639" i="1"/>
  <c r="BT639" i="1"/>
  <c r="BU639" i="1"/>
  <c r="BV639" i="1"/>
  <c r="BP640" i="1"/>
  <c r="BQ640" i="1"/>
  <c r="BR640" i="1"/>
  <c r="BS640" i="1"/>
  <c r="BT640" i="1"/>
  <c r="BU640" i="1"/>
  <c r="BV640" i="1"/>
  <c r="BP641" i="1"/>
  <c r="BQ641" i="1"/>
  <c r="BR641" i="1"/>
  <c r="BS641" i="1"/>
  <c r="BT641" i="1"/>
  <c r="BU641" i="1"/>
  <c r="BV641" i="1"/>
  <c r="BP642" i="1"/>
  <c r="BQ642" i="1"/>
  <c r="BR642" i="1"/>
  <c r="BS642" i="1"/>
  <c r="BT642" i="1"/>
  <c r="BU642" i="1"/>
  <c r="BV642" i="1"/>
  <c r="BP643" i="1"/>
  <c r="BQ643" i="1"/>
  <c r="BR643" i="1"/>
  <c r="BS643" i="1"/>
  <c r="BT643" i="1"/>
  <c r="BU643" i="1"/>
  <c r="BV643" i="1"/>
  <c r="BP644" i="1"/>
  <c r="BQ644" i="1"/>
  <c r="BR644" i="1"/>
  <c r="BS644" i="1"/>
  <c r="BT644" i="1"/>
  <c r="BU644" i="1"/>
  <c r="BV644" i="1"/>
  <c r="BP645" i="1"/>
  <c r="BQ645" i="1"/>
  <c r="BR645" i="1"/>
  <c r="BS645" i="1"/>
  <c r="BT645" i="1"/>
  <c r="BU645" i="1"/>
  <c r="BV645" i="1"/>
  <c r="BP646" i="1"/>
  <c r="BQ646" i="1"/>
  <c r="BR646" i="1"/>
  <c r="BS646" i="1"/>
  <c r="BT646" i="1"/>
  <c r="BU646" i="1"/>
  <c r="BV646" i="1"/>
  <c r="BP647" i="1"/>
  <c r="BQ647" i="1"/>
  <c r="BR647" i="1"/>
  <c r="BS647" i="1"/>
  <c r="BT647" i="1"/>
  <c r="BU647" i="1"/>
  <c r="BV647" i="1"/>
  <c r="BP648" i="1"/>
  <c r="BQ648" i="1"/>
  <c r="BR648" i="1"/>
  <c r="BS648" i="1"/>
  <c r="BT648" i="1"/>
  <c r="BU648" i="1"/>
  <c r="BV648" i="1"/>
  <c r="BP649" i="1"/>
  <c r="BQ649" i="1"/>
  <c r="BR649" i="1"/>
  <c r="BS649" i="1"/>
  <c r="BT649" i="1"/>
  <c r="BU649" i="1"/>
  <c r="BV649" i="1"/>
  <c r="BP650" i="1"/>
  <c r="BQ650" i="1"/>
  <c r="BR650" i="1"/>
  <c r="BS650" i="1"/>
  <c r="BT650" i="1"/>
  <c r="BU650" i="1"/>
  <c r="BV650" i="1"/>
  <c r="BP651" i="1"/>
  <c r="BQ651" i="1"/>
  <c r="BR651" i="1"/>
  <c r="BS651" i="1"/>
  <c r="BT651" i="1"/>
  <c r="BU651" i="1"/>
  <c r="BV651" i="1"/>
  <c r="BP652" i="1"/>
  <c r="BQ652" i="1"/>
  <c r="BR652" i="1"/>
  <c r="BS652" i="1"/>
  <c r="BT652" i="1"/>
  <c r="BU652" i="1"/>
  <c r="BV652" i="1"/>
  <c r="BP653" i="1"/>
  <c r="BQ653" i="1"/>
  <c r="BR653" i="1"/>
  <c r="BS653" i="1"/>
  <c r="BT653" i="1"/>
  <c r="BU653" i="1"/>
  <c r="BV653" i="1"/>
  <c r="BP654" i="1"/>
  <c r="BQ654" i="1"/>
  <c r="BR654" i="1"/>
  <c r="BS654" i="1"/>
  <c r="BT654" i="1"/>
  <c r="BU654" i="1"/>
  <c r="BV654" i="1"/>
  <c r="BP655" i="1"/>
  <c r="BQ655" i="1"/>
  <c r="BR655" i="1"/>
  <c r="BS655" i="1"/>
  <c r="BT655" i="1"/>
  <c r="BU655" i="1"/>
  <c r="BV655" i="1"/>
  <c r="BP656" i="1"/>
  <c r="BQ656" i="1"/>
  <c r="BR656" i="1"/>
  <c r="BS656" i="1"/>
  <c r="BT656" i="1"/>
  <c r="BU656" i="1"/>
  <c r="BV656" i="1"/>
  <c r="BP657" i="1"/>
  <c r="BQ657" i="1"/>
  <c r="BR657" i="1"/>
  <c r="BS657" i="1"/>
  <c r="BT657" i="1"/>
  <c r="BU657" i="1"/>
  <c r="BV657" i="1"/>
  <c r="BP658" i="1"/>
  <c r="BQ658" i="1"/>
  <c r="BR658" i="1"/>
  <c r="BS658" i="1"/>
  <c r="BT658" i="1"/>
  <c r="BU658" i="1"/>
  <c r="BV658" i="1"/>
  <c r="BP659" i="1"/>
  <c r="BQ659" i="1"/>
  <c r="BR659" i="1"/>
  <c r="BS659" i="1"/>
  <c r="BT659" i="1"/>
  <c r="BU659" i="1"/>
  <c r="BV659" i="1"/>
  <c r="BP660" i="1"/>
  <c r="BQ660" i="1"/>
  <c r="BR660" i="1"/>
  <c r="BS660" i="1"/>
  <c r="BT660" i="1"/>
  <c r="BU660" i="1"/>
  <c r="BV660" i="1"/>
  <c r="BP661" i="1"/>
  <c r="BQ661" i="1"/>
  <c r="BR661" i="1"/>
  <c r="BS661" i="1"/>
  <c r="BT661" i="1"/>
  <c r="BU661" i="1"/>
  <c r="BV661" i="1"/>
  <c r="BP662" i="1"/>
  <c r="BQ662" i="1"/>
  <c r="BR662" i="1"/>
  <c r="BS662" i="1"/>
  <c r="BT662" i="1"/>
  <c r="BU662" i="1"/>
  <c r="BV662" i="1"/>
  <c r="BP663" i="1"/>
  <c r="BQ663" i="1"/>
  <c r="BR663" i="1"/>
  <c r="BS663" i="1"/>
  <c r="BT663" i="1"/>
  <c r="BU663" i="1"/>
  <c r="BV663" i="1"/>
  <c r="BP664" i="1"/>
  <c r="BQ664" i="1"/>
  <c r="BR664" i="1"/>
  <c r="BS664" i="1"/>
  <c r="BT664" i="1"/>
  <c r="BU664" i="1"/>
  <c r="BV664" i="1"/>
  <c r="BP665" i="1"/>
  <c r="BQ665" i="1"/>
  <c r="BR665" i="1"/>
  <c r="BS665" i="1"/>
  <c r="BT665" i="1"/>
  <c r="BU665" i="1"/>
  <c r="BV665" i="1"/>
  <c r="BP666" i="1"/>
  <c r="BQ666" i="1"/>
  <c r="BR666" i="1"/>
  <c r="BS666" i="1"/>
  <c r="BT666" i="1"/>
  <c r="BU666" i="1"/>
  <c r="BV666" i="1"/>
  <c r="BP667" i="1"/>
  <c r="BQ667" i="1"/>
  <c r="BR667" i="1"/>
  <c r="BS667" i="1"/>
  <c r="BT667" i="1"/>
  <c r="BU667" i="1"/>
  <c r="BV667" i="1"/>
  <c r="BP668" i="1"/>
  <c r="BQ668" i="1"/>
  <c r="BR668" i="1"/>
  <c r="BS668" i="1"/>
  <c r="BT668" i="1"/>
  <c r="BU668" i="1"/>
  <c r="BV668" i="1"/>
  <c r="BP669" i="1"/>
  <c r="BQ669" i="1"/>
  <c r="BR669" i="1"/>
  <c r="BS669" i="1"/>
  <c r="BT669" i="1"/>
  <c r="BU669" i="1"/>
  <c r="BV669" i="1"/>
  <c r="BP670" i="1"/>
  <c r="BQ670" i="1"/>
  <c r="BR670" i="1"/>
  <c r="BS670" i="1"/>
  <c r="BT670" i="1"/>
  <c r="BU670" i="1"/>
  <c r="BV670" i="1"/>
  <c r="BP671" i="1"/>
  <c r="BQ671" i="1"/>
  <c r="BR671" i="1"/>
  <c r="BS671" i="1"/>
  <c r="BT671" i="1"/>
  <c r="BU671" i="1"/>
  <c r="BV671" i="1"/>
  <c r="BP672" i="1"/>
  <c r="BQ672" i="1"/>
  <c r="BR672" i="1"/>
  <c r="BS672" i="1"/>
  <c r="BT672" i="1"/>
  <c r="BU672" i="1"/>
  <c r="BV672" i="1"/>
  <c r="BP673" i="1"/>
  <c r="BQ673" i="1"/>
  <c r="BR673" i="1"/>
  <c r="BS673" i="1"/>
  <c r="BT673" i="1"/>
  <c r="BU673" i="1"/>
  <c r="BV673" i="1"/>
  <c r="BP674" i="1"/>
  <c r="BQ674" i="1"/>
  <c r="BR674" i="1"/>
  <c r="BS674" i="1"/>
  <c r="BT674" i="1"/>
  <c r="BU674" i="1"/>
  <c r="BV674" i="1"/>
  <c r="BP675" i="1"/>
  <c r="BQ675" i="1"/>
  <c r="BR675" i="1"/>
  <c r="BS675" i="1"/>
  <c r="BT675" i="1"/>
  <c r="BU675" i="1"/>
  <c r="BV675" i="1"/>
  <c r="BP676" i="1"/>
  <c r="BQ676" i="1"/>
  <c r="BR676" i="1"/>
  <c r="BS676" i="1"/>
  <c r="BT676" i="1"/>
  <c r="BU676" i="1"/>
  <c r="BV676" i="1"/>
  <c r="BP677" i="1"/>
  <c r="BQ677" i="1"/>
  <c r="BR677" i="1"/>
  <c r="BS677" i="1"/>
  <c r="BT677" i="1"/>
  <c r="BU677" i="1"/>
  <c r="BV677" i="1"/>
  <c r="BP678" i="1"/>
  <c r="BQ678" i="1"/>
  <c r="BR678" i="1"/>
  <c r="BS678" i="1"/>
  <c r="BT678" i="1"/>
  <c r="BU678" i="1"/>
  <c r="BV678" i="1"/>
  <c r="BP679" i="1"/>
  <c r="BQ679" i="1"/>
  <c r="BR679" i="1"/>
  <c r="BS679" i="1"/>
  <c r="BT679" i="1"/>
  <c r="BU679" i="1"/>
  <c r="BV679" i="1"/>
  <c r="BP680" i="1"/>
  <c r="BQ680" i="1"/>
  <c r="BR680" i="1"/>
  <c r="BS680" i="1"/>
  <c r="BT680" i="1"/>
  <c r="BU680" i="1"/>
  <c r="BV680" i="1"/>
  <c r="BP681" i="1"/>
  <c r="BQ681" i="1"/>
  <c r="BR681" i="1"/>
  <c r="BS681" i="1"/>
  <c r="BT681" i="1"/>
  <c r="BU681" i="1"/>
  <c r="BV681" i="1"/>
  <c r="BP682" i="1"/>
  <c r="BQ682" i="1"/>
  <c r="BR682" i="1"/>
  <c r="BS682" i="1"/>
  <c r="BT682" i="1"/>
  <c r="BU682" i="1"/>
  <c r="BV682" i="1"/>
  <c r="BP683" i="1"/>
  <c r="BQ683" i="1"/>
  <c r="BR683" i="1"/>
  <c r="BS683" i="1"/>
  <c r="BT683" i="1"/>
  <c r="BU683" i="1"/>
  <c r="BV683" i="1"/>
  <c r="BP684" i="1"/>
  <c r="BQ684" i="1"/>
  <c r="BR684" i="1"/>
  <c r="BS684" i="1"/>
  <c r="BT684" i="1"/>
  <c r="BU684" i="1"/>
  <c r="BV684" i="1"/>
  <c r="BP685" i="1"/>
  <c r="BQ685" i="1"/>
  <c r="BR685" i="1"/>
  <c r="BS685" i="1"/>
  <c r="BT685" i="1"/>
  <c r="BU685" i="1"/>
  <c r="BV685" i="1"/>
  <c r="BP686" i="1"/>
  <c r="BQ686" i="1"/>
  <c r="BR686" i="1"/>
  <c r="BS686" i="1"/>
  <c r="BT686" i="1"/>
  <c r="BU686" i="1"/>
  <c r="BV686" i="1"/>
  <c r="BP687" i="1"/>
  <c r="BQ687" i="1"/>
  <c r="BR687" i="1"/>
  <c r="BS687" i="1"/>
  <c r="BT687" i="1"/>
  <c r="BU687" i="1"/>
  <c r="BV687" i="1"/>
  <c r="BP688" i="1"/>
  <c r="BQ688" i="1"/>
  <c r="BR688" i="1"/>
  <c r="BS688" i="1"/>
  <c r="BT688" i="1"/>
  <c r="BU688" i="1"/>
  <c r="BV688" i="1"/>
  <c r="BP689" i="1"/>
  <c r="BQ689" i="1"/>
  <c r="BR689" i="1"/>
  <c r="BS689" i="1"/>
  <c r="BT689" i="1"/>
  <c r="BU689" i="1"/>
  <c r="BV689" i="1"/>
  <c r="BP690" i="1"/>
  <c r="BQ690" i="1"/>
  <c r="BR690" i="1"/>
  <c r="BS690" i="1"/>
  <c r="BT690" i="1"/>
  <c r="BU690" i="1"/>
  <c r="BV690" i="1"/>
  <c r="BP691" i="1"/>
  <c r="BQ691" i="1"/>
  <c r="BR691" i="1"/>
  <c r="BS691" i="1"/>
  <c r="BT691" i="1"/>
  <c r="BU691" i="1"/>
  <c r="BV691" i="1"/>
  <c r="BP692" i="1"/>
  <c r="BQ692" i="1"/>
  <c r="BR692" i="1"/>
  <c r="BS692" i="1"/>
  <c r="BT692" i="1"/>
  <c r="BU692" i="1"/>
  <c r="BV692" i="1"/>
  <c r="BP693" i="1"/>
  <c r="BQ693" i="1"/>
  <c r="BR693" i="1"/>
  <c r="BS693" i="1"/>
  <c r="BT693" i="1"/>
  <c r="BU693" i="1"/>
  <c r="BV693" i="1"/>
  <c r="BP694" i="1"/>
  <c r="BQ694" i="1"/>
  <c r="BR694" i="1"/>
  <c r="BS694" i="1"/>
  <c r="BT694" i="1"/>
  <c r="BU694" i="1"/>
  <c r="BV694" i="1"/>
  <c r="BP695" i="1"/>
  <c r="BQ695" i="1"/>
  <c r="BR695" i="1"/>
  <c r="BS695" i="1"/>
  <c r="BT695" i="1"/>
  <c r="BU695" i="1"/>
  <c r="BV695" i="1"/>
  <c r="BP696" i="1"/>
  <c r="BQ696" i="1"/>
  <c r="BR696" i="1"/>
  <c r="BS696" i="1"/>
  <c r="BT696" i="1"/>
  <c r="BU696" i="1"/>
  <c r="BV696" i="1"/>
  <c r="BP697" i="1"/>
  <c r="BQ697" i="1"/>
  <c r="BR697" i="1"/>
  <c r="BS697" i="1"/>
  <c r="BT697" i="1"/>
  <c r="BU697" i="1"/>
  <c r="BV697" i="1"/>
  <c r="BP698" i="1"/>
  <c r="BQ698" i="1"/>
  <c r="BR698" i="1"/>
  <c r="BS698" i="1"/>
  <c r="BT698" i="1"/>
  <c r="BU698" i="1"/>
  <c r="BV698" i="1"/>
  <c r="BP699" i="1"/>
  <c r="BQ699" i="1"/>
  <c r="BR699" i="1"/>
  <c r="BS699" i="1"/>
  <c r="BT699" i="1"/>
  <c r="BU699" i="1"/>
  <c r="BV699" i="1"/>
  <c r="BP700" i="1"/>
  <c r="BQ700" i="1"/>
  <c r="BR700" i="1"/>
  <c r="BS700" i="1"/>
  <c r="BT700" i="1"/>
  <c r="BU700" i="1"/>
  <c r="BV700" i="1"/>
  <c r="BP701" i="1"/>
  <c r="BQ701" i="1"/>
  <c r="BR701" i="1"/>
  <c r="BS701" i="1"/>
  <c r="BT701" i="1"/>
  <c r="BU701" i="1"/>
  <c r="BV701" i="1"/>
  <c r="BP702" i="1"/>
  <c r="BQ702" i="1"/>
  <c r="BR702" i="1"/>
  <c r="BS702" i="1"/>
  <c r="BT702" i="1"/>
  <c r="BU702" i="1"/>
  <c r="BV702" i="1"/>
  <c r="BP703" i="1"/>
  <c r="BQ703" i="1"/>
  <c r="BR703" i="1"/>
  <c r="BS703" i="1"/>
  <c r="BT703" i="1"/>
  <c r="BU703" i="1"/>
  <c r="BV703" i="1"/>
  <c r="BP704" i="1"/>
  <c r="BQ704" i="1"/>
  <c r="BR704" i="1"/>
  <c r="BS704" i="1"/>
  <c r="BT704" i="1"/>
  <c r="BU704" i="1"/>
  <c r="BV704" i="1"/>
  <c r="BP705" i="1"/>
  <c r="BQ705" i="1"/>
  <c r="BR705" i="1"/>
  <c r="BS705" i="1"/>
  <c r="BT705" i="1"/>
  <c r="BU705" i="1"/>
  <c r="BV705" i="1"/>
  <c r="BP706" i="1"/>
  <c r="BQ706" i="1"/>
  <c r="BR706" i="1"/>
  <c r="BS706" i="1"/>
  <c r="BT706" i="1"/>
  <c r="BU706" i="1"/>
  <c r="BV706" i="1"/>
  <c r="BP707" i="1"/>
  <c r="BQ707" i="1"/>
  <c r="BR707" i="1"/>
  <c r="BS707" i="1"/>
  <c r="BT707" i="1"/>
  <c r="BU707" i="1"/>
  <c r="BV707" i="1"/>
  <c r="BP708" i="1"/>
  <c r="BQ708" i="1"/>
  <c r="BR708" i="1"/>
  <c r="BS708" i="1"/>
  <c r="BT708" i="1"/>
  <c r="BU708" i="1"/>
  <c r="BV708" i="1"/>
  <c r="BP709" i="1"/>
  <c r="BQ709" i="1"/>
  <c r="BR709" i="1"/>
  <c r="BS709" i="1"/>
  <c r="BT709" i="1"/>
  <c r="BU709" i="1"/>
  <c r="BV709" i="1"/>
  <c r="BP710" i="1"/>
  <c r="BQ710" i="1"/>
  <c r="BR710" i="1"/>
  <c r="BS710" i="1"/>
  <c r="BT710" i="1"/>
  <c r="BU710" i="1"/>
  <c r="BV710" i="1"/>
  <c r="BP711" i="1"/>
  <c r="BQ711" i="1"/>
  <c r="BR711" i="1"/>
  <c r="BS711" i="1"/>
  <c r="BT711" i="1"/>
  <c r="BU711" i="1"/>
  <c r="BV711" i="1"/>
  <c r="BP712" i="1"/>
  <c r="BQ712" i="1"/>
  <c r="BR712" i="1"/>
  <c r="BS712" i="1"/>
  <c r="BT712" i="1"/>
  <c r="BU712" i="1"/>
  <c r="BV712" i="1"/>
  <c r="BP713" i="1"/>
  <c r="BQ713" i="1"/>
  <c r="BR713" i="1"/>
  <c r="BS713" i="1"/>
  <c r="BT713" i="1"/>
  <c r="BU713" i="1"/>
  <c r="BV713" i="1"/>
  <c r="BP714" i="1"/>
  <c r="BQ714" i="1"/>
  <c r="BR714" i="1"/>
  <c r="BS714" i="1"/>
  <c r="BT714" i="1"/>
  <c r="BU714" i="1"/>
  <c r="BV714" i="1"/>
  <c r="BP715" i="1"/>
  <c r="BQ715" i="1"/>
  <c r="BR715" i="1"/>
  <c r="BS715" i="1"/>
  <c r="BT715" i="1"/>
  <c r="BU715" i="1"/>
  <c r="BV715" i="1"/>
  <c r="BP716" i="1"/>
  <c r="BQ716" i="1"/>
  <c r="BR716" i="1"/>
  <c r="BS716" i="1"/>
  <c r="BT716" i="1"/>
  <c r="BU716" i="1"/>
  <c r="BV716" i="1"/>
  <c r="BP717" i="1"/>
  <c r="BQ717" i="1"/>
  <c r="BR717" i="1"/>
  <c r="BS717" i="1"/>
  <c r="BT717" i="1"/>
  <c r="BU717" i="1"/>
  <c r="BV717" i="1"/>
  <c r="BP718" i="1"/>
  <c r="BQ718" i="1"/>
  <c r="BR718" i="1"/>
  <c r="BS718" i="1"/>
  <c r="BT718" i="1"/>
  <c r="BU718" i="1"/>
  <c r="BV718" i="1"/>
  <c r="BP719" i="1"/>
  <c r="BQ719" i="1"/>
  <c r="BR719" i="1"/>
  <c r="BS719" i="1"/>
  <c r="BT719" i="1"/>
  <c r="BU719" i="1"/>
  <c r="BV719" i="1"/>
  <c r="BP720" i="1"/>
  <c r="BQ720" i="1"/>
  <c r="BR720" i="1"/>
  <c r="BS720" i="1"/>
  <c r="BT720" i="1"/>
  <c r="BU720" i="1"/>
  <c r="BV720" i="1"/>
  <c r="BP721" i="1"/>
  <c r="BQ721" i="1"/>
  <c r="BR721" i="1"/>
  <c r="BS721" i="1"/>
  <c r="BT721" i="1"/>
  <c r="BU721" i="1"/>
  <c r="BV721" i="1"/>
  <c r="BP722" i="1"/>
  <c r="BQ722" i="1"/>
  <c r="BR722" i="1"/>
  <c r="BS722" i="1"/>
  <c r="BT722" i="1"/>
  <c r="BU722" i="1"/>
  <c r="BV722" i="1"/>
  <c r="BP723" i="1"/>
  <c r="BQ723" i="1"/>
  <c r="BR723" i="1"/>
  <c r="BS723" i="1"/>
  <c r="BT723" i="1"/>
  <c r="BU723" i="1"/>
  <c r="BV723" i="1"/>
  <c r="BP724" i="1"/>
  <c r="BQ724" i="1"/>
  <c r="BR724" i="1"/>
  <c r="BS724" i="1"/>
  <c r="BT724" i="1"/>
  <c r="BU724" i="1"/>
  <c r="BV724" i="1"/>
  <c r="BP725" i="1"/>
  <c r="BQ725" i="1"/>
  <c r="BR725" i="1"/>
  <c r="BS725" i="1"/>
  <c r="BT725" i="1"/>
  <c r="BU725" i="1"/>
  <c r="BV725" i="1"/>
  <c r="BP726" i="1"/>
  <c r="BQ726" i="1"/>
  <c r="BR726" i="1"/>
  <c r="BS726" i="1"/>
  <c r="BT726" i="1"/>
  <c r="BU726" i="1"/>
  <c r="BV726" i="1"/>
  <c r="BP727" i="1"/>
  <c r="BQ727" i="1"/>
  <c r="BR727" i="1"/>
  <c r="BS727" i="1"/>
  <c r="BT727" i="1"/>
  <c r="BU727" i="1"/>
  <c r="BV727" i="1"/>
  <c r="BP728" i="1"/>
  <c r="BQ728" i="1"/>
  <c r="BR728" i="1"/>
  <c r="BS728" i="1"/>
  <c r="BT728" i="1"/>
  <c r="BU728" i="1"/>
  <c r="BV728" i="1"/>
  <c r="BP729" i="1"/>
  <c r="BQ729" i="1"/>
  <c r="BR729" i="1"/>
  <c r="BS729" i="1"/>
  <c r="BT729" i="1"/>
  <c r="BU729" i="1"/>
  <c r="BV729" i="1"/>
  <c r="BP730" i="1"/>
  <c r="BQ730" i="1"/>
  <c r="BR730" i="1"/>
  <c r="BS730" i="1"/>
  <c r="BT730" i="1"/>
  <c r="BU730" i="1"/>
  <c r="BV730" i="1"/>
  <c r="BP731" i="1"/>
  <c r="BQ731" i="1"/>
  <c r="BR731" i="1"/>
  <c r="BS731" i="1"/>
  <c r="BT731" i="1"/>
  <c r="BU731" i="1"/>
  <c r="BV731" i="1"/>
  <c r="BP732" i="1"/>
  <c r="BQ732" i="1"/>
  <c r="BR732" i="1"/>
  <c r="BS732" i="1"/>
  <c r="BT732" i="1"/>
  <c r="BU732" i="1"/>
  <c r="BV732" i="1"/>
  <c r="BP733" i="1"/>
  <c r="BQ733" i="1"/>
  <c r="BR733" i="1"/>
  <c r="BS733" i="1"/>
  <c r="BT733" i="1"/>
  <c r="BU733" i="1"/>
  <c r="BV733" i="1"/>
  <c r="BP734" i="1"/>
  <c r="BQ734" i="1"/>
  <c r="BR734" i="1"/>
  <c r="BS734" i="1"/>
  <c r="BT734" i="1"/>
  <c r="BU734" i="1"/>
  <c r="BV734" i="1"/>
  <c r="BP735" i="1"/>
  <c r="BQ735" i="1"/>
  <c r="BR735" i="1"/>
  <c r="BS735" i="1"/>
  <c r="BT735" i="1"/>
  <c r="BU735" i="1"/>
  <c r="BV735" i="1"/>
  <c r="BP736" i="1"/>
  <c r="BQ736" i="1"/>
  <c r="BR736" i="1"/>
  <c r="BS736" i="1"/>
  <c r="BT736" i="1"/>
  <c r="BU736" i="1"/>
  <c r="BV736" i="1"/>
  <c r="BP737" i="1"/>
  <c r="BQ737" i="1"/>
  <c r="BR737" i="1"/>
  <c r="BS737" i="1"/>
  <c r="BT737" i="1"/>
  <c r="BU737" i="1"/>
  <c r="BV737" i="1"/>
  <c r="BP738" i="1"/>
  <c r="BQ738" i="1"/>
  <c r="BR738" i="1"/>
  <c r="BS738" i="1"/>
  <c r="BT738" i="1"/>
  <c r="BU738" i="1"/>
  <c r="BV738" i="1"/>
  <c r="BP739" i="1"/>
  <c r="BQ739" i="1"/>
  <c r="BR739" i="1"/>
  <c r="BS739" i="1"/>
  <c r="BT739" i="1"/>
  <c r="BU739" i="1"/>
  <c r="BV739" i="1"/>
  <c r="BP740" i="1"/>
  <c r="BQ740" i="1"/>
  <c r="BR740" i="1"/>
  <c r="BS740" i="1"/>
  <c r="BT740" i="1"/>
  <c r="BU740" i="1"/>
  <c r="BV740" i="1"/>
  <c r="BP741" i="1"/>
  <c r="BQ741" i="1"/>
  <c r="BR741" i="1"/>
  <c r="BS741" i="1"/>
  <c r="BT741" i="1"/>
  <c r="BU741" i="1"/>
  <c r="BV741" i="1"/>
  <c r="BP742" i="1"/>
  <c r="BQ742" i="1"/>
  <c r="BR742" i="1"/>
  <c r="BS742" i="1"/>
  <c r="BT742" i="1"/>
  <c r="BU742" i="1"/>
  <c r="BV742" i="1"/>
  <c r="BP743" i="1"/>
  <c r="BQ743" i="1"/>
  <c r="BR743" i="1"/>
  <c r="BS743" i="1"/>
  <c r="BT743" i="1"/>
  <c r="BU743" i="1"/>
  <c r="BV743" i="1"/>
  <c r="BP744" i="1"/>
  <c r="BQ744" i="1"/>
  <c r="BR744" i="1"/>
  <c r="BS744" i="1"/>
  <c r="BT744" i="1"/>
  <c r="BU744" i="1"/>
  <c r="BV744" i="1"/>
  <c r="BP745" i="1"/>
  <c r="BQ745" i="1"/>
  <c r="BR745" i="1"/>
  <c r="BS745" i="1"/>
  <c r="BT745" i="1"/>
  <c r="BU745" i="1"/>
  <c r="BV745" i="1"/>
  <c r="BP746" i="1"/>
  <c r="BQ746" i="1"/>
  <c r="BR746" i="1"/>
  <c r="BS746" i="1"/>
  <c r="BT746" i="1"/>
  <c r="BU746" i="1"/>
  <c r="BV746" i="1"/>
  <c r="BP747" i="1"/>
  <c r="BQ747" i="1"/>
  <c r="BR747" i="1"/>
  <c r="BS747" i="1"/>
  <c r="BT747" i="1"/>
  <c r="BU747" i="1"/>
  <c r="BV747" i="1"/>
  <c r="BP748" i="1"/>
  <c r="BQ748" i="1"/>
  <c r="BR748" i="1"/>
  <c r="BS748" i="1"/>
  <c r="BT748" i="1"/>
  <c r="BU748" i="1"/>
  <c r="BV748" i="1"/>
  <c r="BP749" i="1"/>
  <c r="BQ749" i="1"/>
  <c r="BR749" i="1"/>
  <c r="BS749" i="1"/>
  <c r="BT749" i="1"/>
  <c r="BU749" i="1"/>
  <c r="BV749" i="1"/>
  <c r="BP750" i="1"/>
  <c r="BQ750" i="1"/>
  <c r="BR750" i="1"/>
  <c r="BS750" i="1"/>
  <c r="BT750" i="1"/>
  <c r="BU750" i="1"/>
  <c r="BV750" i="1"/>
  <c r="BP751" i="1"/>
  <c r="BQ751" i="1"/>
  <c r="BR751" i="1"/>
  <c r="BS751" i="1"/>
  <c r="BT751" i="1"/>
  <c r="BU751" i="1"/>
  <c r="BV751" i="1"/>
  <c r="BP752" i="1"/>
  <c r="BQ752" i="1"/>
  <c r="BR752" i="1"/>
  <c r="BS752" i="1"/>
  <c r="BT752" i="1"/>
  <c r="BU752" i="1"/>
  <c r="BV752" i="1"/>
  <c r="BP753" i="1"/>
  <c r="BQ753" i="1"/>
  <c r="BR753" i="1"/>
  <c r="BS753" i="1"/>
  <c r="BT753" i="1"/>
  <c r="BU753" i="1"/>
  <c r="BV753" i="1"/>
  <c r="BP754" i="1"/>
  <c r="BQ754" i="1"/>
  <c r="BR754" i="1"/>
  <c r="BS754" i="1"/>
  <c r="BT754" i="1"/>
  <c r="BU754" i="1"/>
  <c r="BV754" i="1"/>
  <c r="BP755" i="1"/>
  <c r="BQ755" i="1"/>
  <c r="BR755" i="1"/>
  <c r="BS755" i="1"/>
  <c r="BT755" i="1"/>
  <c r="BU755" i="1"/>
  <c r="BV755" i="1"/>
  <c r="BP756" i="1"/>
  <c r="BQ756" i="1"/>
  <c r="BR756" i="1"/>
  <c r="BS756" i="1"/>
  <c r="BT756" i="1"/>
  <c r="BU756" i="1"/>
  <c r="BV756" i="1"/>
  <c r="BP757" i="1"/>
  <c r="BQ757" i="1"/>
  <c r="BR757" i="1"/>
  <c r="BS757" i="1"/>
  <c r="BT757" i="1"/>
  <c r="BU757" i="1"/>
  <c r="BV757" i="1"/>
  <c r="BP758" i="1"/>
  <c r="BQ758" i="1"/>
  <c r="BR758" i="1"/>
  <c r="BS758" i="1"/>
  <c r="BT758" i="1"/>
  <c r="BU758" i="1"/>
  <c r="BV758" i="1"/>
  <c r="BP759" i="1"/>
  <c r="BQ759" i="1"/>
  <c r="BR759" i="1"/>
  <c r="BS759" i="1"/>
  <c r="BT759" i="1"/>
  <c r="BU759" i="1"/>
  <c r="BV759" i="1"/>
  <c r="BP760" i="1"/>
  <c r="BQ760" i="1"/>
  <c r="BR760" i="1"/>
  <c r="BS760" i="1"/>
  <c r="BT760" i="1"/>
  <c r="BU760" i="1"/>
  <c r="BV760" i="1"/>
  <c r="BP761" i="1"/>
  <c r="BQ761" i="1"/>
  <c r="BR761" i="1"/>
  <c r="BS761" i="1"/>
  <c r="BT761" i="1"/>
  <c r="BU761" i="1"/>
  <c r="BV761" i="1"/>
  <c r="BP762" i="1"/>
  <c r="BQ762" i="1"/>
  <c r="BR762" i="1"/>
  <c r="BS762" i="1"/>
  <c r="BT762" i="1"/>
  <c r="BU762" i="1"/>
  <c r="BV762" i="1"/>
  <c r="BP763" i="1"/>
  <c r="BQ763" i="1"/>
  <c r="BR763" i="1"/>
  <c r="BS763" i="1"/>
  <c r="BT763" i="1"/>
  <c r="BU763" i="1"/>
  <c r="BV763" i="1"/>
  <c r="BP764" i="1"/>
  <c r="BQ764" i="1"/>
  <c r="BR764" i="1"/>
  <c r="BS764" i="1"/>
  <c r="BT764" i="1"/>
  <c r="BU764" i="1"/>
  <c r="BV764" i="1"/>
  <c r="BP765" i="1"/>
  <c r="BQ765" i="1"/>
  <c r="BR765" i="1"/>
  <c r="BS765" i="1"/>
  <c r="BT765" i="1"/>
  <c r="BU765" i="1"/>
  <c r="BV765" i="1"/>
  <c r="BP766" i="1"/>
  <c r="BQ766" i="1"/>
  <c r="BR766" i="1"/>
  <c r="BS766" i="1"/>
  <c r="BT766" i="1"/>
  <c r="BU766" i="1"/>
  <c r="BV766" i="1"/>
  <c r="BP767" i="1"/>
  <c r="BQ767" i="1"/>
  <c r="BR767" i="1"/>
  <c r="BS767" i="1"/>
  <c r="BT767" i="1"/>
  <c r="BU767" i="1"/>
  <c r="BV767" i="1"/>
  <c r="BP768" i="1"/>
  <c r="BQ768" i="1"/>
  <c r="BR768" i="1"/>
  <c r="BS768" i="1"/>
  <c r="BT768" i="1"/>
  <c r="BU768" i="1"/>
  <c r="BV768" i="1"/>
  <c r="BP769" i="1"/>
  <c r="BQ769" i="1"/>
  <c r="BR769" i="1"/>
  <c r="BS769" i="1"/>
  <c r="BT769" i="1"/>
  <c r="BU769" i="1"/>
  <c r="BV769" i="1"/>
  <c r="BP770" i="1"/>
  <c r="BQ770" i="1"/>
  <c r="BR770" i="1"/>
  <c r="BS770" i="1"/>
  <c r="BT770" i="1"/>
  <c r="BU770" i="1"/>
  <c r="BV770" i="1"/>
  <c r="BP771" i="1"/>
  <c r="BQ771" i="1"/>
  <c r="BR771" i="1"/>
  <c r="BS771" i="1"/>
  <c r="BT771" i="1"/>
  <c r="BU771" i="1"/>
  <c r="BV771" i="1"/>
  <c r="BP772" i="1"/>
  <c r="BQ772" i="1"/>
  <c r="BR772" i="1"/>
  <c r="BS772" i="1"/>
  <c r="BT772" i="1"/>
  <c r="BU772" i="1"/>
  <c r="BV772" i="1"/>
  <c r="BP773" i="1"/>
  <c r="BQ773" i="1"/>
  <c r="BR773" i="1"/>
  <c r="BS773" i="1"/>
  <c r="BT773" i="1"/>
  <c r="BU773" i="1"/>
  <c r="BV773" i="1"/>
  <c r="BP774" i="1"/>
  <c r="BQ774" i="1"/>
  <c r="BR774" i="1"/>
  <c r="BS774" i="1"/>
  <c r="BT774" i="1"/>
  <c r="BU774" i="1"/>
  <c r="BV774" i="1"/>
  <c r="BP775" i="1"/>
  <c r="BQ775" i="1"/>
  <c r="BR775" i="1"/>
  <c r="BS775" i="1"/>
  <c r="BT775" i="1"/>
  <c r="BU775" i="1"/>
  <c r="BV775" i="1"/>
  <c r="BP776" i="1"/>
  <c r="BQ776" i="1"/>
  <c r="BR776" i="1"/>
  <c r="BS776" i="1"/>
  <c r="BT776" i="1"/>
  <c r="BU776" i="1"/>
  <c r="BV776" i="1"/>
  <c r="BP777" i="1"/>
  <c r="BQ777" i="1"/>
  <c r="BR777" i="1"/>
  <c r="BS777" i="1"/>
  <c r="BT777" i="1"/>
  <c r="BU777" i="1"/>
  <c r="BV777" i="1"/>
  <c r="BP778" i="1"/>
  <c r="BQ778" i="1"/>
  <c r="BR778" i="1"/>
  <c r="BS778" i="1"/>
  <c r="BT778" i="1"/>
  <c r="BU778" i="1"/>
  <c r="BV778" i="1"/>
  <c r="BP779" i="1"/>
  <c r="BQ779" i="1"/>
  <c r="BR779" i="1"/>
  <c r="BS779" i="1"/>
  <c r="BT779" i="1"/>
  <c r="BU779" i="1"/>
  <c r="BV779" i="1"/>
  <c r="BP780" i="1"/>
  <c r="BQ780" i="1"/>
  <c r="BR780" i="1"/>
  <c r="BS780" i="1"/>
  <c r="BT780" i="1"/>
  <c r="BU780" i="1"/>
  <c r="BV780" i="1"/>
  <c r="BP781" i="1"/>
  <c r="BQ781" i="1"/>
  <c r="BR781" i="1"/>
  <c r="BS781" i="1"/>
  <c r="BT781" i="1"/>
  <c r="BU781" i="1"/>
  <c r="BV781" i="1"/>
  <c r="BP782" i="1"/>
  <c r="BQ782" i="1"/>
  <c r="BR782" i="1"/>
  <c r="BS782" i="1"/>
  <c r="BT782" i="1"/>
  <c r="BU782" i="1"/>
  <c r="BV782" i="1"/>
  <c r="BP783" i="1"/>
  <c r="BQ783" i="1"/>
  <c r="BR783" i="1"/>
  <c r="BS783" i="1"/>
  <c r="BT783" i="1"/>
  <c r="BU783" i="1"/>
  <c r="BV783" i="1"/>
  <c r="BP784" i="1"/>
  <c r="BQ784" i="1"/>
  <c r="BR784" i="1"/>
  <c r="BS784" i="1"/>
  <c r="BT784" i="1"/>
  <c r="BU784" i="1"/>
  <c r="BV784" i="1"/>
  <c r="BP785" i="1"/>
  <c r="BQ785" i="1"/>
  <c r="BR785" i="1"/>
  <c r="BS785" i="1"/>
  <c r="BT785" i="1"/>
  <c r="BU785" i="1"/>
  <c r="BV785" i="1"/>
  <c r="BP786" i="1"/>
  <c r="BQ786" i="1"/>
  <c r="BR786" i="1"/>
  <c r="BS786" i="1"/>
  <c r="BT786" i="1"/>
  <c r="BU786" i="1"/>
  <c r="BV786" i="1"/>
  <c r="BP787" i="1"/>
  <c r="BQ787" i="1"/>
  <c r="BR787" i="1"/>
  <c r="BS787" i="1"/>
  <c r="BT787" i="1"/>
  <c r="BU787" i="1"/>
  <c r="BV787" i="1"/>
  <c r="BP788" i="1"/>
  <c r="BQ788" i="1"/>
  <c r="BR788" i="1"/>
  <c r="BS788" i="1"/>
  <c r="BT788" i="1"/>
  <c r="BU788" i="1"/>
  <c r="BV788" i="1"/>
  <c r="BP789" i="1"/>
  <c r="BQ789" i="1"/>
  <c r="BR789" i="1"/>
  <c r="BS789" i="1"/>
  <c r="BT789" i="1"/>
  <c r="BU789" i="1"/>
  <c r="BV789" i="1"/>
  <c r="BP790" i="1"/>
  <c r="BQ790" i="1"/>
  <c r="BR790" i="1"/>
  <c r="BS790" i="1"/>
  <c r="BT790" i="1"/>
  <c r="BU790" i="1"/>
  <c r="BV790" i="1"/>
  <c r="BP791" i="1"/>
  <c r="BQ791" i="1"/>
  <c r="BR791" i="1"/>
  <c r="BS791" i="1"/>
  <c r="BT791" i="1"/>
  <c r="BU791" i="1"/>
  <c r="BV791" i="1"/>
  <c r="BP792" i="1"/>
  <c r="BQ792" i="1"/>
  <c r="BR792" i="1"/>
  <c r="BS792" i="1"/>
  <c r="BT792" i="1"/>
  <c r="BU792" i="1"/>
  <c r="BV792" i="1"/>
  <c r="BP793" i="1"/>
  <c r="BQ793" i="1"/>
  <c r="BR793" i="1"/>
  <c r="BS793" i="1"/>
  <c r="BT793" i="1"/>
  <c r="BU793" i="1"/>
  <c r="BV793" i="1"/>
  <c r="BP794" i="1"/>
  <c r="BQ794" i="1"/>
  <c r="BR794" i="1"/>
  <c r="BS794" i="1"/>
  <c r="BT794" i="1"/>
  <c r="BU794" i="1"/>
  <c r="BV794" i="1"/>
  <c r="BP795" i="1"/>
  <c r="BQ795" i="1"/>
  <c r="BR795" i="1"/>
  <c r="BS795" i="1"/>
  <c r="BT795" i="1"/>
  <c r="BU795" i="1"/>
  <c r="BV795" i="1"/>
  <c r="BP796" i="1"/>
  <c r="BQ796" i="1"/>
  <c r="BR796" i="1"/>
  <c r="BS796" i="1"/>
  <c r="BT796" i="1"/>
  <c r="BU796" i="1"/>
  <c r="BV796" i="1"/>
  <c r="BP797" i="1"/>
  <c r="BQ797" i="1"/>
  <c r="BR797" i="1"/>
  <c r="BS797" i="1"/>
  <c r="BT797" i="1"/>
  <c r="BU797" i="1"/>
  <c r="BV797" i="1"/>
  <c r="BP798" i="1"/>
  <c r="BQ798" i="1"/>
  <c r="BR798" i="1"/>
  <c r="BS798" i="1"/>
  <c r="BT798" i="1"/>
  <c r="BU798" i="1"/>
  <c r="BV798" i="1"/>
  <c r="BP799" i="1"/>
  <c r="BQ799" i="1"/>
  <c r="BR799" i="1"/>
  <c r="BS799" i="1"/>
  <c r="BT799" i="1"/>
  <c r="BU799" i="1"/>
  <c r="BV799" i="1"/>
  <c r="BP800" i="1"/>
  <c r="BQ800" i="1"/>
  <c r="BR800" i="1"/>
  <c r="BS800" i="1"/>
  <c r="BT800" i="1"/>
  <c r="BU800" i="1"/>
  <c r="BV800" i="1"/>
  <c r="BP801" i="1"/>
  <c r="BQ801" i="1"/>
  <c r="BR801" i="1"/>
  <c r="BS801" i="1"/>
  <c r="BT801" i="1"/>
  <c r="BU801" i="1"/>
  <c r="BV801" i="1"/>
  <c r="BP802" i="1"/>
  <c r="BQ802" i="1"/>
  <c r="BR802" i="1"/>
  <c r="BS802" i="1"/>
  <c r="BT802" i="1"/>
  <c r="BU802" i="1"/>
  <c r="BV802" i="1"/>
  <c r="BP803" i="1"/>
  <c r="BQ803" i="1"/>
  <c r="BR803" i="1"/>
  <c r="BS803" i="1"/>
  <c r="BT803" i="1"/>
  <c r="BU803" i="1"/>
  <c r="BV803" i="1"/>
  <c r="BP804" i="1"/>
  <c r="BQ804" i="1"/>
  <c r="BR804" i="1"/>
  <c r="BS804" i="1"/>
  <c r="BT804" i="1"/>
  <c r="BU804" i="1"/>
  <c r="BV804" i="1"/>
  <c r="BP805" i="1"/>
  <c r="BQ805" i="1"/>
  <c r="BR805" i="1"/>
  <c r="BS805" i="1"/>
  <c r="BT805" i="1"/>
  <c r="BU805" i="1"/>
  <c r="BV805" i="1"/>
  <c r="BP806" i="1"/>
  <c r="BQ806" i="1"/>
  <c r="BR806" i="1"/>
  <c r="BS806" i="1"/>
  <c r="BT806" i="1"/>
  <c r="BU806" i="1"/>
  <c r="BV806" i="1"/>
  <c r="BP807" i="1"/>
  <c r="BQ807" i="1"/>
  <c r="BR807" i="1"/>
  <c r="BS807" i="1"/>
  <c r="BT807" i="1"/>
  <c r="BU807" i="1"/>
  <c r="BV807" i="1"/>
  <c r="BP808" i="1"/>
  <c r="BQ808" i="1"/>
  <c r="BR808" i="1"/>
  <c r="BS808" i="1"/>
  <c r="BT808" i="1"/>
  <c r="BU808" i="1"/>
  <c r="BV808" i="1"/>
  <c r="BP809" i="1"/>
  <c r="BQ809" i="1"/>
  <c r="BR809" i="1"/>
  <c r="BS809" i="1"/>
  <c r="BT809" i="1"/>
  <c r="BU809" i="1"/>
  <c r="BV809" i="1"/>
  <c r="BP810" i="1"/>
  <c r="BQ810" i="1"/>
  <c r="BR810" i="1"/>
  <c r="BS810" i="1"/>
  <c r="BT810" i="1"/>
  <c r="BU810" i="1"/>
  <c r="BV810" i="1"/>
  <c r="BP811" i="1"/>
  <c r="BQ811" i="1"/>
  <c r="BR811" i="1"/>
  <c r="BS811" i="1"/>
  <c r="BT811" i="1"/>
  <c r="BU811" i="1"/>
  <c r="BV811" i="1"/>
  <c r="BP812" i="1"/>
  <c r="BQ812" i="1"/>
  <c r="BR812" i="1"/>
  <c r="BS812" i="1"/>
  <c r="BT812" i="1"/>
  <c r="BU812" i="1"/>
  <c r="BV812" i="1"/>
  <c r="BP813" i="1"/>
  <c r="BQ813" i="1"/>
  <c r="BR813" i="1"/>
  <c r="BS813" i="1"/>
  <c r="BT813" i="1"/>
  <c r="BU813" i="1"/>
  <c r="BV813" i="1"/>
  <c r="BP814" i="1"/>
  <c r="BQ814" i="1"/>
  <c r="BR814" i="1"/>
  <c r="BS814" i="1"/>
  <c r="BT814" i="1"/>
  <c r="BU814" i="1"/>
  <c r="BV814" i="1"/>
  <c r="BP815" i="1"/>
  <c r="BQ815" i="1"/>
  <c r="BR815" i="1"/>
  <c r="BS815" i="1"/>
  <c r="BT815" i="1"/>
  <c r="BU815" i="1"/>
  <c r="BV815" i="1"/>
  <c r="BP816" i="1"/>
  <c r="BQ816" i="1"/>
  <c r="BR816" i="1"/>
  <c r="BS816" i="1"/>
  <c r="BT816" i="1"/>
  <c r="BU816" i="1"/>
  <c r="BV816" i="1"/>
  <c r="BP817" i="1"/>
  <c r="BQ817" i="1"/>
  <c r="BR817" i="1"/>
  <c r="BS817" i="1"/>
  <c r="BT817" i="1"/>
  <c r="BU817" i="1"/>
  <c r="BV817" i="1"/>
  <c r="BP818" i="1"/>
  <c r="BQ818" i="1"/>
  <c r="BR818" i="1"/>
  <c r="BS818" i="1"/>
  <c r="BT818" i="1"/>
  <c r="BU818" i="1"/>
  <c r="BV818" i="1"/>
  <c r="BP819" i="1"/>
  <c r="BQ819" i="1"/>
  <c r="BR819" i="1"/>
  <c r="BS819" i="1"/>
  <c r="BT819" i="1"/>
  <c r="BU819" i="1"/>
  <c r="BV819" i="1"/>
  <c r="BP820" i="1"/>
  <c r="BQ820" i="1"/>
  <c r="BR820" i="1"/>
  <c r="BS820" i="1"/>
  <c r="BT820" i="1"/>
  <c r="BU820" i="1"/>
  <c r="BV820" i="1"/>
  <c r="BP821" i="1"/>
  <c r="BQ821" i="1"/>
  <c r="BR821" i="1"/>
  <c r="BS821" i="1"/>
  <c r="BT821" i="1"/>
  <c r="BU821" i="1"/>
  <c r="BV821" i="1"/>
  <c r="BP822" i="1"/>
  <c r="BQ822" i="1"/>
  <c r="BR822" i="1"/>
  <c r="BS822" i="1"/>
  <c r="BT822" i="1"/>
  <c r="BU822" i="1"/>
  <c r="BV822" i="1"/>
  <c r="BP823" i="1"/>
  <c r="BQ823" i="1"/>
  <c r="BR823" i="1"/>
  <c r="BS823" i="1"/>
  <c r="BT823" i="1"/>
  <c r="BU823" i="1"/>
  <c r="BV823" i="1"/>
  <c r="BP824" i="1"/>
  <c r="BQ824" i="1"/>
  <c r="BR824" i="1"/>
  <c r="BS824" i="1"/>
  <c r="BT824" i="1"/>
  <c r="BU824" i="1"/>
  <c r="BV824" i="1"/>
  <c r="BP825" i="1"/>
  <c r="BQ825" i="1"/>
  <c r="BR825" i="1"/>
  <c r="BS825" i="1"/>
  <c r="BT825" i="1"/>
  <c r="BU825" i="1"/>
  <c r="BV825" i="1"/>
  <c r="BP826" i="1"/>
  <c r="BQ826" i="1"/>
  <c r="BR826" i="1"/>
  <c r="BS826" i="1"/>
  <c r="BT826" i="1"/>
  <c r="BU826" i="1"/>
  <c r="BV826" i="1"/>
  <c r="BP827" i="1"/>
  <c r="BQ827" i="1"/>
  <c r="BR827" i="1"/>
  <c r="BS827" i="1"/>
  <c r="BT827" i="1"/>
  <c r="BU827" i="1"/>
  <c r="BV827" i="1"/>
  <c r="BP828" i="1"/>
  <c r="BQ828" i="1"/>
  <c r="BR828" i="1"/>
  <c r="BS828" i="1"/>
  <c r="BT828" i="1"/>
  <c r="BU828" i="1"/>
  <c r="BV828" i="1"/>
  <c r="BP829" i="1"/>
  <c r="BQ829" i="1"/>
  <c r="BR829" i="1"/>
  <c r="BS829" i="1"/>
  <c r="BT829" i="1"/>
  <c r="BU829" i="1"/>
  <c r="BV829" i="1"/>
  <c r="BP830" i="1"/>
  <c r="BQ830" i="1"/>
  <c r="BR830" i="1"/>
  <c r="BS830" i="1"/>
  <c r="BT830" i="1"/>
  <c r="BU830" i="1"/>
  <c r="BV830" i="1"/>
  <c r="BP831" i="1"/>
  <c r="BQ831" i="1"/>
  <c r="BR831" i="1"/>
  <c r="BS831" i="1"/>
  <c r="BT831" i="1"/>
  <c r="BU831" i="1"/>
  <c r="BV831" i="1"/>
  <c r="BP832" i="1"/>
  <c r="BQ832" i="1"/>
  <c r="BR832" i="1"/>
  <c r="BS832" i="1"/>
  <c r="BT832" i="1"/>
  <c r="BU832" i="1"/>
  <c r="BV832" i="1"/>
  <c r="BP833" i="1"/>
  <c r="BQ833" i="1"/>
  <c r="BR833" i="1"/>
  <c r="BS833" i="1"/>
  <c r="BT833" i="1"/>
  <c r="BU833" i="1"/>
  <c r="BV833" i="1"/>
  <c r="BP834" i="1"/>
  <c r="BQ834" i="1"/>
  <c r="BR834" i="1"/>
  <c r="BS834" i="1"/>
  <c r="BT834" i="1"/>
  <c r="BU834" i="1"/>
  <c r="BV834" i="1"/>
  <c r="BP835" i="1"/>
  <c r="BQ835" i="1"/>
  <c r="BR835" i="1"/>
  <c r="BS835" i="1"/>
  <c r="BT835" i="1"/>
  <c r="BU835" i="1"/>
  <c r="BV835" i="1"/>
  <c r="BP836" i="1"/>
  <c r="BQ836" i="1"/>
  <c r="BR836" i="1"/>
  <c r="BS836" i="1"/>
  <c r="BT836" i="1"/>
  <c r="BU836" i="1"/>
  <c r="BV836" i="1"/>
  <c r="BP837" i="1"/>
  <c r="BQ837" i="1"/>
  <c r="BR837" i="1"/>
  <c r="BS837" i="1"/>
  <c r="BT837" i="1"/>
  <c r="BU837" i="1"/>
  <c r="BV837" i="1"/>
  <c r="BP838" i="1"/>
  <c r="BQ838" i="1"/>
  <c r="BR838" i="1"/>
  <c r="BS838" i="1"/>
  <c r="BT838" i="1"/>
  <c r="BU838" i="1"/>
  <c r="BV838" i="1"/>
  <c r="BP839" i="1"/>
  <c r="BQ839" i="1"/>
  <c r="BR839" i="1"/>
  <c r="BS839" i="1"/>
  <c r="BT839" i="1"/>
  <c r="BU839" i="1"/>
  <c r="BV839" i="1"/>
  <c r="BP840" i="1"/>
  <c r="BQ840" i="1"/>
  <c r="BR840" i="1"/>
  <c r="BS840" i="1"/>
  <c r="BT840" i="1"/>
  <c r="BU840" i="1"/>
  <c r="BV840" i="1"/>
  <c r="BP841" i="1"/>
  <c r="BQ841" i="1"/>
  <c r="BR841" i="1"/>
  <c r="BS841" i="1"/>
  <c r="BT841" i="1"/>
  <c r="BU841" i="1"/>
  <c r="BV841" i="1"/>
  <c r="BP842" i="1"/>
  <c r="BQ842" i="1"/>
  <c r="BR842" i="1"/>
  <c r="BS842" i="1"/>
  <c r="BT842" i="1"/>
  <c r="BU842" i="1"/>
  <c r="BV842" i="1"/>
  <c r="BP843" i="1"/>
  <c r="BQ843" i="1"/>
  <c r="BR843" i="1"/>
  <c r="BS843" i="1"/>
  <c r="BT843" i="1"/>
  <c r="BU843" i="1"/>
  <c r="BV843" i="1"/>
  <c r="BP844" i="1"/>
  <c r="BQ844" i="1"/>
  <c r="BR844" i="1"/>
  <c r="BS844" i="1"/>
  <c r="BT844" i="1"/>
  <c r="BU844" i="1"/>
  <c r="BV844" i="1"/>
  <c r="BP845" i="1"/>
  <c r="BQ845" i="1"/>
  <c r="BR845" i="1"/>
  <c r="BS845" i="1"/>
  <c r="BT845" i="1"/>
  <c r="BU845" i="1"/>
  <c r="BV845" i="1"/>
  <c r="BP846" i="1"/>
  <c r="BQ846" i="1"/>
  <c r="BR846" i="1"/>
  <c r="BS846" i="1"/>
  <c r="BT846" i="1"/>
  <c r="BU846" i="1"/>
  <c r="BV846" i="1"/>
  <c r="BP847" i="1"/>
  <c r="BQ847" i="1"/>
  <c r="BR847" i="1"/>
  <c r="BS847" i="1"/>
  <c r="BT847" i="1"/>
  <c r="BU847" i="1"/>
  <c r="BV847" i="1"/>
  <c r="BP848" i="1"/>
  <c r="BQ848" i="1"/>
  <c r="BR848" i="1"/>
  <c r="BS848" i="1"/>
  <c r="BT848" i="1"/>
  <c r="BU848" i="1"/>
  <c r="BV848" i="1"/>
  <c r="BP849" i="1"/>
  <c r="BQ849" i="1"/>
  <c r="BR849" i="1"/>
  <c r="BS849" i="1"/>
  <c r="BT849" i="1"/>
  <c r="BU849" i="1"/>
  <c r="BV849" i="1"/>
  <c r="BP850" i="1"/>
  <c r="BQ850" i="1"/>
  <c r="BR850" i="1"/>
  <c r="BS850" i="1"/>
  <c r="BT850" i="1"/>
  <c r="BU850" i="1"/>
  <c r="BV850" i="1"/>
  <c r="BP851" i="1"/>
  <c r="BQ851" i="1"/>
  <c r="BR851" i="1"/>
  <c r="BS851" i="1"/>
  <c r="BT851" i="1"/>
  <c r="BU851" i="1"/>
  <c r="BV851" i="1"/>
  <c r="BP852" i="1"/>
  <c r="BQ852" i="1"/>
  <c r="BR852" i="1"/>
  <c r="BS852" i="1"/>
  <c r="BT852" i="1"/>
  <c r="BU852" i="1"/>
  <c r="BV852" i="1"/>
  <c r="BP853" i="1"/>
  <c r="BQ853" i="1"/>
  <c r="BR853" i="1"/>
  <c r="BS853" i="1"/>
  <c r="BT853" i="1"/>
  <c r="BU853" i="1"/>
  <c r="BV853" i="1"/>
  <c r="BP854" i="1"/>
  <c r="BQ854" i="1"/>
  <c r="BR854" i="1"/>
  <c r="BS854" i="1"/>
  <c r="BT854" i="1"/>
  <c r="BU854" i="1"/>
  <c r="BV854" i="1"/>
  <c r="BP855" i="1"/>
  <c r="BQ855" i="1"/>
  <c r="BR855" i="1"/>
  <c r="BS855" i="1"/>
  <c r="BT855" i="1"/>
  <c r="BU855" i="1"/>
  <c r="BV855" i="1"/>
  <c r="BP856" i="1"/>
  <c r="BQ856" i="1"/>
  <c r="BR856" i="1"/>
  <c r="BS856" i="1"/>
  <c r="BT856" i="1"/>
  <c r="BU856" i="1"/>
  <c r="BV856" i="1"/>
  <c r="BP857" i="1"/>
  <c r="BQ857" i="1"/>
  <c r="BR857" i="1"/>
  <c r="BS857" i="1"/>
  <c r="BT857" i="1"/>
  <c r="BU857" i="1"/>
  <c r="BV857" i="1"/>
  <c r="BP858" i="1"/>
  <c r="BQ858" i="1"/>
  <c r="BR858" i="1"/>
  <c r="BS858" i="1"/>
  <c r="BT858" i="1"/>
  <c r="BU858" i="1"/>
  <c r="BV858" i="1"/>
  <c r="BP859" i="1"/>
  <c r="BQ859" i="1"/>
  <c r="BR859" i="1"/>
  <c r="BS859" i="1"/>
  <c r="BT859" i="1"/>
  <c r="BU859" i="1"/>
  <c r="BV859" i="1"/>
  <c r="BP860" i="1"/>
  <c r="BQ860" i="1"/>
  <c r="BR860" i="1"/>
  <c r="BS860" i="1"/>
  <c r="BT860" i="1"/>
  <c r="BU860" i="1"/>
  <c r="BV860" i="1"/>
  <c r="BP861" i="1"/>
  <c r="BQ861" i="1"/>
  <c r="BR861" i="1"/>
  <c r="BS861" i="1"/>
  <c r="BT861" i="1"/>
  <c r="BU861" i="1"/>
  <c r="BV861" i="1"/>
  <c r="BP862" i="1"/>
  <c r="BQ862" i="1"/>
  <c r="BR862" i="1"/>
  <c r="BS862" i="1"/>
  <c r="BT862" i="1"/>
  <c r="BU862" i="1"/>
  <c r="BV862" i="1"/>
  <c r="BP863" i="1"/>
  <c r="BQ863" i="1"/>
  <c r="BR863" i="1"/>
  <c r="BS863" i="1"/>
  <c r="BT863" i="1"/>
  <c r="BU863" i="1"/>
  <c r="BV863" i="1"/>
  <c r="BP864" i="1"/>
  <c r="BQ864" i="1"/>
  <c r="BR864" i="1"/>
  <c r="BS864" i="1"/>
  <c r="BT864" i="1"/>
  <c r="BU864" i="1"/>
  <c r="BV864" i="1"/>
  <c r="BP865" i="1"/>
  <c r="BQ865" i="1"/>
  <c r="BR865" i="1"/>
  <c r="BS865" i="1"/>
  <c r="BT865" i="1"/>
  <c r="BU865" i="1"/>
  <c r="BV865" i="1"/>
  <c r="BP866" i="1"/>
  <c r="BQ866" i="1"/>
  <c r="BR866" i="1"/>
  <c r="BS866" i="1"/>
  <c r="BT866" i="1"/>
  <c r="BU866" i="1"/>
  <c r="BV866" i="1"/>
  <c r="BP867" i="1"/>
  <c r="BQ867" i="1"/>
  <c r="BR867" i="1"/>
  <c r="BS867" i="1"/>
  <c r="BT867" i="1"/>
  <c r="BU867" i="1"/>
  <c r="BV867" i="1"/>
  <c r="BP868" i="1"/>
  <c r="BQ868" i="1"/>
  <c r="BR868" i="1"/>
  <c r="BS868" i="1"/>
  <c r="BT868" i="1"/>
  <c r="BU868" i="1"/>
  <c r="BV868" i="1"/>
  <c r="BP869" i="1"/>
  <c r="BQ869" i="1"/>
  <c r="BR869" i="1"/>
  <c r="BS869" i="1"/>
  <c r="BT869" i="1"/>
  <c r="BU869" i="1"/>
  <c r="BV869" i="1"/>
  <c r="BP870" i="1"/>
  <c r="BQ870" i="1"/>
  <c r="BR870" i="1"/>
  <c r="BS870" i="1"/>
  <c r="BT870" i="1"/>
  <c r="BU870" i="1"/>
  <c r="BV870" i="1"/>
  <c r="BP871" i="1"/>
  <c r="BQ871" i="1"/>
  <c r="BR871" i="1"/>
  <c r="BS871" i="1"/>
  <c r="BT871" i="1"/>
  <c r="BU871" i="1"/>
  <c r="BV871" i="1"/>
  <c r="BP872" i="1"/>
  <c r="BQ872" i="1"/>
  <c r="BR872" i="1"/>
  <c r="BS872" i="1"/>
  <c r="BT872" i="1"/>
  <c r="BU872" i="1"/>
  <c r="BV872" i="1"/>
  <c r="BP873" i="1"/>
  <c r="BQ873" i="1"/>
  <c r="BR873" i="1"/>
  <c r="BS873" i="1"/>
  <c r="BT873" i="1"/>
  <c r="BU873" i="1"/>
  <c r="BV873" i="1"/>
  <c r="BP874" i="1"/>
  <c r="BQ874" i="1"/>
  <c r="BR874" i="1"/>
  <c r="BS874" i="1"/>
  <c r="BT874" i="1"/>
  <c r="BU874" i="1"/>
  <c r="BV874" i="1"/>
  <c r="BP875" i="1"/>
  <c r="BQ875" i="1"/>
  <c r="BR875" i="1"/>
  <c r="BS875" i="1"/>
  <c r="BT875" i="1"/>
  <c r="BU875" i="1"/>
  <c r="BV875" i="1"/>
  <c r="BP876" i="1"/>
  <c r="BQ876" i="1"/>
  <c r="BR876" i="1"/>
  <c r="BS876" i="1"/>
  <c r="BT876" i="1"/>
  <c r="BU876" i="1"/>
  <c r="BV876" i="1"/>
  <c r="BP877" i="1"/>
  <c r="BQ877" i="1"/>
  <c r="BR877" i="1"/>
  <c r="BS877" i="1"/>
  <c r="BT877" i="1"/>
  <c r="BU877" i="1"/>
  <c r="BV877" i="1"/>
  <c r="BP878" i="1"/>
  <c r="BQ878" i="1"/>
  <c r="BR878" i="1"/>
  <c r="BS878" i="1"/>
  <c r="BT878" i="1"/>
  <c r="BU878" i="1"/>
  <c r="BV878" i="1"/>
  <c r="BP879" i="1"/>
  <c r="BQ879" i="1"/>
  <c r="BR879" i="1"/>
  <c r="BS879" i="1"/>
  <c r="BT879" i="1"/>
  <c r="BU879" i="1"/>
  <c r="BV879" i="1"/>
  <c r="BP880" i="1"/>
  <c r="BQ880" i="1"/>
  <c r="BR880" i="1"/>
  <c r="BS880" i="1"/>
  <c r="BT880" i="1"/>
  <c r="BU880" i="1"/>
  <c r="BV880" i="1"/>
  <c r="BP881" i="1"/>
  <c r="BQ881" i="1"/>
  <c r="BR881" i="1"/>
  <c r="BS881" i="1"/>
  <c r="BT881" i="1"/>
  <c r="BU881" i="1"/>
  <c r="BV881" i="1"/>
  <c r="BP882" i="1"/>
  <c r="BQ882" i="1"/>
  <c r="BR882" i="1"/>
  <c r="BS882" i="1"/>
  <c r="BT882" i="1"/>
  <c r="BU882" i="1"/>
  <c r="BV882" i="1"/>
  <c r="BP883" i="1"/>
  <c r="BQ883" i="1"/>
  <c r="BR883" i="1"/>
  <c r="BS883" i="1"/>
  <c r="BT883" i="1"/>
  <c r="BU883" i="1"/>
  <c r="BV883" i="1"/>
  <c r="BP884" i="1"/>
  <c r="BQ884" i="1"/>
  <c r="BR884" i="1"/>
  <c r="BS884" i="1"/>
  <c r="BT884" i="1"/>
  <c r="BU884" i="1"/>
  <c r="BV884" i="1"/>
  <c r="BP885" i="1"/>
  <c r="BQ885" i="1"/>
  <c r="BR885" i="1"/>
  <c r="BS885" i="1"/>
  <c r="BT885" i="1"/>
  <c r="BU885" i="1"/>
  <c r="BV885" i="1"/>
  <c r="BP886" i="1"/>
  <c r="BQ886" i="1"/>
  <c r="BR886" i="1"/>
  <c r="BS886" i="1"/>
  <c r="BT886" i="1"/>
  <c r="BU886" i="1"/>
  <c r="BV886" i="1"/>
  <c r="BP887" i="1"/>
  <c r="BQ887" i="1"/>
  <c r="BR887" i="1"/>
  <c r="BS887" i="1"/>
  <c r="BT887" i="1"/>
  <c r="BU887" i="1"/>
  <c r="BV887" i="1"/>
  <c r="BP888" i="1"/>
  <c r="BQ888" i="1"/>
  <c r="BR888" i="1"/>
  <c r="BS888" i="1"/>
  <c r="BT888" i="1"/>
  <c r="BU888" i="1"/>
  <c r="BV888" i="1"/>
  <c r="BP889" i="1"/>
  <c r="BQ889" i="1"/>
  <c r="BR889" i="1"/>
  <c r="BS889" i="1"/>
  <c r="BT889" i="1"/>
  <c r="BU889" i="1"/>
  <c r="BV889" i="1"/>
  <c r="BP890" i="1"/>
  <c r="BQ890" i="1"/>
  <c r="BR890" i="1"/>
  <c r="BS890" i="1"/>
  <c r="BT890" i="1"/>
  <c r="BU890" i="1"/>
  <c r="BV890" i="1"/>
  <c r="BP891" i="1"/>
  <c r="BQ891" i="1"/>
  <c r="BR891" i="1"/>
  <c r="BS891" i="1"/>
  <c r="BT891" i="1"/>
  <c r="BU891" i="1"/>
  <c r="BV891" i="1"/>
  <c r="BP892" i="1"/>
  <c r="BQ892" i="1"/>
  <c r="BR892" i="1"/>
  <c r="BS892" i="1"/>
  <c r="BT892" i="1"/>
  <c r="BU892" i="1"/>
  <c r="BV892" i="1"/>
  <c r="BP893" i="1"/>
  <c r="BQ893" i="1"/>
  <c r="BR893" i="1"/>
  <c r="BS893" i="1"/>
  <c r="BT893" i="1"/>
  <c r="BU893" i="1"/>
  <c r="BV893" i="1"/>
  <c r="BP894" i="1"/>
  <c r="BQ894" i="1"/>
  <c r="BR894" i="1"/>
  <c r="BS894" i="1"/>
  <c r="BT894" i="1"/>
  <c r="BU894" i="1"/>
  <c r="BV894" i="1"/>
  <c r="BP895" i="1"/>
  <c r="BQ895" i="1"/>
  <c r="BR895" i="1"/>
  <c r="BS895" i="1"/>
  <c r="BT895" i="1"/>
  <c r="BU895" i="1"/>
  <c r="BV895" i="1"/>
  <c r="BP896" i="1"/>
  <c r="BQ896" i="1"/>
  <c r="BR896" i="1"/>
  <c r="BS896" i="1"/>
  <c r="BT896" i="1"/>
  <c r="BU896" i="1"/>
  <c r="BV896" i="1"/>
  <c r="BP897" i="1"/>
  <c r="BQ897" i="1"/>
  <c r="BR897" i="1"/>
  <c r="BS897" i="1"/>
  <c r="BT897" i="1"/>
  <c r="BU897" i="1"/>
  <c r="BV897" i="1"/>
  <c r="BP898" i="1"/>
  <c r="BQ898" i="1"/>
  <c r="BR898" i="1"/>
  <c r="BS898" i="1"/>
  <c r="BT898" i="1"/>
  <c r="BU898" i="1"/>
  <c r="BV898" i="1"/>
  <c r="BP899" i="1"/>
  <c r="BQ899" i="1"/>
  <c r="BR899" i="1"/>
  <c r="BS899" i="1"/>
  <c r="BT899" i="1"/>
  <c r="BU899" i="1"/>
  <c r="BV899" i="1"/>
  <c r="BP900" i="1"/>
  <c r="BQ900" i="1"/>
  <c r="BR900" i="1"/>
  <c r="BS900" i="1"/>
  <c r="BT900" i="1"/>
  <c r="BU900" i="1"/>
  <c r="BV900" i="1"/>
  <c r="BP901" i="1"/>
  <c r="BQ901" i="1"/>
  <c r="BR901" i="1"/>
  <c r="BS901" i="1"/>
  <c r="BT901" i="1"/>
  <c r="BU901" i="1"/>
  <c r="BV901" i="1"/>
  <c r="BP902" i="1"/>
  <c r="BQ902" i="1"/>
  <c r="BR902" i="1"/>
  <c r="BS902" i="1"/>
  <c r="BT902" i="1"/>
  <c r="BU902" i="1"/>
  <c r="BV902" i="1"/>
  <c r="BP903" i="1"/>
  <c r="BQ903" i="1"/>
  <c r="BR903" i="1"/>
  <c r="BS903" i="1"/>
  <c r="BT903" i="1"/>
  <c r="BU903" i="1"/>
  <c r="BV903" i="1"/>
  <c r="BP904" i="1"/>
  <c r="BQ904" i="1"/>
  <c r="BR904" i="1"/>
  <c r="BS904" i="1"/>
  <c r="BT904" i="1"/>
  <c r="BU904" i="1"/>
  <c r="BV904" i="1"/>
  <c r="BP905" i="1"/>
  <c r="BQ905" i="1"/>
  <c r="BR905" i="1"/>
  <c r="BS905" i="1"/>
  <c r="BT905" i="1"/>
  <c r="BU905" i="1"/>
  <c r="BV905" i="1"/>
  <c r="BP906" i="1"/>
  <c r="BQ906" i="1"/>
  <c r="BR906" i="1"/>
  <c r="BS906" i="1"/>
  <c r="BT906" i="1"/>
  <c r="BU906" i="1"/>
  <c r="BV906" i="1"/>
  <c r="BP907" i="1"/>
  <c r="BQ907" i="1"/>
  <c r="BR907" i="1"/>
  <c r="BS907" i="1"/>
  <c r="BT907" i="1"/>
  <c r="BU907" i="1"/>
  <c r="BV907" i="1"/>
  <c r="BP908" i="1"/>
  <c r="BQ908" i="1"/>
  <c r="BR908" i="1"/>
  <c r="BS908" i="1"/>
  <c r="BT908" i="1"/>
  <c r="BU908" i="1"/>
  <c r="BV908" i="1"/>
  <c r="BP909" i="1"/>
  <c r="BQ909" i="1"/>
  <c r="BR909" i="1"/>
  <c r="BS909" i="1"/>
  <c r="BT909" i="1"/>
  <c r="BU909" i="1"/>
  <c r="BV909" i="1"/>
  <c r="BP910" i="1"/>
  <c r="BQ910" i="1"/>
  <c r="BR910" i="1"/>
  <c r="BS910" i="1"/>
  <c r="BT910" i="1"/>
  <c r="BU910" i="1"/>
  <c r="BV910" i="1"/>
  <c r="BP911" i="1"/>
  <c r="BQ911" i="1"/>
  <c r="BR911" i="1"/>
  <c r="BS911" i="1"/>
  <c r="BT911" i="1"/>
  <c r="BU911" i="1"/>
  <c r="BV911" i="1"/>
  <c r="BP912" i="1"/>
  <c r="BQ912" i="1"/>
  <c r="BR912" i="1"/>
  <c r="BS912" i="1"/>
  <c r="BT912" i="1"/>
  <c r="BU912" i="1"/>
  <c r="BV912" i="1"/>
  <c r="BP913" i="1"/>
  <c r="BQ913" i="1"/>
  <c r="BR913" i="1"/>
  <c r="BS913" i="1"/>
  <c r="BT913" i="1"/>
  <c r="BU913" i="1"/>
  <c r="BV913" i="1"/>
  <c r="BP914" i="1"/>
  <c r="BQ914" i="1"/>
  <c r="BR914" i="1"/>
  <c r="BS914" i="1"/>
  <c r="BT914" i="1"/>
  <c r="BU914" i="1"/>
  <c r="BV914" i="1"/>
  <c r="BP915" i="1"/>
  <c r="BQ915" i="1"/>
  <c r="BR915" i="1"/>
  <c r="BS915" i="1"/>
  <c r="BT915" i="1"/>
  <c r="BU915" i="1"/>
  <c r="BV915" i="1"/>
  <c r="BP916" i="1"/>
  <c r="BQ916" i="1"/>
  <c r="BR916" i="1"/>
  <c r="BS916" i="1"/>
  <c r="BT916" i="1"/>
  <c r="BU916" i="1"/>
  <c r="BV916" i="1"/>
  <c r="BP917" i="1"/>
  <c r="BQ917" i="1"/>
  <c r="BR917" i="1"/>
  <c r="BS917" i="1"/>
  <c r="BT917" i="1"/>
  <c r="BU917" i="1"/>
  <c r="BV917" i="1"/>
  <c r="BP918" i="1"/>
  <c r="BQ918" i="1"/>
  <c r="BR918" i="1"/>
  <c r="BS918" i="1"/>
  <c r="BT918" i="1"/>
  <c r="BU918" i="1"/>
  <c r="BV918" i="1"/>
  <c r="BP919" i="1"/>
  <c r="BQ919" i="1"/>
  <c r="BR919" i="1"/>
  <c r="BS919" i="1"/>
  <c r="BT919" i="1"/>
  <c r="BU919" i="1"/>
  <c r="BV919" i="1"/>
  <c r="BP920" i="1"/>
  <c r="BQ920" i="1"/>
  <c r="BR920" i="1"/>
  <c r="BS920" i="1"/>
  <c r="BT920" i="1"/>
  <c r="BU920" i="1"/>
  <c r="BV920" i="1"/>
  <c r="BP921" i="1"/>
  <c r="BQ921" i="1"/>
  <c r="BR921" i="1"/>
  <c r="BS921" i="1"/>
  <c r="BT921" i="1"/>
  <c r="BU921" i="1"/>
  <c r="BV921" i="1"/>
  <c r="BP922" i="1"/>
  <c r="BQ922" i="1"/>
  <c r="BR922" i="1"/>
  <c r="BS922" i="1"/>
  <c r="BT922" i="1"/>
  <c r="BU922" i="1"/>
  <c r="BV922" i="1"/>
  <c r="BP923" i="1"/>
  <c r="BQ923" i="1"/>
  <c r="BR923" i="1"/>
  <c r="BS923" i="1"/>
  <c r="BT923" i="1"/>
  <c r="BU923" i="1"/>
  <c r="BV923" i="1"/>
  <c r="BP924" i="1"/>
  <c r="BQ924" i="1"/>
  <c r="BR924" i="1"/>
  <c r="BS924" i="1"/>
  <c r="BT924" i="1"/>
  <c r="BU924" i="1"/>
  <c r="BV924" i="1"/>
  <c r="BP925" i="1"/>
  <c r="BQ925" i="1"/>
  <c r="BR925" i="1"/>
  <c r="BS925" i="1"/>
  <c r="BT925" i="1"/>
  <c r="BU925" i="1"/>
  <c r="BV925" i="1"/>
  <c r="BP926" i="1"/>
  <c r="BQ926" i="1"/>
  <c r="BR926" i="1"/>
  <c r="BS926" i="1"/>
  <c r="BT926" i="1"/>
  <c r="BU926" i="1"/>
  <c r="BV926" i="1"/>
  <c r="BP927" i="1"/>
  <c r="BQ927" i="1"/>
  <c r="BR927" i="1"/>
  <c r="BS927" i="1"/>
  <c r="BT927" i="1"/>
  <c r="BU927" i="1"/>
  <c r="BV927" i="1"/>
  <c r="BP928" i="1"/>
  <c r="BQ928" i="1"/>
  <c r="BR928" i="1"/>
  <c r="BS928" i="1"/>
  <c r="BT928" i="1"/>
  <c r="BU928" i="1"/>
  <c r="BV928" i="1"/>
  <c r="BP929" i="1"/>
  <c r="BQ929" i="1"/>
  <c r="BR929" i="1"/>
  <c r="BS929" i="1"/>
  <c r="BT929" i="1"/>
  <c r="BU929" i="1"/>
  <c r="BV929" i="1"/>
  <c r="BP930" i="1"/>
  <c r="BQ930" i="1"/>
  <c r="BR930" i="1"/>
  <c r="BS930" i="1"/>
  <c r="BT930" i="1"/>
  <c r="BU930" i="1"/>
  <c r="BV930" i="1"/>
  <c r="BP931" i="1"/>
  <c r="BQ931" i="1"/>
  <c r="BR931" i="1"/>
  <c r="BS931" i="1"/>
  <c r="BT931" i="1"/>
  <c r="BU931" i="1"/>
  <c r="BV931" i="1"/>
  <c r="BP932" i="1"/>
  <c r="BQ932" i="1"/>
  <c r="BR932" i="1"/>
  <c r="BS932" i="1"/>
  <c r="BT932" i="1"/>
  <c r="BU932" i="1"/>
  <c r="BV932" i="1"/>
  <c r="BP933" i="1"/>
  <c r="BQ933" i="1"/>
  <c r="BR933" i="1"/>
  <c r="BS933" i="1"/>
  <c r="BT933" i="1"/>
  <c r="BU933" i="1"/>
  <c r="BV933" i="1"/>
  <c r="BP934" i="1"/>
  <c r="BQ934" i="1"/>
  <c r="BR934" i="1"/>
  <c r="BS934" i="1"/>
  <c r="BT934" i="1"/>
  <c r="BU934" i="1"/>
  <c r="BV934" i="1"/>
  <c r="BP935" i="1"/>
  <c r="BQ935" i="1"/>
  <c r="BR935" i="1"/>
  <c r="BS935" i="1"/>
  <c r="BT935" i="1"/>
  <c r="BU935" i="1"/>
  <c r="BV935" i="1"/>
  <c r="BP936" i="1"/>
  <c r="BQ936" i="1"/>
  <c r="BR936" i="1"/>
  <c r="BS936" i="1"/>
  <c r="BT936" i="1"/>
  <c r="BU936" i="1"/>
  <c r="BV936" i="1"/>
  <c r="BP937" i="1"/>
  <c r="BQ937" i="1"/>
  <c r="BR937" i="1"/>
  <c r="BS937" i="1"/>
  <c r="BT937" i="1"/>
  <c r="BU937" i="1"/>
  <c r="BV937" i="1"/>
  <c r="BP938" i="1"/>
  <c r="BQ938" i="1"/>
  <c r="BR938" i="1"/>
  <c r="BS938" i="1"/>
  <c r="BT938" i="1"/>
  <c r="BU938" i="1"/>
  <c r="BV938" i="1"/>
  <c r="BP939" i="1"/>
  <c r="BQ939" i="1"/>
  <c r="BR939" i="1"/>
  <c r="BS939" i="1"/>
  <c r="BT939" i="1"/>
  <c r="BU939" i="1"/>
  <c r="BV939" i="1"/>
  <c r="BP940" i="1"/>
  <c r="BQ940" i="1"/>
  <c r="BR940" i="1"/>
  <c r="BS940" i="1"/>
  <c r="BT940" i="1"/>
  <c r="BU940" i="1"/>
  <c r="BV940" i="1"/>
  <c r="BP941" i="1"/>
  <c r="BQ941" i="1"/>
  <c r="BR941" i="1"/>
  <c r="BS941" i="1"/>
  <c r="BT941" i="1"/>
  <c r="BU941" i="1"/>
  <c r="BV941" i="1"/>
  <c r="BP942" i="1"/>
  <c r="BQ942" i="1"/>
  <c r="BR942" i="1"/>
  <c r="BS942" i="1"/>
  <c r="BT942" i="1"/>
  <c r="BU942" i="1"/>
  <c r="BV942" i="1"/>
  <c r="BP943" i="1"/>
  <c r="BQ943" i="1"/>
  <c r="BR943" i="1"/>
  <c r="BS943" i="1"/>
  <c r="BT943" i="1"/>
  <c r="BU943" i="1"/>
  <c r="BV943" i="1"/>
  <c r="BP944" i="1"/>
  <c r="BQ944" i="1"/>
  <c r="BR944" i="1"/>
  <c r="BS944" i="1"/>
  <c r="BT944" i="1"/>
  <c r="BU944" i="1"/>
  <c r="BV944" i="1"/>
  <c r="BP945" i="1"/>
  <c r="BQ945" i="1"/>
  <c r="BR945" i="1"/>
  <c r="BS945" i="1"/>
  <c r="BT945" i="1"/>
  <c r="BU945" i="1"/>
  <c r="BV945" i="1"/>
  <c r="BP946" i="1"/>
  <c r="BQ946" i="1"/>
  <c r="BR946" i="1"/>
  <c r="BS946" i="1"/>
  <c r="BT946" i="1"/>
  <c r="BU946" i="1"/>
  <c r="BV946" i="1"/>
  <c r="BP947" i="1"/>
  <c r="BQ947" i="1"/>
  <c r="BR947" i="1"/>
  <c r="BS947" i="1"/>
  <c r="BT947" i="1"/>
  <c r="BU947" i="1"/>
  <c r="BV947" i="1"/>
  <c r="BP948" i="1"/>
  <c r="BQ948" i="1"/>
  <c r="BR948" i="1"/>
  <c r="BS948" i="1"/>
  <c r="BT948" i="1"/>
  <c r="BU948" i="1"/>
  <c r="BV948" i="1"/>
  <c r="BP949" i="1"/>
  <c r="BQ949" i="1"/>
  <c r="BR949" i="1"/>
  <c r="BS949" i="1"/>
  <c r="BT949" i="1"/>
  <c r="BU949" i="1"/>
  <c r="BV949" i="1"/>
  <c r="BP950" i="1"/>
  <c r="BQ950" i="1"/>
  <c r="BR950" i="1"/>
  <c r="BS950" i="1"/>
  <c r="BT950" i="1"/>
  <c r="BU950" i="1"/>
  <c r="BV950" i="1"/>
  <c r="BP951" i="1"/>
  <c r="BQ951" i="1"/>
  <c r="BR951" i="1"/>
  <c r="BS951" i="1"/>
  <c r="BT951" i="1"/>
  <c r="BU951" i="1"/>
  <c r="BV951" i="1"/>
  <c r="BP952" i="1"/>
  <c r="BQ952" i="1"/>
  <c r="BR952" i="1"/>
  <c r="BS952" i="1"/>
  <c r="BT952" i="1"/>
  <c r="BU952" i="1"/>
  <c r="BV952" i="1"/>
  <c r="BP953" i="1"/>
  <c r="BQ953" i="1"/>
  <c r="BR953" i="1"/>
  <c r="BS953" i="1"/>
  <c r="BT953" i="1"/>
  <c r="BU953" i="1"/>
  <c r="BV953" i="1"/>
  <c r="BP954" i="1"/>
  <c r="BQ954" i="1"/>
  <c r="BR954" i="1"/>
  <c r="BS954" i="1"/>
  <c r="BT954" i="1"/>
  <c r="BU954" i="1"/>
  <c r="BV954" i="1"/>
  <c r="BP955" i="1"/>
  <c r="BQ955" i="1"/>
  <c r="BR955" i="1"/>
  <c r="BS955" i="1"/>
  <c r="BT955" i="1"/>
  <c r="BU955" i="1"/>
  <c r="BV955" i="1"/>
  <c r="BP956" i="1"/>
  <c r="BQ956" i="1"/>
  <c r="BR956" i="1"/>
  <c r="BS956" i="1"/>
  <c r="BT956" i="1"/>
  <c r="BU956" i="1"/>
  <c r="BV956" i="1"/>
  <c r="BP957" i="1"/>
  <c r="BQ957" i="1"/>
  <c r="BR957" i="1"/>
  <c r="BS957" i="1"/>
  <c r="BT957" i="1"/>
  <c r="BU957" i="1"/>
  <c r="BV957" i="1"/>
  <c r="BP958" i="1"/>
  <c r="BQ958" i="1"/>
  <c r="BR958" i="1"/>
  <c r="BS958" i="1"/>
  <c r="BT958" i="1"/>
  <c r="BU958" i="1"/>
  <c r="BV958" i="1"/>
  <c r="BP959" i="1"/>
  <c r="BQ959" i="1"/>
  <c r="BR959" i="1"/>
  <c r="BS959" i="1"/>
  <c r="BT959" i="1"/>
  <c r="BU959" i="1"/>
  <c r="BV959" i="1"/>
  <c r="BP960" i="1"/>
  <c r="BQ960" i="1"/>
  <c r="BR960" i="1"/>
  <c r="BS960" i="1"/>
  <c r="BT960" i="1"/>
  <c r="BU960" i="1"/>
  <c r="BV960" i="1"/>
  <c r="BP961" i="1"/>
  <c r="BQ961" i="1"/>
  <c r="BR961" i="1"/>
  <c r="BS961" i="1"/>
  <c r="BT961" i="1"/>
  <c r="BU961" i="1"/>
  <c r="BV961" i="1"/>
  <c r="BP962" i="1"/>
  <c r="BQ962" i="1"/>
  <c r="BR962" i="1"/>
  <c r="BS962" i="1"/>
  <c r="BT962" i="1"/>
  <c r="BU962" i="1"/>
  <c r="BV962" i="1"/>
  <c r="BP963" i="1"/>
  <c r="BQ963" i="1"/>
  <c r="BR963" i="1"/>
  <c r="BS963" i="1"/>
  <c r="BT963" i="1"/>
  <c r="BU963" i="1"/>
  <c r="BV963" i="1"/>
  <c r="BP964" i="1"/>
  <c r="BQ964" i="1"/>
  <c r="BR964" i="1"/>
  <c r="BS964" i="1"/>
  <c r="BT964" i="1"/>
  <c r="BU964" i="1"/>
  <c r="BV964" i="1"/>
  <c r="BP965" i="1"/>
  <c r="BQ965" i="1"/>
  <c r="BR965" i="1"/>
  <c r="BS965" i="1"/>
  <c r="BT965" i="1"/>
  <c r="BU965" i="1"/>
  <c r="BV965" i="1"/>
  <c r="BP966" i="1"/>
  <c r="BQ966" i="1"/>
  <c r="BR966" i="1"/>
  <c r="BS966" i="1"/>
  <c r="BT966" i="1"/>
  <c r="BU966" i="1"/>
  <c r="BV966" i="1"/>
  <c r="BP967" i="1"/>
  <c r="BQ967" i="1"/>
  <c r="BR967" i="1"/>
  <c r="BS967" i="1"/>
  <c r="BT967" i="1"/>
  <c r="BU967" i="1"/>
  <c r="BV967" i="1"/>
  <c r="BP968" i="1"/>
  <c r="BQ968" i="1"/>
  <c r="BR968" i="1"/>
  <c r="BS968" i="1"/>
  <c r="BT968" i="1"/>
  <c r="BU968" i="1"/>
  <c r="BV968" i="1"/>
  <c r="BP969" i="1"/>
  <c r="BQ969" i="1"/>
  <c r="BR969" i="1"/>
  <c r="BS969" i="1"/>
  <c r="BT969" i="1"/>
  <c r="BU969" i="1"/>
  <c r="BV969" i="1"/>
  <c r="BP970" i="1"/>
  <c r="BQ970" i="1"/>
  <c r="BR970" i="1"/>
  <c r="BS970" i="1"/>
  <c r="BT970" i="1"/>
  <c r="BU970" i="1"/>
  <c r="BV970" i="1"/>
  <c r="BP971" i="1"/>
  <c r="BQ971" i="1"/>
  <c r="BR971" i="1"/>
  <c r="BS971" i="1"/>
  <c r="BT971" i="1"/>
  <c r="BU971" i="1"/>
  <c r="BV971" i="1"/>
  <c r="BP972" i="1"/>
  <c r="BQ972" i="1"/>
  <c r="BR972" i="1"/>
  <c r="BS972" i="1"/>
  <c r="BT972" i="1"/>
  <c r="BU972" i="1"/>
  <c r="BV972" i="1"/>
  <c r="BP973" i="1"/>
  <c r="BQ973" i="1"/>
  <c r="BR973" i="1"/>
  <c r="BS973" i="1"/>
  <c r="BT973" i="1"/>
  <c r="BU973" i="1"/>
  <c r="BV973" i="1"/>
  <c r="BP974" i="1"/>
  <c r="BQ974" i="1"/>
  <c r="BR974" i="1"/>
  <c r="BS974" i="1"/>
  <c r="BT974" i="1"/>
  <c r="BU974" i="1"/>
  <c r="BV974" i="1"/>
  <c r="BP975" i="1"/>
  <c r="BQ975" i="1"/>
  <c r="BR975" i="1"/>
  <c r="BS975" i="1"/>
  <c r="BT975" i="1"/>
  <c r="BU975" i="1"/>
  <c r="BV975" i="1"/>
  <c r="BP976" i="1"/>
  <c r="BQ976" i="1"/>
  <c r="BR976" i="1"/>
  <c r="BS976" i="1"/>
  <c r="BT976" i="1"/>
  <c r="BU976" i="1"/>
  <c r="BV976" i="1"/>
  <c r="BP977" i="1"/>
  <c r="BQ977" i="1"/>
  <c r="BR977" i="1"/>
  <c r="BS977" i="1"/>
  <c r="BT977" i="1"/>
  <c r="BU977" i="1"/>
  <c r="BV977" i="1"/>
  <c r="BP978" i="1"/>
  <c r="BQ978" i="1"/>
  <c r="BR978" i="1"/>
  <c r="BS978" i="1"/>
  <c r="BT978" i="1"/>
  <c r="BU978" i="1"/>
  <c r="BV978" i="1"/>
  <c r="BP979" i="1"/>
  <c r="BQ979" i="1"/>
  <c r="BR979" i="1"/>
  <c r="BS979" i="1"/>
  <c r="BT979" i="1"/>
  <c r="BU979" i="1"/>
  <c r="BV979" i="1"/>
  <c r="BP980" i="1"/>
  <c r="BQ980" i="1"/>
  <c r="BR980" i="1"/>
  <c r="BS980" i="1"/>
  <c r="BT980" i="1"/>
  <c r="BU980" i="1"/>
  <c r="BV980" i="1"/>
  <c r="BP981" i="1"/>
  <c r="BQ981" i="1"/>
  <c r="BR981" i="1"/>
  <c r="BS981" i="1"/>
  <c r="BT981" i="1"/>
  <c r="BU981" i="1"/>
  <c r="BV981" i="1"/>
  <c r="BP982" i="1"/>
  <c r="BQ982" i="1"/>
  <c r="BR982" i="1"/>
  <c r="BS982" i="1"/>
  <c r="BT982" i="1"/>
  <c r="BU982" i="1"/>
  <c r="BV982" i="1"/>
  <c r="BP983" i="1"/>
  <c r="BQ983" i="1"/>
  <c r="BR983" i="1"/>
  <c r="BS983" i="1"/>
  <c r="BT983" i="1"/>
  <c r="BU983" i="1"/>
  <c r="BV983" i="1"/>
  <c r="BP984" i="1"/>
  <c r="BQ984" i="1"/>
  <c r="BR984" i="1"/>
  <c r="BS984" i="1"/>
  <c r="BT984" i="1"/>
  <c r="BU984" i="1"/>
  <c r="BV984" i="1"/>
  <c r="BP985" i="1"/>
  <c r="BQ985" i="1"/>
  <c r="BR985" i="1"/>
  <c r="BS985" i="1"/>
  <c r="BT985" i="1"/>
  <c r="BU985" i="1"/>
  <c r="BV985" i="1"/>
  <c r="BP986" i="1"/>
  <c r="BQ986" i="1"/>
  <c r="BR986" i="1"/>
  <c r="BS986" i="1"/>
  <c r="BT986" i="1"/>
  <c r="BU986" i="1"/>
  <c r="BV986" i="1"/>
  <c r="BP987" i="1"/>
  <c r="BQ987" i="1"/>
  <c r="BR987" i="1"/>
  <c r="BS987" i="1"/>
  <c r="BT987" i="1"/>
  <c r="BU987" i="1"/>
  <c r="BV987" i="1"/>
  <c r="BP988" i="1"/>
  <c r="BQ988" i="1"/>
  <c r="BR988" i="1"/>
  <c r="BS988" i="1"/>
  <c r="BT988" i="1"/>
  <c r="BU988" i="1"/>
  <c r="BV988" i="1"/>
  <c r="BP989" i="1"/>
  <c r="BQ989" i="1"/>
  <c r="BR989" i="1"/>
  <c r="BS989" i="1"/>
  <c r="BT989" i="1"/>
  <c r="BU989" i="1"/>
  <c r="BV989" i="1"/>
  <c r="BP990" i="1"/>
  <c r="BQ990" i="1"/>
  <c r="BR990" i="1"/>
  <c r="BS990" i="1"/>
  <c r="BT990" i="1"/>
  <c r="BU990" i="1"/>
  <c r="BV990" i="1"/>
  <c r="BP991" i="1"/>
  <c r="BQ991" i="1"/>
  <c r="BR991" i="1"/>
  <c r="BS991" i="1"/>
  <c r="BT991" i="1"/>
  <c r="BU991" i="1"/>
  <c r="BV991" i="1"/>
  <c r="BP992" i="1"/>
  <c r="BQ992" i="1"/>
  <c r="BR992" i="1"/>
  <c r="BS992" i="1"/>
  <c r="BT992" i="1"/>
  <c r="BU992" i="1"/>
  <c r="BV992" i="1"/>
  <c r="BP993" i="1"/>
  <c r="BQ993" i="1"/>
  <c r="BR993" i="1"/>
  <c r="BS993" i="1"/>
  <c r="BT993" i="1"/>
  <c r="BU993" i="1"/>
  <c r="BV993" i="1"/>
  <c r="BP994" i="1"/>
  <c r="BQ994" i="1"/>
  <c r="BR994" i="1"/>
  <c r="BS994" i="1"/>
  <c r="BT994" i="1"/>
  <c r="BU994" i="1"/>
  <c r="BV994" i="1"/>
  <c r="BP995" i="1"/>
  <c r="BQ995" i="1"/>
  <c r="BR995" i="1"/>
  <c r="BS995" i="1"/>
  <c r="BT995" i="1"/>
  <c r="BU995" i="1"/>
  <c r="BV995" i="1"/>
  <c r="BP996" i="1"/>
  <c r="BQ996" i="1"/>
  <c r="BR996" i="1"/>
  <c r="BS996" i="1"/>
  <c r="BT996" i="1"/>
  <c r="BU996" i="1"/>
  <c r="BV996" i="1"/>
  <c r="BP997" i="1"/>
  <c r="BQ997" i="1"/>
  <c r="BR997" i="1"/>
  <c r="BS997" i="1"/>
  <c r="BT997" i="1"/>
  <c r="BU997" i="1"/>
  <c r="BV997" i="1"/>
  <c r="BP998" i="1"/>
  <c r="BQ998" i="1"/>
  <c r="BR998" i="1"/>
  <c r="BS998" i="1"/>
  <c r="BT998" i="1"/>
  <c r="BU998" i="1"/>
  <c r="BV998" i="1"/>
  <c r="BP999" i="1"/>
  <c r="BQ999" i="1"/>
  <c r="BR999" i="1"/>
  <c r="BS999" i="1"/>
  <c r="BT999" i="1"/>
  <c r="BU999" i="1"/>
  <c r="BV999" i="1"/>
  <c r="BP1000" i="1"/>
  <c r="BQ1000" i="1"/>
  <c r="BR1000" i="1"/>
  <c r="BS1000" i="1"/>
  <c r="BT1000" i="1"/>
  <c r="BU1000" i="1"/>
  <c r="BV1000" i="1"/>
  <c r="BP1001" i="1"/>
  <c r="BQ1001" i="1"/>
  <c r="BR1001" i="1"/>
  <c r="BS1001" i="1"/>
  <c r="BT1001" i="1"/>
  <c r="BU1001" i="1"/>
  <c r="BV1001" i="1"/>
  <c r="BP1002" i="1"/>
  <c r="BQ1002" i="1"/>
  <c r="BR1002" i="1"/>
  <c r="BS1002" i="1"/>
  <c r="BT1002" i="1"/>
  <c r="BU1002" i="1"/>
  <c r="BV1002" i="1"/>
  <c r="BP1003" i="1"/>
  <c r="BQ1003" i="1"/>
  <c r="BR1003" i="1"/>
  <c r="BS1003" i="1"/>
  <c r="BT1003" i="1"/>
  <c r="BU1003" i="1"/>
  <c r="BV1003" i="1"/>
  <c r="BP1004" i="1"/>
  <c r="BQ1004" i="1"/>
  <c r="BR1004" i="1"/>
  <c r="BS1004" i="1"/>
  <c r="BT1004" i="1"/>
  <c r="BU1004" i="1"/>
  <c r="BV1004" i="1"/>
  <c r="BP1005" i="1"/>
  <c r="BQ1005" i="1"/>
  <c r="BR1005" i="1"/>
  <c r="BS1005" i="1"/>
  <c r="BT1005" i="1"/>
  <c r="BU1005" i="1"/>
  <c r="BV1005" i="1"/>
  <c r="BP1006" i="1"/>
  <c r="BQ1006" i="1"/>
  <c r="BR1006" i="1"/>
  <c r="BS1006" i="1"/>
  <c r="BT1006" i="1"/>
  <c r="BU1006" i="1"/>
  <c r="BV1006" i="1"/>
  <c r="BP1007" i="1"/>
  <c r="BQ1007" i="1"/>
  <c r="BR1007" i="1"/>
  <c r="BS1007" i="1"/>
  <c r="BT1007" i="1"/>
  <c r="BU1007" i="1"/>
  <c r="BV1007" i="1"/>
  <c r="BP1008" i="1"/>
  <c r="BQ1008" i="1"/>
  <c r="BR1008" i="1"/>
  <c r="BS1008" i="1"/>
  <c r="BT1008" i="1"/>
  <c r="BU1008" i="1"/>
  <c r="BV1008" i="1"/>
  <c r="BP1009" i="1"/>
  <c r="BQ1009" i="1"/>
  <c r="BR1009" i="1"/>
  <c r="BS1009" i="1"/>
  <c r="BT1009" i="1"/>
  <c r="BU1009" i="1"/>
  <c r="BV1009" i="1"/>
  <c r="BP1010" i="1"/>
  <c r="BQ1010" i="1"/>
  <c r="BR1010" i="1"/>
  <c r="BS1010" i="1"/>
  <c r="BT1010" i="1"/>
  <c r="BU1010" i="1"/>
  <c r="BV1010" i="1"/>
  <c r="BP1011" i="1"/>
  <c r="BQ1011" i="1"/>
  <c r="BR1011" i="1"/>
  <c r="BS1011" i="1"/>
  <c r="BT1011" i="1"/>
  <c r="BU1011" i="1"/>
  <c r="BV1011" i="1"/>
  <c r="BP1012" i="1"/>
  <c r="BQ1012" i="1"/>
  <c r="BR1012" i="1"/>
  <c r="BS1012" i="1"/>
  <c r="BT1012" i="1"/>
  <c r="BU1012" i="1"/>
  <c r="BV1012" i="1"/>
  <c r="BP1013" i="1"/>
  <c r="BQ1013" i="1"/>
  <c r="BR1013" i="1"/>
  <c r="BS1013" i="1"/>
  <c r="BT1013" i="1"/>
  <c r="BU1013" i="1"/>
  <c r="BV1013" i="1"/>
  <c r="BP1014" i="1"/>
  <c r="BQ1014" i="1"/>
  <c r="BR1014" i="1"/>
  <c r="BS1014" i="1"/>
  <c r="BT1014" i="1"/>
  <c r="BU1014" i="1"/>
  <c r="BV1014" i="1"/>
  <c r="BP1015" i="1"/>
  <c r="BQ1015" i="1"/>
  <c r="BR1015" i="1"/>
  <c r="BS1015" i="1"/>
  <c r="BT1015" i="1"/>
  <c r="BU1015" i="1"/>
  <c r="BV1015" i="1"/>
  <c r="BP1016" i="1"/>
  <c r="BQ1016" i="1"/>
  <c r="BR1016" i="1"/>
  <c r="BS1016" i="1"/>
  <c r="BT1016" i="1"/>
  <c r="BU1016" i="1"/>
  <c r="BV1016" i="1"/>
  <c r="BP1017" i="1"/>
  <c r="BQ1017" i="1"/>
  <c r="BR1017" i="1"/>
  <c r="BS1017" i="1"/>
  <c r="BT1017" i="1"/>
  <c r="BU1017" i="1"/>
  <c r="BV1017" i="1"/>
  <c r="BP1018" i="1"/>
  <c r="BQ1018" i="1"/>
  <c r="BR1018" i="1"/>
  <c r="BS1018" i="1"/>
  <c r="BT1018" i="1"/>
  <c r="BU1018" i="1"/>
  <c r="BV1018" i="1"/>
  <c r="BP1019" i="1"/>
  <c r="BQ1019" i="1"/>
  <c r="BR1019" i="1"/>
  <c r="BS1019" i="1"/>
  <c r="BT1019" i="1"/>
  <c r="BU1019" i="1"/>
  <c r="BV1019" i="1"/>
  <c r="BP1020" i="1"/>
  <c r="BQ1020" i="1"/>
  <c r="BR1020" i="1"/>
  <c r="BS1020" i="1"/>
  <c r="BT1020" i="1"/>
  <c r="BU1020" i="1"/>
  <c r="BV1020" i="1"/>
  <c r="BP1021" i="1"/>
  <c r="BQ1021" i="1"/>
  <c r="BR1021" i="1"/>
  <c r="BS1021" i="1"/>
  <c r="BT1021" i="1"/>
  <c r="BU1021" i="1"/>
  <c r="BV1021" i="1"/>
  <c r="BP1022" i="1"/>
  <c r="BQ1022" i="1"/>
  <c r="BR1022" i="1"/>
  <c r="BS1022" i="1"/>
  <c r="BT1022" i="1"/>
  <c r="BU1022" i="1"/>
  <c r="BV1022" i="1"/>
  <c r="BP1023" i="1"/>
  <c r="BQ1023" i="1"/>
  <c r="BR1023" i="1"/>
  <c r="BS1023" i="1"/>
  <c r="BT1023" i="1"/>
  <c r="BU1023" i="1"/>
  <c r="BV1023" i="1"/>
  <c r="BP1024" i="1"/>
  <c r="BQ1024" i="1"/>
  <c r="BR1024" i="1"/>
  <c r="BS1024" i="1"/>
  <c r="BT1024" i="1"/>
  <c r="BU1024" i="1"/>
  <c r="BV1024" i="1"/>
  <c r="BP1025" i="1"/>
  <c r="BQ1025" i="1"/>
  <c r="BR1025" i="1"/>
  <c r="BS1025" i="1"/>
  <c r="BT1025" i="1"/>
  <c r="BU1025" i="1"/>
  <c r="BV1025" i="1"/>
  <c r="BP1026" i="1"/>
  <c r="BQ1026" i="1"/>
  <c r="BR1026" i="1"/>
  <c r="BS1026" i="1"/>
  <c r="BT1026" i="1"/>
  <c r="BU1026" i="1"/>
  <c r="BV1026" i="1"/>
  <c r="BP1027" i="1"/>
  <c r="BQ1027" i="1"/>
  <c r="BR1027" i="1"/>
  <c r="BS1027" i="1"/>
  <c r="BT1027" i="1"/>
  <c r="BU1027" i="1"/>
  <c r="BV1027" i="1"/>
  <c r="BP1028" i="1"/>
  <c r="BQ1028" i="1"/>
  <c r="BR1028" i="1"/>
  <c r="BS1028" i="1"/>
  <c r="BT1028" i="1"/>
  <c r="BU1028" i="1"/>
  <c r="BV1028" i="1"/>
  <c r="BP1029" i="1"/>
  <c r="BQ1029" i="1"/>
  <c r="BR1029" i="1"/>
  <c r="BS1029" i="1"/>
  <c r="BT1029" i="1"/>
  <c r="BU1029" i="1"/>
  <c r="BV1029" i="1"/>
  <c r="BP1030" i="1"/>
  <c r="BQ1030" i="1"/>
  <c r="BR1030" i="1"/>
  <c r="BS1030" i="1"/>
  <c r="BT1030" i="1"/>
  <c r="BU1030" i="1"/>
  <c r="BV1030" i="1"/>
  <c r="BP1031" i="1"/>
  <c r="BQ1031" i="1"/>
  <c r="BR1031" i="1"/>
  <c r="BS1031" i="1"/>
  <c r="BT1031" i="1"/>
  <c r="BU1031" i="1"/>
  <c r="BV1031" i="1"/>
  <c r="BP1032" i="1"/>
  <c r="BQ1032" i="1"/>
  <c r="BR1032" i="1"/>
  <c r="BS1032" i="1"/>
  <c r="BT1032" i="1"/>
  <c r="BU1032" i="1"/>
  <c r="BV1032" i="1"/>
  <c r="BP1033" i="1"/>
  <c r="BQ1033" i="1"/>
  <c r="BR1033" i="1"/>
  <c r="BS1033" i="1"/>
  <c r="BT1033" i="1"/>
  <c r="BU1033" i="1"/>
  <c r="BV1033" i="1"/>
  <c r="BP1034" i="1"/>
  <c r="BQ1034" i="1"/>
  <c r="BR1034" i="1"/>
  <c r="BS1034" i="1"/>
  <c r="BT1034" i="1"/>
  <c r="BU1034" i="1"/>
  <c r="BV1034" i="1"/>
  <c r="BP1035" i="1"/>
  <c r="BQ1035" i="1"/>
  <c r="BR1035" i="1"/>
  <c r="BS1035" i="1"/>
  <c r="BT1035" i="1"/>
  <c r="BU1035" i="1"/>
  <c r="BV1035" i="1"/>
  <c r="BP1036" i="1"/>
  <c r="BQ1036" i="1"/>
  <c r="BR1036" i="1"/>
  <c r="BS1036" i="1"/>
  <c r="BT1036" i="1"/>
  <c r="BU1036" i="1"/>
  <c r="BV1036" i="1"/>
  <c r="BP1037" i="1"/>
  <c r="BQ1037" i="1"/>
  <c r="BR1037" i="1"/>
  <c r="BS1037" i="1"/>
  <c r="BT1037" i="1"/>
  <c r="BU1037" i="1"/>
  <c r="BV1037" i="1"/>
  <c r="BP1038" i="1"/>
  <c r="BQ1038" i="1"/>
  <c r="BR1038" i="1"/>
  <c r="BS1038" i="1"/>
  <c r="BT1038" i="1"/>
  <c r="BU1038" i="1"/>
  <c r="BV1038" i="1"/>
  <c r="BP1039" i="1"/>
  <c r="BQ1039" i="1"/>
  <c r="BR1039" i="1"/>
  <c r="BS1039" i="1"/>
  <c r="BT1039" i="1"/>
  <c r="BU1039" i="1"/>
  <c r="BV1039" i="1"/>
  <c r="BP1040" i="1"/>
  <c r="BQ1040" i="1"/>
  <c r="BR1040" i="1"/>
  <c r="BS1040" i="1"/>
  <c r="BT1040" i="1"/>
  <c r="BU1040" i="1"/>
  <c r="BV1040" i="1"/>
  <c r="BP1041" i="1"/>
  <c r="BQ1041" i="1"/>
  <c r="BR1041" i="1"/>
  <c r="BS1041" i="1"/>
  <c r="BT1041" i="1"/>
  <c r="BU1041" i="1"/>
  <c r="BV1041" i="1"/>
  <c r="BP1042" i="1"/>
  <c r="BQ1042" i="1"/>
  <c r="BR1042" i="1"/>
  <c r="BS1042" i="1"/>
  <c r="BT1042" i="1"/>
  <c r="BU1042" i="1"/>
  <c r="BV1042" i="1"/>
  <c r="BP1043" i="1"/>
  <c r="BQ1043" i="1"/>
  <c r="BR1043" i="1"/>
  <c r="BS1043" i="1"/>
  <c r="BT1043" i="1"/>
  <c r="BU1043" i="1"/>
  <c r="BV1043" i="1"/>
  <c r="BP1044" i="1"/>
  <c r="BQ1044" i="1"/>
  <c r="BR1044" i="1"/>
  <c r="BS1044" i="1"/>
  <c r="BT1044" i="1"/>
  <c r="BU1044" i="1"/>
  <c r="BV1044" i="1"/>
  <c r="BP1045" i="1"/>
  <c r="BQ1045" i="1"/>
  <c r="BR1045" i="1"/>
  <c r="BS1045" i="1"/>
  <c r="BT1045" i="1"/>
  <c r="BU1045" i="1"/>
  <c r="BV1045" i="1"/>
  <c r="BP1046" i="1"/>
  <c r="BQ1046" i="1"/>
  <c r="BR1046" i="1"/>
  <c r="BS1046" i="1"/>
  <c r="BT1046" i="1"/>
  <c r="BU1046" i="1"/>
  <c r="BV1046" i="1"/>
  <c r="BP1047" i="1"/>
  <c r="BQ1047" i="1"/>
  <c r="BR1047" i="1"/>
  <c r="BS1047" i="1"/>
  <c r="BT1047" i="1"/>
  <c r="BU1047" i="1"/>
  <c r="BV1047" i="1"/>
  <c r="BP1048" i="1"/>
  <c r="BQ1048" i="1"/>
  <c r="BR1048" i="1"/>
  <c r="BS1048" i="1"/>
  <c r="BT1048" i="1"/>
  <c r="BU1048" i="1"/>
  <c r="BV1048" i="1"/>
  <c r="BP1049" i="1"/>
  <c r="BQ1049" i="1"/>
  <c r="BR1049" i="1"/>
  <c r="BS1049" i="1"/>
  <c r="BT1049" i="1"/>
  <c r="BU1049" i="1"/>
  <c r="BV1049" i="1"/>
  <c r="BP1050" i="1"/>
  <c r="BQ1050" i="1"/>
  <c r="BR1050" i="1"/>
  <c r="BS1050" i="1"/>
  <c r="BT1050" i="1"/>
  <c r="BU1050" i="1"/>
  <c r="BV1050" i="1"/>
  <c r="BP1051" i="1"/>
  <c r="BQ1051" i="1"/>
  <c r="BR1051" i="1"/>
  <c r="BS1051" i="1"/>
  <c r="BT1051" i="1"/>
  <c r="BU1051" i="1"/>
  <c r="BV1051" i="1"/>
  <c r="BP1052" i="1"/>
  <c r="BQ1052" i="1"/>
  <c r="BR1052" i="1"/>
  <c r="BS1052" i="1"/>
  <c r="BT1052" i="1"/>
  <c r="BU1052" i="1"/>
  <c r="BV1052" i="1"/>
  <c r="BP1053" i="1"/>
  <c r="BQ1053" i="1"/>
  <c r="BR1053" i="1"/>
  <c r="BS1053" i="1"/>
  <c r="BT1053" i="1"/>
  <c r="BU1053" i="1"/>
  <c r="BV1053" i="1"/>
  <c r="BP1054" i="1"/>
  <c r="BQ1054" i="1"/>
  <c r="BR1054" i="1"/>
  <c r="BS1054" i="1"/>
  <c r="BT1054" i="1"/>
  <c r="BU1054" i="1"/>
  <c r="BV1054" i="1"/>
  <c r="BP1055" i="1"/>
  <c r="BQ1055" i="1"/>
  <c r="BR1055" i="1"/>
  <c r="BS1055" i="1"/>
  <c r="BT1055" i="1"/>
  <c r="BU1055" i="1"/>
  <c r="BV1055" i="1"/>
  <c r="BP1056" i="1"/>
  <c r="BQ1056" i="1"/>
  <c r="BR1056" i="1"/>
  <c r="BS1056" i="1"/>
  <c r="BT1056" i="1"/>
  <c r="BU1056" i="1"/>
  <c r="BV1056" i="1"/>
  <c r="BP1057" i="1"/>
  <c r="BQ1057" i="1"/>
  <c r="BR1057" i="1"/>
  <c r="BS1057" i="1"/>
  <c r="BT1057" i="1"/>
  <c r="BU1057" i="1"/>
  <c r="BV1057" i="1"/>
  <c r="BP1058" i="1"/>
  <c r="BQ1058" i="1"/>
  <c r="BR1058" i="1"/>
  <c r="BS1058" i="1"/>
  <c r="BT1058" i="1"/>
  <c r="BU1058" i="1"/>
  <c r="BV1058" i="1"/>
  <c r="BP1059" i="1"/>
  <c r="BQ1059" i="1"/>
  <c r="BR1059" i="1"/>
  <c r="BS1059" i="1"/>
  <c r="BT1059" i="1"/>
  <c r="BU1059" i="1"/>
  <c r="BV1059" i="1"/>
  <c r="BP1060" i="1"/>
  <c r="BQ1060" i="1"/>
  <c r="BR1060" i="1"/>
  <c r="BS1060" i="1"/>
  <c r="BT1060" i="1"/>
  <c r="BU1060" i="1"/>
  <c r="BV1060" i="1"/>
  <c r="BP1061" i="1"/>
  <c r="BQ1061" i="1"/>
  <c r="BR1061" i="1"/>
  <c r="BS1061" i="1"/>
  <c r="BT1061" i="1"/>
  <c r="BU1061" i="1"/>
  <c r="BV1061" i="1"/>
  <c r="BP1062" i="1"/>
  <c r="BQ1062" i="1"/>
  <c r="BR1062" i="1"/>
  <c r="BS1062" i="1"/>
  <c r="BT1062" i="1"/>
  <c r="BU1062" i="1"/>
  <c r="BV1062" i="1"/>
  <c r="BP1063" i="1"/>
  <c r="BQ1063" i="1"/>
  <c r="BR1063" i="1"/>
  <c r="BS1063" i="1"/>
  <c r="BT1063" i="1"/>
  <c r="BU1063" i="1"/>
  <c r="BV1063" i="1"/>
  <c r="BP1064" i="1"/>
  <c r="BQ1064" i="1"/>
  <c r="BR1064" i="1"/>
  <c r="BS1064" i="1"/>
  <c r="BT1064" i="1"/>
  <c r="BU1064" i="1"/>
  <c r="BV1064" i="1"/>
  <c r="BP1065" i="1"/>
  <c r="BQ1065" i="1"/>
  <c r="BR1065" i="1"/>
  <c r="BS1065" i="1"/>
  <c r="BT1065" i="1"/>
  <c r="BU1065" i="1"/>
  <c r="BV1065" i="1"/>
  <c r="BP1066" i="1"/>
  <c r="BQ1066" i="1"/>
  <c r="BR1066" i="1"/>
  <c r="BS1066" i="1"/>
  <c r="BT1066" i="1"/>
  <c r="BU1066" i="1"/>
  <c r="BV1066" i="1"/>
  <c r="BP1067" i="1"/>
  <c r="BQ1067" i="1"/>
  <c r="BR1067" i="1"/>
  <c r="BS1067" i="1"/>
  <c r="BT1067" i="1"/>
  <c r="BU1067" i="1"/>
  <c r="BV1067" i="1"/>
  <c r="BP1068" i="1"/>
  <c r="BQ1068" i="1"/>
  <c r="BR1068" i="1"/>
  <c r="BS1068" i="1"/>
  <c r="BT1068" i="1"/>
  <c r="BU1068" i="1"/>
  <c r="BV1068" i="1"/>
  <c r="BP1069" i="1"/>
  <c r="BQ1069" i="1"/>
  <c r="BR1069" i="1"/>
  <c r="BS1069" i="1"/>
  <c r="BT1069" i="1"/>
  <c r="BU1069" i="1"/>
  <c r="BV1069" i="1"/>
  <c r="BP1070" i="1"/>
  <c r="BQ1070" i="1"/>
  <c r="BR1070" i="1"/>
  <c r="BS1070" i="1"/>
  <c r="BT1070" i="1"/>
  <c r="BU1070" i="1"/>
  <c r="BV1070" i="1"/>
  <c r="BP1071" i="1"/>
  <c r="BQ1071" i="1"/>
  <c r="BR1071" i="1"/>
  <c r="BS1071" i="1"/>
  <c r="BT1071" i="1"/>
  <c r="BU1071" i="1"/>
  <c r="BV1071" i="1"/>
  <c r="BP1072" i="1"/>
  <c r="BQ1072" i="1"/>
  <c r="BR1072" i="1"/>
  <c r="BS1072" i="1"/>
  <c r="BT1072" i="1"/>
  <c r="BU1072" i="1"/>
  <c r="BV1072" i="1"/>
  <c r="BP1073" i="1"/>
  <c r="BQ1073" i="1"/>
  <c r="BR1073" i="1"/>
  <c r="BS1073" i="1"/>
  <c r="BT1073" i="1"/>
  <c r="BU1073" i="1"/>
  <c r="BV1073" i="1"/>
  <c r="BP1074" i="1"/>
  <c r="BQ1074" i="1"/>
  <c r="BR1074" i="1"/>
  <c r="BS1074" i="1"/>
  <c r="BT1074" i="1"/>
  <c r="BU1074" i="1"/>
  <c r="BV1074" i="1"/>
  <c r="BP1075" i="1"/>
  <c r="BQ1075" i="1"/>
  <c r="BR1075" i="1"/>
  <c r="BS1075" i="1"/>
  <c r="BT1075" i="1"/>
  <c r="BU1075" i="1"/>
  <c r="BV1075" i="1"/>
  <c r="BP1076" i="1"/>
  <c r="BQ1076" i="1"/>
  <c r="BR1076" i="1"/>
  <c r="BS1076" i="1"/>
  <c r="BT1076" i="1"/>
  <c r="BU1076" i="1"/>
  <c r="BV1076" i="1"/>
  <c r="BP1077" i="1"/>
  <c r="BQ1077" i="1"/>
  <c r="BR1077" i="1"/>
  <c r="BS1077" i="1"/>
  <c r="BT1077" i="1"/>
  <c r="BU1077" i="1"/>
  <c r="BV1077" i="1"/>
  <c r="BP1078" i="1"/>
  <c r="BQ1078" i="1"/>
  <c r="BR1078" i="1"/>
  <c r="BS1078" i="1"/>
  <c r="BT1078" i="1"/>
  <c r="BU1078" i="1"/>
  <c r="BV1078" i="1"/>
  <c r="BP1079" i="1"/>
  <c r="BQ1079" i="1"/>
  <c r="BR1079" i="1"/>
  <c r="BS1079" i="1"/>
  <c r="BT1079" i="1"/>
  <c r="BU1079" i="1"/>
  <c r="BV1079" i="1"/>
  <c r="BP1080" i="1"/>
  <c r="BQ1080" i="1"/>
  <c r="BR1080" i="1"/>
  <c r="BS1080" i="1"/>
  <c r="BT1080" i="1"/>
  <c r="BU1080" i="1"/>
  <c r="BV1080" i="1"/>
  <c r="BP1081" i="1"/>
  <c r="BQ1081" i="1"/>
  <c r="BR1081" i="1"/>
  <c r="BS1081" i="1"/>
  <c r="BT1081" i="1"/>
  <c r="BU1081" i="1"/>
  <c r="BV1081" i="1"/>
  <c r="BP1082" i="1"/>
  <c r="BQ1082" i="1"/>
  <c r="BR1082" i="1"/>
  <c r="BS1082" i="1"/>
  <c r="BT1082" i="1"/>
  <c r="BU1082" i="1"/>
  <c r="BV1082" i="1"/>
  <c r="BP1083" i="1"/>
  <c r="BQ1083" i="1"/>
  <c r="BR1083" i="1"/>
  <c r="BS1083" i="1"/>
  <c r="BT1083" i="1"/>
  <c r="BU1083" i="1"/>
  <c r="BV1083" i="1"/>
  <c r="BP1084" i="1"/>
  <c r="BQ1084" i="1"/>
  <c r="BR1084" i="1"/>
  <c r="BS1084" i="1"/>
  <c r="BT1084" i="1"/>
  <c r="BU1084" i="1"/>
  <c r="BV1084" i="1"/>
  <c r="BP1085" i="1"/>
  <c r="BQ1085" i="1"/>
  <c r="BR1085" i="1"/>
  <c r="BS1085" i="1"/>
  <c r="BT1085" i="1"/>
  <c r="BU1085" i="1"/>
  <c r="BV1085" i="1"/>
  <c r="BP1086" i="1"/>
  <c r="BQ1086" i="1"/>
  <c r="BR1086" i="1"/>
  <c r="BS1086" i="1"/>
  <c r="BT1086" i="1"/>
  <c r="BU1086" i="1"/>
  <c r="BV1086" i="1"/>
  <c r="BP1087" i="1"/>
  <c r="BQ1087" i="1"/>
  <c r="BR1087" i="1"/>
  <c r="BS1087" i="1"/>
  <c r="BT1087" i="1"/>
  <c r="BU1087" i="1"/>
  <c r="BV1087" i="1"/>
  <c r="BP1088" i="1"/>
  <c r="BQ1088" i="1"/>
  <c r="BR1088" i="1"/>
  <c r="BS1088" i="1"/>
  <c r="BT1088" i="1"/>
  <c r="BU1088" i="1"/>
  <c r="BV1088" i="1"/>
  <c r="BP1089" i="1"/>
  <c r="BQ1089" i="1"/>
  <c r="BR1089" i="1"/>
  <c r="BS1089" i="1"/>
  <c r="BT1089" i="1"/>
  <c r="BU1089" i="1"/>
  <c r="BV1089" i="1"/>
  <c r="BP1090" i="1"/>
  <c r="BQ1090" i="1"/>
  <c r="BR1090" i="1"/>
  <c r="BS1090" i="1"/>
  <c r="BT1090" i="1"/>
  <c r="BU1090" i="1"/>
  <c r="BV1090" i="1"/>
  <c r="BP1091" i="1"/>
  <c r="BQ1091" i="1"/>
  <c r="BR1091" i="1"/>
  <c r="BS1091" i="1"/>
  <c r="BT1091" i="1"/>
  <c r="BU1091" i="1"/>
  <c r="BV1091" i="1"/>
  <c r="BP1092" i="1"/>
  <c r="BQ1092" i="1"/>
  <c r="BR1092" i="1"/>
  <c r="BS1092" i="1"/>
  <c r="BT1092" i="1"/>
  <c r="BU1092" i="1"/>
  <c r="BV1092" i="1"/>
  <c r="BP1093" i="1"/>
  <c r="BQ1093" i="1"/>
  <c r="BR1093" i="1"/>
  <c r="BS1093" i="1"/>
  <c r="BT1093" i="1"/>
  <c r="BU1093" i="1"/>
  <c r="BV1093" i="1"/>
  <c r="BP1094" i="1"/>
  <c r="BQ1094" i="1"/>
  <c r="BR1094" i="1"/>
  <c r="BS1094" i="1"/>
  <c r="BT1094" i="1"/>
  <c r="BU1094" i="1"/>
  <c r="BV1094" i="1"/>
  <c r="BP1095" i="1"/>
  <c r="BQ1095" i="1"/>
  <c r="BR1095" i="1"/>
  <c r="BS1095" i="1"/>
  <c r="BT1095" i="1"/>
  <c r="BU1095" i="1"/>
  <c r="BV1095" i="1"/>
  <c r="BP1096" i="1"/>
  <c r="BQ1096" i="1"/>
  <c r="BR1096" i="1"/>
  <c r="BS1096" i="1"/>
  <c r="BT1096" i="1"/>
  <c r="BU1096" i="1"/>
  <c r="BV1096" i="1"/>
  <c r="BP1097" i="1"/>
  <c r="BQ1097" i="1"/>
  <c r="BR1097" i="1"/>
  <c r="BS1097" i="1"/>
  <c r="BT1097" i="1"/>
  <c r="BU1097" i="1"/>
  <c r="BV1097" i="1"/>
  <c r="BP1098" i="1"/>
  <c r="BQ1098" i="1"/>
  <c r="BR1098" i="1"/>
  <c r="BS1098" i="1"/>
  <c r="BT1098" i="1"/>
  <c r="BU1098" i="1"/>
  <c r="BV1098" i="1"/>
  <c r="BP1099" i="1"/>
  <c r="BQ1099" i="1"/>
  <c r="BR1099" i="1"/>
  <c r="BS1099" i="1"/>
  <c r="BT1099" i="1"/>
  <c r="BU1099" i="1"/>
  <c r="BV1099" i="1"/>
  <c r="BP1100" i="1"/>
  <c r="BQ1100" i="1"/>
  <c r="BR1100" i="1"/>
  <c r="BS1100" i="1"/>
  <c r="BT1100" i="1"/>
  <c r="BU1100" i="1"/>
  <c r="BV1100" i="1"/>
  <c r="BP1101" i="1"/>
  <c r="BQ1101" i="1"/>
  <c r="BR1101" i="1"/>
  <c r="BS1101" i="1"/>
  <c r="BT1101" i="1"/>
  <c r="BU1101" i="1"/>
  <c r="BV1101" i="1"/>
  <c r="BP1102" i="1"/>
  <c r="BQ1102" i="1"/>
  <c r="BR1102" i="1"/>
  <c r="BS1102" i="1"/>
  <c r="BT1102" i="1"/>
  <c r="BU1102" i="1"/>
  <c r="BV1102" i="1"/>
  <c r="BP1103" i="1"/>
  <c r="BQ1103" i="1"/>
  <c r="BR1103" i="1"/>
  <c r="BS1103" i="1"/>
  <c r="BT1103" i="1"/>
  <c r="BU1103" i="1"/>
  <c r="BV1103" i="1"/>
  <c r="BP1104" i="1"/>
  <c r="BQ1104" i="1"/>
  <c r="BR1104" i="1"/>
  <c r="BS1104" i="1"/>
  <c r="BT1104" i="1"/>
  <c r="BU1104" i="1"/>
  <c r="BV1104" i="1"/>
  <c r="BP1105" i="1"/>
  <c r="BQ1105" i="1"/>
  <c r="BR1105" i="1"/>
  <c r="BS1105" i="1"/>
  <c r="BT1105" i="1"/>
  <c r="BU1105" i="1"/>
  <c r="BV1105" i="1"/>
  <c r="BP1106" i="1"/>
  <c r="BQ1106" i="1"/>
  <c r="BR1106" i="1"/>
  <c r="BS1106" i="1"/>
  <c r="BT1106" i="1"/>
  <c r="BU1106" i="1"/>
  <c r="BV1106" i="1"/>
  <c r="BP1107" i="1"/>
  <c r="BQ1107" i="1"/>
  <c r="BR1107" i="1"/>
  <c r="BS1107" i="1"/>
  <c r="BT1107" i="1"/>
  <c r="BU1107" i="1"/>
  <c r="BV1107" i="1"/>
  <c r="BP1108" i="1"/>
  <c r="BQ1108" i="1"/>
  <c r="BR1108" i="1"/>
  <c r="BS1108" i="1"/>
  <c r="BT1108" i="1"/>
  <c r="BU1108" i="1"/>
  <c r="BV1108" i="1"/>
  <c r="BP1109" i="1"/>
  <c r="BQ1109" i="1"/>
  <c r="BR1109" i="1"/>
  <c r="BS1109" i="1"/>
  <c r="BT1109" i="1"/>
  <c r="BU1109" i="1"/>
  <c r="BV1109" i="1"/>
  <c r="BP1110" i="1"/>
  <c r="BQ1110" i="1"/>
  <c r="BR1110" i="1"/>
  <c r="BS1110" i="1"/>
  <c r="BT1110" i="1"/>
  <c r="BU1110" i="1"/>
  <c r="BV1110" i="1"/>
  <c r="BP1111" i="1"/>
  <c r="BQ1111" i="1"/>
  <c r="BR1111" i="1"/>
  <c r="BS1111" i="1"/>
  <c r="BT1111" i="1"/>
  <c r="BU1111" i="1"/>
  <c r="BV1111" i="1"/>
  <c r="BP1112" i="1"/>
  <c r="BQ1112" i="1"/>
  <c r="BR1112" i="1"/>
  <c r="BS1112" i="1"/>
  <c r="BT1112" i="1"/>
  <c r="BU1112" i="1"/>
  <c r="BV1112" i="1"/>
  <c r="BP1113" i="1"/>
  <c r="BQ1113" i="1"/>
  <c r="BR1113" i="1"/>
  <c r="BS1113" i="1"/>
  <c r="BT1113" i="1"/>
  <c r="BU1113" i="1"/>
  <c r="BV1113" i="1"/>
  <c r="BP1114" i="1"/>
  <c r="BQ1114" i="1"/>
  <c r="BR1114" i="1"/>
  <c r="BS1114" i="1"/>
  <c r="BT1114" i="1"/>
  <c r="BU1114" i="1"/>
  <c r="BV1114" i="1"/>
  <c r="BP1115" i="1"/>
  <c r="BQ1115" i="1"/>
  <c r="BR1115" i="1"/>
  <c r="BS1115" i="1"/>
  <c r="BT1115" i="1"/>
  <c r="BU1115" i="1"/>
  <c r="BV1115" i="1"/>
  <c r="BP1116" i="1"/>
  <c r="BQ1116" i="1"/>
  <c r="BR1116" i="1"/>
  <c r="BS1116" i="1"/>
  <c r="BT1116" i="1"/>
  <c r="BU1116" i="1"/>
  <c r="BV1116" i="1"/>
  <c r="BP1117" i="1"/>
  <c r="BQ1117" i="1"/>
  <c r="BR1117" i="1"/>
  <c r="BS1117" i="1"/>
  <c r="BT1117" i="1"/>
  <c r="BU1117" i="1"/>
  <c r="BV1117" i="1"/>
  <c r="BP1118" i="1"/>
  <c r="BQ1118" i="1"/>
  <c r="BR1118" i="1"/>
  <c r="BS1118" i="1"/>
  <c r="BT1118" i="1"/>
  <c r="BU1118" i="1"/>
  <c r="BV1118" i="1"/>
  <c r="BP1119" i="1"/>
  <c r="BQ1119" i="1"/>
  <c r="BR1119" i="1"/>
  <c r="BS1119" i="1"/>
  <c r="BT1119" i="1"/>
  <c r="BU1119" i="1"/>
  <c r="BV1119" i="1"/>
  <c r="BP1120" i="1"/>
  <c r="BQ1120" i="1"/>
  <c r="BR1120" i="1"/>
  <c r="BS1120" i="1"/>
  <c r="BT1120" i="1"/>
  <c r="BU1120" i="1"/>
  <c r="BV1120" i="1"/>
  <c r="BP1121" i="1"/>
  <c r="BQ1121" i="1"/>
  <c r="BR1121" i="1"/>
  <c r="BS1121" i="1"/>
  <c r="BT1121" i="1"/>
  <c r="BU1121" i="1"/>
  <c r="BV1121" i="1"/>
  <c r="BP1122" i="1"/>
  <c r="BQ1122" i="1"/>
  <c r="BR1122" i="1"/>
  <c r="BS1122" i="1"/>
  <c r="BT1122" i="1"/>
  <c r="BU1122" i="1"/>
  <c r="BV1122" i="1"/>
  <c r="BP1123" i="1"/>
  <c r="BQ1123" i="1"/>
  <c r="BR1123" i="1"/>
  <c r="BS1123" i="1"/>
  <c r="BT1123" i="1"/>
  <c r="BU1123" i="1"/>
  <c r="BV1123" i="1"/>
  <c r="BP1124" i="1"/>
  <c r="BQ1124" i="1"/>
  <c r="BR1124" i="1"/>
  <c r="BS1124" i="1"/>
  <c r="BT1124" i="1"/>
  <c r="BU1124" i="1"/>
  <c r="BV1124" i="1"/>
  <c r="BP1125" i="1"/>
  <c r="BQ1125" i="1"/>
  <c r="BR1125" i="1"/>
  <c r="BS1125" i="1"/>
  <c r="BT1125" i="1"/>
  <c r="BU1125" i="1"/>
  <c r="BV1125" i="1"/>
  <c r="BP1126" i="1"/>
  <c r="BQ1126" i="1"/>
  <c r="BR1126" i="1"/>
  <c r="BS1126" i="1"/>
  <c r="BT1126" i="1"/>
  <c r="BU1126" i="1"/>
  <c r="BV1126" i="1"/>
  <c r="BP1127" i="1"/>
  <c r="BQ1127" i="1"/>
  <c r="BR1127" i="1"/>
  <c r="BS1127" i="1"/>
  <c r="BT1127" i="1"/>
  <c r="BU1127" i="1"/>
  <c r="BV1127" i="1"/>
  <c r="BP1128" i="1"/>
  <c r="BQ1128" i="1"/>
  <c r="BR1128" i="1"/>
  <c r="BS1128" i="1"/>
  <c r="BT1128" i="1"/>
  <c r="BU1128" i="1"/>
  <c r="BV1128" i="1"/>
  <c r="BP1129" i="1"/>
  <c r="BQ1129" i="1"/>
  <c r="BR1129" i="1"/>
  <c r="BS1129" i="1"/>
  <c r="BT1129" i="1"/>
  <c r="BU1129" i="1"/>
  <c r="BV1129" i="1"/>
  <c r="BP1130" i="1"/>
  <c r="BQ1130" i="1"/>
  <c r="BR1130" i="1"/>
  <c r="BS1130" i="1"/>
  <c r="BT1130" i="1"/>
  <c r="BU1130" i="1"/>
  <c r="BV1130" i="1"/>
  <c r="BP1131" i="1"/>
  <c r="BQ1131" i="1"/>
  <c r="BR1131" i="1"/>
  <c r="BS1131" i="1"/>
  <c r="BT1131" i="1"/>
  <c r="BU1131" i="1"/>
  <c r="BV1131" i="1"/>
  <c r="BP1132" i="1"/>
  <c r="BQ1132" i="1"/>
  <c r="BR1132" i="1"/>
  <c r="BS1132" i="1"/>
  <c r="BT1132" i="1"/>
  <c r="BU1132" i="1"/>
  <c r="BV1132" i="1"/>
  <c r="BP1133" i="1"/>
  <c r="BQ1133" i="1"/>
  <c r="BR1133" i="1"/>
  <c r="BS1133" i="1"/>
  <c r="BT1133" i="1"/>
  <c r="BU1133" i="1"/>
  <c r="BV1133" i="1"/>
  <c r="BP1134" i="1"/>
  <c r="BQ1134" i="1"/>
  <c r="BR1134" i="1"/>
  <c r="BS1134" i="1"/>
  <c r="BT1134" i="1"/>
  <c r="BU1134" i="1"/>
  <c r="BV1134" i="1"/>
  <c r="BP1135" i="1"/>
  <c r="BQ1135" i="1"/>
  <c r="BR1135" i="1"/>
  <c r="BS1135" i="1"/>
  <c r="BT1135" i="1"/>
  <c r="BU1135" i="1"/>
  <c r="BV1135" i="1"/>
  <c r="BP1136" i="1"/>
  <c r="BQ1136" i="1"/>
  <c r="BR1136" i="1"/>
  <c r="BS1136" i="1"/>
  <c r="BT1136" i="1"/>
  <c r="BU1136" i="1"/>
  <c r="BV1136" i="1"/>
  <c r="BP1137" i="1"/>
  <c r="BQ1137" i="1"/>
  <c r="BR1137" i="1"/>
  <c r="BS1137" i="1"/>
  <c r="BT1137" i="1"/>
  <c r="BU1137" i="1"/>
  <c r="BV1137" i="1"/>
  <c r="BP1138" i="1"/>
  <c r="BQ1138" i="1"/>
  <c r="BR1138" i="1"/>
  <c r="BS1138" i="1"/>
  <c r="BT1138" i="1"/>
  <c r="BU1138" i="1"/>
  <c r="BV1138" i="1"/>
  <c r="BP1139" i="1"/>
  <c r="BQ1139" i="1"/>
  <c r="BR1139" i="1"/>
  <c r="BS1139" i="1"/>
  <c r="BT1139" i="1"/>
  <c r="BU1139" i="1"/>
  <c r="BV1139" i="1"/>
  <c r="BP1140" i="1"/>
  <c r="BQ1140" i="1"/>
  <c r="BR1140" i="1"/>
  <c r="BS1140" i="1"/>
  <c r="BT1140" i="1"/>
  <c r="BU1140" i="1"/>
  <c r="BV1140" i="1"/>
  <c r="BP1141" i="1"/>
  <c r="BQ1141" i="1"/>
  <c r="BR1141" i="1"/>
  <c r="BS1141" i="1"/>
  <c r="BT1141" i="1"/>
  <c r="BU1141" i="1"/>
  <c r="BV1141" i="1"/>
  <c r="BP1142" i="1"/>
  <c r="BQ1142" i="1"/>
  <c r="BR1142" i="1"/>
  <c r="BS1142" i="1"/>
  <c r="BT1142" i="1"/>
  <c r="BU1142" i="1"/>
  <c r="BV1142" i="1"/>
  <c r="BP1143" i="1"/>
  <c r="BQ1143" i="1"/>
  <c r="BR1143" i="1"/>
  <c r="BS1143" i="1"/>
  <c r="BT1143" i="1"/>
  <c r="BU1143" i="1"/>
  <c r="BV1143" i="1"/>
  <c r="BP1144" i="1"/>
  <c r="BQ1144" i="1"/>
  <c r="BR1144" i="1"/>
  <c r="BS1144" i="1"/>
  <c r="BT1144" i="1"/>
  <c r="BU1144" i="1"/>
  <c r="BV1144" i="1"/>
  <c r="BP1145" i="1"/>
  <c r="BQ1145" i="1"/>
  <c r="BR1145" i="1"/>
  <c r="BS1145" i="1"/>
  <c r="BT1145" i="1"/>
  <c r="BU1145" i="1"/>
  <c r="BV1145" i="1"/>
  <c r="BP1146" i="1"/>
  <c r="BQ1146" i="1"/>
  <c r="BR1146" i="1"/>
  <c r="BS1146" i="1"/>
  <c r="BT1146" i="1"/>
  <c r="BU1146" i="1"/>
  <c r="BV1146" i="1"/>
  <c r="BP1147" i="1"/>
  <c r="BQ1147" i="1"/>
  <c r="BR1147" i="1"/>
  <c r="BS1147" i="1"/>
  <c r="BT1147" i="1"/>
  <c r="BU1147" i="1"/>
  <c r="BV1147" i="1"/>
  <c r="BP1148" i="1"/>
  <c r="BQ1148" i="1"/>
  <c r="BR1148" i="1"/>
  <c r="BS1148" i="1"/>
  <c r="BT1148" i="1"/>
  <c r="BU1148" i="1"/>
  <c r="BV1148" i="1"/>
  <c r="BP1149" i="1"/>
  <c r="BQ1149" i="1"/>
  <c r="BR1149" i="1"/>
  <c r="BS1149" i="1"/>
  <c r="BT1149" i="1"/>
  <c r="BU1149" i="1"/>
  <c r="BV1149" i="1"/>
  <c r="BP1150" i="1"/>
  <c r="BQ1150" i="1"/>
  <c r="BR1150" i="1"/>
  <c r="BS1150" i="1"/>
  <c r="BT1150" i="1"/>
  <c r="BU1150" i="1"/>
  <c r="BV1150" i="1"/>
  <c r="BP1151" i="1"/>
  <c r="BQ1151" i="1"/>
  <c r="BR1151" i="1"/>
  <c r="BS1151" i="1"/>
  <c r="BT1151" i="1"/>
  <c r="BU1151" i="1"/>
  <c r="BV1151" i="1"/>
  <c r="BP1152" i="1"/>
  <c r="BQ1152" i="1"/>
  <c r="BR1152" i="1"/>
  <c r="BS1152" i="1"/>
  <c r="BT1152" i="1"/>
  <c r="BU1152" i="1"/>
  <c r="BV1152" i="1"/>
  <c r="BP1153" i="1"/>
  <c r="BQ1153" i="1"/>
  <c r="BR1153" i="1"/>
  <c r="BS1153" i="1"/>
  <c r="BT1153" i="1"/>
  <c r="BU1153" i="1"/>
  <c r="BV1153" i="1"/>
  <c r="BP1154" i="1"/>
  <c r="BQ1154" i="1"/>
  <c r="BR1154" i="1"/>
  <c r="BS1154" i="1"/>
  <c r="BT1154" i="1"/>
  <c r="BU1154" i="1"/>
  <c r="BV1154" i="1"/>
  <c r="BP1155" i="1"/>
  <c r="BQ1155" i="1"/>
  <c r="BR1155" i="1"/>
  <c r="BS1155" i="1"/>
  <c r="BT1155" i="1"/>
  <c r="BU1155" i="1"/>
  <c r="BV1155" i="1"/>
  <c r="BP1156" i="1"/>
  <c r="BQ1156" i="1"/>
  <c r="BR1156" i="1"/>
  <c r="BS1156" i="1"/>
  <c r="BT1156" i="1"/>
  <c r="BU1156" i="1"/>
  <c r="BV1156" i="1"/>
  <c r="BP1157" i="1"/>
  <c r="BQ1157" i="1"/>
  <c r="BR1157" i="1"/>
  <c r="BS1157" i="1"/>
  <c r="BT1157" i="1"/>
  <c r="BU1157" i="1"/>
  <c r="BV1157" i="1"/>
  <c r="BP1158" i="1"/>
  <c r="BQ1158" i="1"/>
  <c r="BR1158" i="1"/>
  <c r="BS1158" i="1"/>
  <c r="BT1158" i="1"/>
  <c r="BU1158" i="1"/>
  <c r="BV1158" i="1"/>
  <c r="BP1159" i="1"/>
  <c r="BQ1159" i="1"/>
  <c r="BR1159" i="1"/>
  <c r="BS1159" i="1"/>
  <c r="BT1159" i="1"/>
  <c r="BU1159" i="1"/>
  <c r="BV1159" i="1"/>
  <c r="BP1160" i="1"/>
  <c r="BQ1160" i="1"/>
  <c r="BR1160" i="1"/>
  <c r="BS1160" i="1"/>
  <c r="BT1160" i="1"/>
  <c r="BU1160" i="1"/>
  <c r="BV1160" i="1"/>
  <c r="BP1161" i="1"/>
  <c r="BQ1161" i="1"/>
  <c r="BR1161" i="1"/>
  <c r="BS1161" i="1"/>
  <c r="BT1161" i="1"/>
  <c r="BU1161" i="1"/>
  <c r="BV1161" i="1"/>
  <c r="BP1162" i="1"/>
  <c r="BQ1162" i="1"/>
  <c r="BR1162" i="1"/>
  <c r="BS1162" i="1"/>
  <c r="BT1162" i="1"/>
  <c r="BU1162" i="1"/>
  <c r="BV1162" i="1"/>
  <c r="BP1163" i="1"/>
  <c r="BQ1163" i="1"/>
  <c r="BR1163" i="1"/>
  <c r="BS1163" i="1"/>
  <c r="BT1163" i="1"/>
  <c r="BU1163" i="1"/>
  <c r="BV1163" i="1"/>
  <c r="BP1164" i="1"/>
  <c r="BQ1164" i="1"/>
  <c r="BR1164" i="1"/>
  <c r="BS1164" i="1"/>
  <c r="BT1164" i="1"/>
  <c r="BU1164" i="1"/>
  <c r="BV1164" i="1"/>
  <c r="BP1165" i="1"/>
  <c r="BQ1165" i="1"/>
  <c r="BR1165" i="1"/>
  <c r="BS1165" i="1"/>
  <c r="BT1165" i="1"/>
  <c r="BU1165" i="1"/>
  <c r="BV1165" i="1"/>
  <c r="BP1166" i="1"/>
  <c r="BQ1166" i="1"/>
  <c r="BR1166" i="1"/>
  <c r="BS1166" i="1"/>
  <c r="BT1166" i="1"/>
  <c r="BU1166" i="1"/>
  <c r="BV1166" i="1"/>
  <c r="BP1167" i="1"/>
  <c r="BQ1167" i="1"/>
  <c r="BR1167" i="1"/>
  <c r="BS1167" i="1"/>
  <c r="BT1167" i="1"/>
  <c r="BU1167" i="1"/>
  <c r="BV1167" i="1"/>
  <c r="BP1168" i="1"/>
  <c r="BQ1168" i="1"/>
  <c r="BR1168" i="1"/>
  <c r="BS1168" i="1"/>
  <c r="BT1168" i="1"/>
  <c r="BU1168" i="1"/>
  <c r="BV1168" i="1"/>
  <c r="BP1169" i="1"/>
  <c r="BQ1169" i="1"/>
  <c r="BR1169" i="1"/>
  <c r="BS1169" i="1"/>
  <c r="BT1169" i="1"/>
  <c r="BU1169" i="1"/>
  <c r="BV1169" i="1"/>
  <c r="BP1170" i="1"/>
  <c r="BQ1170" i="1"/>
  <c r="BR1170" i="1"/>
  <c r="BS1170" i="1"/>
  <c r="BT1170" i="1"/>
  <c r="BU1170" i="1"/>
  <c r="BV1170" i="1"/>
  <c r="BP1171" i="1"/>
  <c r="BQ1171" i="1"/>
  <c r="BR1171" i="1"/>
  <c r="BS1171" i="1"/>
  <c r="BT1171" i="1"/>
  <c r="BU1171" i="1"/>
  <c r="BV1171" i="1"/>
  <c r="BP1172" i="1"/>
  <c r="BQ1172" i="1"/>
  <c r="BR1172" i="1"/>
  <c r="BS1172" i="1"/>
  <c r="BT1172" i="1"/>
  <c r="BU1172" i="1"/>
  <c r="BV1172" i="1"/>
  <c r="BP1173" i="1"/>
  <c r="BQ1173" i="1"/>
  <c r="BR1173" i="1"/>
  <c r="BS1173" i="1"/>
  <c r="BT1173" i="1"/>
  <c r="BU1173" i="1"/>
  <c r="BV1173" i="1"/>
  <c r="BP1174" i="1"/>
  <c r="BQ1174" i="1"/>
  <c r="BR1174" i="1"/>
  <c r="BS1174" i="1"/>
  <c r="BT1174" i="1"/>
  <c r="BU1174" i="1"/>
  <c r="BV1174" i="1"/>
  <c r="BP1175" i="1"/>
  <c r="BQ1175" i="1"/>
  <c r="BR1175" i="1"/>
  <c r="BS1175" i="1"/>
  <c r="BT1175" i="1"/>
  <c r="BU1175" i="1"/>
  <c r="BV1175" i="1"/>
  <c r="BP1176" i="1"/>
  <c r="BQ1176" i="1"/>
  <c r="BR1176" i="1"/>
  <c r="BS1176" i="1"/>
  <c r="BT1176" i="1"/>
  <c r="BU1176" i="1"/>
  <c r="BV1176" i="1"/>
  <c r="BP1177" i="1"/>
  <c r="BQ1177" i="1"/>
  <c r="BR1177" i="1"/>
  <c r="BS1177" i="1"/>
  <c r="BT1177" i="1"/>
  <c r="BU1177" i="1"/>
  <c r="BV1177" i="1"/>
  <c r="BP1178" i="1"/>
  <c r="BQ1178" i="1"/>
  <c r="BR1178" i="1"/>
  <c r="BS1178" i="1"/>
  <c r="BT1178" i="1"/>
  <c r="BU1178" i="1"/>
  <c r="BV1178" i="1"/>
  <c r="BP1179" i="1"/>
  <c r="BQ1179" i="1"/>
  <c r="BR1179" i="1"/>
  <c r="BS1179" i="1"/>
  <c r="BT1179" i="1"/>
  <c r="BU1179" i="1"/>
  <c r="BV1179" i="1"/>
  <c r="BP1180" i="1"/>
  <c r="BQ1180" i="1"/>
  <c r="BR1180" i="1"/>
  <c r="BS1180" i="1"/>
  <c r="BT1180" i="1"/>
  <c r="BU1180" i="1"/>
  <c r="BV1180" i="1"/>
  <c r="BP1181" i="1"/>
  <c r="BQ1181" i="1"/>
  <c r="BR1181" i="1"/>
  <c r="BS1181" i="1"/>
  <c r="BT1181" i="1"/>
  <c r="BU1181" i="1"/>
  <c r="BV1181" i="1"/>
  <c r="BP1182" i="1"/>
  <c r="BQ1182" i="1"/>
  <c r="BR1182" i="1"/>
  <c r="BS1182" i="1"/>
  <c r="BT1182" i="1"/>
  <c r="BU1182" i="1"/>
  <c r="BV1182" i="1"/>
  <c r="BP1183" i="1"/>
  <c r="BQ1183" i="1"/>
  <c r="BR1183" i="1"/>
  <c r="BS1183" i="1"/>
  <c r="BT1183" i="1"/>
  <c r="BU1183" i="1"/>
  <c r="BV1183" i="1"/>
  <c r="BP1184" i="1"/>
  <c r="BQ1184" i="1"/>
  <c r="BR1184" i="1"/>
  <c r="BS1184" i="1"/>
  <c r="BT1184" i="1"/>
  <c r="BU1184" i="1"/>
  <c r="BV1184" i="1"/>
  <c r="BP1185" i="1"/>
  <c r="BQ1185" i="1"/>
  <c r="BR1185" i="1"/>
  <c r="BS1185" i="1"/>
  <c r="BT1185" i="1"/>
  <c r="BU1185" i="1"/>
  <c r="BV1185" i="1"/>
  <c r="BP1186" i="1"/>
  <c r="BQ1186" i="1"/>
  <c r="BR1186" i="1"/>
  <c r="BS1186" i="1"/>
  <c r="BT1186" i="1"/>
  <c r="BU1186" i="1"/>
  <c r="BV1186" i="1"/>
  <c r="BP1187" i="1"/>
  <c r="BQ1187" i="1"/>
  <c r="BR1187" i="1"/>
  <c r="BS1187" i="1"/>
  <c r="BT1187" i="1"/>
  <c r="BU1187" i="1"/>
  <c r="BV1187" i="1"/>
  <c r="BP1188" i="1"/>
  <c r="BQ1188" i="1"/>
  <c r="BR1188" i="1"/>
  <c r="BS1188" i="1"/>
  <c r="BT1188" i="1"/>
  <c r="BU1188" i="1"/>
  <c r="BV1188" i="1"/>
  <c r="BP1189" i="1"/>
  <c r="BQ1189" i="1"/>
  <c r="BR1189" i="1"/>
  <c r="BS1189" i="1"/>
  <c r="BT1189" i="1"/>
  <c r="BU1189" i="1"/>
  <c r="BV1189" i="1"/>
  <c r="BP1190" i="1"/>
  <c r="BQ1190" i="1"/>
  <c r="BR1190" i="1"/>
  <c r="BS1190" i="1"/>
  <c r="BT1190" i="1"/>
  <c r="BU1190" i="1"/>
  <c r="BV1190" i="1"/>
  <c r="BP1191" i="1"/>
  <c r="BQ1191" i="1"/>
  <c r="BR1191" i="1"/>
  <c r="BS1191" i="1"/>
  <c r="BT1191" i="1"/>
  <c r="BU1191" i="1"/>
  <c r="BV1191" i="1"/>
  <c r="BP1192" i="1"/>
  <c r="BQ1192" i="1"/>
  <c r="BR1192" i="1"/>
  <c r="BS1192" i="1"/>
  <c r="BT1192" i="1"/>
  <c r="BU1192" i="1"/>
  <c r="BV1192" i="1"/>
  <c r="BP1193" i="1"/>
  <c r="BQ1193" i="1"/>
  <c r="BR1193" i="1"/>
  <c r="BS1193" i="1"/>
  <c r="BT1193" i="1"/>
  <c r="BU1193" i="1"/>
  <c r="BV1193" i="1"/>
  <c r="BP1194" i="1"/>
  <c r="BQ1194" i="1"/>
  <c r="BR1194" i="1"/>
  <c r="BS1194" i="1"/>
  <c r="BT1194" i="1"/>
  <c r="BU1194" i="1"/>
  <c r="BV1194" i="1"/>
  <c r="BP1195" i="1"/>
  <c r="BQ1195" i="1"/>
  <c r="BR1195" i="1"/>
  <c r="BS1195" i="1"/>
  <c r="BT1195" i="1"/>
  <c r="BU1195" i="1"/>
  <c r="BV1195" i="1"/>
  <c r="BP1196" i="1"/>
  <c r="BQ1196" i="1"/>
  <c r="BR1196" i="1"/>
  <c r="BS1196" i="1"/>
  <c r="BT1196" i="1"/>
  <c r="BU1196" i="1"/>
  <c r="BV1196" i="1"/>
  <c r="BP1197" i="1"/>
  <c r="BQ1197" i="1"/>
  <c r="BR1197" i="1"/>
  <c r="BS1197" i="1"/>
  <c r="BT1197" i="1"/>
  <c r="BU1197" i="1"/>
  <c r="BV1197" i="1"/>
  <c r="BP1198" i="1"/>
  <c r="BQ1198" i="1"/>
  <c r="BR1198" i="1"/>
  <c r="BS1198" i="1"/>
  <c r="BT1198" i="1"/>
  <c r="BU1198" i="1"/>
  <c r="BV1198" i="1"/>
  <c r="BP1199" i="1"/>
  <c r="BQ1199" i="1"/>
  <c r="BR1199" i="1"/>
  <c r="BS1199" i="1"/>
  <c r="BT1199" i="1"/>
  <c r="BU1199" i="1"/>
  <c r="BV1199" i="1"/>
  <c r="BP1200" i="1"/>
  <c r="BQ1200" i="1"/>
  <c r="BR1200" i="1"/>
  <c r="BS1200" i="1"/>
  <c r="BT1200" i="1"/>
  <c r="BU1200" i="1"/>
  <c r="BV1200" i="1"/>
  <c r="BP1201" i="1"/>
  <c r="BQ1201" i="1"/>
  <c r="BR1201" i="1"/>
  <c r="BS1201" i="1"/>
  <c r="BT1201" i="1"/>
  <c r="BU1201" i="1"/>
  <c r="BV1201" i="1"/>
  <c r="BP1202" i="1"/>
  <c r="BQ1202" i="1"/>
  <c r="BR1202" i="1"/>
  <c r="BS1202" i="1"/>
  <c r="BT1202" i="1"/>
  <c r="BU1202" i="1"/>
  <c r="BV1202" i="1"/>
  <c r="BP1203" i="1"/>
  <c r="BQ1203" i="1"/>
  <c r="BR1203" i="1"/>
  <c r="BS1203" i="1"/>
  <c r="BT1203" i="1"/>
  <c r="BU1203" i="1"/>
  <c r="BV1203" i="1"/>
  <c r="BP1204" i="1"/>
  <c r="BQ1204" i="1"/>
  <c r="BR1204" i="1"/>
  <c r="BS1204" i="1"/>
  <c r="BT1204" i="1"/>
  <c r="BU1204" i="1"/>
  <c r="BV1204" i="1"/>
  <c r="BP1205" i="1"/>
  <c r="BQ1205" i="1"/>
  <c r="BR1205" i="1"/>
  <c r="BS1205" i="1"/>
  <c r="BT1205" i="1"/>
  <c r="BU1205" i="1"/>
  <c r="BV1205" i="1"/>
  <c r="BP1206" i="1"/>
  <c r="BQ1206" i="1"/>
  <c r="BR1206" i="1"/>
  <c r="BS1206" i="1"/>
  <c r="BT1206" i="1"/>
  <c r="BU1206" i="1"/>
  <c r="BV1206" i="1"/>
  <c r="BP1207" i="1"/>
  <c r="BQ1207" i="1"/>
  <c r="BR1207" i="1"/>
  <c r="BS1207" i="1"/>
  <c r="BT1207" i="1"/>
  <c r="BU1207" i="1"/>
  <c r="BV1207" i="1"/>
  <c r="BP1208" i="1"/>
  <c r="BQ1208" i="1"/>
  <c r="BR1208" i="1"/>
  <c r="BS1208" i="1"/>
  <c r="BT1208" i="1"/>
  <c r="BU1208" i="1"/>
  <c r="BV1208" i="1"/>
  <c r="BP1209" i="1"/>
  <c r="BQ1209" i="1"/>
  <c r="BR1209" i="1"/>
  <c r="BS1209" i="1"/>
  <c r="BT1209" i="1"/>
  <c r="BU1209" i="1"/>
  <c r="BV1209" i="1"/>
  <c r="BP1210" i="1"/>
  <c r="BQ1210" i="1"/>
  <c r="BR1210" i="1"/>
  <c r="BS1210" i="1"/>
  <c r="BT1210" i="1"/>
  <c r="BU1210" i="1"/>
  <c r="BV1210" i="1"/>
  <c r="BP1211" i="1"/>
  <c r="BQ1211" i="1"/>
  <c r="BR1211" i="1"/>
  <c r="BS1211" i="1"/>
  <c r="BT1211" i="1"/>
  <c r="BU1211" i="1"/>
  <c r="BV1211" i="1"/>
  <c r="BP1212" i="1"/>
  <c r="BQ1212" i="1"/>
  <c r="BR1212" i="1"/>
  <c r="BS1212" i="1"/>
  <c r="BT1212" i="1"/>
  <c r="BU1212" i="1"/>
  <c r="BV1212" i="1"/>
  <c r="BP1213" i="1"/>
  <c r="BQ1213" i="1"/>
  <c r="BR1213" i="1"/>
  <c r="BS1213" i="1"/>
  <c r="BT1213" i="1"/>
  <c r="BU1213" i="1"/>
  <c r="BV1213" i="1"/>
  <c r="BP1214" i="1"/>
  <c r="BQ1214" i="1"/>
  <c r="BR1214" i="1"/>
  <c r="BS1214" i="1"/>
  <c r="BT1214" i="1"/>
  <c r="BU1214" i="1"/>
  <c r="BV1214" i="1"/>
  <c r="BP1215" i="1"/>
  <c r="BQ1215" i="1"/>
  <c r="BR1215" i="1"/>
  <c r="BS1215" i="1"/>
  <c r="BT1215" i="1"/>
  <c r="BU1215" i="1"/>
  <c r="BV1215" i="1"/>
  <c r="BP1216" i="1"/>
  <c r="BQ1216" i="1"/>
  <c r="BR1216" i="1"/>
  <c r="BS1216" i="1"/>
  <c r="BT1216" i="1"/>
  <c r="BU1216" i="1"/>
  <c r="BV1216" i="1"/>
  <c r="BP1217" i="1"/>
  <c r="BQ1217" i="1"/>
  <c r="BR1217" i="1"/>
  <c r="BS1217" i="1"/>
  <c r="BT1217" i="1"/>
  <c r="BU1217" i="1"/>
  <c r="BV1217" i="1"/>
  <c r="BP1218" i="1"/>
  <c r="BQ1218" i="1"/>
  <c r="BR1218" i="1"/>
  <c r="BS1218" i="1"/>
  <c r="BT1218" i="1"/>
  <c r="BU1218" i="1"/>
  <c r="BV1218" i="1"/>
  <c r="BP1219" i="1"/>
  <c r="BQ1219" i="1"/>
  <c r="BR1219" i="1"/>
  <c r="BS1219" i="1"/>
  <c r="BT1219" i="1"/>
  <c r="BU1219" i="1"/>
  <c r="BV1219" i="1"/>
  <c r="BP1220" i="1"/>
  <c r="BQ1220" i="1"/>
  <c r="BR1220" i="1"/>
  <c r="BS1220" i="1"/>
  <c r="BT1220" i="1"/>
  <c r="BU1220" i="1"/>
  <c r="BV1220" i="1"/>
  <c r="BP1221" i="1"/>
  <c r="BQ1221" i="1"/>
  <c r="BR1221" i="1"/>
  <c r="BS1221" i="1"/>
  <c r="BT1221" i="1"/>
  <c r="BU1221" i="1"/>
  <c r="BV1221" i="1"/>
  <c r="BP1222" i="1"/>
  <c r="BQ1222" i="1"/>
  <c r="BR1222" i="1"/>
  <c r="BS1222" i="1"/>
  <c r="BT1222" i="1"/>
  <c r="BU1222" i="1"/>
  <c r="BV1222" i="1"/>
  <c r="BP1223" i="1"/>
  <c r="BQ1223" i="1"/>
  <c r="BR1223" i="1"/>
  <c r="BS1223" i="1"/>
  <c r="BT1223" i="1"/>
  <c r="BU1223" i="1"/>
  <c r="BV1223" i="1"/>
  <c r="BP1224" i="1"/>
  <c r="BQ1224" i="1"/>
  <c r="BR1224" i="1"/>
  <c r="BS1224" i="1"/>
  <c r="BT1224" i="1"/>
  <c r="BU1224" i="1"/>
  <c r="BV1224" i="1"/>
  <c r="BP1225" i="1"/>
  <c r="BQ1225" i="1"/>
  <c r="BR1225" i="1"/>
  <c r="BS1225" i="1"/>
  <c r="BT1225" i="1"/>
  <c r="BU1225" i="1"/>
  <c r="BV1225" i="1"/>
  <c r="BP1226" i="1"/>
  <c r="BQ1226" i="1"/>
  <c r="BR1226" i="1"/>
  <c r="BS1226" i="1"/>
  <c r="BT1226" i="1"/>
  <c r="BU1226" i="1"/>
  <c r="BV1226" i="1"/>
  <c r="BP1227" i="1"/>
  <c r="BQ1227" i="1"/>
  <c r="BR1227" i="1"/>
  <c r="BS1227" i="1"/>
  <c r="BT1227" i="1"/>
  <c r="BU1227" i="1"/>
  <c r="BV1227" i="1"/>
  <c r="BP1228" i="1"/>
  <c r="BQ1228" i="1"/>
  <c r="BR1228" i="1"/>
  <c r="BS1228" i="1"/>
  <c r="BT1228" i="1"/>
  <c r="BU1228" i="1"/>
  <c r="BV1228" i="1"/>
  <c r="BP1229" i="1"/>
  <c r="BQ1229" i="1"/>
  <c r="BR1229" i="1"/>
  <c r="BS1229" i="1"/>
  <c r="BT1229" i="1"/>
  <c r="BU1229" i="1"/>
  <c r="BV1229" i="1"/>
  <c r="BP1230" i="1"/>
  <c r="BQ1230" i="1"/>
  <c r="BR1230" i="1"/>
  <c r="BS1230" i="1"/>
  <c r="BT1230" i="1"/>
  <c r="BU1230" i="1"/>
  <c r="BV1230" i="1"/>
  <c r="BP1231" i="1"/>
  <c r="BQ1231" i="1"/>
  <c r="BR1231" i="1"/>
  <c r="BS1231" i="1"/>
  <c r="BT1231" i="1"/>
  <c r="BU1231" i="1"/>
  <c r="BV1231" i="1"/>
  <c r="BP1232" i="1"/>
  <c r="BQ1232" i="1"/>
  <c r="BR1232" i="1"/>
  <c r="BS1232" i="1"/>
  <c r="BT1232" i="1"/>
  <c r="BU1232" i="1"/>
  <c r="BV1232" i="1"/>
  <c r="BP1233" i="1"/>
  <c r="BQ1233" i="1"/>
  <c r="BR1233" i="1"/>
  <c r="BS1233" i="1"/>
  <c r="BT1233" i="1"/>
  <c r="BU1233" i="1"/>
  <c r="BV1233" i="1"/>
  <c r="BP1234" i="1"/>
  <c r="BQ1234" i="1"/>
  <c r="BR1234" i="1"/>
  <c r="BS1234" i="1"/>
  <c r="BT1234" i="1"/>
  <c r="BU1234" i="1"/>
  <c r="BV1234" i="1"/>
  <c r="BP1235" i="1"/>
  <c r="BQ1235" i="1"/>
  <c r="BR1235" i="1"/>
  <c r="BS1235" i="1"/>
  <c r="BT1235" i="1"/>
  <c r="BU1235" i="1"/>
  <c r="BV1235" i="1"/>
  <c r="BP1236" i="1"/>
  <c r="BQ1236" i="1"/>
  <c r="BR1236" i="1"/>
  <c r="BS1236" i="1"/>
  <c r="BT1236" i="1"/>
  <c r="BU1236" i="1"/>
  <c r="BV1236" i="1"/>
  <c r="BP1237" i="1"/>
  <c r="BQ1237" i="1"/>
  <c r="BR1237" i="1"/>
  <c r="BS1237" i="1"/>
  <c r="BT1237" i="1"/>
  <c r="BU1237" i="1"/>
  <c r="BV1237" i="1"/>
  <c r="BP1238" i="1"/>
  <c r="BQ1238" i="1"/>
  <c r="BR1238" i="1"/>
  <c r="BS1238" i="1"/>
  <c r="BT1238" i="1"/>
  <c r="BU1238" i="1"/>
  <c r="BV1238" i="1"/>
  <c r="BP1239" i="1"/>
  <c r="BQ1239" i="1"/>
  <c r="BR1239" i="1"/>
  <c r="BS1239" i="1"/>
  <c r="BT1239" i="1"/>
  <c r="BU1239" i="1"/>
  <c r="BV1239" i="1"/>
  <c r="BP1240" i="1"/>
  <c r="BQ1240" i="1"/>
  <c r="BR1240" i="1"/>
  <c r="BS1240" i="1"/>
  <c r="BT1240" i="1"/>
  <c r="BU1240" i="1"/>
  <c r="BV1240" i="1"/>
  <c r="BP1241" i="1"/>
  <c r="BQ1241" i="1"/>
  <c r="BR1241" i="1"/>
  <c r="BS1241" i="1"/>
  <c r="BT1241" i="1"/>
  <c r="BU1241" i="1"/>
  <c r="BV1241" i="1"/>
  <c r="BP1242" i="1"/>
  <c r="BQ1242" i="1"/>
  <c r="BR1242" i="1"/>
  <c r="BS1242" i="1"/>
  <c r="BT1242" i="1"/>
  <c r="BU1242" i="1"/>
  <c r="BV1242" i="1"/>
  <c r="BP1243" i="1"/>
  <c r="BQ1243" i="1"/>
  <c r="BR1243" i="1"/>
  <c r="BS1243" i="1"/>
  <c r="BT1243" i="1"/>
  <c r="BU1243" i="1"/>
  <c r="BV1243" i="1"/>
  <c r="BP1244" i="1"/>
  <c r="BQ1244" i="1"/>
  <c r="BR1244" i="1"/>
  <c r="BS1244" i="1"/>
  <c r="BT1244" i="1"/>
  <c r="BU1244" i="1"/>
  <c r="BV1244" i="1"/>
  <c r="BP1245" i="1"/>
  <c r="BQ1245" i="1"/>
  <c r="BR1245" i="1"/>
  <c r="BS1245" i="1"/>
  <c r="BT1245" i="1"/>
  <c r="BU1245" i="1"/>
  <c r="BV1245" i="1"/>
  <c r="BP1246" i="1"/>
  <c r="BQ1246" i="1"/>
  <c r="BR1246" i="1"/>
  <c r="BS1246" i="1"/>
  <c r="BT1246" i="1"/>
  <c r="BU1246" i="1"/>
  <c r="BV1246" i="1"/>
  <c r="BP1247" i="1"/>
  <c r="BQ1247" i="1"/>
  <c r="BR1247" i="1"/>
  <c r="BS1247" i="1"/>
  <c r="BT1247" i="1"/>
  <c r="BU1247" i="1"/>
  <c r="BV1247" i="1"/>
  <c r="BP1248" i="1"/>
  <c r="BQ1248" i="1"/>
  <c r="BR1248" i="1"/>
  <c r="BS1248" i="1"/>
  <c r="BT1248" i="1"/>
  <c r="BU1248" i="1"/>
  <c r="BV1248" i="1"/>
  <c r="BP1249" i="1"/>
  <c r="BQ1249" i="1"/>
  <c r="BR1249" i="1"/>
  <c r="BS1249" i="1"/>
  <c r="BT1249" i="1"/>
  <c r="BU1249" i="1"/>
  <c r="BV1249" i="1"/>
  <c r="BP1250" i="1"/>
  <c r="BQ1250" i="1"/>
  <c r="BR1250" i="1"/>
  <c r="BS1250" i="1"/>
  <c r="BT1250" i="1"/>
  <c r="BU1250" i="1"/>
  <c r="BV1250" i="1"/>
  <c r="BP1251" i="1"/>
  <c r="BQ1251" i="1"/>
  <c r="BR1251" i="1"/>
  <c r="BS1251" i="1"/>
  <c r="BT1251" i="1"/>
  <c r="BU1251" i="1"/>
  <c r="BV1251" i="1"/>
  <c r="BP1252" i="1"/>
  <c r="BQ1252" i="1"/>
  <c r="BR1252" i="1"/>
  <c r="BS1252" i="1"/>
  <c r="BT1252" i="1"/>
  <c r="BU1252" i="1"/>
  <c r="BV1252" i="1"/>
  <c r="BP1253" i="1"/>
  <c r="BQ1253" i="1"/>
  <c r="BR1253" i="1"/>
  <c r="BS1253" i="1"/>
  <c r="BT1253" i="1"/>
  <c r="BU1253" i="1"/>
  <c r="BV1253" i="1"/>
  <c r="BP1254" i="1"/>
  <c r="BQ1254" i="1"/>
  <c r="BR1254" i="1"/>
  <c r="BS1254" i="1"/>
  <c r="BT1254" i="1"/>
  <c r="BU1254" i="1"/>
  <c r="BV1254" i="1"/>
  <c r="BP1255" i="1"/>
  <c r="BQ1255" i="1"/>
  <c r="BR1255" i="1"/>
  <c r="BS1255" i="1"/>
  <c r="BT1255" i="1"/>
  <c r="BU1255" i="1"/>
  <c r="BV1255" i="1"/>
  <c r="BP1256" i="1"/>
  <c r="BQ1256" i="1"/>
  <c r="BR1256" i="1"/>
  <c r="BS1256" i="1"/>
  <c r="BT1256" i="1"/>
  <c r="BU1256" i="1"/>
  <c r="BV1256" i="1"/>
  <c r="BP1257" i="1"/>
  <c r="BQ1257" i="1"/>
  <c r="BR1257" i="1"/>
  <c r="BS1257" i="1"/>
  <c r="BT1257" i="1"/>
  <c r="BU1257" i="1"/>
  <c r="BV1257" i="1"/>
  <c r="BP1258" i="1"/>
  <c r="BQ1258" i="1"/>
  <c r="BR1258" i="1"/>
  <c r="BS1258" i="1"/>
  <c r="BT1258" i="1"/>
  <c r="BU1258" i="1"/>
  <c r="BV1258" i="1"/>
  <c r="BP1259" i="1"/>
  <c r="BQ1259" i="1"/>
  <c r="BR1259" i="1"/>
  <c r="BS1259" i="1"/>
  <c r="BT1259" i="1"/>
  <c r="BU1259" i="1"/>
  <c r="BV1259" i="1"/>
  <c r="BP1260" i="1"/>
  <c r="BQ1260" i="1"/>
  <c r="BR1260" i="1"/>
  <c r="BS1260" i="1"/>
  <c r="BT1260" i="1"/>
  <c r="BU1260" i="1"/>
  <c r="BV1260" i="1"/>
  <c r="BP1261" i="1"/>
  <c r="BQ1261" i="1"/>
  <c r="BR1261" i="1"/>
  <c r="BS1261" i="1"/>
  <c r="BT1261" i="1"/>
  <c r="BU1261" i="1"/>
  <c r="BV1261" i="1"/>
  <c r="BP1262" i="1"/>
  <c r="BQ1262" i="1"/>
  <c r="BR1262" i="1"/>
  <c r="BS1262" i="1"/>
  <c r="BT1262" i="1"/>
  <c r="BU1262" i="1"/>
  <c r="BV1262" i="1"/>
  <c r="BP1263" i="1"/>
  <c r="BQ1263" i="1"/>
  <c r="BR1263" i="1"/>
  <c r="BS1263" i="1"/>
  <c r="BT1263" i="1"/>
  <c r="BU1263" i="1"/>
  <c r="BV1263" i="1"/>
  <c r="BP1264" i="1"/>
  <c r="BQ1264" i="1"/>
  <c r="BR1264" i="1"/>
  <c r="BS1264" i="1"/>
  <c r="BT1264" i="1"/>
  <c r="BU1264" i="1"/>
  <c r="BV1264" i="1"/>
  <c r="BP1265" i="1"/>
  <c r="BQ1265" i="1"/>
  <c r="BR1265" i="1"/>
  <c r="BS1265" i="1"/>
  <c r="BT1265" i="1"/>
  <c r="BU1265" i="1"/>
  <c r="BV1265" i="1"/>
  <c r="BP1266" i="1"/>
  <c r="BQ1266" i="1"/>
  <c r="BR1266" i="1"/>
  <c r="BS1266" i="1"/>
  <c r="BT1266" i="1"/>
  <c r="BU1266" i="1"/>
  <c r="BV1266" i="1"/>
  <c r="BP1267" i="1"/>
  <c r="BQ1267" i="1"/>
  <c r="BR1267" i="1"/>
  <c r="BS1267" i="1"/>
  <c r="BT1267" i="1"/>
  <c r="BU1267" i="1"/>
  <c r="BV1267" i="1"/>
  <c r="BP1268" i="1"/>
  <c r="BQ1268" i="1"/>
  <c r="BR1268" i="1"/>
  <c r="BS1268" i="1"/>
  <c r="BT1268" i="1"/>
  <c r="BU1268" i="1"/>
  <c r="BV1268" i="1"/>
  <c r="BP1269" i="1"/>
  <c r="BQ1269" i="1"/>
  <c r="BR1269" i="1"/>
  <c r="BS1269" i="1"/>
  <c r="BT1269" i="1"/>
  <c r="BU1269" i="1"/>
  <c r="BV1269" i="1"/>
  <c r="BP1270" i="1"/>
  <c r="BQ1270" i="1"/>
  <c r="BR1270" i="1"/>
  <c r="BS1270" i="1"/>
  <c r="BT1270" i="1"/>
  <c r="BU1270" i="1"/>
  <c r="BV1270" i="1"/>
  <c r="BP1271" i="1"/>
  <c r="BQ1271" i="1"/>
  <c r="BR1271" i="1"/>
  <c r="BS1271" i="1"/>
  <c r="BT1271" i="1"/>
  <c r="BU1271" i="1"/>
  <c r="BV1271" i="1"/>
  <c r="BP1272" i="1"/>
  <c r="BQ1272" i="1"/>
  <c r="BR1272" i="1"/>
  <c r="BS1272" i="1"/>
  <c r="BT1272" i="1"/>
  <c r="BU1272" i="1"/>
  <c r="BV1272" i="1"/>
  <c r="BP1273" i="1"/>
  <c r="BQ1273" i="1"/>
  <c r="BR1273" i="1"/>
  <c r="BS1273" i="1"/>
  <c r="BT1273" i="1"/>
  <c r="BU1273" i="1"/>
  <c r="BV1273" i="1"/>
  <c r="BP1274" i="1"/>
  <c r="BQ1274" i="1"/>
  <c r="BR1274" i="1"/>
  <c r="BS1274" i="1"/>
  <c r="BT1274" i="1"/>
  <c r="BU1274" i="1"/>
  <c r="BV1274" i="1"/>
  <c r="BP1275" i="1"/>
  <c r="BQ1275" i="1"/>
  <c r="BR1275" i="1"/>
  <c r="BS1275" i="1"/>
  <c r="BT1275" i="1"/>
  <c r="BU1275" i="1"/>
  <c r="BV1275" i="1"/>
  <c r="BP1276" i="1"/>
  <c r="BQ1276" i="1"/>
  <c r="BR1276" i="1"/>
  <c r="BS1276" i="1"/>
  <c r="BT1276" i="1"/>
  <c r="BU1276" i="1"/>
  <c r="BV1276" i="1"/>
  <c r="BP1277" i="1"/>
  <c r="BQ1277" i="1"/>
  <c r="BR1277" i="1"/>
  <c r="BS1277" i="1"/>
  <c r="BT1277" i="1"/>
  <c r="BU1277" i="1"/>
  <c r="BV1277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M156" i="1"/>
  <c r="BM157" i="1"/>
  <c r="BM158" i="1"/>
  <c r="BM159" i="1"/>
  <c r="BM160" i="1"/>
  <c r="BM161" i="1"/>
  <c r="BM162" i="1"/>
  <c r="BM163" i="1"/>
  <c r="BM164" i="1"/>
  <c r="BM165" i="1"/>
  <c r="BM166" i="1"/>
  <c r="BM167" i="1"/>
  <c r="BM168" i="1"/>
  <c r="BM169" i="1"/>
  <c r="BM170" i="1"/>
  <c r="BM171" i="1"/>
  <c r="BM172" i="1"/>
  <c r="BM173" i="1"/>
  <c r="BM174" i="1"/>
  <c r="BM175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88" i="1"/>
  <c r="BM189" i="1"/>
  <c r="BM190" i="1"/>
  <c r="BM191" i="1"/>
  <c r="BM192" i="1"/>
  <c r="BM193" i="1"/>
  <c r="BM194" i="1"/>
  <c r="BM195" i="1"/>
  <c r="BM196" i="1"/>
  <c r="BM197" i="1"/>
  <c r="BM198" i="1"/>
  <c r="BM199" i="1"/>
  <c r="BM200" i="1"/>
  <c r="BM201" i="1"/>
  <c r="BM202" i="1"/>
  <c r="BM203" i="1"/>
  <c r="BM204" i="1"/>
  <c r="BM205" i="1"/>
  <c r="BM206" i="1"/>
  <c r="BM207" i="1"/>
  <c r="BM208" i="1"/>
  <c r="BM209" i="1"/>
  <c r="BM210" i="1"/>
  <c r="BM211" i="1"/>
  <c r="BM212" i="1"/>
  <c r="BM213" i="1"/>
  <c r="BM214" i="1"/>
  <c r="BM215" i="1"/>
  <c r="BM216" i="1"/>
  <c r="BM217" i="1"/>
  <c r="BM218" i="1"/>
  <c r="BM219" i="1"/>
  <c r="BM220" i="1"/>
  <c r="BM221" i="1"/>
  <c r="BM222" i="1"/>
  <c r="BM223" i="1"/>
  <c r="BM224" i="1"/>
  <c r="BM225" i="1"/>
  <c r="BM226" i="1"/>
  <c r="BM227" i="1"/>
  <c r="BM228" i="1"/>
  <c r="BM229" i="1"/>
  <c r="BM230" i="1"/>
  <c r="BM231" i="1"/>
  <c r="BM232" i="1"/>
  <c r="BM233" i="1"/>
  <c r="BM234" i="1"/>
  <c r="BM235" i="1"/>
  <c r="BM236" i="1"/>
  <c r="BM237" i="1"/>
  <c r="BM238" i="1"/>
  <c r="BM239" i="1"/>
  <c r="BM240" i="1"/>
  <c r="BM241" i="1"/>
  <c r="BM242" i="1"/>
  <c r="BM243" i="1"/>
  <c r="BM244" i="1"/>
  <c r="BM245" i="1"/>
  <c r="BM246" i="1"/>
  <c r="BM247" i="1"/>
  <c r="BM248" i="1"/>
  <c r="BM249" i="1"/>
  <c r="BM250" i="1"/>
  <c r="BM251" i="1"/>
  <c r="BM252" i="1"/>
  <c r="BM253" i="1"/>
  <c r="BM254" i="1"/>
  <c r="BM255" i="1"/>
  <c r="BM256" i="1"/>
  <c r="BM257" i="1"/>
  <c r="BM258" i="1"/>
  <c r="BM259" i="1"/>
  <c r="BM260" i="1"/>
  <c r="BM261" i="1"/>
  <c r="BM262" i="1"/>
  <c r="BM263" i="1"/>
  <c r="BM264" i="1"/>
  <c r="BM265" i="1"/>
  <c r="BM266" i="1"/>
  <c r="BM267" i="1"/>
  <c r="BM268" i="1"/>
  <c r="BM269" i="1"/>
  <c r="BM270" i="1"/>
  <c r="BM271" i="1"/>
  <c r="BM272" i="1"/>
  <c r="BM273" i="1"/>
  <c r="BM274" i="1"/>
  <c r="BM275" i="1"/>
  <c r="BM276" i="1"/>
  <c r="BM277" i="1"/>
  <c r="BM278" i="1"/>
  <c r="BM279" i="1"/>
  <c r="BM280" i="1"/>
  <c r="BM281" i="1"/>
  <c r="BM282" i="1"/>
  <c r="BM283" i="1"/>
  <c r="BM284" i="1"/>
  <c r="BM285" i="1"/>
  <c r="BM286" i="1"/>
  <c r="BM287" i="1"/>
  <c r="BM288" i="1"/>
  <c r="BM289" i="1"/>
  <c r="BM290" i="1"/>
  <c r="BM291" i="1"/>
  <c r="BM292" i="1"/>
  <c r="BM293" i="1"/>
  <c r="BM294" i="1"/>
  <c r="BM295" i="1"/>
  <c r="BM296" i="1"/>
  <c r="BM297" i="1"/>
  <c r="BM298" i="1"/>
  <c r="BM299" i="1"/>
  <c r="BM300" i="1"/>
  <c r="BM301" i="1"/>
  <c r="BM302" i="1"/>
  <c r="BM303" i="1"/>
  <c r="BM304" i="1"/>
  <c r="BM305" i="1"/>
  <c r="BM306" i="1"/>
  <c r="BM307" i="1"/>
  <c r="BM308" i="1"/>
  <c r="BM309" i="1"/>
  <c r="BM310" i="1"/>
  <c r="BM311" i="1"/>
  <c r="BM312" i="1"/>
  <c r="BM313" i="1"/>
  <c r="BM314" i="1"/>
  <c r="BM315" i="1"/>
  <c r="BM316" i="1"/>
  <c r="BM317" i="1"/>
  <c r="BM318" i="1"/>
  <c r="BM319" i="1"/>
  <c r="BM320" i="1"/>
  <c r="BM321" i="1"/>
  <c r="BM322" i="1"/>
  <c r="BM323" i="1"/>
  <c r="BM324" i="1"/>
  <c r="BM325" i="1"/>
  <c r="BM326" i="1"/>
  <c r="BM327" i="1"/>
  <c r="BM328" i="1"/>
  <c r="BM329" i="1"/>
  <c r="BM330" i="1"/>
  <c r="BM331" i="1"/>
  <c r="BM332" i="1"/>
  <c r="BM333" i="1"/>
  <c r="BM334" i="1"/>
  <c r="BM335" i="1"/>
  <c r="BM336" i="1"/>
  <c r="BM337" i="1"/>
  <c r="BM338" i="1"/>
  <c r="BM339" i="1"/>
  <c r="BM340" i="1"/>
  <c r="BM341" i="1"/>
  <c r="BM342" i="1"/>
  <c r="BM343" i="1"/>
  <c r="BM344" i="1"/>
  <c r="BM345" i="1"/>
  <c r="BM346" i="1"/>
  <c r="BM347" i="1"/>
  <c r="BM348" i="1"/>
  <c r="BM349" i="1"/>
  <c r="BM350" i="1"/>
  <c r="BM351" i="1"/>
  <c r="BM352" i="1"/>
  <c r="BM353" i="1"/>
  <c r="BM354" i="1"/>
  <c r="BM355" i="1"/>
  <c r="BM356" i="1"/>
  <c r="BM357" i="1"/>
  <c r="BM358" i="1"/>
  <c r="BM359" i="1"/>
  <c r="BM360" i="1"/>
  <c r="BM361" i="1"/>
  <c r="BM362" i="1"/>
  <c r="BM363" i="1"/>
  <c r="BM364" i="1"/>
  <c r="BM365" i="1"/>
  <c r="BM366" i="1"/>
  <c r="BM367" i="1"/>
  <c r="BM368" i="1"/>
  <c r="BM369" i="1"/>
  <c r="BM370" i="1"/>
  <c r="BM371" i="1"/>
  <c r="BM372" i="1"/>
  <c r="BM373" i="1"/>
  <c r="BM374" i="1"/>
  <c r="BM375" i="1"/>
  <c r="BM376" i="1"/>
  <c r="BM377" i="1"/>
  <c r="BM378" i="1"/>
  <c r="BM379" i="1"/>
  <c r="BM380" i="1"/>
  <c r="BM381" i="1"/>
  <c r="BM382" i="1"/>
  <c r="BM383" i="1"/>
  <c r="BM384" i="1"/>
  <c r="BM385" i="1"/>
  <c r="BM386" i="1"/>
  <c r="BM387" i="1"/>
  <c r="BM388" i="1"/>
  <c r="BM389" i="1"/>
  <c r="BM390" i="1"/>
  <c r="BM391" i="1"/>
  <c r="BM392" i="1"/>
  <c r="BM393" i="1"/>
  <c r="BM394" i="1"/>
  <c r="BM395" i="1"/>
  <c r="BM396" i="1"/>
  <c r="BM397" i="1"/>
  <c r="BM398" i="1"/>
  <c r="BM399" i="1"/>
  <c r="BM400" i="1"/>
  <c r="BM401" i="1"/>
  <c r="BM402" i="1"/>
  <c r="BM403" i="1"/>
  <c r="BM404" i="1"/>
  <c r="BM405" i="1"/>
  <c r="BM406" i="1"/>
  <c r="BM407" i="1"/>
  <c r="BM408" i="1"/>
  <c r="BM409" i="1"/>
  <c r="BM410" i="1"/>
  <c r="BM411" i="1"/>
  <c r="BM412" i="1"/>
  <c r="BM413" i="1"/>
  <c r="BM414" i="1"/>
  <c r="BM415" i="1"/>
  <c r="BM416" i="1"/>
  <c r="BM417" i="1"/>
  <c r="BM418" i="1"/>
  <c r="BM419" i="1"/>
  <c r="BM420" i="1"/>
  <c r="BM421" i="1"/>
  <c r="BM422" i="1"/>
  <c r="BM423" i="1"/>
  <c r="BM424" i="1"/>
  <c r="BM425" i="1"/>
  <c r="BM426" i="1"/>
  <c r="BM427" i="1"/>
  <c r="BM428" i="1"/>
  <c r="BM429" i="1"/>
  <c r="BM430" i="1"/>
  <c r="BM431" i="1"/>
  <c r="BM432" i="1"/>
  <c r="BM433" i="1"/>
  <c r="BM434" i="1"/>
  <c r="BM435" i="1"/>
  <c r="BM436" i="1"/>
  <c r="BM437" i="1"/>
  <c r="BM438" i="1"/>
  <c r="BM439" i="1"/>
  <c r="BM440" i="1"/>
  <c r="BM441" i="1"/>
  <c r="BM442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55" i="1"/>
  <c r="BM456" i="1"/>
  <c r="BM457" i="1"/>
  <c r="BM458" i="1"/>
  <c r="BM459" i="1"/>
  <c r="BM460" i="1"/>
  <c r="BM461" i="1"/>
  <c r="BM462" i="1"/>
  <c r="BM463" i="1"/>
  <c r="BM464" i="1"/>
  <c r="BM465" i="1"/>
  <c r="BM466" i="1"/>
  <c r="BM467" i="1"/>
  <c r="BM468" i="1"/>
  <c r="BM469" i="1"/>
  <c r="BM470" i="1"/>
  <c r="BM471" i="1"/>
  <c r="BM472" i="1"/>
  <c r="BM473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M498" i="1"/>
  <c r="BM499" i="1"/>
  <c r="BM500" i="1"/>
  <c r="BM501" i="1"/>
  <c r="BM502" i="1"/>
  <c r="BM503" i="1"/>
  <c r="BM504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8" i="1"/>
  <c r="BM519" i="1"/>
  <c r="BM520" i="1"/>
  <c r="BM521" i="1"/>
  <c r="BM522" i="1"/>
  <c r="BM523" i="1"/>
  <c r="BM524" i="1"/>
  <c r="BM525" i="1"/>
  <c r="BM526" i="1"/>
  <c r="BM527" i="1"/>
  <c r="BM528" i="1"/>
  <c r="BM529" i="1"/>
  <c r="BM530" i="1"/>
  <c r="BM531" i="1"/>
  <c r="BM532" i="1"/>
  <c r="BM533" i="1"/>
  <c r="BM534" i="1"/>
  <c r="BM535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M560" i="1"/>
  <c r="BM561" i="1"/>
  <c r="BM562" i="1"/>
  <c r="BM563" i="1"/>
  <c r="BM564" i="1"/>
  <c r="BM565" i="1"/>
  <c r="BM566" i="1"/>
  <c r="BM567" i="1"/>
  <c r="BM568" i="1"/>
  <c r="BM569" i="1"/>
  <c r="BM570" i="1"/>
  <c r="BM571" i="1"/>
  <c r="BM572" i="1"/>
  <c r="BM573" i="1"/>
  <c r="BM574" i="1"/>
  <c r="BM575" i="1"/>
  <c r="BM576" i="1"/>
  <c r="BM577" i="1"/>
  <c r="BM578" i="1"/>
  <c r="BM579" i="1"/>
  <c r="BM580" i="1"/>
  <c r="BM581" i="1"/>
  <c r="BM582" i="1"/>
  <c r="BM583" i="1"/>
  <c r="BM584" i="1"/>
  <c r="BM585" i="1"/>
  <c r="BM586" i="1"/>
  <c r="BM587" i="1"/>
  <c r="BM588" i="1"/>
  <c r="BM589" i="1"/>
  <c r="BM590" i="1"/>
  <c r="BM591" i="1"/>
  <c r="BM592" i="1"/>
  <c r="BM593" i="1"/>
  <c r="BM594" i="1"/>
  <c r="BM595" i="1"/>
  <c r="BM596" i="1"/>
  <c r="BM597" i="1"/>
  <c r="BM598" i="1"/>
  <c r="BM599" i="1"/>
  <c r="BM600" i="1"/>
  <c r="BM601" i="1"/>
  <c r="BM602" i="1"/>
  <c r="BM603" i="1"/>
  <c r="BM604" i="1"/>
  <c r="BM605" i="1"/>
  <c r="BM606" i="1"/>
  <c r="BM607" i="1"/>
  <c r="BM608" i="1"/>
  <c r="BM609" i="1"/>
  <c r="BM610" i="1"/>
  <c r="BM611" i="1"/>
  <c r="BM612" i="1"/>
  <c r="BM613" i="1"/>
  <c r="BM614" i="1"/>
  <c r="BM615" i="1"/>
  <c r="BM616" i="1"/>
  <c r="BM617" i="1"/>
  <c r="BM618" i="1"/>
  <c r="BM619" i="1"/>
  <c r="BM620" i="1"/>
  <c r="BM621" i="1"/>
  <c r="BM622" i="1"/>
  <c r="BM623" i="1"/>
  <c r="BM624" i="1"/>
  <c r="BM625" i="1"/>
  <c r="BM626" i="1"/>
  <c r="BM627" i="1"/>
  <c r="BM628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2" i="1"/>
  <c r="BM643" i="1"/>
  <c r="BM644" i="1"/>
  <c r="BM645" i="1"/>
  <c r="BM646" i="1"/>
  <c r="BM647" i="1"/>
  <c r="BM648" i="1"/>
  <c r="BM649" i="1"/>
  <c r="BM650" i="1"/>
  <c r="BM651" i="1"/>
  <c r="BM652" i="1"/>
  <c r="BM653" i="1"/>
  <c r="BM654" i="1"/>
  <c r="BM655" i="1"/>
  <c r="BM656" i="1"/>
  <c r="BM657" i="1"/>
  <c r="BM658" i="1"/>
  <c r="BM659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M684" i="1"/>
  <c r="BM685" i="1"/>
  <c r="BM686" i="1"/>
  <c r="BM687" i="1"/>
  <c r="BM688" i="1"/>
  <c r="BM689" i="1"/>
  <c r="BM690" i="1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2" i="1"/>
  <c r="BM713" i="1"/>
  <c r="BM714" i="1"/>
  <c r="BM715" i="1"/>
  <c r="BM716" i="1"/>
  <c r="BM717" i="1"/>
  <c r="BM718" i="1"/>
  <c r="BM719" i="1"/>
  <c r="BM720" i="1"/>
  <c r="BM721" i="1"/>
  <c r="BM722" i="1"/>
  <c r="BM723" i="1"/>
  <c r="BM724" i="1"/>
  <c r="BM725" i="1"/>
  <c r="BM726" i="1"/>
  <c r="BM727" i="1"/>
  <c r="BM728" i="1"/>
  <c r="BM729" i="1"/>
  <c r="BM730" i="1"/>
  <c r="BM731" i="1"/>
  <c r="BM732" i="1"/>
  <c r="BM733" i="1"/>
  <c r="BM734" i="1"/>
  <c r="BM735" i="1"/>
  <c r="BM736" i="1"/>
  <c r="BM737" i="1"/>
  <c r="BM738" i="1"/>
  <c r="BM739" i="1"/>
  <c r="BM740" i="1"/>
  <c r="BM741" i="1"/>
  <c r="BM742" i="1"/>
  <c r="BM743" i="1"/>
  <c r="BM744" i="1"/>
  <c r="BM745" i="1"/>
  <c r="BM746" i="1"/>
  <c r="BM747" i="1"/>
  <c r="BM748" i="1"/>
  <c r="BM749" i="1"/>
  <c r="BM750" i="1"/>
  <c r="BM751" i="1"/>
  <c r="BM752" i="1"/>
  <c r="BM753" i="1"/>
  <c r="BM754" i="1"/>
  <c r="BM755" i="1"/>
  <c r="BM756" i="1"/>
  <c r="BM757" i="1"/>
  <c r="BM758" i="1"/>
  <c r="BM759" i="1"/>
  <c r="BM760" i="1"/>
  <c r="BM761" i="1"/>
  <c r="BM762" i="1"/>
  <c r="BM763" i="1"/>
  <c r="BM764" i="1"/>
  <c r="BM765" i="1"/>
  <c r="BM766" i="1"/>
  <c r="BM767" i="1"/>
  <c r="BM768" i="1"/>
  <c r="BM769" i="1"/>
  <c r="BM770" i="1"/>
  <c r="BM771" i="1"/>
  <c r="BM772" i="1"/>
  <c r="BM773" i="1"/>
  <c r="BM774" i="1"/>
  <c r="BM775" i="1"/>
  <c r="BM776" i="1"/>
  <c r="BM777" i="1"/>
  <c r="BM778" i="1"/>
  <c r="BM779" i="1"/>
  <c r="BM780" i="1"/>
  <c r="BM781" i="1"/>
  <c r="BM782" i="1"/>
  <c r="BM783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M808" i="1"/>
  <c r="BM809" i="1"/>
  <c r="BM810" i="1"/>
  <c r="BM811" i="1"/>
  <c r="BM812" i="1"/>
  <c r="BM813" i="1"/>
  <c r="BM814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1" i="1"/>
  <c r="BM832" i="1"/>
  <c r="BM833" i="1"/>
  <c r="BM834" i="1"/>
  <c r="BM835" i="1"/>
  <c r="BM836" i="1"/>
  <c r="BM837" i="1"/>
  <c r="BM838" i="1"/>
  <c r="BM839" i="1"/>
  <c r="BM840" i="1"/>
  <c r="BM841" i="1"/>
  <c r="BM842" i="1"/>
  <c r="BM843" i="1"/>
  <c r="BM844" i="1"/>
  <c r="BM845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5" i="1"/>
  <c r="BM866" i="1"/>
  <c r="BM867" i="1"/>
  <c r="BM868" i="1"/>
  <c r="BM869" i="1"/>
  <c r="BM870" i="1"/>
  <c r="BM871" i="1"/>
  <c r="BM872" i="1"/>
  <c r="BM873" i="1"/>
  <c r="BM874" i="1"/>
  <c r="BM875" i="1"/>
  <c r="BM876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M901" i="1"/>
  <c r="BM902" i="1"/>
  <c r="BM903" i="1"/>
  <c r="BM904" i="1"/>
  <c r="BM905" i="1"/>
  <c r="BM906" i="1"/>
  <c r="BM907" i="1"/>
  <c r="BM908" i="1"/>
  <c r="BM909" i="1"/>
  <c r="BM910" i="1"/>
  <c r="BM911" i="1"/>
  <c r="BM912" i="1"/>
  <c r="BM913" i="1"/>
  <c r="BM914" i="1"/>
  <c r="BM915" i="1"/>
  <c r="BM916" i="1"/>
  <c r="BM917" i="1"/>
  <c r="BM918" i="1"/>
  <c r="BM919" i="1"/>
  <c r="BM920" i="1"/>
  <c r="BM921" i="1"/>
  <c r="BM922" i="1"/>
  <c r="BM923" i="1"/>
  <c r="BM924" i="1"/>
  <c r="BM925" i="1"/>
  <c r="BM926" i="1"/>
  <c r="BM927" i="1"/>
  <c r="BM928" i="1"/>
  <c r="BM929" i="1"/>
  <c r="BM930" i="1"/>
  <c r="BM931" i="1"/>
  <c r="BM932" i="1"/>
  <c r="BM933" i="1"/>
  <c r="BM934" i="1"/>
  <c r="BM935" i="1"/>
  <c r="BM936" i="1"/>
  <c r="BM937" i="1"/>
  <c r="BM938" i="1"/>
  <c r="BM939" i="1"/>
  <c r="BM940" i="1"/>
  <c r="BM941" i="1"/>
  <c r="BM942" i="1"/>
  <c r="BM943" i="1"/>
  <c r="BM944" i="1"/>
  <c r="BM945" i="1"/>
  <c r="BM946" i="1"/>
  <c r="BM947" i="1"/>
  <c r="BM948" i="1"/>
  <c r="BM949" i="1"/>
  <c r="BM950" i="1"/>
  <c r="BM951" i="1"/>
  <c r="BM952" i="1"/>
  <c r="BM953" i="1"/>
  <c r="BM954" i="1"/>
  <c r="BM955" i="1"/>
  <c r="BM956" i="1"/>
  <c r="BM957" i="1"/>
  <c r="BM958" i="1"/>
  <c r="BM959" i="1"/>
  <c r="BM960" i="1"/>
  <c r="BM961" i="1"/>
  <c r="BM962" i="1"/>
  <c r="BM963" i="1"/>
  <c r="BM964" i="1"/>
  <c r="BM965" i="1"/>
  <c r="BM966" i="1"/>
  <c r="BM967" i="1"/>
  <c r="BM968" i="1"/>
  <c r="BM969" i="1"/>
  <c r="BM970" i="1"/>
  <c r="BM971" i="1"/>
  <c r="BM972" i="1"/>
  <c r="BM973" i="1"/>
  <c r="BM974" i="1"/>
  <c r="BM975" i="1"/>
  <c r="BM976" i="1"/>
  <c r="BM977" i="1"/>
  <c r="BM978" i="1"/>
  <c r="BM979" i="1"/>
  <c r="BM980" i="1"/>
  <c r="BM981" i="1"/>
  <c r="BM982" i="1"/>
  <c r="BM983" i="1"/>
  <c r="BM984" i="1"/>
  <c r="BM985" i="1"/>
  <c r="BM986" i="1"/>
  <c r="BM987" i="1"/>
  <c r="BM988" i="1"/>
  <c r="BM989" i="1"/>
  <c r="BM990" i="1"/>
  <c r="BM991" i="1"/>
  <c r="BM992" i="1"/>
  <c r="BM993" i="1"/>
  <c r="BM994" i="1"/>
  <c r="BM995" i="1"/>
  <c r="BM996" i="1"/>
  <c r="BM997" i="1"/>
  <c r="BM998" i="1"/>
  <c r="BM999" i="1"/>
  <c r="BM1000" i="1"/>
  <c r="BM1001" i="1"/>
  <c r="BM1002" i="1"/>
  <c r="BM1003" i="1"/>
  <c r="BM1004" i="1"/>
  <c r="BM1005" i="1"/>
  <c r="BM1006" i="1"/>
  <c r="BM1007" i="1"/>
  <c r="BM1008" i="1"/>
  <c r="BM1009" i="1"/>
  <c r="BM1010" i="1"/>
  <c r="BM1011" i="1"/>
  <c r="BM1012" i="1"/>
  <c r="BM1013" i="1"/>
  <c r="BM1014" i="1"/>
  <c r="BM1015" i="1"/>
  <c r="BM1016" i="1"/>
  <c r="BM1017" i="1"/>
  <c r="BM1018" i="1"/>
  <c r="BM1019" i="1"/>
  <c r="BM1020" i="1"/>
  <c r="BM1021" i="1"/>
  <c r="BM1022" i="1"/>
  <c r="BM1023" i="1"/>
  <c r="BM1024" i="1"/>
  <c r="BM1025" i="1"/>
  <c r="BM1026" i="1"/>
  <c r="BM1027" i="1"/>
  <c r="BM1028" i="1"/>
  <c r="BM1029" i="1"/>
  <c r="BM1030" i="1"/>
  <c r="BM1031" i="1"/>
  <c r="BM1032" i="1"/>
  <c r="BM1033" i="1"/>
  <c r="BM1034" i="1"/>
  <c r="BM1035" i="1"/>
  <c r="BM1036" i="1"/>
  <c r="BM1037" i="1"/>
  <c r="BM1038" i="1"/>
  <c r="BM1039" i="1"/>
  <c r="BM1040" i="1"/>
  <c r="BM1041" i="1"/>
  <c r="BM1042" i="1"/>
  <c r="BM1043" i="1"/>
  <c r="BM1044" i="1"/>
  <c r="BM1045" i="1"/>
  <c r="BM1046" i="1"/>
  <c r="BM1047" i="1"/>
  <c r="BM1048" i="1"/>
  <c r="BM1049" i="1"/>
  <c r="BM1050" i="1"/>
  <c r="BM1051" i="1"/>
  <c r="BM1052" i="1"/>
  <c r="BM1053" i="1"/>
  <c r="BM1054" i="1"/>
  <c r="BM1055" i="1"/>
  <c r="BM1056" i="1"/>
  <c r="BM1057" i="1"/>
  <c r="BM1058" i="1"/>
  <c r="BM1059" i="1"/>
  <c r="BM1060" i="1"/>
  <c r="BM1061" i="1"/>
  <c r="BM1062" i="1"/>
  <c r="BM1063" i="1"/>
  <c r="BM1064" i="1"/>
  <c r="BM1065" i="1"/>
  <c r="BM1066" i="1"/>
  <c r="BM1067" i="1"/>
  <c r="BM1068" i="1"/>
  <c r="BM1069" i="1"/>
  <c r="BM1070" i="1"/>
  <c r="BM1071" i="1"/>
  <c r="BM1072" i="1"/>
  <c r="BM1073" i="1"/>
  <c r="BM1074" i="1"/>
  <c r="BM1075" i="1"/>
  <c r="BM1076" i="1"/>
  <c r="BM1077" i="1"/>
  <c r="BM1078" i="1"/>
  <c r="BM1079" i="1"/>
  <c r="BM1080" i="1"/>
  <c r="BM1081" i="1"/>
  <c r="BM1082" i="1"/>
  <c r="BM1083" i="1"/>
  <c r="BM1084" i="1"/>
  <c r="BM1085" i="1"/>
  <c r="BM1086" i="1"/>
  <c r="BM1087" i="1"/>
  <c r="BM1088" i="1"/>
  <c r="BM1089" i="1"/>
  <c r="BM1090" i="1"/>
  <c r="BM1091" i="1"/>
  <c r="BM1092" i="1"/>
  <c r="BM1093" i="1"/>
  <c r="BM1094" i="1"/>
  <c r="BM1095" i="1"/>
  <c r="BM1096" i="1"/>
  <c r="BM1097" i="1"/>
  <c r="BM1098" i="1"/>
  <c r="BM1099" i="1"/>
  <c r="BM1100" i="1"/>
  <c r="BM1101" i="1"/>
  <c r="BM1102" i="1"/>
  <c r="BM1103" i="1"/>
  <c r="BM1104" i="1"/>
  <c r="BM1105" i="1"/>
  <c r="BM1106" i="1"/>
  <c r="BM1107" i="1"/>
  <c r="BM1108" i="1"/>
  <c r="BM1109" i="1"/>
  <c r="BM1110" i="1"/>
  <c r="BM1111" i="1"/>
  <c r="BM1112" i="1"/>
  <c r="BM1113" i="1"/>
  <c r="BM1114" i="1"/>
  <c r="BM1115" i="1"/>
  <c r="BM1116" i="1"/>
  <c r="BM1117" i="1"/>
  <c r="BM1118" i="1"/>
  <c r="BM1119" i="1"/>
  <c r="BM1120" i="1"/>
  <c r="BM1121" i="1"/>
  <c r="BM1122" i="1"/>
  <c r="BM1123" i="1"/>
  <c r="BM1124" i="1"/>
  <c r="BM1125" i="1"/>
  <c r="BM1126" i="1"/>
  <c r="BM1127" i="1"/>
  <c r="BM1128" i="1"/>
  <c r="BM1129" i="1"/>
  <c r="BM1130" i="1"/>
  <c r="BM1131" i="1"/>
  <c r="BM1132" i="1"/>
  <c r="BM1133" i="1"/>
  <c r="BM1134" i="1"/>
  <c r="BM1135" i="1"/>
  <c r="BM1136" i="1"/>
  <c r="BM1137" i="1"/>
  <c r="BM1138" i="1"/>
  <c r="BM1139" i="1"/>
  <c r="BM1140" i="1"/>
  <c r="BM1141" i="1"/>
  <c r="BM1142" i="1"/>
  <c r="BM1143" i="1"/>
  <c r="BM1144" i="1"/>
  <c r="BM1145" i="1"/>
  <c r="BM1146" i="1"/>
  <c r="BM1147" i="1"/>
  <c r="BM1148" i="1"/>
  <c r="BM1149" i="1"/>
  <c r="BM1150" i="1"/>
  <c r="BM1151" i="1"/>
  <c r="BM1152" i="1"/>
  <c r="BM1153" i="1"/>
  <c r="BM1154" i="1"/>
  <c r="BM1155" i="1"/>
  <c r="BM1156" i="1"/>
  <c r="BM1157" i="1"/>
  <c r="BM1158" i="1"/>
  <c r="BM1159" i="1"/>
  <c r="BM1160" i="1"/>
  <c r="BM1161" i="1"/>
  <c r="BM1162" i="1"/>
  <c r="BM1163" i="1"/>
  <c r="BM1164" i="1"/>
  <c r="BM1165" i="1"/>
  <c r="BM1166" i="1"/>
  <c r="BM1167" i="1"/>
  <c r="BM1168" i="1"/>
  <c r="BM1169" i="1"/>
  <c r="BM1170" i="1"/>
  <c r="BM1171" i="1"/>
  <c r="BM1172" i="1"/>
  <c r="BM1173" i="1"/>
  <c r="BM1174" i="1"/>
  <c r="BM1175" i="1"/>
  <c r="BM1176" i="1"/>
  <c r="BM1177" i="1"/>
  <c r="BM1178" i="1"/>
  <c r="BM1179" i="1"/>
  <c r="BM1180" i="1"/>
  <c r="BM1181" i="1"/>
  <c r="BM1182" i="1"/>
  <c r="BM1183" i="1"/>
  <c r="BM1184" i="1"/>
  <c r="BM1185" i="1"/>
  <c r="BM1186" i="1"/>
  <c r="BM1187" i="1"/>
  <c r="BM1188" i="1"/>
  <c r="BM1189" i="1"/>
  <c r="BM1190" i="1"/>
  <c r="BM1191" i="1"/>
  <c r="BM1192" i="1"/>
  <c r="BM1193" i="1"/>
  <c r="BM1194" i="1"/>
  <c r="BM1195" i="1"/>
  <c r="BM1196" i="1"/>
  <c r="BM1197" i="1"/>
  <c r="BM1198" i="1"/>
  <c r="BM1199" i="1"/>
  <c r="BM1200" i="1"/>
  <c r="BM1201" i="1"/>
  <c r="BM1202" i="1"/>
  <c r="BM1203" i="1"/>
  <c r="BM1204" i="1"/>
  <c r="BM1205" i="1"/>
  <c r="BM1206" i="1"/>
  <c r="BM1207" i="1"/>
  <c r="BM1208" i="1"/>
  <c r="BM1209" i="1"/>
  <c r="BM1210" i="1"/>
  <c r="BM1211" i="1"/>
  <c r="BM1212" i="1"/>
  <c r="BM1213" i="1"/>
  <c r="BM1214" i="1"/>
  <c r="BM1215" i="1"/>
  <c r="BM1216" i="1"/>
  <c r="BM1217" i="1"/>
  <c r="BM1218" i="1"/>
  <c r="BM1219" i="1"/>
  <c r="BM1220" i="1"/>
  <c r="BM1221" i="1"/>
  <c r="BM1222" i="1"/>
  <c r="BM1223" i="1"/>
  <c r="BM1224" i="1"/>
  <c r="BM1225" i="1"/>
  <c r="BM1226" i="1"/>
  <c r="BM1227" i="1"/>
  <c r="BM1228" i="1"/>
  <c r="BM1229" i="1"/>
  <c r="BM1230" i="1"/>
  <c r="BM1231" i="1"/>
  <c r="BM1232" i="1"/>
  <c r="BM1233" i="1"/>
  <c r="BM1234" i="1"/>
  <c r="BM1235" i="1"/>
  <c r="BM1236" i="1"/>
  <c r="BM1237" i="1"/>
  <c r="BM1238" i="1"/>
  <c r="BM1239" i="1"/>
  <c r="BM1240" i="1"/>
  <c r="BM1241" i="1"/>
  <c r="BM1242" i="1"/>
  <c r="BM1243" i="1"/>
  <c r="BM1244" i="1"/>
  <c r="BM1245" i="1"/>
  <c r="BM1246" i="1"/>
  <c r="BM1247" i="1"/>
  <c r="BM1248" i="1"/>
  <c r="BM1249" i="1"/>
  <c r="BM1250" i="1"/>
  <c r="BM1251" i="1"/>
  <c r="BM1252" i="1"/>
  <c r="BM1253" i="1"/>
  <c r="BM1254" i="1"/>
  <c r="BM1255" i="1"/>
  <c r="BM1256" i="1"/>
  <c r="BM1257" i="1"/>
  <c r="BM1258" i="1"/>
  <c r="BM1259" i="1"/>
  <c r="BM1260" i="1"/>
  <c r="BM1261" i="1"/>
  <c r="BM1262" i="1"/>
  <c r="BM1263" i="1"/>
  <c r="BM1264" i="1"/>
  <c r="BM1265" i="1"/>
  <c r="BM1266" i="1"/>
  <c r="BM1267" i="1"/>
  <c r="BM1268" i="1"/>
  <c r="BM1269" i="1"/>
  <c r="BM1270" i="1"/>
  <c r="BM1271" i="1"/>
  <c r="BM1272" i="1"/>
  <c r="BM1273" i="1"/>
  <c r="BM1274" i="1"/>
  <c r="BM1275" i="1"/>
  <c r="BM1276" i="1"/>
  <c r="BM1277" i="1"/>
  <c r="AE46" i="8"/>
  <c r="AF46" i="8"/>
  <c r="AE47" i="8"/>
  <c r="AF47" i="8"/>
  <c r="AE48" i="8"/>
  <c r="AF48" i="8"/>
  <c r="AE49" i="8"/>
  <c r="AF49" i="8"/>
  <c r="AG49" i="8" s="1"/>
  <c r="AE50" i="8"/>
  <c r="AF50" i="8"/>
  <c r="AG50" i="8" s="1"/>
  <c r="AE51" i="8"/>
  <c r="AF51" i="8"/>
  <c r="AE52" i="8"/>
  <c r="AF52" i="8"/>
  <c r="AE53" i="8"/>
  <c r="AF53" i="8"/>
  <c r="AE54" i="8"/>
  <c r="AF54" i="8"/>
  <c r="AE55" i="8"/>
  <c r="AF55" i="8"/>
  <c r="AE56" i="8"/>
  <c r="AF56" i="8"/>
  <c r="AE57" i="8"/>
  <c r="AF57" i="8"/>
  <c r="AE58" i="8"/>
  <c r="AF58" i="8"/>
  <c r="AE59" i="8"/>
  <c r="AF59" i="8"/>
  <c r="AE60" i="8"/>
  <c r="AF60" i="8"/>
  <c r="AE61" i="8"/>
  <c r="AF61" i="8"/>
  <c r="AE62" i="8"/>
  <c r="AF62" i="8"/>
  <c r="AG62" i="8" s="1"/>
  <c r="X38" i="3" a="1"/>
  <c r="X38" i="3" s="1"/>
  <c r="X39" i="3" a="1"/>
  <c r="X39" i="3" s="1"/>
  <c r="X40" i="3" a="1"/>
  <c r="X40" i="3" s="1"/>
  <c r="X41" i="3" a="1"/>
  <c r="X41" i="3" s="1"/>
  <c r="X42" i="3" a="1"/>
  <c r="X42" i="3" s="1"/>
  <c r="X43" i="3" a="1"/>
  <c r="X43" i="3" s="1"/>
  <c r="X3" i="3" a="1"/>
  <c r="X3" i="3" s="1"/>
  <c r="X2" i="3" a="1"/>
  <c r="X2" i="3" s="1"/>
  <c r="X5" i="3" a="1"/>
  <c r="X5" i="3" s="1"/>
  <c r="AE42" i="8"/>
  <c r="AF42" i="8"/>
  <c r="AE43" i="8"/>
  <c r="AF43" i="8"/>
  <c r="AE44" i="8"/>
  <c r="AF44" i="8"/>
  <c r="AE45" i="8"/>
  <c r="AF45" i="8"/>
  <c r="X32" i="3" a="1"/>
  <c r="X32" i="3" s="1"/>
  <c r="X33" i="3" a="1"/>
  <c r="X33" i="3" s="1"/>
  <c r="X34" i="3" a="1"/>
  <c r="X34" i="3" s="1"/>
  <c r="X35" i="3" a="1"/>
  <c r="X35" i="3" s="1"/>
  <c r="X36" i="3" a="1"/>
  <c r="X36" i="3" s="1"/>
  <c r="X37" i="3" a="1"/>
  <c r="X37" i="3" s="1"/>
  <c r="A439" i="1"/>
  <c r="A440" i="1"/>
  <c r="BL440" i="1" s="1"/>
  <c r="A441" i="1"/>
  <c r="BL441" i="1" s="1"/>
  <c r="A442" i="1"/>
  <c r="A443" i="1"/>
  <c r="A444" i="1"/>
  <c r="A445" i="1"/>
  <c r="A446" i="1"/>
  <c r="A447" i="1"/>
  <c r="A448" i="1"/>
  <c r="A449" i="1"/>
  <c r="BL449" i="1" s="1"/>
  <c r="A450" i="1"/>
  <c r="A451" i="1"/>
  <c r="A452" i="1"/>
  <c r="A453" i="1"/>
  <c r="BL453" i="1" s="1"/>
  <c r="A454" i="1"/>
  <c r="BL454" i="1" s="1"/>
  <c r="A455" i="1"/>
  <c r="A456" i="1"/>
  <c r="A457" i="1"/>
  <c r="BL457" i="1" s="1"/>
  <c r="A458" i="1"/>
  <c r="A459" i="1"/>
  <c r="A460" i="1"/>
  <c r="A461" i="1"/>
  <c r="BL461" i="1" s="1"/>
  <c r="A462" i="1"/>
  <c r="A463" i="1"/>
  <c r="A464" i="1"/>
  <c r="A465" i="1"/>
  <c r="BL465" i="1" s="1"/>
  <c r="A466" i="1"/>
  <c r="A467" i="1"/>
  <c r="A468" i="1"/>
  <c r="A469" i="1"/>
  <c r="A470" i="1"/>
  <c r="A471" i="1"/>
  <c r="BL471" i="1" s="1"/>
  <c r="A472" i="1"/>
  <c r="A473" i="1"/>
  <c r="BL473" i="1" s="1"/>
  <c r="A474" i="1"/>
  <c r="BL474" i="1" s="1"/>
  <c r="A475" i="1"/>
  <c r="A476" i="1"/>
  <c r="A477" i="1"/>
  <c r="BL477" i="1" s="1"/>
  <c r="A478" i="1"/>
  <c r="A479" i="1"/>
  <c r="A480" i="1"/>
  <c r="BL480" i="1" s="1"/>
  <c r="A481" i="1"/>
  <c r="BL481" i="1" s="1"/>
  <c r="A482" i="1"/>
  <c r="A483" i="1"/>
  <c r="BL483" i="1" s="1"/>
  <c r="A484" i="1"/>
  <c r="A485" i="1"/>
  <c r="A486" i="1"/>
  <c r="A487" i="1"/>
  <c r="A488" i="1"/>
  <c r="A489" i="1"/>
  <c r="BL489" i="1" s="1"/>
  <c r="A490" i="1"/>
  <c r="BL490" i="1" s="1"/>
  <c r="A491" i="1"/>
  <c r="A492" i="1"/>
  <c r="A493" i="1"/>
  <c r="A494" i="1"/>
  <c r="BL494" i="1" s="1"/>
  <c r="A495" i="1"/>
  <c r="A496" i="1"/>
  <c r="A497" i="1"/>
  <c r="BL497" i="1" s="1"/>
  <c r="A498" i="1"/>
  <c r="A499" i="1"/>
  <c r="A500" i="1"/>
  <c r="A501" i="1"/>
  <c r="A502" i="1"/>
  <c r="A503" i="1"/>
  <c r="A504" i="1"/>
  <c r="BL504" i="1" s="1"/>
  <c r="A505" i="1"/>
  <c r="BL505" i="1" s="1"/>
  <c r="A506" i="1"/>
  <c r="A507" i="1"/>
  <c r="A508" i="1"/>
  <c r="A509" i="1"/>
  <c r="A510" i="1"/>
  <c r="A511" i="1"/>
  <c r="A512" i="1"/>
  <c r="A513" i="1"/>
  <c r="BL513" i="1" s="1"/>
  <c r="A514" i="1"/>
  <c r="A515" i="1"/>
  <c r="A516" i="1"/>
  <c r="A517" i="1"/>
  <c r="A518" i="1"/>
  <c r="A519" i="1"/>
  <c r="A520" i="1"/>
  <c r="A521" i="1"/>
  <c r="BL521" i="1" s="1"/>
  <c r="A522" i="1"/>
  <c r="A523" i="1"/>
  <c r="A524" i="1"/>
  <c r="A525" i="1"/>
  <c r="A526" i="1"/>
  <c r="A527" i="1"/>
  <c r="A528" i="1"/>
  <c r="A529" i="1"/>
  <c r="BL529" i="1" s="1"/>
  <c r="A530" i="1"/>
  <c r="BL530" i="1" s="1"/>
  <c r="A531" i="1"/>
  <c r="A532" i="1"/>
  <c r="A533" i="1"/>
  <c r="A534" i="1"/>
  <c r="BL534" i="1" s="1"/>
  <c r="A535" i="1"/>
  <c r="A536" i="1"/>
  <c r="A537" i="1"/>
  <c r="BL537" i="1" s="1"/>
  <c r="A538" i="1"/>
  <c r="A539" i="1"/>
  <c r="A540" i="1"/>
  <c r="A541" i="1"/>
  <c r="A542" i="1"/>
  <c r="A543" i="1"/>
  <c r="BL543" i="1" s="1"/>
  <c r="A544" i="1"/>
  <c r="BL544" i="1" s="1"/>
  <c r="A545" i="1"/>
  <c r="BL545" i="1" s="1"/>
  <c r="A546" i="1"/>
  <c r="A547" i="1"/>
  <c r="A548" i="1"/>
  <c r="A549" i="1"/>
  <c r="A550" i="1"/>
  <c r="A551" i="1"/>
  <c r="BL551" i="1" s="1"/>
  <c r="A552" i="1"/>
  <c r="A553" i="1"/>
  <c r="BL553" i="1" s="1"/>
  <c r="A554" i="1"/>
  <c r="A555" i="1"/>
  <c r="A556" i="1"/>
  <c r="A557" i="1"/>
  <c r="A558" i="1"/>
  <c r="A559" i="1"/>
  <c r="A560" i="1"/>
  <c r="BL560" i="1" s="1"/>
  <c r="A561" i="1"/>
  <c r="BL561" i="1" s="1"/>
  <c r="A562" i="1"/>
  <c r="A563" i="1"/>
  <c r="A564" i="1"/>
  <c r="A565" i="1"/>
  <c r="A566" i="1"/>
  <c r="A567" i="1"/>
  <c r="A568" i="1"/>
  <c r="A569" i="1"/>
  <c r="BL569" i="1" s="1"/>
  <c r="A570" i="1"/>
  <c r="A571" i="1"/>
  <c r="A572" i="1"/>
  <c r="A573" i="1"/>
  <c r="A574" i="1"/>
  <c r="BL574" i="1" s="1"/>
  <c r="A575" i="1"/>
  <c r="A576" i="1"/>
  <c r="A577" i="1"/>
  <c r="BL577" i="1" s="1"/>
  <c r="A578" i="1"/>
  <c r="A579" i="1"/>
  <c r="A580" i="1"/>
  <c r="A581" i="1"/>
  <c r="BL581" i="1" s="1"/>
  <c r="A582" i="1"/>
  <c r="BL582" i="1" s="1"/>
  <c r="A583" i="1"/>
  <c r="BL583" i="1" s="1"/>
  <c r="A584" i="1"/>
  <c r="BL584" i="1" s="1"/>
  <c r="A585" i="1"/>
  <c r="BL585" i="1" s="1"/>
  <c r="A586" i="1"/>
  <c r="BL586" i="1" s="1"/>
  <c r="A587" i="1"/>
  <c r="BL587" i="1" s="1"/>
  <c r="A588" i="1"/>
  <c r="A589" i="1"/>
  <c r="BL589" i="1" s="1"/>
  <c r="A590" i="1"/>
  <c r="BL590" i="1" s="1"/>
  <c r="A591" i="1"/>
  <c r="BL591" i="1" s="1"/>
  <c r="A592" i="1"/>
  <c r="BL592" i="1" s="1"/>
  <c r="A593" i="1"/>
  <c r="BL593" i="1" s="1"/>
  <c r="A594" i="1"/>
  <c r="A595" i="1"/>
  <c r="A596" i="1"/>
  <c r="A597" i="1"/>
  <c r="BL597" i="1" s="1"/>
  <c r="A598" i="1"/>
  <c r="A599" i="1"/>
  <c r="A600" i="1"/>
  <c r="BL600" i="1" s="1"/>
  <c r="A601" i="1"/>
  <c r="BL601" i="1" s="1"/>
  <c r="A602" i="1"/>
  <c r="BL602" i="1" s="1"/>
  <c r="A603" i="1"/>
  <c r="A604" i="1"/>
  <c r="A605" i="1"/>
  <c r="A606" i="1"/>
  <c r="A607" i="1"/>
  <c r="BL607" i="1" s="1"/>
  <c r="A608" i="1"/>
  <c r="A609" i="1"/>
  <c r="BL609" i="1" s="1"/>
  <c r="A610" i="1"/>
  <c r="A611" i="1"/>
  <c r="A612" i="1"/>
  <c r="A613" i="1"/>
  <c r="A614" i="1"/>
  <c r="BL614" i="1" s="1"/>
  <c r="A615" i="1"/>
  <c r="A616" i="1"/>
  <c r="A617" i="1"/>
  <c r="BL617" i="1" s="1"/>
  <c r="A618" i="1"/>
  <c r="A619" i="1"/>
  <c r="A620" i="1"/>
  <c r="A621" i="1"/>
  <c r="BL621" i="1" s="1"/>
  <c r="A622" i="1"/>
  <c r="A623" i="1"/>
  <c r="A624" i="1"/>
  <c r="A625" i="1"/>
  <c r="BL625" i="1" s="1"/>
  <c r="A626" i="1"/>
  <c r="A627" i="1"/>
  <c r="A628" i="1"/>
  <c r="A629" i="1"/>
  <c r="A630" i="1"/>
  <c r="A631" i="1"/>
  <c r="A632" i="1"/>
  <c r="A633" i="1"/>
  <c r="BL633" i="1" s="1"/>
  <c r="A634" i="1"/>
  <c r="A635" i="1"/>
  <c r="A636" i="1"/>
  <c r="A637" i="1"/>
  <c r="BL637" i="1" s="1"/>
  <c r="A638" i="1"/>
  <c r="A639" i="1"/>
  <c r="A640" i="1"/>
  <c r="A641" i="1"/>
  <c r="BL641" i="1" s="1"/>
  <c r="A642" i="1"/>
  <c r="A643" i="1"/>
  <c r="A644" i="1"/>
  <c r="A645" i="1"/>
  <c r="A646" i="1"/>
  <c r="BL646" i="1" s="1"/>
  <c r="A647" i="1"/>
  <c r="BL647" i="1" s="1"/>
  <c r="A648" i="1"/>
  <c r="A649" i="1"/>
  <c r="BL649" i="1" s="1"/>
  <c r="A650" i="1"/>
  <c r="A651" i="1"/>
  <c r="A652" i="1"/>
  <c r="A653" i="1"/>
  <c r="A654" i="1"/>
  <c r="A655" i="1"/>
  <c r="A656" i="1"/>
  <c r="A657" i="1"/>
  <c r="BL657" i="1" s="1"/>
  <c r="A658" i="1"/>
  <c r="A659" i="1"/>
  <c r="A660" i="1"/>
  <c r="BL660" i="1" s="1"/>
  <c r="A661" i="1"/>
  <c r="A662" i="1"/>
  <c r="A663" i="1"/>
  <c r="BL663" i="1" s="1"/>
  <c r="A664" i="1"/>
  <c r="BL664" i="1" s="1"/>
  <c r="A665" i="1"/>
  <c r="BL665" i="1" s="1"/>
  <c r="A666" i="1"/>
  <c r="BL666" i="1" s="1"/>
  <c r="A667" i="1"/>
  <c r="A668" i="1"/>
  <c r="A669" i="1"/>
  <c r="A670" i="1"/>
  <c r="A671" i="1"/>
  <c r="A672" i="1"/>
  <c r="A673" i="1"/>
  <c r="BL673" i="1" s="1"/>
  <c r="A674" i="1"/>
  <c r="A675" i="1"/>
  <c r="A676" i="1"/>
  <c r="A677" i="1"/>
  <c r="A678" i="1"/>
  <c r="A679" i="1"/>
  <c r="BL679" i="1" s="1"/>
  <c r="A680" i="1"/>
  <c r="A681" i="1"/>
  <c r="BL681" i="1" s="1"/>
  <c r="A682" i="1"/>
  <c r="A683" i="1"/>
  <c r="A684" i="1"/>
  <c r="A685" i="1"/>
  <c r="A686" i="1"/>
  <c r="A687" i="1"/>
  <c r="A688" i="1"/>
  <c r="A689" i="1"/>
  <c r="BL689" i="1" s="1"/>
  <c r="A690" i="1"/>
  <c r="A691" i="1"/>
  <c r="A692" i="1"/>
  <c r="BL692" i="1" s="1"/>
  <c r="A693" i="1"/>
  <c r="A694" i="1"/>
  <c r="BL694" i="1" s="1"/>
  <c r="A695" i="1"/>
  <c r="A696" i="1"/>
  <c r="BL696" i="1" s="1"/>
  <c r="A697" i="1"/>
  <c r="BL697" i="1" s="1"/>
  <c r="A698" i="1"/>
  <c r="A699" i="1"/>
  <c r="A700" i="1"/>
  <c r="BL700" i="1" s="1"/>
  <c r="A701" i="1"/>
  <c r="A702" i="1"/>
  <c r="A703" i="1"/>
  <c r="A704" i="1"/>
  <c r="A705" i="1"/>
  <c r="BL705" i="1" s="1"/>
  <c r="A706" i="1"/>
  <c r="BL706" i="1" s="1"/>
  <c r="A707" i="1"/>
  <c r="A708" i="1"/>
  <c r="A709" i="1"/>
  <c r="A710" i="1"/>
  <c r="A711" i="1"/>
  <c r="A712" i="1"/>
  <c r="BL712" i="1" s="1"/>
  <c r="A713" i="1"/>
  <c r="BL713" i="1" s="1"/>
  <c r="A714" i="1"/>
  <c r="BL714" i="1" s="1"/>
  <c r="A715" i="1"/>
  <c r="A716" i="1"/>
  <c r="A717" i="1"/>
  <c r="A718" i="1"/>
  <c r="A719" i="1"/>
  <c r="A720" i="1"/>
  <c r="A721" i="1"/>
  <c r="BL721" i="1" s="1"/>
  <c r="A722" i="1"/>
  <c r="A723" i="1"/>
  <c r="A724" i="1"/>
  <c r="A725" i="1"/>
  <c r="A726" i="1"/>
  <c r="A727" i="1"/>
  <c r="A728" i="1"/>
  <c r="BL728" i="1" s="1"/>
  <c r="A729" i="1"/>
  <c r="BL729" i="1" s="1"/>
  <c r="A730" i="1"/>
  <c r="A731" i="1"/>
  <c r="BL731" i="1" s="1"/>
  <c r="A732" i="1"/>
  <c r="BL732" i="1" s="1"/>
  <c r="A733" i="1"/>
  <c r="A734" i="1"/>
  <c r="A735" i="1"/>
  <c r="A736" i="1"/>
  <c r="A737" i="1"/>
  <c r="BL737" i="1" s="1"/>
  <c r="A738" i="1"/>
  <c r="A739" i="1"/>
  <c r="BL739" i="1" s="1"/>
  <c r="A740" i="1"/>
  <c r="A741" i="1"/>
  <c r="A742" i="1"/>
  <c r="A743" i="1"/>
  <c r="A744" i="1"/>
  <c r="A745" i="1"/>
  <c r="BL745" i="1" s="1"/>
  <c r="A746" i="1"/>
  <c r="BL746" i="1" s="1"/>
  <c r="A747" i="1"/>
  <c r="BL747" i="1" s="1"/>
  <c r="A748" i="1"/>
  <c r="BL748" i="1" s="1"/>
  <c r="A749" i="1"/>
  <c r="A750" i="1"/>
  <c r="BL750" i="1" s="1"/>
  <c r="A751" i="1"/>
  <c r="BL751" i="1" s="1"/>
  <c r="A752" i="1"/>
  <c r="BL752" i="1" s="1"/>
  <c r="A753" i="1"/>
  <c r="BL753" i="1" s="1"/>
  <c r="A754" i="1"/>
  <c r="A755" i="1"/>
  <c r="A756" i="1"/>
  <c r="A757" i="1"/>
  <c r="A758" i="1"/>
  <c r="BL758" i="1" s="1"/>
  <c r="A759" i="1"/>
  <c r="A760" i="1"/>
  <c r="BL760" i="1" s="1"/>
  <c r="A761" i="1"/>
  <c r="BL761" i="1" s="1"/>
  <c r="A762" i="1"/>
  <c r="A763" i="1"/>
  <c r="BL763" i="1" s="1"/>
  <c r="A764" i="1"/>
  <c r="BL764" i="1" s="1"/>
  <c r="A765" i="1"/>
  <c r="A766" i="1"/>
  <c r="A767" i="1"/>
  <c r="A768" i="1"/>
  <c r="A769" i="1"/>
  <c r="BL769" i="1" s="1"/>
  <c r="A770" i="1"/>
  <c r="BL770" i="1" s="1"/>
  <c r="A771" i="1"/>
  <c r="BL771" i="1" s="1"/>
  <c r="A772" i="1"/>
  <c r="A773" i="1"/>
  <c r="A774" i="1"/>
  <c r="A775" i="1"/>
  <c r="A776" i="1"/>
  <c r="A777" i="1"/>
  <c r="BL777" i="1" s="1"/>
  <c r="A778" i="1"/>
  <c r="A779" i="1"/>
  <c r="A780" i="1"/>
  <c r="A781" i="1"/>
  <c r="A782" i="1"/>
  <c r="A783" i="1"/>
  <c r="A784" i="1"/>
  <c r="A785" i="1"/>
  <c r="BL785" i="1" s="1"/>
  <c r="A786" i="1"/>
  <c r="BL786" i="1" s="1"/>
  <c r="A787" i="1"/>
  <c r="A788" i="1"/>
  <c r="A789" i="1"/>
  <c r="A790" i="1"/>
  <c r="A791" i="1"/>
  <c r="A792" i="1"/>
  <c r="A793" i="1"/>
  <c r="BL793" i="1" s="1"/>
  <c r="A794" i="1"/>
  <c r="A795" i="1"/>
  <c r="A796" i="1"/>
  <c r="BL796" i="1" s="1"/>
  <c r="A797" i="1"/>
  <c r="A798" i="1"/>
  <c r="A799" i="1"/>
  <c r="BL799" i="1" s="1"/>
  <c r="A800" i="1"/>
  <c r="BL800" i="1" s="1"/>
  <c r="A801" i="1"/>
  <c r="BL801" i="1" s="1"/>
  <c r="A802" i="1"/>
  <c r="A803" i="1"/>
  <c r="BL803" i="1" s="1"/>
  <c r="A804" i="1"/>
  <c r="A805" i="1"/>
  <c r="A806" i="1"/>
  <c r="BL806" i="1" s="1"/>
  <c r="A807" i="1"/>
  <c r="A808" i="1"/>
  <c r="BL808" i="1" s="1"/>
  <c r="A809" i="1"/>
  <c r="BL809" i="1" s="1"/>
  <c r="A810" i="1"/>
  <c r="BL810" i="1" s="1"/>
  <c r="A811" i="1"/>
  <c r="A812" i="1"/>
  <c r="A813" i="1"/>
  <c r="A814" i="1"/>
  <c r="A815" i="1"/>
  <c r="BL815" i="1" s="1"/>
  <c r="A816" i="1"/>
  <c r="A817" i="1"/>
  <c r="BL817" i="1" s="1"/>
  <c r="A818" i="1"/>
  <c r="BL818" i="1" s="1"/>
  <c r="A819" i="1"/>
  <c r="A820" i="1"/>
  <c r="A821" i="1"/>
  <c r="A822" i="1"/>
  <c r="A823" i="1"/>
  <c r="BL823" i="1" s="1"/>
  <c r="A824" i="1"/>
  <c r="BL824" i="1" s="1"/>
  <c r="A825" i="1"/>
  <c r="BL825" i="1" s="1"/>
  <c r="A826" i="1"/>
  <c r="A827" i="1"/>
  <c r="A828" i="1"/>
  <c r="BL828" i="1" s="1"/>
  <c r="A829" i="1"/>
  <c r="BL829" i="1" s="1"/>
  <c r="A830" i="1"/>
  <c r="A831" i="1"/>
  <c r="BL831" i="1" s="1"/>
  <c r="A832" i="1"/>
  <c r="A833" i="1"/>
  <c r="BL833" i="1" s="1"/>
  <c r="A834" i="1"/>
  <c r="A835" i="1"/>
  <c r="BL835" i="1" s="1"/>
  <c r="A836" i="1"/>
  <c r="A837" i="1"/>
  <c r="A838" i="1"/>
  <c r="A839" i="1"/>
  <c r="A840" i="1"/>
  <c r="A841" i="1"/>
  <c r="BL841" i="1" s="1"/>
  <c r="A842" i="1"/>
  <c r="BL842" i="1" s="1"/>
  <c r="A843" i="1"/>
  <c r="A844" i="1"/>
  <c r="BL844" i="1" s="1"/>
  <c r="A845" i="1"/>
  <c r="A846" i="1"/>
  <c r="A847" i="1"/>
  <c r="BL847" i="1" s="1"/>
  <c r="A848" i="1"/>
  <c r="A849" i="1"/>
  <c r="BL849" i="1" s="1"/>
  <c r="A850" i="1"/>
  <c r="BL850" i="1" s="1"/>
  <c r="A851" i="1"/>
  <c r="A852" i="1"/>
  <c r="A853" i="1"/>
  <c r="A854" i="1"/>
  <c r="A855" i="1"/>
  <c r="A856" i="1"/>
  <c r="A857" i="1"/>
  <c r="BL857" i="1" s="1"/>
  <c r="A858" i="1"/>
  <c r="A859" i="1"/>
  <c r="A860" i="1"/>
  <c r="A861" i="1"/>
  <c r="A862" i="1"/>
  <c r="A863" i="1"/>
  <c r="BL863" i="1" s="1"/>
  <c r="A864" i="1"/>
  <c r="A865" i="1"/>
  <c r="BL865" i="1" s="1"/>
  <c r="A866" i="1"/>
  <c r="A867" i="1"/>
  <c r="A868" i="1"/>
  <c r="A869" i="1"/>
  <c r="A870" i="1"/>
  <c r="A871" i="1"/>
  <c r="A872" i="1"/>
  <c r="A873" i="1"/>
  <c r="BL873" i="1" s="1"/>
  <c r="A874" i="1"/>
  <c r="A875" i="1"/>
  <c r="A876" i="1"/>
  <c r="A877" i="1"/>
  <c r="A878" i="1"/>
  <c r="A879" i="1"/>
  <c r="BL879" i="1" s="1"/>
  <c r="A880" i="1"/>
  <c r="A881" i="1"/>
  <c r="BL881" i="1" s="1"/>
  <c r="A882" i="1"/>
  <c r="A883" i="1"/>
  <c r="BL883" i="1" s="1"/>
  <c r="A884" i="1"/>
  <c r="A885" i="1"/>
  <c r="A886" i="1"/>
  <c r="A887" i="1"/>
  <c r="A888" i="1"/>
  <c r="A889" i="1"/>
  <c r="BL889" i="1" s="1"/>
  <c r="A890" i="1"/>
  <c r="A891" i="1"/>
  <c r="A892" i="1"/>
  <c r="A893" i="1"/>
  <c r="A894" i="1"/>
  <c r="A895" i="1"/>
  <c r="A896" i="1"/>
  <c r="A897" i="1"/>
  <c r="BL897" i="1" s="1"/>
  <c r="A898" i="1"/>
  <c r="A899" i="1"/>
  <c r="A900" i="1"/>
  <c r="A901" i="1"/>
  <c r="A902" i="1"/>
  <c r="A903" i="1"/>
  <c r="A904" i="1"/>
  <c r="A905" i="1"/>
  <c r="BL905" i="1" s="1"/>
  <c r="A906" i="1"/>
  <c r="BL906" i="1" s="1"/>
  <c r="A907" i="1"/>
  <c r="A908" i="1"/>
  <c r="A909" i="1"/>
  <c r="A910" i="1"/>
  <c r="A911" i="1"/>
  <c r="BL911" i="1" s="1"/>
  <c r="A912" i="1"/>
  <c r="A913" i="1"/>
  <c r="BL913" i="1" s="1"/>
  <c r="A914" i="1"/>
  <c r="BL914" i="1" s="1"/>
  <c r="A915" i="1"/>
  <c r="BL915" i="1" s="1"/>
  <c r="A916" i="1"/>
  <c r="A917" i="1"/>
  <c r="BL917" i="1" s="1"/>
  <c r="A918" i="1"/>
  <c r="A919" i="1"/>
  <c r="A920" i="1"/>
  <c r="A921" i="1"/>
  <c r="BL921" i="1" s="1"/>
  <c r="A922" i="1"/>
  <c r="A923" i="1"/>
  <c r="A924" i="1"/>
  <c r="A925" i="1"/>
  <c r="A926" i="1"/>
  <c r="BL926" i="1" s="1"/>
  <c r="A927" i="1"/>
  <c r="BL927" i="1" s="1"/>
  <c r="A928" i="1"/>
  <c r="BL928" i="1" s="1"/>
  <c r="A929" i="1"/>
  <c r="BL929" i="1" s="1"/>
  <c r="A930" i="1"/>
  <c r="A931" i="1"/>
  <c r="BL931" i="1" s="1"/>
  <c r="A932" i="1"/>
  <c r="BL932" i="1" s="1"/>
  <c r="A933" i="1"/>
  <c r="A934" i="1"/>
  <c r="A935" i="1"/>
  <c r="A936" i="1"/>
  <c r="A937" i="1"/>
  <c r="BL937" i="1" s="1"/>
  <c r="A938" i="1"/>
  <c r="A939" i="1"/>
  <c r="A940" i="1"/>
  <c r="A941" i="1"/>
  <c r="A942" i="1"/>
  <c r="BL942" i="1" s="1"/>
  <c r="A943" i="1"/>
  <c r="BL943" i="1" s="1"/>
  <c r="A944" i="1"/>
  <c r="A945" i="1"/>
  <c r="BL945" i="1" s="1"/>
  <c r="A946" i="1"/>
  <c r="BL946" i="1" s="1"/>
  <c r="A947" i="1"/>
  <c r="BL947" i="1" s="1"/>
  <c r="A948" i="1"/>
  <c r="A949" i="1"/>
  <c r="A950" i="1"/>
  <c r="A951" i="1"/>
  <c r="A952" i="1"/>
  <c r="A953" i="1"/>
  <c r="BL953" i="1" s="1"/>
  <c r="A954" i="1"/>
  <c r="A955" i="1"/>
  <c r="A956" i="1"/>
  <c r="A957" i="1"/>
  <c r="A958" i="1"/>
  <c r="A959" i="1"/>
  <c r="BL959" i="1" s="1"/>
  <c r="A960" i="1"/>
  <c r="A961" i="1"/>
  <c r="BL961" i="1" s="1"/>
  <c r="A962" i="1"/>
  <c r="A963" i="1"/>
  <c r="BL963" i="1" s="1"/>
  <c r="A964" i="1"/>
  <c r="A965" i="1"/>
  <c r="A966" i="1"/>
  <c r="A967" i="1"/>
  <c r="A968" i="1"/>
  <c r="BL968" i="1" s="1"/>
  <c r="A969" i="1"/>
  <c r="BL969" i="1" s="1"/>
  <c r="A970" i="1"/>
  <c r="BL970" i="1" s="1"/>
  <c r="A971" i="1"/>
  <c r="A972" i="1"/>
  <c r="A973" i="1"/>
  <c r="A974" i="1"/>
  <c r="A975" i="1"/>
  <c r="A976" i="1"/>
  <c r="A977" i="1"/>
  <c r="BL977" i="1" s="1"/>
  <c r="A978" i="1"/>
  <c r="A979" i="1"/>
  <c r="BL979" i="1" s="1"/>
  <c r="A980" i="1"/>
  <c r="A981" i="1"/>
  <c r="A982" i="1"/>
  <c r="A983" i="1"/>
  <c r="BL983" i="1" s="1"/>
  <c r="A984" i="1"/>
  <c r="A985" i="1"/>
  <c r="BL985" i="1" s="1"/>
  <c r="A986" i="1"/>
  <c r="BL986" i="1" s="1"/>
  <c r="A987" i="1"/>
  <c r="BL987" i="1" s="1"/>
  <c r="A988" i="1"/>
  <c r="A989" i="1"/>
  <c r="A990" i="1"/>
  <c r="A991" i="1"/>
  <c r="BL991" i="1" s="1"/>
  <c r="A992" i="1"/>
  <c r="A993" i="1"/>
  <c r="BL993" i="1" s="1"/>
  <c r="A994" i="1"/>
  <c r="BL994" i="1" s="1"/>
  <c r="A995" i="1"/>
  <c r="BL995" i="1" s="1"/>
  <c r="A996" i="1"/>
  <c r="A997" i="1"/>
  <c r="A998" i="1"/>
  <c r="A999" i="1"/>
  <c r="BL999" i="1" s="1"/>
  <c r="A1000" i="1"/>
  <c r="A1001" i="1"/>
  <c r="BL1001" i="1" s="1"/>
  <c r="A1002" i="1"/>
  <c r="A1003" i="1"/>
  <c r="A1004" i="1"/>
  <c r="A1005" i="1"/>
  <c r="A1006" i="1"/>
  <c r="A1007" i="1"/>
  <c r="BL1007" i="1" s="1"/>
  <c r="A1008" i="1"/>
  <c r="BL1008" i="1" s="1"/>
  <c r="A1009" i="1"/>
  <c r="BL1009" i="1" s="1"/>
  <c r="A1010" i="1"/>
  <c r="BL1010" i="1" s="1"/>
  <c r="A1011" i="1"/>
  <c r="BL1011" i="1" s="1"/>
  <c r="A1012" i="1"/>
  <c r="A1013" i="1"/>
  <c r="A1014" i="1"/>
  <c r="A1015" i="1"/>
  <c r="BL1015" i="1" s="1"/>
  <c r="A1016" i="1"/>
  <c r="A1017" i="1"/>
  <c r="BL1017" i="1" s="1"/>
  <c r="A1018" i="1"/>
  <c r="BL1018" i="1" s="1"/>
  <c r="A1019" i="1"/>
  <c r="BL1019" i="1" s="1"/>
  <c r="A1020" i="1"/>
  <c r="A1021" i="1"/>
  <c r="A1022" i="1"/>
  <c r="A1023" i="1"/>
  <c r="A1024" i="1"/>
  <c r="BL1024" i="1" s="1"/>
  <c r="A1025" i="1"/>
  <c r="BL1025" i="1" s="1"/>
  <c r="A1026" i="1"/>
  <c r="A1027" i="1"/>
  <c r="A1028" i="1"/>
  <c r="A1029" i="1"/>
  <c r="A1030" i="1"/>
  <c r="A1031" i="1"/>
  <c r="BL1031" i="1" s="1"/>
  <c r="A1032" i="1"/>
  <c r="A1033" i="1"/>
  <c r="BL1033" i="1" s="1"/>
  <c r="A1034" i="1"/>
  <c r="BL1034" i="1" s="1"/>
  <c r="A1035" i="1"/>
  <c r="BL1035" i="1" s="1"/>
  <c r="A1036" i="1"/>
  <c r="A1037" i="1"/>
  <c r="A1038" i="1"/>
  <c r="A1039" i="1"/>
  <c r="BL1039" i="1" s="1"/>
  <c r="A1040" i="1"/>
  <c r="A1041" i="1"/>
  <c r="BL1041" i="1" s="1"/>
  <c r="A1042" i="1"/>
  <c r="BL1042" i="1" s="1"/>
  <c r="A1043" i="1"/>
  <c r="A1044" i="1"/>
  <c r="A1045" i="1"/>
  <c r="A1046" i="1"/>
  <c r="A1047" i="1"/>
  <c r="BL1047" i="1" s="1"/>
  <c r="A1048" i="1"/>
  <c r="A1049" i="1"/>
  <c r="BL1049" i="1" s="1"/>
  <c r="A1050" i="1"/>
  <c r="A1051" i="1"/>
  <c r="BL1051" i="1" s="1"/>
  <c r="A1052" i="1"/>
  <c r="A1053" i="1"/>
  <c r="A1054" i="1"/>
  <c r="A1055" i="1"/>
  <c r="BL1055" i="1" s="1"/>
  <c r="A1056" i="1"/>
  <c r="A1057" i="1"/>
  <c r="BL1057" i="1" s="1"/>
  <c r="A1058" i="1"/>
  <c r="BL1058" i="1" s="1"/>
  <c r="A1059" i="1"/>
  <c r="A1060" i="1"/>
  <c r="A1061" i="1"/>
  <c r="A1062" i="1"/>
  <c r="A1063" i="1"/>
  <c r="BL1063" i="1" s="1"/>
  <c r="A1064" i="1"/>
  <c r="A1065" i="1"/>
  <c r="BL1065" i="1" s="1"/>
  <c r="A1066" i="1"/>
  <c r="BL1066" i="1" s="1"/>
  <c r="A1067" i="1"/>
  <c r="BL1067" i="1" s="1"/>
  <c r="A1068" i="1"/>
  <c r="A1069" i="1"/>
  <c r="A1070" i="1"/>
  <c r="A1071" i="1"/>
  <c r="BL1071" i="1" s="1"/>
  <c r="A1072" i="1"/>
  <c r="A1073" i="1"/>
  <c r="BL1073" i="1" s="1"/>
  <c r="A1074" i="1"/>
  <c r="A1075" i="1"/>
  <c r="A1076" i="1"/>
  <c r="A1077" i="1"/>
  <c r="A1078" i="1"/>
  <c r="A1079" i="1"/>
  <c r="BL1079" i="1" s="1"/>
  <c r="A1080" i="1"/>
  <c r="A1081" i="1"/>
  <c r="BL1081" i="1" s="1"/>
  <c r="A1082" i="1"/>
  <c r="BL1082" i="1" s="1"/>
  <c r="A1083" i="1"/>
  <c r="BL1083" i="1" s="1"/>
  <c r="A1084" i="1"/>
  <c r="A1085" i="1"/>
  <c r="A1086" i="1"/>
  <c r="A1087" i="1"/>
  <c r="A1088" i="1"/>
  <c r="BL1088" i="1" s="1"/>
  <c r="A1089" i="1"/>
  <c r="BL1089" i="1" s="1"/>
  <c r="A1090" i="1"/>
  <c r="A1091" i="1"/>
  <c r="BL1091" i="1" s="1"/>
  <c r="A1092" i="1"/>
  <c r="A1093" i="1"/>
  <c r="A1094" i="1"/>
  <c r="A1095" i="1"/>
  <c r="BL1095" i="1" s="1"/>
  <c r="A1096" i="1"/>
  <c r="A1097" i="1"/>
  <c r="BL1097" i="1" s="1"/>
  <c r="A1098" i="1"/>
  <c r="BL1098" i="1" s="1"/>
  <c r="A1099" i="1"/>
  <c r="BL1099" i="1" s="1"/>
  <c r="A1100" i="1"/>
  <c r="BL1100" i="1" s="1"/>
  <c r="A1101" i="1"/>
  <c r="A1102" i="1"/>
  <c r="A1103" i="1"/>
  <c r="BL1103" i="1" s="1"/>
  <c r="A1104" i="1"/>
  <c r="A1105" i="1"/>
  <c r="BL1105" i="1" s="1"/>
  <c r="A1106" i="1"/>
  <c r="BL1106" i="1" s="1"/>
  <c r="A1107" i="1"/>
  <c r="A1108" i="1"/>
  <c r="A1109" i="1"/>
  <c r="A1110" i="1"/>
  <c r="A1111" i="1"/>
  <c r="BL1111" i="1" s="1"/>
  <c r="A1112" i="1"/>
  <c r="A1113" i="1"/>
  <c r="BL1113" i="1" s="1"/>
  <c r="A1114" i="1"/>
  <c r="BL1114" i="1" s="1"/>
  <c r="A1115" i="1"/>
  <c r="BL1115" i="1" s="1"/>
  <c r="A1116" i="1"/>
  <c r="BL1116" i="1" s="1"/>
  <c r="A1117" i="1"/>
  <c r="BL1117" i="1" s="1"/>
  <c r="A1118" i="1"/>
  <c r="A1119" i="1"/>
  <c r="BL1119" i="1" s="1"/>
  <c r="A1120" i="1"/>
  <c r="A1121" i="1"/>
  <c r="BL1121" i="1" s="1"/>
  <c r="A1122" i="1"/>
  <c r="BL1122" i="1" s="1"/>
  <c r="A1123" i="1"/>
  <c r="BL1123" i="1" s="1"/>
  <c r="A1124" i="1"/>
  <c r="A1125" i="1"/>
  <c r="BL1125" i="1" s="1"/>
  <c r="A1126" i="1"/>
  <c r="A1127" i="1"/>
  <c r="BL1127" i="1" s="1"/>
  <c r="A1128" i="1"/>
  <c r="A1129" i="1"/>
  <c r="BL1129" i="1" s="1"/>
  <c r="A1130" i="1"/>
  <c r="BL1130" i="1" s="1"/>
  <c r="A1131" i="1"/>
  <c r="A1132" i="1"/>
  <c r="BL1132" i="1" s="1"/>
  <c r="A1133" i="1"/>
  <c r="BL1133" i="1" s="1"/>
  <c r="A1134" i="1"/>
  <c r="A1135" i="1"/>
  <c r="BL1135" i="1" s="1"/>
  <c r="A1136" i="1"/>
  <c r="A1137" i="1"/>
  <c r="BL1137" i="1" s="1"/>
  <c r="A1138" i="1"/>
  <c r="BL1138" i="1" s="1"/>
  <c r="A1139" i="1"/>
  <c r="A1140" i="1"/>
  <c r="A1141" i="1"/>
  <c r="BL1141" i="1" s="1"/>
  <c r="A1142" i="1"/>
  <c r="A1143" i="1"/>
  <c r="BL1143" i="1" s="1"/>
  <c r="A1144" i="1"/>
  <c r="A1145" i="1"/>
  <c r="BL1145" i="1" s="1"/>
  <c r="A1146" i="1"/>
  <c r="BL1146" i="1" s="1"/>
  <c r="A1147" i="1"/>
  <c r="BL1147" i="1" s="1"/>
  <c r="A1148" i="1"/>
  <c r="A1149" i="1"/>
  <c r="BL1149" i="1" s="1"/>
  <c r="A1150" i="1"/>
  <c r="A1151" i="1"/>
  <c r="A1152" i="1"/>
  <c r="A1153" i="1"/>
  <c r="BL1153" i="1" s="1"/>
  <c r="A1154" i="1"/>
  <c r="BL1154" i="1" s="1"/>
  <c r="A1155" i="1"/>
  <c r="BL1155" i="1" s="1"/>
  <c r="A1156" i="1"/>
  <c r="A1157" i="1"/>
  <c r="BL1157" i="1" s="1"/>
  <c r="A1158" i="1"/>
  <c r="A1159" i="1"/>
  <c r="BL1159" i="1" s="1"/>
  <c r="A1160" i="1"/>
  <c r="A1161" i="1"/>
  <c r="BL1161" i="1" s="1"/>
  <c r="A1162" i="1"/>
  <c r="BL1162" i="1" s="1"/>
  <c r="A1163" i="1"/>
  <c r="BL1163" i="1" s="1"/>
  <c r="A1164" i="1"/>
  <c r="A1165" i="1"/>
  <c r="BL1165" i="1" s="1"/>
  <c r="A1166" i="1"/>
  <c r="A1167" i="1"/>
  <c r="BL1167" i="1" s="1"/>
  <c r="A1168" i="1"/>
  <c r="A1169" i="1"/>
  <c r="BL1169" i="1" s="1"/>
  <c r="A1170" i="1"/>
  <c r="BL1170" i="1" s="1"/>
  <c r="A1171" i="1"/>
  <c r="A1172" i="1"/>
  <c r="A1173" i="1"/>
  <c r="BL1173" i="1" s="1"/>
  <c r="A1174" i="1"/>
  <c r="A1175" i="1"/>
  <c r="A1176" i="1"/>
  <c r="A1177" i="1"/>
  <c r="BL1177" i="1" s="1"/>
  <c r="A1178" i="1"/>
  <c r="BL1178" i="1" s="1"/>
  <c r="A1179" i="1"/>
  <c r="A1180" i="1"/>
  <c r="BL1180" i="1" s="1"/>
  <c r="A1181" i="1"/>
  <c r="BL1181" i="1" s="1"/>
  <c r="A1182" i="1"/>
  <c r="A1183" i="1"/>
  <c r="BL1183" i="1" s="1"/>
  <c r="A1184" i="1"/>
  <c r="A1185" i="1"/>
  <c r="BL1185" i="1" s="1"/>
  <c r="A1186" i="1"/>
  <c r="BL1186" i="1" s="1"/>
  <c r="A1187" i="1"/>
  <c r="BL1187" i="1" s="1"/>
  <c r="A1188" i="1"/>
  <c r="A1189" i="1"/>
  <c r="BL1189" i="1" s="1"/>
  <c r="A1190" i="1"/>
  <c r="A1191" i="1"/>
  <c r="BL1191" i="1" s="1"/>
  <c r="A1192" i="1"/>
  <c r="A1193" i="1"/>
  <c r="BL1193" i="1" s="1"/>
  <c r="A1194" i="1"/>
  <c r="BL1194" i="1" s="1"/>
  <c r="A1195" i="1"/>
  <c r="BL1195" i="1" s="1"/>
  <c r="A1196" i="1"/>
  <c r="BL1196" i="1" s="1"/>
  <c r="A1197" i="1"/>
  <c r="BL1197" i="1" s="1"/>
  <c r="A1198" i="1"/>
  <c r="A1199" i="1"/>
  <c r="BL1199" i="1" s="1"/>
  <c r="A1200" i="1"/>
  <c r="A1201" i="1"/>
  <c r="BL1201" i="1" s="1"/>
  <c r="A1202" i="1"/>
  <c r="BL1202" i="1" s="1"/>
  <c r="A1203" i="1"/>
  <c r="BL1203" i="1" s="1"/>
  <c r="A1204" i="1"/>
  <c r="A1205" i="1"/>
  <c r="BL1205" i="1" s="1"/>
  <c r="A1206" i="1"/>
  <c r="A1207" i="1"/>
  <c r="A1208" i="1"/>
  <c r="A1209" i="1"/>
  <c r="BL1209" i="1" s="1"/>
  <c r="A1210" i="1"/>
  <c r="BL1210" i="1" s="1"/>
  <c r="A1211" i="1"/>
  <c r="A1212" i="1"/>
  <c r="BL1212" i="1" s="1"/>
  <c r="A1213" i="1"/>
  <c r="BL1213" i="1" s="1"/>
  <c r="A1214" i="1"/>
  <c r="A1215" i="1"/>
  <c r="BL1215" i="1" s="1"/>
  <c r="A1216" i="1"/>
  <c r="BL1216" i="1" s="1"/>
  <c r="A1217" i="1"/>
  <c r="BL1217" i="1" s="1"/>
  <c r="A1218" i="1"/>
  <c r="BL1218" i="1" s="1"/>
  <c r="A1219" i="1"/>
  <c r="BL1219" i="1" s="1"/>
  <c r="A1220" i="1"/>
  <c r="A1221" i="1"/>
  <c r="BL1221" i="1" s="1"/>
  <c r="A1222" i="1"/>
  <c r="A1223" i="1"/>
  <c r="A1224" i="1"/>
  <c r="A1225" i="1"/>
  <c r="BL1225" i="1" s="1"/>
  <c r="A1226" i="1"/>
  <c r="BL1226" i="1" s="1"/>
  <c r="A1227" i="1"/>
  <c r="A1228" i="1"/>
  <c r="BL1228" i="1" s="1"/>
  <c r="A1229" i="1"/>
  <c r="BL1229" i="1" s="1"/>
  <c r="A1230" i="1"/>
  <c r="A1231" i="1"/>
  <c r="BL1231" i="1" s="1"/>
  <c r="A1232" i="1"/>
  <c r="A1233" i="1"/>
  <c r="BL1233" i="1" s="1"/>
  <c r="A1234" i="1"/>
  <c r="BL1234" i="1" s="1"/>
  <c r="A1235" i="1"/>
  <c r="BL1235" i="1" s="1"/>
  <c r="A1236" i="1"/>
  <c r="A1237" i="1"/>
  <c r="BL1237" i="1" s="1"/>
  <c r="A1238" i="1"/>
  <c r="A1239" i="1"/>
  <c r="BL1239" i="1" s="1"/>
  <c r="A1240" i="1"/>
  <c r="BL1240" i="1" s="1"/>
  <c r="A1241" i="1"/>
  <c r="BL1241" i="1" s="1"/>
  <c r="A1242" i="1"/>
  <c r="BL1242" i="1" s="1"/>
  <c r="A1243" i="1"/>
  <c r="BL1243" i="1" s="1"/>
  <c r="A1244" i="1"/>
  <c r="BL1244" i="1" s="1"/>
  <c r="A1245" i="1"/>
  <c r="BL1245" i="1" s="1"/>
  <c r="A1246" i="1"/>
  <c r="A1247" i="1"/>
  <c r="BL1247" i="1" s="1"/>
  <c r="A1248" i="1"/>
  <c r="A1249" i="1"/>
  <c r="BL1249" i="1" s="1"/>
  <c r="A1250" i="1"/>
  <c r="BL1250" i="1" s="1"/>
  <c r="A1251" i="1"/>
  <c r="BL1251" i="1" s="1"/>
  <c r="A1252" i="1"/>
  <c r="A1253" i="1"/>
  <c r="BL1253" i="1" s="1"/>
  <c r="A1254" i="1"/>
  <c r="BL1254" i="1" s="1"/>
  <c r="A1255" i="1"/>
  <c r="BL1255" i="1" s="1"/>
  <c r="A1256" i="1"/>
  <c r="BL1256" i="1" s="1"/>
  <c r="A1257" i="1"/>
  <c r="BL1257" i="1" s="1"/>
  <c r="A1258" i="1"/>
  <c r="BL1258" i="1" s="1"/>
  <c r="A1259" i="1"/>
  <c r="BL1259" i="1" s="1"/>
  <c r="A1260" i="1"/>
  <c r="BL1260" i="1" s="1"/>
  <c r="A1261" i="1"/>
  <c r="BL1261" i="1" s="1"/>
  <c r="A1262" i="1"/>
  <c r="BL1262" i="1" s="1"/>
  <c r="A1263" i="1"/>
  <c r="BL1263" i="1" s="1"/>
  <c r="A1264" i="1"/>
  <c r="A1265" i="1"/>
  <c r="BL1265" i="1" s="1"/>
  <c r="A1266" i="1"/>
  <c r="BL1266" i="1" s="1"/>
  <c r="A1267" i="1"/>
  <c r="A1268" i="1"/>
  <c r="A1269" i="1"/>
  <c r="BL1269" i="1" s="1"/>
  <c r="A1270" i="1"/>
  <c r="A1271" i="1"/>
  <c r="BL1271" i="1" s="1"/>
  <c r="A1272" i="1"/>
  <c r="BL1272" i="1" s="1"/>
  <c r="BZ1272" i="1" s="1"/>
  <c r="A1273" i="1"/>
  <c r="BL1273" i="1" s="1"/>
  <c r="A1274" i="1"/>
  <c r="BL1274" i="1" s="1"/>
  <c r="A1275" i="1"/>
  <c r="BL1275" i="1" s="1"/>
  <c r="A1276" i="1"/>
  <c r="BL1276" i="1" s="1"/>
  <c r="A1277" i="1"/>
  <c r="BL1277" i="1" s="1"/>
  <c r="AH192" i="10" l="1" a="1"/>
  <c r="AH192" i="10" s="1"/>
  <c r="AH179" i="10" a="1"/>
  <c r="AH179" i="10" s="1"/>
  <c r="AH178" i="10" a="1"/>
  <c r="AH178" i="10" s="1"/>
  <c r="AH177" i="10" a="1"/>
  <c r="AH177" i="10" s="1"/>
  <c r="AH201" i="10" a="1"/>
  <c r="AH201" i="10" s="1"/>
  <c r="AH193" i="10" a="1"/>
  <c r="AH193" i="10" s="1"/>
  <c r="AH189" i="10" a="1"/>
  <c r="AH189" i="10" s="1"/>
  <c r="AH197" i="10" a="1"/>
  <c r="AH197" i="10" s="1"/>
  <c r="AH185" i="10" a="1"/>
  <c r="AH185" i="10" s="1"/>
  <c r="AH184" i="10" a="1"/>
  <c r="AH184" i="10" s="1"/>
  <c r="AH198" i="10" a="1"/>
  <c r="AH198" i="10" s="1"/>
  <c r="AH190" i="10" a="1"/>
  <c r="AH190" i="10" s="1"/>
  <c r="AH183" i="10" a="1"/>
  <c r="AH183" i="10" s="1"/>
  <c r="AH205" i="10" a="1"/>
  <c r="AH205" i="10" s="1"/>
  <c r="AH194" i="10" a="1"/>
  <c r="AH194" i="10" s="1"/>
  <c r="AH186" i="10" a="1"/>
  <c r="AH186" i="10" s="1"/>
  <c r="AH182" i="10" a="1"/>
  <c r="AH182" i="10" s="1"/>
  <c r="AH203" i="10" a="1"/>
  <c r="AH203" i="10" s="1"/>
  <c r="AH195" i="10" a="1"/>
  <c r="AH195" i="10" s="1"/>
  <c r="AH187" i="10" a="1"/>
  <c r="AH187" i="10" s="1"/>
  <c r="AH181" i="10" a="1"/>
  <c r="AH181" i="10" s="1"/>
  <c r="AH202" i="10" a="1"/>
  <c r="AH202" i="10" s="1"/>
  <c r="AH199" i="10" a="1"/>
  <c r="AH199" i="10" s="1"/>
  <c r="AH191" i="10" a="1"/>
  <c r="AH191" i="10" s="1"/>
  <c r="AH180" i="10" a="1"/>
  <c r="AH180" i="10" s="1"/>
  <c r="AH188" i="10" a="1"/>
  <c r="AH188" i="10" s="1"/>
  <c r="AH176" i="10" a="1"/>
  <c r="AH176" i="10" s="1"/>
  <c r="AH175" i="10" a="1"/>
  <c r="AH175" i="10" s="1"/>
  <c r="AA203" i="10"/>
  <c r="AA202" i="10"/>
  <c r="AA201" i="10"/>
  <c r="AA199" i="10"/>
  <c r="AA198" i="10"/>
  <c r="AA197" i="10"/>
  <c r="AA195" i="10"/>
  <c r="AA194" i="10"/>
  <c r="AA193" i="10"/>
  <c r="AA188" i="10"/>
  <c r="AA187" i="10"/>
  <c r="AA186" i="10"/>
  <c r="AA176" i="10"/>
  <c r="BL1236" i="1"/>
  <c r="BZ1236" i="1" s="1"/>
  <c r="BL1220" i="1"/>
  <c r="BZ1220" i="1" s="1"/>
  <c r="BL1092" i="1"/>
  <c r="BZ1092" i="1" s="1"/>
  <c r="BZ1044" i="1"/>
  <c r="BL1044" i="1"/>
  <c r="BL1012" i="1"/>
  <c r="BZ1012" i="1" s="1"/>
  <c r="BL988" i="1"/>
  <c r="BZ988" i="1" s="1"/>
  <c r="BL964" i="1"/>
  <c r="BZ964" i="1" s="1"/>
  <c r="BZ948" i="1"/>
  <c r="BL948" i="1"/>
  <c r="BL916" i="1"/>
  <c r="BZ916" i="1" s="1"/>
  <c r="BL876" i="1"/>
  <c r="BZ876" i="1" s="1"/>
  <c r="BL1268" i="1"/>
  <c r="BZ1252" i="1"/>
  <c r="BL1252" i="1"/>
  <c r="BL1172" i="1"/>
  <c r="BZ1172" i="1" s="1"/>
  <c r="BL1148" i="1"/>
  <c r="BZ1148" i="1" s="1"/>
  <c r="BL1140" i="1"/>
  <c r="BZ1140" i="1" s="1"/>
  <c r="BZ1108" i="1"/>
  <c r="BL1108" i="1"/>
  <c r="BL1068" i="1"/>
  <c r="BZ1068" i="1" s="1"/>
  <c r="BL1036" i="1"/>
  <c r="BZ1036" i="1" s="1"/>
  <c r="BL1004" i="1"/>
  <c r="BZ1004" i="1" s="1"/>
  <c r="BZ956" i="1"/>
  <c r="BL956" i="1"/>
  <c r="BL924" i="1"/>
  <c r="BZ924" i="1" s="1"/>
  <c r="BL892" i="1"/>
  <c r="BZ892" i="1" s="1"/>
  <c r="BL868" i="1"/>
  <c r="BZ868" i="1" s="1"/>
  <c r="BZ1188" i="1"/>
  <c r="BL1188" i="1"/>
  <c r="BL1164" i="1"/>
  <c r="BZ1164" i="1" s="1"/>
  <c r="BL1156" i="1"/>
  <c r="BZ1156" i="1" s="1"/>
  <c r="BL1124" i="1"/>
  <c r="BZ1124" i="1" s="1"/>
  <c r="BZ1076" i="1"/>
  <c r="BL1076" i="1"/>
  <c r="BL1028" i="1"/>
  <c r="BZ1028" i="1" s="1"/>
  <c r="BL980" i="1"/>
  <c r="BZ980" i="1" s="1"/>
  <c r="BL1060" i="1"/>
  <c r="BZ1060" i="1" s="1"/>
  <c r="BZ908" i="1"/>
  <c r="BL908" i="1"/>
  <c r="BL884" i="1"/>
  <c r="BZ884" i="1" s="1"/>
  <c r="BL860" i="1"/>
  <c r="BZ860" i="1" s="1"/>
  <c r="BL1204" i="1"/>
  <c r="BZ1084" i="1"/>
  <c r="BL1084" i="1"/>
  <c r="BL1052" i="1"/>
  <c r="BZ1052" i="1" s="1"/>
  <c r="BL1020" i="1"/>
  <c r="BZ1020" i="1" s="1"/>
  <c r="BL996" i="1"/>
  <c r="BZ972" i="1"/>
  <c r="BL972" i="1"/>
  <c r="BL940" i="1"/>
  <c r="BZ940" i="1" s="1"/>
  <c r="BL900" i="1"/>
  <c r="BZ900" i="1" s="1"/>
  <c r="BL852" i="1"/>
  <c r="BZ852" i="1" s="1"/>
  <c r="BZ628" i="1"/>
  <c r="BL628" i="1"/>
  <c r="BL588" i="1"/>
  <c r="BZ588" i="1" s="1"/>
  <c r="BL548" i="1"/>
  <c r="BZ548" i="1" s="1"/>
  <c r="BL524" i="1"/>
  <c r="BZ524" i="1" s="1"/>
  <c r="BZ484" i="1"/>
  <c r="BL484" i="1"/>
  <c r="BL452" i="1"/>
  <c r="BZ452" i="1" s="1"/>
  <c r="BZ1187" i="1"/>
  <c r="BZ1059" i="1"/>
  <c r="BZ947" i="1"/>
  <c r="BL907" i="1"/>
  <c r="BZ907" i="1" s="1"/>
  <c r="BZ795" i="1"/>
  <c r="BZ771" i="1"/>
  <c r="BZ683" i="1"/>
  <c r="BL683" i="1"/>
  <c r="BZ651" i="1"/>
  <c r="BL651" i="1"/>
  <c r="BL611" i="1"/>
  <c r="BZ611" i="1" s="1"/>
  <c r="BZ523" i="1"/>
  <c r="BL523" i="1"/>
  <c r="BL1059" i="1"/>
  <c r="BL836" i="1"/>
  <c r="BZ836" i="1" s="1"/>
  <c r="BL812" i="1"/>
  <c r="BZ812" i="1" s="1"/>
  <c r="BL788" i="1"/>
  <c r="BZ788" i="1" s="1"/>
  <c r="BZ756" i="1"/>
  <c r="BZ724" i="1"/>
  <c r="BL724" i="1"/>
  <c r="BZ708" i="1"/>
  <c r="BL708" i="1"/>
  <c r="BL676" i="1"/>
  <c r="BZ676" i="1" s="1"/>
  <c r="BZ636" i="1"/>
  <c r="BL636" i="1"/>
  <c r="BZ604" i="1"/>
  <c r="BL604" i="1"/>
  <c r="BZ564" i="1"/>
  <c r="BL564" i="1"/>
  <c r="BL500" i="1"/>
  <c r="BZ500" i="1" s="1"/>
  <c r="BZ1267" i="1"/>
  <c r="BZ1219" i="1"/>
  <c r="BZ1147" i="1"/>
  <c r="BZ971" i="1"/>
  <c r="BL971" i="1"/>
  <c r="BZ939" i="1"/>
  <c r="BL939" i="1"/>
  <c r="BL875" i="1"/>
  <c r="BZ875" i="1" s="1"/>
  <c r="BL843" i="1"/>
  <c r="BN906" i="1" s="1"/>
  <c r="BZ827" i="1"/>
  <c r="BL827" i="1"/>
  <c r="BL811" i="1"/>
  <c r="BZ811" i="1" s="1"/>
  <c r="BL787" i="1"/>
  <c r="BZ787" i="1" s="1"/>
  <c r="BZ739" i="1"/>
  <c r="BL459" i="1"/>
  <c r="BZ459" i="1" s="1"/>
  <c r="BL1267" i="1"/>
  <c r="BZ1163" i="1"/>
  <c r="BZ915" i="1"/>
  <c r="BL715" i="1"/>
  <c r="BZ715" i="1" s="1"/>
  <c r="BZ691" i="1"/>
  <c r="BL691" i="1"/>
  <c r="BL667" i="1"/>
  <c r="BZ667" i="1" s="1"/>
  <c r="BL643" i="1"/>
  <c r="BZ643" i="1" s="1"/>
  <c r="BL627" i="1"/>
  <c r="BZ627" i="1" s="1"/>
  <c r="BZ603" i="1"/>
  <c r="BL603" i="1"/>
  <c r="BL547" i="1"/>
  <c r="BZ547" i="1" s="1"/>
  <c r="BW981" i="1"/>
  <c r="BW965" i="1"/>
  <c r="BZ1106" i="1"/>
  <c r="BZ1050" i="1"/>
  <c r="BZ1018" i="1"/>
  <c r="BZ994" i="1"/>
  <c r="BL866" i="1"/>
  <c r="BZ866" i="1" s="1"/>
  <c r="BL802" i="1"/>
  <c r="BZ802" i="1" s="1"/>
  <c r="BZ778" i="1"/>
  <c r="BZ754" i="1"/>
  <c r="BL754" i="1"/>
  <c r="BZ730" i="1"/>
  <c r="BL730" i="1"/>
  <c r="BL722" i="1"/>
  <c r="BZ722" i="1" s="1"/>
  <c r="BZ698" i="1"/>
  <c r="BL698" i="1"/>
  <c r="BL674" i="1"/>
  <c r="BZ674" i="1" s="1"/>
  <c r="BL658" i="1"/>
  <c r="BZ658" i="1" s="1"/>
  <c r="BL634" i="1"/>
  <c r="BZ634" i="1" s="1"/>
  <c r="BZ570" i="1"/>
  <c r="BL570" i="1"/>
  <c r="BL546" i="1"/>
  <c r="BZ546" i="1" s="1"/>
  <c r="BL482" i="1"/>
  <c r="BZ482" i="1" s="1"/>
  <c r="BL1139" i="1"/>
  <c r="BZ1139" i="1" s="1"/>
  <c r="BL1075" i="1"/>
  <c r="BZ1075" i="1" s="1"/>
  <c r="BL882" i="1"/>
  <c r="BZ882" i="1" s="1"/>
  <c r="BL851" i="1"/>
  <c r="BZ851" i="1" s="1"/>
  <c r="BL795" i="1"/>
  <c r="BZ820" i="1"/>
  <c r="BL820" i="1"/>
  <c r="BL804" i="1"/>
  <c r="BZ804" i="1" s="1"/>
  <c r="BL780" i="1"/>
  <c r="BZ780" i="1" s="1"/>
  <c r="BZ732" i="1"/>
  <c r="BZ692" i="1"/>
  <c r="BZ652" i="1"/>
  <c r="BL652" i="1"/>
  <c r="BL596" i="1"/>
  <c r="BZ596" i="1" s="1"/>
  <c r="BZ556" i="1"/>
  <c r="BL556" i="1"/>
  <c r="BZ516" i="1"/>
  <c r="BL516" i="1"/>
  <c r="BZ460" i="1"/>
  <c r="BL460" i="1"/>
  <c r="BW973" i="1"/>
  <c r="BZ1264" i="1"/>
  <c r="BZ1248" i="1"/>
  <c r="BL1248" i="1"/>
  <c r="BZ1232" i="1"/>
  <c r="BL1232" i="1"/>
  <c r="BZ1224" i="1"/>
  <c r="BL1224" i="1"/>
  <c r="BL1208" i="1"/>
  <c r="BZ1208" i="1" s="1"/>
  <c r="BL1200" i="1"/>
  <c r="BZ1200" i="1" s="1"/>
  <c r="BZ1192" i="1"/>
  <c r="BL1192" i="1"/>
  <c r="BZ1184" i="1"/>
  <c r="BL1184" i="1"/>
  <c r="BL1176" i="1"/>
  <c r="BZ1176" i="1" s="1"/>
  <c r="BZ1168" i="1"/>
  <c r="BL1168" i="1"/>
  <c r="BZ1160" i="1"/>
  <c r="BL1160" i="1"/>
  <c r="BZ1152" i="1"/>
  <c r="BL1152" i="1"/>
  <c r="BL1144" i="1"/>
  <c r="BZ1144" i="1" s="1"/>
  <c r="BL1136" i="1"/>
  <c r="BN1160" i="1" s="1"/>
  <c r="BZ1128" i="1"/>
  <c r="BL1128" i="1"/>
  <c r="BZ1120" i="1"/>
  <c r="BL1120" i="1"/>
  <c r="BL1112" i="1"/>
  <c r="BZ1112" i="1" s="1"/>
  <c r="BL1104" i="1"/>
  <c r="BZ1104" i="1" s="1"/>
  <c r="BZ1096" i="1"/>
  <c r="BL1096" i="1"/>
  <c r="BZ1080" i="1"/>
  <c r="BL1080" i="1"/>
  <c r="BL1072" i="1"/>
  <c r="BZ1072" i="1" s="1"/>
  <c r="BL1064" i="1"/>
  <c r="BZ1064" i="1" s="1"/>
  <c r="BZ1056" i="1"/>
  <c r="BL1056" i="1"/>
  <c r="BZ1048" i="1"/>
  <c r="BL1048" i="1"/>
  <c r="BL1040" i="1"/>
  <c r="BZ1040" i="1" s="1"/>
  <c r="BZ1032" i="1"/>
  <c r="BL1032" i="1"/>
  <c r="BZ1016" i="1"/>
  <c r="BL1016" i="1"/>
  <c r="BZ1000" i="1"/>
  <c r="BL1000" i="1"/>
  <c r="BL992" i="1"/>
  <c r="BZ992" i="1" s="1"/>
  <c r="BL984" i="1"/>
  <c r="BZ984" i="1" s="1"/>
  <c r="BZ976" i="1"/>
  <c r="BL976" i="1"/>
  <c r="BZ968" i="1"/>
  <c r="BL960" i="1"/>
  <c r="BZ960" i="1" s="1"/>
  <c r="BL952" i="1"/>
  <c r="BZ944" i="1"/>
  <c r="BL944" i="1"/>
  <c r="BL920" i="1"/>
  <c r="BZ920" i="1" s="1"/>
  <c r="BL912" i="1"/>
  <c r="BZ912" i="1" s="1"/>
  <c r="BZ896" i="1"/>
  <c r="BL896" i="1"/>
  <c r="BL888" i="1"/>
  <c r="BZ888" i="1" s="1"/>
  <c r="BL880" i="1"/>
  <c r="BZ880" i="1" s="1"/>
  <c r="BL864" i="1"/>
  <c r="BZ864" i="1" s="1"/>
  <c r="BZ856" i="1"/>
  <c r="BL856" i="1"/>
  <c r="BL848" i="1"/>
  <c r="BZ848" i="1" s="1"/>
  <c r="BL832" i="1"/>
  <c r="BZ832" i="1" s="1"/>
  <c r="BZ816" i="1"/>
  <c r="BL816" i="1"/>
  <c r="BZ808" i="1"/>
  <c r="BL776" i="1"/>
  <c r="BZ776" i="1" s="1"/>
  <c r="BL768" i="1"/>
  <c r="BZ768" i="1" s="1"/>
  <c r="BZ744" i="1"/>
  <c r="BL744" i="1"/>
  <c r="BL736" i="1"/>
  <c r="BZ736" i="1" s="1"/>
  <c r="BZ728" i="1"/>
  <c r="BZ720" i="1"/>
  <c r="BZ704" i="1"/>
  <c r="BL704" i="1"/>
  <c r="BZ696" i="1"/>
  <c r="BL688" i="1"/>
  <c r="BZ688" i="1" s="1"/>
  <c r="BL680" i="1"/>
  <c r="BZ680" i="1" s="1"/>
  <c r="BL672" i="1"/>
  <c r="BZ672" i="1" s="1"/>
  <c r="BZ664" i="1"/>
  <c r="BZ656" i="1"/>
  <c r="BL656" i="1"/>
  <c r="BL648" i="1"/>
  <c r="BZ648" i="1" s="1"/>
  <c r="BL640" i="1"/>
  <c r="BZ640" i="1" s="1"/>
  <c r="BL632" i="1"/>
  <c r="BN632" i="1" s="1"/>
  <c r="BL616" i="1"/>
  <c r="BZ616" i="1" s="1"/>
  <c r="BL608" i="1"/>
  <c r="BZ608" i="1" s="1"/>
  <c r="BZ600" i="1"/>
  <c r="BZ576" i="1"/>
  <c r="BL576" i="1"/>
  <c r="BZ568" i="1"/>
  <c r="BL568" i="1"/>
  <c r="BZ560" i="1"/>
  <c r="BL552" i="1"/>
  <c r="BZ552" i="1" s="1"/>
  <c r="BZ544" i="1"/>
  <c r="BL536" i="1"/>
  <c r="BZ536" i="1" s="1"/>
  <c r="BZ528" i="1"/>
  <c r="BL528" i="1"/>
  <c r="BL512" i="1"/>
  <c r="BZ512" i="1" s="1"/>
  <c r="BZ504" i="1"/>
  <c r="BL496" i="1"/>
  <c r="BZ496" i="1" s="1"/>
  <c r="BZ488" i="1"/>
  <c r="BL488" i="1"/>
  <c r="BL472" i="1"/>
  <c r="BZ472" i="1" s="1"/>
  <c r="BL464" i="1"/>
  <c r="BZ464" i="1" s="1"/>
  <c r="BL456" i="1"/>
  <c r="BZ456" i="1" s="1"/>
  <c r="BZ448" i="1"/>
  <c r="BL448" i="1"/>
  <c r="BZ440" i="1"/>
  <c r="BL1227" i="1"/>
  <c r="BZ1227" i="1" s="1"/>
  <c r="BL1211" i="1"/>
  <c r="BZ1211" i="1" s="1"/>
  <c r="BL1179" i="1"/>
  <c r="BZ1179" i="1" s="1"/>
  <c r="BL1074" i="1"/>
  <c r="BN1096" i="1" s="1"/>
  <c r="BL936" i="1"/>
  <c r="BZ936" i="1" s="1"/>
  <c r="BL819" i="1"/>
  <c r="BZ819" i="1" s="1"/>
  <c r="BL792" i="1"/>
  <c r="BZ792" i="1" s="1"/>
  <c r="BL756" i="1"/>
  <c r="BZ796" i="1"/>
  <c r="BL772" i="1"/>
  <c r="BZ772" i="1" s="1"/>
  <c r="BL740" i="1"/>
  <c r="BZ740" i="1" s="1"/>
  <c r="BZ716" i="1"/>
  <c r="BL716" i="1"/>
  <c r="BL684" i="1"/>
  <c r="BZ684" i="1" s="1"/>
  <c r="BL644" i="1"/>
  <c r="BZ644" i="1" s="1"/>
  <c r="BZ612" i="1"/>
  <c r="BL612" i="1"/>
  <c r="BZ572" i="1"/>
  <c r="BL572" i="1"/>
  <c r="BL532" i="1"/>
  <c r="BZ532" i="1" s="1"/>
  <c r="BL492" i="1"/>
  <c r="BZ492" i="1" s="1"/>
  <c r="BZ468" i="1"/>
  <c r="BL468" i="1"/>
  <c r="BL444" i="1"/>
  <c r="BZ444" i="1" s="1"/>
  <c r="BZ1243" i="1"/>
  <c r="BZ1203" i="1"/>
  <c r="BZ1131" i="1"/>
  <c r="BZ1083" i="1"/>
  <c r="BZ1051" i="1"/>
  <c r="BZ1019" i="1"/>
  <c r="BZ987" i="1"/>
  <c r="BL955" i="1"/>
  <c r="BZ955" i="1" s="1"/>
  <c r="BL923" i="1"/>
  <c r="BZ923" i="1" s="1"/>
  <c r="BZ883" i="1"/>
  <c r="BZ835" i="1"/>
  <c r="BZ803" i="1"/>
  <c r="BZ779" i="1"/>
  <c r="BL779" i="1"/>
  <c r="BZ731" i="1"/>
  <c r="BL579" i="1"/>
  <c r="BZ579" i="1" s="1"/>
  <c r="BZ563" i="1"/>
  <c r="BL563" i="1"/>
  <c r="BL539" i="1"/>
  <c r="BZ539" i="1" s="1"/>
  <c r="BL515" i="1"/>
  <c r="BZ515" i="1" s="1"/>
  <c r="BL499" i="1"/>
  <c r="BZ499" i="1" s="1"/>
  <c r="BZ475" i="1"/>
  <c r="BL475" i="1"/>
  <c r="BL451" i="1"/>
  <c r="BZ451" i="1" s="1"/>
  <c r="BW949" i="1"/>
  <c r="BZ1031" i="1"/>
  <c r="BL1264" i="1"/>
  <c r="BL1050" i="1"/>
  <c r="BL1027" i="1"/>
  <c r="BZ1027" i="1" s="1"/>
  <c r="BL904" i="1"/>
  <c r="BZ904" i="1" s="1"/>
  <c r="BL720" i="1"/>
  <c r="BL682" i="1"/>
  <c r="BZ682" i="1" s="1"/>
  <c r="BZ700" i="1"/>
  <c r="BL668" i="1"/>
  <c r="BZ668" i="1" s="1"/>
  <c r="BL620" i="1"/>
  <c r="BZ620" i="1" s="1"/>
  <c r="BZ580" i="1"/>
  <c r="BL580" i="1"/>
  <c r="BZ540" i="1"/>
  <c r="BL540" i="1"/>
  <c r="BL508" i="1"/>
  <c r="BZ508" i="1" s="1"/>
  <c r="BL476" i="1"/>
  <c r="BZ476" i="1" s="1"/>
  <c r="BZ1114" i="1"/>
  <c r="BZ1058" i="1"/>
  <c r="BZ1042" i="1"/>
  <c r="BZ986" i="1"/>
  <c r="BZ978" i="1"/>
  <c r="BZ962" i="1"/>
  <c r="BL962" i="1"/>
  <c r="BZ954" i="1"/>
  <c r="BL954" i="1"/>
  <c r="BL938" i="1"/>
  <c r="BZ938" i="1" s="1"/>
  <c r="BL762" i="1"/>
  <c r="BZ762" i="1" s="1"/>
  <c r="BZ738" i="1"/>
  <c r="BL738" i="1"/>
  <c r="BZ706" i="1"/>
  <c r="BL690" i="1"/>
  <c r="BZ690" i="1" s="1"/>
  <c r="BL578" i="1"/>
  <c r="BZ578" i="1" s="1"/>
  <c r="BL562" i="1"/>
  <c r="BZ562" i="1" s="1"/>
  <c r="BZ554" i="1"/>
  <c r="BL554" i="1"/>
  <c r="BL538" i="1"/>
  <c r="BZ538" i="1" s="1"/>
  <c r="BL522" i="1"/>
  <c r="BZ522" i="1" s="1"/>
  <c r="BZ498" i="1"/>
  <c r="BL498" i="1"/>
  <c r="BZ1135" i="1"/>
  <c r="BZ1119" i="1"/>
  <c r="BZ1103" i="1"/>
  <c r="BZ1079" i="1"/>
  <c r="BZ1063" i="1"/>
  <c r="BZ1039" i="1"/>
  <c r="BZ1015" i="1"/>
  <c r="BZ991" i="1"/>
  <c r="BL975" i="1"/>
  <c r="BZ975" i="1" s="1"/>
  <c r="BZ959" i="1"/>
  <c r="BZ951" i="1"/>
  <c r="BL951" i="1"/>
  <c r="BZ935" i="1"/>
  <c r="BL935" i="1"/>
  <c r="BZ911" i="1"/>
  <c r="BL903" i="1"/>
  <c r="BZ903" i="1" s="1"/>
  <c r="BL887" i="1"/>
  <c r="BZ887" i="1" s="1"/>
  <c r="BZ863" i="1"/>
  <c r="BZ847" i="1"/>
  <c r="BZ831" i="1"/>
  <c r="BL783" i="1"/>
  <c r="BZ783" i="1" s="1"/>
  <c r="BL775" i="1"/>
  <c r="BZ775" i="1" s="1"/>
  <c r="BZ767" i="1"/>
  <c r="BL767" i="1"/>
  <c r="BZ759" i="1"/>
  <c r="BL759" i="1"/>
  <c r="BL743" i="1"/>
  <c r="BZ743" i="1" s="1"/>
  <c r="BL727" i="1"/>
  <c r="BZ727" i="1" s="1"/>
  <c r="BZ711" i="1"/>
  <c r="BL711" i="1"/>
  <c r="BZ703" i="1"/>
  <c r="BL703" i="1"/>
  <c r="BL695" i="1"/>
  <c r="BZ695" i="1" s="1"/>
  <c r="BL687" i="1"/>
  <c r="BZ687" i="1" s="1"/>
  <c r="BZ671" i="1"/>
  <c r="BL671" i="1"/>
  <c r="BZ655" i="1"/>
  <c r="BL655" i="1"/>
  <c r="BL639" i="1"/>
  <c r="BZ639" i="1" s="1"/>
  <c r="BL631" i="1"/>
  <c r="BZ631" i="1" s="1"/>
  <c r="BZ615" i="1"/>
  <c r="BL615" i="1"/>
  <c r="BZ607" i="1"/>
  <c r="BL599" i="1"/>
  <c r="BZ599" i="1" s="1"/>
  <c r="BL535" i="1"/>
  <c r="BZ535" i="1" s="1"/>
  <c r="BZ519" i="1"/>
  <c r="BL519" i="1"/>
  <c r="BZ495" i="1"/>
  <c r="BL495" i="1"/>
  <c r="BZ471" i="1"/>
  <c r="BL455" i="1"/>
  <c r="BZ455" i="1" s="1"/>
  <c r="BL447" i="1"/>
  <c r="BZ447" i="1" s="1"/>
  <c r="BZ1238" i="1"/>
  <c r="BL1238" i="1"/>
  <c r="BL1222" i="1"/>
  <c r="BZ1222" i="1" s="1"/>
  <c r="BL1206" i="1"/>
  <c r="BZ1206" i="1" s="1"/>
  <c r="BL1190" i="1"/>
  <c r="BZ1190" i="1" s="1"/>
  <c r="BZ1174" i="1"/>
  <c r="BL1174" i="1"/>
  <c r="BL1158" i="1"/>
  <c r="BZ1158" i="1" s="1"/>
  <c r="BL1134" i="1"/>
  <c r="BZ1134" i="1" s="1"/>
  <c r="BL1118" i="1"/>
  <c r="BN1121" i="1" s="1"/>
  <c r="BZ1102" i="1"/>
  <c r="BL1102" i="1"/>
  <c r="BL1078" i="1"/>
  <c r="BZ1078" i="1" s="1"/>
  <c r="BL1062" i="1"/>
  <c r="BZ1062" i="1" s="1"/>
  <c r="BL1046" i="1"/>
  <c r="BZ1046" i="1" s="1"/>
  <c r="BZ1030" i="1"/>
  <c r="BL1030" i="1"/>
  <c r="BL1014" i="1"/>
  <c r="BZ1014" i="1" s="1"/>
  <c r="BL998" i="1"/>
  <c r="BZ998" i="1" s="1"/>
  <c r="BL982" i="1"/>
  <c r="BZ982" i="1" s="1"/>
  <c r="BZ966" i="1"/>
  <c r="BL966" i="1"/>
  <c r="BL934" i="1"/>
  <c r="BZ934" i="1" s="1"/>
  <c r="BL918" i="1"/>
  <c r="BZ918" i="1" s="1"/>
  <c r="BL902" i="1"/>
  <c r="BZ902" i="1" s="1"/>
  <c r="BZ878" i="1"/>
  <c r="BL878" i="1"/>
  <c r="BL862" i="1"/>
  <c r="BZ862" i="1" s="1"/>
  <c r="BL670" i="1"/>
  <c r="BZ670" i="1" s="1"/>
  <c r="BL622" i="1"/>
  <c r="BZ622" i="1" s="1"/>
  <c r="BL1223" i="1"/>
  <c r="BZ1223" i="1" s="1"/>
  <c r="BL1207" i="1"/>
  <c r="BZ1207" i="1" s="1"/>
  <c r="BL1175" i="1"/>
  <c r="BZ1175" i="1" s="1"/>
  <c r="BL1131" i="1"/>
  <c r="BL1090" i="1"/>
  <c r="BZ1090" i="1" s="1"/>
  <c r="BL1026" i="1"/>
  <c r="BZ1026" i="1" s="1"/>
  <c r="BL1003" i="1"/>
  <c r="BZ1003" i="1" s="1"/>
  <c r="BL899" i="1"/>
  <c r="BZ899" i="1" s="1"/>
  <c r="BL872" i="1"/>
  <c r="BZ872" i="1" s="1"/>
  <c r="BL784" i="1"/>
  <c r="BZ784" i="1" s="1"/>
  <c r="BL624" i="1"/>
  <c r="BZ624" i="1" s="1"/>
  <c r="BL520" i="1"/>
  <c r="BZ520" i="1" s="1"/>
  <c r="BZ1259" i="1"/>
  <c r="BZ1235" i="1"/>
  <c r="BZ1195" i="1"/>
  <c r="BZ1155" i="1"/>
  <c r="BZ1123" i="1"/>
  <c r="BZ1035" i="1"/>
  <c r="BZ963" i="1"/>
  <c r="BZ891" i="1"/>
  <c r="BL891" i="1"/>
  <c r="BL859" i="1"/>
  <c r="BZ859" i="1" s="1"/>
  <c r="BL755" i="1"/>
  <c r="BN786" i="1" s="1"/>
  <c r="BZ723" i="1"/>
  <c r="BL723" i="1"/>
  <c r="BZ699" i="1"/>
  <c r="BL699" i="1"/>
  <c r="BL675" i="1"/>
  <c r="BZ675" i="1" s="1"/>
  <c r="BL659" i="1"/>
  <c r="BZ659" i="1" s="1"/>
  <c r="BZ635" i="1"/>
  <c r="BL635" i="1"/>
  <c r="BZ619" i="1"/>
  <c r="BL619" i="1"/>
  <c r="BL595" i="1"/>
  <c r="BZ595" i="1" s="1"/>
  <c r="BZ571" i="1"/>
  <c r="BL571" i="1"/>
  <c r="BZ555" i="1"/>
  <c r="BL555" i="1"/>
  <c r="BZ531" i="1"/>
  <c r="BL531" i="1"/>
  <c r="BL507" i="1"/>
  <c r="BZ507" i="1" s="1"/>
  <c r="BZ491" i="1"/>
  <c r="BL491" i="1"/>
  <c r="BZ467" i="1"/>
  <c r="BL467" i="1"/>
  <c r="BZ443" i="1"/>
  <c r="BL443" i="1"/>
  <c r="BW989" i="1"/>
  <c r="BW957" i="1"/>
  <c r="BZ1122" i="1"/>
  <c r="BZ1098" i="1"/>
  <c r="BZ1082" i="1"/>
  <c r="BZ1034" i="1"/>
  <c r="BZ1010" i="1"/>
  <c r="BZ946" i="1"/>
  <c r="BL930" i="1"/>
  <c r="BZ930" i="1" s="1"/>
  <c r="BL922" i="1"/>
  <c r="BZ922" i="1" s="1"/>
  <c r="BZ898" i="1"/>
  <c r="BL898" i="1"/>
  <c r="BZ890" i="1"/>
  <c r="BL890" i="1"/>
  <c r="BL874" i="1"/>
  <c r="BZ874" i="1" s="1"/>
  <c r="BZ858" i="1"/>
  <c r="BL858" i="1"/>
  <c r="BZ850" i="1"/>
  <c r="BL834" i="1"/>
  <c r="BZ834" i="1" s="1"/>
  <c r="BL826" i="1"/>
  <c r="BZ826" i="1" s="1"/>
  <c r="BZ818" i="1"/>
  <c r="BZ794" i="1"/>
  <c r="BL794" i="1"/>
  <c r="BZ770" i="1"/>
  <c r="BZ714" i="1"/>
  <c r="BZ650" i="1"/>
  <c r="BL650" i="1"/>
  <c r="BL642" i="1"/>
  <c r="BZ642" i="1" s="1"/>
  <c r="BL626" i="1"/>
  <c r="BN641" i="1" s="1"/>
  <c r="BZ618" i="1"/>
  <c r="BL618" i="1"/>
  <c r="BZ610" i="1"/>
  <c r="BL610" i="1"/>
  <c r="BL594" i="1"/>
  <c r="BZ594" i="1" s="1"/>
  <c r="BL514" i="1"/>
  <c r="BZ514" i="1" s="1"/>
  <c r="BZ506" i="1"/>
  <c r="BL506" i="1"/>
  <c r="BL466" i="1"/>
  <c r="BZ466" i="1" s="1"/>
  <c r="BL458" i="1"/>
  <c r="BZ458" i="1" s="1"/>
  <c r="BZ450" i="1"/>
  <c r="BL450" i="1"/>
  <c r="BZ442" i="1"/>
  <c r="BL442" i="1"/>
  <c r="BZ1271" i="1"/>
  <c r="BZ1247" i="1"/>
  <c r="BZ1231" i="1"/>
  <c r="BZ1191" i="1"/>
  <c r="BZ1159" i="1"/>
  <c r="BZ1143" i="1"/>
  <c r="BZ1127" i="1"/>
  <c r="BZ1095" i="1"/>
  <c r="BZ1071" i="1"/>
  <c r="BZ1055" i="1"/>
  <c r="BZ1047" i="1"/>
  <c r="BZ1007" i="1"/>
  <c r="BZ999" i="1"/>
  <c r="BZ983" i="1"/>
  <c r="BL967" i="1"/>
  <c r="BZ967" i="1" s="1"/>
  <c r="BZ943" i="1"/>
  <c r="BL919" i="1"/>
  <c r="BZ919" i="1" s="1"/>
  <c r="BZ895" i="1"/>
  <c r="BZ879" i="1"/>
  <c r="BL871" i="1"/>
  <c r="BZ871" i="1" s="1"/>
  <c r="BL855" i="1"/>
  <c r="BZ855" i="1" s="1"/>
  <c r="BL839" i="1"/>
  <c r="BZ839" i="1" s="1"/>
  <c r="BZ815" i="1"/>
  <c r="BZ807" i="1"/>
  <c r="BL807" i="1"/>
  <c r="BL791" i="1"/>
  <c r="BZ791" i="1" s="1"/>
  <c r="BL735" i="1"/>
  <c r="BZ735" i="1" s="1"/>
  <c r="BZ719" i="1"/>
  <c r="BL719" i="1"/>
  <c r="BZ663" i="1"/>
  <c r="BZ647" i="1"/>
  <c r="BL575" i="1"/>
  <c r="BZ575" i="1" s="1"/>
  <c r="BL567" i="1"/>
  <c r="BZ567" i="1" s="1"/>
  <c r="BZ559" i="1"/>
  <c r="BL559" i="1"/>
  <c r="BZ543" i="1"/>
  <c r="BL527" i="1"/>
  <c r="BZ527" i="1" s="1"/>
  <c r="BL503" i="1"/>
  <c r="BZ503" i="1" s="1"/>
  <c r="BZ487" i="1"/>
  <c r="BL487" i="1"/>
  <c r="BL479" i="1"/>
  <c r="BZ479" i="1" s="1"/>
  <c r="BL463" i="1"/>
  <c r="BZ463" i="1" s="1"/>
  <c r="BL439" i="1"/>
  <c r="BZ439" i="1" s="1"/>
  <c r="BZ1270" i="1"/>
  <c r="BZ1246" i="1"/>
  <c r="BL1246" i="1"/>
  <c r="BL1230" i="1"/>
  <c r="BZ1230" i="1" s="1"/>
  <c r="BL1214" i="1"/>
  <c r="BL1198" i="1"/>
  <c r="BZ1198" i="1" s="1"/>
  <c r="BZ1182" i="1"/>
  <c r="BL1182" i="1"/>
  <c r="BL1166" i="1"/>
  <c r="BZ1166" i="1" s="1"/>
  <c r="BL1150" i="1"/>
  <c r="BZ1150" i="1" s="1"/>
  <c r="BL1142" i="1"/>
  <c r="BN1142" i="1" s="1"/>
  <c r="BZ1126" i="1"/>
  <c r="BL1126" i="1"/>
  <c r="BL1110" i="1"/>
  <c r="BZ1110" i="1" s="1"/>
  <c r="BL1094" i="1"/>
  <c r="BZ1094" i="1" s="1"/>
  <c r="BZ1086" i="1"/>
  <c r="BL1086" i="1"/>
  <c r="BZ1070" i="1"/>
  <c r="BL1070" i="1"/>
  <c r="BL1054" i="1"/>
  <c r="BZ1054" i="1" s="1"/>
  <c r="BL1038" i="1"/>
  <c r="BZ1038" i="1" s="1"/>
  <c r="BL1022" i="1"/>
  <c r="BN1046" i="1" s="1"/>
  <c r="BL1006" i="1"/>
  <c r="BZ1006" i="1" s="1"/>
  <c r="BL990" i="1"/>
  <c r="BZ990" i="1" s="1"/>
  <c r="BZ974" i="1"/>
  <c r="BZ958" i="1"/>
  <c r="BL958" i="1"/>
  <c r="BZ950" i="1"/>
  <c r="BL950" i="1"/>
  <c r="BZ910" i="1"/>
  <c r="BL910" i="1"/>
  <c r="BL894" i="1"/>
  <c r="BZ894" i="1" s="1"/>
  <c r="BL886" i="1"/>
  <c r="BN886" i="1" s="1"/>
  <c r="BZ870" i="1"/>
  <c r="BL870" i="1"/>
  <c r="BZ854" i="1"/>
  <c r="BL854" i="1"/>
  <c r="BL846" i="1"/>
  <c r="BZ846" i="1" s="1"/>
  <c r="BL838" i="1"/>
  <c r="BZ838" i="1" s="1"/>
  <c r="BZ830" i="1"/>
  <c r="BL830" i="1"/>
  <c r="BZ822" i="1"/>
  <c r="BL822" i="1"/>
  <c r="BL814" i="1"/>
  <c r="BZ814" i="1" s="1"/>
  <c r="BL798" i="1"/>
  <c r="BZ798" i="1" s="1"/>
  <c r="BZ790" i="1"/>
  <c r="BL790" i="1"/>
  <c r="BZ782" i="1"/>
  <c r="BL782" i="1"/>
  <c r="BL774" i="1"/>
  <c r="BZ774" i="1" s="1"/>
  <c r="BZ766" i="1"/>
  <c r="BL766" i="1"/>
  <c r="BZ742" i="1"/>
  <c r="BL742" i="1"/>
  <c r="BZ734" i="1"/>
  <c r="BL734" i="1"/>
  <c r="BL726" i="1"/>
  <c r="BZ726" i="1" s="1"/>
  <c r="BL718" i="1"/>
  <c r="BZ718" i="1" s="1"/>
  <c r="BZ710" i="1"/>
  <c r="BL710" i="1"/>
  <c r="BL702" i="1"/>
  <c r="BZ702" i="1" s="1"/>
  <c r="BL686" i="1"/>
  <c r="BZ686" i="1" s="1"/>
  <c r="BL678" i="1"/>
  <c r="BZ678" i="1" s="1"/>
  <c r="BZ662" i="1"/>
  <c r="BL662" i="1"/>
  <c r="BL654" i="1"/>
  <c r="BZ654" i="1" s="1"/>
  <c r="BZ646" i="1"/>
  <c r="BL638" i="1"/>
  <c r="BZ638" i="1" s="1"/>
  <c r="BZ630" i="1"/>
  <c r="BL630" i="1"/>
  <c r="BZ614" i="1"/>
  <c r="BL606" i="1"/>
  <c r="BZ606" i="1" s="1"/>
  <c r="BL598" i="1"/>
  <c r="BZ598" i="1" s="1"/>
  <c r="BZ574" i="1"/>
  <c r="BL566" i="1"/>
  <c r="BZ566" i="1" s="1"/>
  <c r="BZ558" i="1"/>
  <c r="BL558" i="1"/>
  <c r="BL550" i="1"/>
  <c r="BZ550" i="1" s="1"/>
  <c r="BL542" i="1"/>
  <c r="BZ542" i="1" s="1"/>
  <c r="BZ534" i="1"/>
  <c r="BZ526" i="1"/>
  <c r="BL526" i="1"/>
  <c r="BL518" i="1"/>
  <c r="BZ518" i="1" s="1"/>
  <c r="BL510" i="1"/>
  <c r="BZ510" i="1" s="1"/>
  <c r="BL502" i="1"/>
  <c r="BN554" i="1" s="1"/>
  <c r="BZ494" i="1"/>
  <c r="BZ486" i="1"/>
  <c r="BL486" i="1"/>
  <c r="BL478" i="1"/>
  <c r="BZ478" i="1" s="1"/>
  <c r="BL470" i="1"/>
  <c r="BZ470" i="1" s="1"/>
  <c r="BZ462" i="1"/>
  <c r="BL462" i="1"/>
  <c r="BZ454" i="1"/>
  <c r="BL446" i="1"/>
  <c r="BZ446" i="1" s="1"/>
  <c r="BL1109" i="1"/>
  <c r="BZ1109" i="1" s="1"/>
  <c r="BL1101" i="1"/>
  <c r="BZ1101" i="1" s="1"/>
  <c r="BZ1093" i="1"/>
  <c r="BL1093" i="1"/>
  <c r="BL1085" i="1"/>
  <c r="BZ1085" i="1" s="1"/>
  <c r="BL1077" i="1"/>
  <c r="BZ1077" i="1" s="1"/>
  <c r="BL1069" i="1"/>
  <c r="BZ1069" i="1" s="1"/>
  <c r="BZ1061" i="1"/>
  <c r="BL1061" i="1"/>
  <c r="BL1053" i="1"/>
  <c r="BZ1053" i="1" s="1"/>
  <c r="BL1045" i="1"/>
  <c r="BZ1045" i="1" s="1"/>
  <c r="BL1037" i="1"/>
  <c r="BZ1037" i="1" s="1"/>
  <c r="BZ1029" i="1"/>
  <c r="BL1029" i="1"/>
  <c r="BL1021" i="1"/>
  <c r="BZ1021" i="1" s="1"/>
  <c r="BL1013" i="1"/>
  <c r="BZ1013" i="1" s="1"/>
  <c r="BL1005" i="1"/>
  <c r="BN1005" i="1" s="1"/>
  <c r="BZ997" i="1"/>
  <c r="BL997" i="1"/>
  <c r="BL989" i="1"/>
  <c r="BZ989" i="1" s="1"/>
  <c r="BL981" i="1"/>
  <c r="BZ981" i="1" s="1"/>
  <c r="BL973" i="1"/>
  <c r="BZ973" i="1" s="1"/>
  <c r="BZ965" i="1"/>
  <c r="BL965" i="1"/>
  <c r="BL957" i="1"/>
  <c r="BZ957" i="1" s="1"/>
  <c r="BL949" i="1"/>
  <c r="BZ949" i="1" s="1"/>
  <c r="BL941" i="1"/>
  <c r="BZ941" i="1" s="1"/>
  <c r="BZ933" i="1"/>
  <c r="BL933" i="1"/>
  <c r="BL925" i="1"/>
  <c r="BZ925" i="1" s="1"/>
  <c r="BL909" i="1"/>
  <c r="BZ909" i="1" s="1"/>
  <c r="BL901" i="1"/>
  <c r="BZ901" i="1" s="1"/>
  <c r="BZ893" i="1"/>
  <c r="BL893" i="1"/>
  <c r="BL885" i="1"/>
  <c r="BZ885" i="1" s="1"/>
  <c r="BL877" i="1"/>
  <c r="BZ877" i="1" s="1"/>
  <c r="BL869" i="1"/>
  <c r="BN905" i="1" s="1"/>
  <c r="BZ861" i="1"/>
  <c r="BL861" i="1"/>
  <c r="BL853" i="1"/>
  <c r="BZ853" i="1" s="1"/>
  <c r="BL845" i="1"/>
  <c r="BZ845" i="1" s="1"/>
  <c r="BL837" i="1"/>
  <c r="BZ837" i="1" s="1"/>
  <c r="BZ821" i="1"/>
  <c r="BL821" i="1"/>
  <c r="BL813" i="1"/>
  <c r="BZ813" i="1" s="1"/>
  <c r="BL805" i="1"/>
  <c r="BZ805" i="1" s="1"/>
  <c r="BL797" i="1"/>
  <c r="BZ797" i="1" s="1"/>
  <c r="BZ789" i="1"/>
  <c r="BL789" i="1"/>
  <c r="BL781" i="1"/>
  <c r="BZ781" i="1" s="1"/>
  <c r="BL773" i="1"/>
  <c r="BZ773" i="1" s="1"/>
  <c r="BL765" i="1"/>
  <c r="BN770" i="1" s="1"/>
  <c r="BZ757" i="1"/>
  <c r="BL757" i="1"/>
  <c r="BL749" i="1"/>
  <c r="BZ749" i="1" s="1"/>
  <c r="BL741" i="1"/>
  <c r="BZ741" i="1" s="1"/>
  <c r="BL733" i="1"/>
  <c r="BN645" i="1" s="1"/>
  <c r="BZ725" i="1"/>
  <c r="BL725" i="1"/>
  <c r="BL717" i="1"/>
  <c r="BZ717" i="1" s="1"/>
  <c r="BL709" i="1"/>
  <c r="BZ709" i="1" s="1"/>
  <c r="BL701" i="1"/>
  <c r="BZ701" i="1" s="1"/>
  <c r="BZ693" i="1"/>
  <c r="BL693" i="1"/>
  <c r="BL685" i="1"/>
  <c r="BZ685" i="1" s="1"/>
  <c r="BL677" i="1"/>
  <c r="BZ677" i="1" s="1"/>
  <c r="BL669" i="1"/>
  <c r="BZ669" i="1" s="1"/>
  <c r="BZ661" i="1"/>
  <c r="BL661" i="1"/>
  <c r="BL653" i="1"/>
  <c r="BZ653" i="1" s="1"/>
  <c r="BL645" i="1"/>
  <c r="BZ645" i="1" s="1"/>
  <c r="BZ637" i="1"/>
  <c r="BZ629" i="1"/>
  <c r="BL629" i="1"/>
  <c r="BZ613" i="1"/>
  <c r="BL613" i="1"/>
  <c r="BZ605" i="1"/>
  <c r="BL605" i="1"/>
  <c r="BZ597" i="1"/>
  <c r="BL573" i="1"/>
  <c r="BZ573" i="1" s="1"/>
  <c r="BZ565" i="1"/>
  <c r="BL565" i="1"/>
  <c r="BZ557" i="1"/>
  <c r="BZ549" i="1"/>
  <c r="BL549" i="1"/>
  <c r="BL541" i="1"/>
  <c r="BZ541" i="1" s="1"/>
  <c r="BL533" i="1"/>
  <c r="BZ533" i="1" s="1"/>
  <c r="BZ525" i="1"/>
  <c r="BL525" i="1"/>
  <c r="BZ517" i="1"/>
  <c r="BL517" i="1"/>
  <c r="BL509" i="1"/>
  <c r="BZ509" i="1" s="1"/>
  <c r="BZ501" i="1"/>
  <c r="BL501" i="1"/>
  <c r="BZ493" i="1"/>
  <c r="BL493" i="1"/>
  <c r="BZ485" i="1"/>
  <c r="BL485" i="1"/>
  <c r="BL469" i="1"/>
  <c r="BZ469" i="1" s="1"/>
  <c r="BZ461" i="1"/>
  <c r="BZ445" i="1"/>
  <c r="BL445" i="1"/>
  <c r="BL1270" i="1"/>
  <c r="BL1171" i="1"/>
  <c r="BZ1171" i="1" s="1"/>
  <c r="BL1151" i="1"/>
  <c r="BZ1151" i="1" s="1"/>
  <c r="BL1107" i="1"/>
  <c r="BZ1107" i="1" s="1"/>
  <c r="BL1087" i="1"/>
  <c r="BZ1087" i="1" s="1"/>
  <c r="BL1043" i="1"/>
  <c r="BZ1043" i="1" s="1"/>
  <c r="BL1023" i="1"/>
  <c r="BN1064" i="1" s="1"/>
  <c r="BL1002" i="1"/>
  <c r="BZ1002" i="1" s="1"/>
  <c r="BL978" i="1"/>
  <c r="BL895" i="1"/>
  <c r="BL867" i="1"/>
  <c r="BZ867" i="1" s="1"/>
  <c r="BL840" i="1"/>
  <c r="BZ840" i="1" s="1"/>
  <c r="BL778" i="1"/>
  <c r="BL707" i="1"/>
  <c r="BZ707" i="1" s="1"/>
  <c r="BL623" i="1"/>
  <c r="BZ623" i="1" s="1"/>
  <c r="BL511" i="1"/>
  <c r="BZ511" i="1" s="1"/>
  <c r="BZ1265" i="1"/>
  <c r="BZ1249" i="1"/>
  <c r="BZ1241" i="1"/>
  <c r="BZ1233" i="1"/>
  <c r="BZ1225" i="1"/>
  <c r="BZ1209" i="1"/>
  <c r="BZ1201" i="1"/>
  <c r="BZ1193" i="1"/>
  <c r="BZ1185" i="1"/>
  <c r="BZ1177" i="1"/>
  <c r="BZ1169" i="1"/>
  <c r="BZ1153" i="1"/>
  <c r="BZ1145" i="1"/>
  <c r="BZ1137" i="1"/>
  <c r="BZ1129" i="1"/>
  <c r="BZ1105" i="1"/>
  <c r="BZ1097" i="1"/>
  <c r="BZ1081" i="1"/>
  <c r="BZ1073" i="1"/>
  <c r="BZ1065" i="1"/>
  <c r="BZ1057" i="1"/>
  <c r="BZ1049" i="1"/>
  <c r="BZ1041" i="1"/>
  <c r="BZ1033" i="1"/>
  <c r="BZ1017" i="1"/>
  <c r="BZ1001" i="1"/>
  <c r="BZ985" i="1"/>
  <c r="BZ977" i="1"/>
  <c r="BZ969" i="1"/>
  <c r="BZ961" i="1"/>
  <c r="BZ953" i="1"/>
  <c r="BZ945" i="1"/>
  <c r="BZ937" i="1"/>
  <c r="BZ921" i="1"/>
  <c r="BZ913" i="1"/>
  <c r="BZ905" i="1"/>
  <c r="BZ897" i="1"/>
  <c r="BZ889" i="1"/>
  <c r="BZ881" i="1"/>
  <c r="BZ873" i="1"/>
  <c r="BZ865" i="1"/>
  <c r="BZ857" i="1"/>
  <c r="BZ849" i="1"/>
  <c r="BZ833" i="1"/>
  <c r="BZ825" i="1"/>
  <c r="BZ817" i="1"/>
  <c r="BZ809" i="1"/>
  <c r="BZ801" i="1"/>
  <c r="BZ793" i="1"/>
  <c r="BZ785" i="1"/>
  <c r="BZ777" i="1"/>
  <c r="BZ769" i="1"/>
  <c r="BZ761" i="1"/>
  <c r="BZ753" i="1"/>
  <c r="BZ745" i="1"/>
  <c r="BZ737" i="1"/>
  <c r="BZ729" i="1"/>
  <c r="BZ721" i="1"/>
  <c r="BZ713" i="1"/>
  <c r="BZ705" i="1"/>
  <c r="BZ697" i="1"/>
  <c r="BZ689" i="1"/>
  <c r="BZ681" i="1"/>
  <c r="BZ673" i="1"/>
  <c r="BZ665" i="1"/>
  <c r="BZ657" i="1"/>
  <c r="BZ649" i="1"/>
  <c r="BZ641" i="1"/>
  <c r="BZ633" i="1"/>
  <c r="BZ617" i="1"/>
  <c r="BZ609" i="1"/>
  <c r="BZ601" i="1"/>
  <c r="BZ577" i="1"/>
  <c r="BZ569" i="1"/>
  <c r="BZ561" i="1"/>
  <c r="BZ553" i="1"/>
  <c r="BZ545" i="1"/>
  <c r="BZ537" i="1"/>
  <c r="BZ529" i="1"/>
  <c r="BZ521" i="1"/>
  <c r="BZ513" i="1"/>
  <c r="BZ505" i="1"/>
  <c r="BZ473" i="1"/>
  <c r="BZ465" i="1"/>
  <c r="BZ457" i="1"/>
  <c r="BZ449" i="1"/>
  <c r="BZ441" i="1"/>
  <c r="BZ1277" i="1"/>
  <c r="BZ1269" i="1"/>
  <c r="BZ1253" i="1"/>
  <c r="BZ1245" i="1"/>
  <c r="BZ1237" i="1"/>
  <c r="BZ1229" i="1"/>
  <c r="BZ1221" i="1"/>
  <c r="BZ1213" i="1"/>
  <c r="BZ1205" i="1"/>
  <c r="BZ1197" i="1"/>
  <c r="BZ1189" i="1"/>
  <c r="BZ1181" i="1"/>
  <c r="BZ1173" i="1"/>
  <c r="BZ1165" i="1"/>
  <c r="BZ1157" i="1"/>
  <c r="BZ1149" i="1"/>
  <c r="BZ1141" i="1"/>
  <c r="BZ1133" i="1"/>
  <c r="BZ1125" i="1"/>
  <c r="BZ1117" i="1"/>
  <c r="BZ1146" i="1"/>
  <c r="BZ1138" i="1"/>
  <c r="BW580" i="1"/>
  <c r="BW574" i="1"/>
  <c r="BW575" i="1"/>
  <c r="BW576" i="1"/>
  <c r="BW577" i="1"/>
  <c r="BW578" i="1"/>
  <c r="BW579" i="1"/>
  <c r="BW988" i="1"/>
  <c r="BW980" i="1"/>
  <c r="BW972" i="1"/>
  <c r="BW964" i="1"/>
  <c r="BW956" i="1"/>
  <c r="BW948" i="1"/>
  <c r="BW990" i="1"/>
  <c r="BW982" i="1"/>
  <c r="BW974" i="1"/>
  <c r="BW966" i="1"/>
  <c r="BW958" i="1"/>
  <c r="BW950" i="1"/>
  <c r="BW942" i="1"/>
  <c r="BW934" i="1"/>
  <c r="BW926" i="1"/>
  <c r="BW918" i="1"/>
  <c r="BW910" i="1"/>
  <c r="BW902" i="1"/>
  <c r="BW894" i="1"/>
  <c r="BW173" i="1"/>
  <c r="BW165" i="1"/>
  <c r="BW157" i="1"/>
  <c r="BW149" i="1"/>
  <c r="BW141" i="1"/>
  <c r="BW133" i="1"/>
  <c r="BW125" i="1"/>
  <c r="BW117" i="1"/>
  <c r="BW109" i="1"/>
  <c r="BW101" i="1"/>
  <c r="BW93" i="1"/>
  <c r="BW991" i="1"/>
  <c r="BW983" i="1"/>
  <c r="BW975" i="1"/>
  <c r="BW967" i="1"/>
  <c r="BW959" i="1"/>
  <c r="BW951" i="1"/>
  <c r="BW903" i="1"/>
  <c r="BW895" i="1"/>
  <c r="BW599" i="1"/>
  <c r="BW591" i="1"/>
  <c r="BW583" i="1"/>
  <c r="BW566" i="1"/>
  <c r="BW558" i="1"/>
  <c r="BW550" i="1"/>
  <c r="BW542" i="1"/>
  <c r="BW534" i="1"/>
  <c r="BW526" i="1"/>
  <c r="BW984" i="1"/>
  <c r="BW976" i="1"/>
  <c r="BW968" i="1"/>
  <c r="BW960" i="1"/>
  <c r="BW952" i="1"/>
  <c r="BW985" i="1"/>
  <c r="BW977" i="1"/>
  <c r="BW969" i="1"/>
  <c r="BW961" i="1"/>
  <c r="BW953" i="1"/>
  <c r="BW986" i="1"/>
  <c r="BW978" i="1"/>
  <c r="BW970" i="1"/>
  <c r="BW962" i="1"/>
  <c r="BW954" i="1"/>
  <c r="BW1275" i="1"/>
  <c r="BW1267" i="1"/>
  <c r="BW1259" i="1"/>
  <c r="BW1251" i="1"/>
  <c r="BW1243" i="1"/>
  <c r="BW1235" i="1"/>
  <c r="BW1227" i="1"/>
  <c r="BW1219" i="1"/>
  <c r="BW1211" i="1"/>
  <c r="BW1203" i="1"/>
  <c r="BW1195" i="1"/>
  <c r="BW1187" i="1"/>
  <c r="BW1179" i="1"/>
  <c r="BW1171" i="1"/>
  <c r="BW1163" i="1"/>
  <c r="BW1155" i="1"/>
  <c r="BW1147" i="1"/>
  <c r="BW1139" i="1"/>
  <c r="BW1131" i="1"/>
  <c r="BW1123" i="1"/>
  <c r="BW1115" i="1"/>
  <c r="BW1107" i="1"/>
  <c r="BW1099" i="1"/>
  <c r="BW1091" i="1"/>
  <c r="BW1083" i="1"/>
  <c r="BW1075" i="1"/>
  <c r="BW1067" i="1"/>
  <c r="BW1059" i="1"/>
  <c r="BW1051" i="1"/>
  <c r="BW1043" i="1"/>
  <c r="BW1035" i="1"/>
  <c r="BW1027" i="1"/>
  <c r="BW1019" i="1"/>
  <c r="BW1011" i="1"/>
  <c r="BW987" i="1"/>
  <c r="BW979" i="1"/>
  <c r="BW971" i="1"/>
  <c r="BW963" i="1"/>
  <c r="BW955" i="1"/>
  <c r="BW947" i="1"/>
  <c r="BW941" i="1"/>
  <c r="BW933" i="1"/>
  <c r="BW925" i="1"/>
  <c r="BW917" i="1"/>
  <c r="BW909" i="1"/>
  <c r="BW901" i="1"/>
  <c r="BW893" i="1"/>
  <c r="BW199" i="1"/>
  <c r="BW943" i="1"/>
  <c r="BW935" i="1"/>
  <c r="BW927" i="1"/>
  <c r="BW919" i="1"/>
  <c r="BW911" i="1"/>
  <c r="BW839" i="1"/>
  <c r="BW831" i="1"/>
  <c r="BW823" i="1"/>
  <c r="BW815" i="1"/>
  <c r="BW807" i="1"/>
  <c r="BW799" i="1"/>
  <c r="BW791" i="1"/>
  <c r="BW783" i="1"/>
  <c r="BW775" i="1"/>
  <c r="BW767" i="1"/>
  <c r="BW759" i="1"/>
  <c r="BW751" i="1"/>
  <c r="BW743" i="1"/>
  <c r="BW735" i="1"/>
  <c r="BW727" i="1"/>
  <c r="BW719" i="1"/>
  <c r="BW711" i="1"/>
  <c r="BW703" i="1"/>
  <c r="BW695" i="1"/>
  <c r="BW687" i="1"/>
  <c r="BW679" i="1"/>
  <c r="BW671" i="1"/>
  <c r="BW663" i="1"/>
  <c r="BW655" i="1"/>
  <c r="BW647" i="1"/>
  <c r="BW639" i="1"/>
  <c r="BW631" i="1"/>
  <c r="BW623" i="1"/>
  <c r="BW615" i="1"/>
  <c r="BW607" i="1"/>
  <c r="BW944" i="1"/>
  <c r="BW936" i="1"/>
  <c r="BW928" i="1"/>
  <c r="BW920" i="1"/>
  <c r="BW912" i="1"/>
  <c r="BW904" i="1"/>
  <c r="BW896" i="1"/>
  <c r="BW567" i="1"/>
  <c r="BW559" i="1"/>
  <c r="BW551" i="1"/>
  <c r="BW543" i="1"/>
  <c r="BW535" i="1"/>
  <c r="BW527" i="1"/>
  <c r="BW945" i="1"/>
  <c r="BW937" i="1"/>
  <c r="BW929" i="1"/>
  <c r="BW921" i="1"/>
  <c r="BW913" i="1"/>
  <c r="BW905" i="1"/>
  <c r="BW897" i="1"/>
  <c r="BW568" i="1"/>
  <c r="BW560" i="1"/>
  <c r="BW552" i="1"/>
  <c r="BW544" i="1"/>
  <c r="BW536" i="1"/>
  <c r="BW528" i="1"/>
  <c r="BW520" i="1"/>
  <c r="BW512" i="1"/>
  <c r="BW504" i="1"/>
  <c r="BW496" i="1"/>
  <c r="BW488" i="1"/>
  <c r="BW480" i="1"/>
  <c r="BW472" i="1"/>
  <c r="BW464" i="1"/>
  <c r="BW456" i="1"/>
  <c r="BW448" i="1"/>
  <c r="BW440" i="1"/>
  <c r="BW432" i="1"/>
  <c r="BW424" i="1"/>
  <c r="BW416" i="1"/>
  <c r="BW408" i="1"/>
  <c r="BW400" i="1"/>
  <c r="BW392" i="1"/>
  <c r="BW384" i="1"/>
  <c r="BW376" i="1"/>
  <c r="BW368" i="1"/>
  <c r="BW360" i="1"/>
  <c r="BW352" i="1"/>
  <c r="BW344" i="1"/>
  <c r="BW336" i="1"/>
  <c r="BW328" i="1"/>
  <c r="BW320" i="1"/>
  <c r="BW312" i="1"/>
  <c r="BW304" i="1"/>
  <c r="BW296" i="1"/>
  <c r="BW288" i="1"/>
  <c r="BW280" i="1"/>
  <c r="BW999" i="1"/>
  <c r="BW946" i="1"/>
  <c r="BW938" i="1"/>
  <c r="BW930" i="1"/>
  <c r="BW922" i="1"/>
  <c r="BW914" i="1"/>
  <c r="BW906" i="1"/>
  <c r="BW898" i="1"/>
  <c r="BW1000" i="1"/>
  <c r="BW992" i="1"/>
  <c r="BW939" i="1"/>
  <c r="BW931" i="1"/>
  <c r="BW923" i="1"/>
  <c r="BW915" i="1"/>
  <c r="BW907" i="1"/>
  <c r="BW899" i="1"/>
  <c r="BW891" i="1"/>
  <c r="BW1001" i="1"/>
  <c r="BW993" i="1"/>
  <c r="BW940" i="1"/>
  <c r="BW932" i="1"/>
  <c r="BW924" i="1"/>
  <c r="BW916" i="1"/>
  <c r="BW908" i="1"/>
  <c r="BW900" i="1"/>
  <c r="BW892" i="1"/>
  <c r="BW172" i="1"/>
  <c r="BW164" i="1"/>
  <c r="BW156" i="1"/>
  <c r="BW148" i="1"/>
  <c r="BW140" i="1"/>
  <c r="BW132" i="1"/>
  <c r="BW124" i="1"/>
  <c r="BW116" i="1"/>
  <c r="BW108" i="1"/>
  <c r="BW100" i="1"/>
  <c r="BW92" i="1"/>
  <c r="BW890" i="1"/>
  <c r="BW882" i="1"/>
  <c r="BW874" i="1"/>
  <c r="BW866" i="1"/>
  <c r="BW858" i="1"/>
  <c r="BW850" i="1"/>
  <c r="BW883" i="1"/>
  <c r="BW875" i="1"/>
  <c r="BW867" i="1"/>
  <c r="BW859" i="1"/>
  <c r="BW851" i="1"/>
  <c r="BW843" i="1"/>
  <c r="BW570" i="1"/>
  <c r="BW562" i="1"/>
  <c r="BW554" i="1"/>
  <c r="BW546" i="1"/>
  <c r="BW538" i="1"/>
  <c r="BW530" i="1"/>
  <c r="BW522" i="1"/>
  <c r="BW189" i="1"/>
  <c r="BW181" i="1"/>
  <c r="BW884" i="1"/>
  <c r="BW876" i="1"/>
  <c r="BW868" i="1"/>
  <c r="BW860" i="1"/>
  <c r="BW852" i="1"/>
  <c r="BW844" i="1"/>
  <c r="BW277" i="1"/>
  <c r="BW269" i="1"/>
  <c r="BW261" i="1"/>
  <c r="BW253" i="1"/>
  <c r="BW245" i="1"/>
  <c r="BW237" i="1"/>
  <c r="BW229" i="1"/>
  <c r="BW221" i="1"/>
  <c r="BW213" i="1"/>
  <c r="BW190" i="1"/>
  <c r="BW182" i="1"/>
  <c r="BW179" i="1"/>
  <c r="BW171" i="1"/>
  <c r="BW163" i="1"/>
  <c r="BW155" i="1"/>
  <c r="BW147" i="1"/>
  <c r="BW139" i="1"/>
  <c r="BW131" i="1"/>
  <c r="BW123" i="1"/>
  <c r="BW115" i="1"/>
  <c r="BW107" i="1"/>
  <c r="BW99" i="1"/>
  <c r="BW91" i="1"/>
  <c r="BZ1212" i="1"/>
  <c r="BZ1100" i="1"/>
  <c r="BZ932" i="1"/>
  <c r="BZ1266" i="1"/>
  <c r="BN1226" i="1"/>
  <c r="BZ1226" i="1"/>
  <c r="BZ1202" i="1"/>
  <c r="BZ1162" i="1"/>
  <c r="BZ917" i="1"/>
  <c r="BZ829" i="1"/>
  <c r="BZ621" i="1"/>
  <c r="BZ589" i="1"/>
  <c r="BZ1244" i="1"/>
  <c r="BZ844" i="1"/>
  <c r="BN1275" i="1"/>
  <c r="BZ1275" i="1"/>
  <c r="BZ1251" i="1"/>
  <c r="BN1252" i="1"/>
  <c r="BZ1115" i="1"/>
  <c r="BZ1099" i="1"/>
  <c r="BZ1091" i="1"/>
  <c r="BZ1067" i="1"/>
  <c r="BZ1011" i="1"/>
  <c r="BZ995" i="1"/>
  <c r="BZ979" i="1"/>
  <c r="BZ931" i="1"/>
  <c r="BZ763" i="1"/>
  <c r="BZ747" i="1"/>
  <c r="BN483" i="1"/>
  <c r="BZ483" i="1"/>
  <c r="BZ1116" i="1"/>
  <c r="BZ748" i="1"/>
  <c r="BZ1274" i="1"/>
  <c r="BZ1250" i="1"/>
  <c r="BZ1210" i="1"/>
  <c r="BZ1178" i="1"/>
  <c r="BZ1066" i="1"/>
  <c r="BZ786" i="1"/>
  <c r="BZ1217" i="1"/>
  <c r="BZ1161" i="1"/>
  <c r="BZ1121" i="1"/>
  <c r="BN1113" i="1"/>
  <c r="BZ1113" i="1"/>
  <c r="BZ1089" i="1"/>
  <c r="BZ1025" i="1"/>
  <c r="BZ1009" i="1"/>
  <c r="BZ993" i="1"/>
  <c r="BZ929" i="1"/>
  <c r="BZ841" i="1"/>
  <c r="BZ625" i="1"/>
  <c r="BZ585" i="1"/>
  <c r="BZ1132" i="1"/>
  <c r="BZ764" i="1"/>
  <c r="BZ1242" i="1"/>
  <c r="BZ1194" i="1"/>
  <c r="BZ1130" i="1"/>
  <c r="BZ906" i="1"/>
  <c r="BZ1240" i="1"/>
  <c r="BZ1216" i="1"/>
  <c r="BZ1088" i="1"/>
  <c r="BZ928" i="1"/>
  <c r="BZ824" i="1"/>
  <c r="BZ800" i="1"/>
  <c r="BZ760" i="1"/>
  <c r="BZ752" i="1"/>
  <c r="BZ712" i="1"/>
  <c r="BZ584" i="1"/>
  <c r="BN584" i="1"/>
  <c r="BZ480" i="1"/>
  <c r="BN480" i="1"/>
  <c r="BZ828" i="1"/>
  <c r="BN1258" i="1"/>
  <c r="BZ1258" i="1"/>
  <c r="BZ1218" i="1"/>
  <c r="BN1218" i="1"/>
  <c r="BZ1170" i="1"/>
  <c r="BZ842" i="1"/>
  <c r="BZ810" i="1"/>
  <c r="BN810" i="1"/>
  <c r="BN1267" i="1"/>
  <c r="BZ1263" i="1"/>
  <c r="BZ927" i="1"/>
  <c r="BZ799" i="1"/>
  <c r="BZ751" i="1"/>
  <c r="BZ679" i="1"/>
  <c r="BZ551" i="1"/>
  <c r="BZ1234" i="1"/>
  <c r="BZ1186" i="1"/>
  <c r="BZ1154" i="1"/>
  <c r="BZ914" i="1"/>
  <c r="BN1255" i="1"/>
  <c r="BZ1255" i="1"/>
  <c r="BZ1239" i="1"/>
  <c r="BZ1199" i="1"/>
  <c r="BZ1183" i="1"/>
  <c r="BN1167" i="1"/>
  <c r="BZ1167" i="1"/>
  <c r="BZ1262" i="1"/>
  <c r="BZ1254" i="1"/>
  <c r="BN1254" i="1"/>
  <c r="BZ806" i="1"/>
  <c r="BN758" i="1"/>
  <c r="BZ758" i="1"/>
  <c r="BZ750" i="1"/>
  <c r="BN1257" i="1"/>
  <c r="BZ1257" i="1"/>
  <c r="BZ1215" i="1"/>
  <c r="BZ453" i="1"/>
  <c r="BZ1256" i="1"/>
  <c r="BZ1273" i="1"/>
  <c r="BZ666" i="1"/>
  <c r="BZ602" i="1"/>
  <c r="BZ823" i="1"/>
  <c r="BZ497" i="1"/>
  <c r="BZ592" i="1"/>
  <c r="BZ587" i="1"/>
  <c r="BZ1261" i="1"/>
  <c r="BZ1024" i="1"/>
  <c r="BZ1008" i="1"/>
  <c r="BZ1196" i="1"/>
  <c r="BZ1111" i="1"/>
  <c r="BZ746" i="1"/>
  <c r="BZ530" i="1"/>
  <c r="BZ474" i="1"/>
  <c r="BZ694" i="1"/>
  <c r="BZ590" i="1"/>
  <c r="BN585" i="1"/>
  <c r="BZ582" i="1"/>
  <c r="BN981" i="1"/>
  <c r="BZ970" i="1"/>
  <c r="BZ942" i="1"/>
  <c r="BZ926" i="1"/>
  <c r="BN586" i="1"/>
  <c r="BZ586" i="1"/>
  <c r="BZ490" i="1"/>
  <c r="BZ1180" i="1"/>
  <c r="BZ581" i="1"/>
  <c r="BZ489" i="1"/>
  <c r="BZ591" i="1"/>
  <c r="BZ477" i="1"/>
  <c r="BN477" i="1"/>
  <c r="BN1277" i="1"/>
  <c r="BN1146" i="1"/>
  <c r="BN582" i="1"/>
  <c r="BW1002" i="1"/>
  <c r="BW994" i="1"/>
  <c r="BW885" i="1"/>
  <c r="BW877" i="1"/>
  <c r="BW869" i="1"/>
  <c r="BW861" i="1"/>
  <c r="BW853" i="1"/>
  <c r="BW845" i="1"/>
  <c r="BZ593" i="1"/>
  <c r="BZ481" i="1"/>
  <c r="BN1276" i="1"/>
  <c r="BZ1276" i="1"/>
  <c r="BN1260" i="1"/>
  <c r="BZ1260" i="1"/>
  <c r="BZ583" i="1"/>
  <c r="BN583" i="1"/>
  <c r="BZ1228" i="1"/>
  <c r="BZ660" i="1"/>
  <c r="BW1003" i="1"/>
  <c r="BW995" i="1"/>
  <c r="BW886" i="1"/>
  <c r="BW878" i="1"/>
  <c r="BW870" i="1"/>
  <c r="BW862" i="1"/>
  <c r="BW854" i="1"/>
  <c r="BW846" i="1"/>
  <c r="BW1276" i="1"/>
  <c r="BW1268" i="1"/>
  <c r="BW1260" i="1"/>
  <c r="BW1252" i="1"/>
  <c r="BW1244" i="1"/>
  <c r="BW1236" i="1"/>
  <c r="BW1228" i="1"/>
  <c r="BW1220" i="1"/>
  <c r="BW1212" i="1"/>
  <c r="BW1204" i="1"/>
  <c r="BW1196" i="1"/>
  <c r="BW1188" i="1"/>
  <c r="BW1180" i="1"/>
  <c r="BW1172" i="1"/>
  <c r="BW1164" i="1"/>
  <c r="BW1156" i="1"/>
  <c r="BW1148" i="1"/>
  <c r="BW1140" i="1"/>
  <c r="BW1132" i="1"/>
  <c r="BW1124" i="1"/>
  <c r="BW1116" i="1"/>
  <c r="BW1108" i="1"/>
  <c r="BW1100" i="1"/>
  <c r="BW1092" i="1"/>
  <c r="BW1084" i="1"/>
  <c r="BW1076" i="1"/>
  <c r="BW1068" i="1"/>
  <c r="BW1060" i="1"/>
  <c r="BW1052" i="1"/>
  <c r="BW1044" i="1"/>
  <c r="BW1036" i="1"/>
  <c r="BW1028" i="1"/>
  <c r="BW1020" i="1"/>
  <c r="BW1012" i="1"/>
  <c r="BW1004" i="1"/>
  <c r="BW996" i="1"/>
  <c r="BW887" i="1"/>
  <c r="BW879" i="1"/>
  <c r="BW871" i="1"/>
  <c r="BW863" i="1"/>
  <c r="BW855" i="1"/>
  <c r="BW847" i="1"/>
  <c r="BW1277" i="1"/>
  <c r="BW1269" i="1"/>
  <c r="BW1261" i="1"/>
  <c r="BW1253" i="1"/>
  <c r="BW1245" i="1"/>
  <c r="BW1237" i="1"/>
  <c r="BW1229" i="1"/>
  <c r="BW1221" i="1"/>
  <c r="BW1213" i="1"/>
  <c r="BW1205" i="1"/>
  <c r="BW1197" i="1"/>
  <c r="BW1189" i="1"/>
  <c r="BW1181" i="1"/>
  <c r="BW1173" i="1"/>
  <c r="BW1165" i="1"/>
  <c r="BW1157" i="1"/>
  <c r="BW1149" i="1"/>
  <c r="BW1141" i="1"/>
  <c r="BW1133" i="1"/>
  <c r="BW1125" i="1"/>
  <c r="BW1117" i="1"/>
  <c r="BW1109" i="1"/>
  <c r="BW1101" i="1"/>
  <c r="BW1093" i="1"/>
  <c r="BW1085" i="1"/>
  <c r="BW1077" i="1"/>
  <c r="BW1069" i="1"/>
  <c r="BW1061" i="1"/>
  <c r="BW1053" i="1"/>
  <c r="BW1045" i="1"/>
  <c r="BW1037" i="1"/>
  <c r="BW1029" i="1"/>
  <c r="BW1021" i="1"/>
  <c r="BW1013" i="1"/>
  <c r="BW1005" i="1"/>
  <c r="BW997" i="1"/>
  <c r="BW888" i="1"/>
  <c r="BW880" i="1"/>
  <c r="BW872" i="1"/>
  <c r="BW864" i="1"/>
  <c r="BW856" i="1"/>
  <c r="BW848" i="1"/>
  <c r="BW840" i="1"/>
  <c r="BW998" i="1"/>
  <c r="BW889" i="1"/>
  <c r="BW881" i="1"/>
  <c r="BW873" i="1"/>
  <c r="BW865" i="1"/>
  <c r="BW857" i="1"/>
  <c r="BW849" i="1"/>
  <c r="BW841" i="1"/>
  <c r="BW842" i="1"/>
  <c r="BW833" i="1"/>
  <c r="BW825" i="1"/>
  <c r="BW817" i="1"/>
  <c r="BW809" i="1"/>
  <c r="BW801" i="1"/>
  <c r="BW793" i="1"/>
  <c r="BW785" i="1"/>
  <c r="BW777" i="1"/>
  <c r="BW769" i="1"/>
  <c r="BW761" i="1"/>
  <c r="BW753" i="1"/>
  <c r="BW745" i="1"/>
  <c r="BW737" i="1"/>
  <c r="BW729" i="1"/>
  <c r="BW721" i="1"/>
  <c r="BW713" i="1"/>
  <c r="BW705" i="1"/>
  <c r="BW697" i="1"/>
  <c r="BW689" i="1"/>
  <c r="BW681" i="1"/>
  <c r="BW673" i="1"/>
  <c r="BW665" i="1"/>
  <c r="BW657" i="1"/>
  <c r="BW649" i="1"/>
  <c r="BW641" i="1"/>
  <c r="BW633" i="1"/>
  <c r="BW625" i="1"/>
  <c r="BW617" i="1"/>
  <c r="BW609" i="1"/>
  <c r="BW601" i="1"/>
  <c r="BW593" i="1"/>
  <c r="BW585" i="1"/>
  <c r="BW1270" i="1"/>
  <c r="BW1262" i="1"/>
  <c r="BW1254" i="1"/>
  <c r="BW1246" i="1"/>
  <c r="BW1238" i="1"/>
  <c r="BW1230" i="1"/>
  <c r="BW1222" i="1"/>
  <c r="BW1214" i="1"/>
  <c r="BW1206" i="1"/>
  <c r="BW1198" i="1"/>
  <c r="BW1190" i="1"/>
  <c r="BW1182" i="1"/>
  <c r="BW1174" i="1"/>
  <c r="BW1166" i="1"/>
  <c r="BW1158" i="1"/>
  <c r="BW1150" i="1"/>
  <c r="BW1142" i="1"/>
  <c r="BW1134" i="1"/>
  <c r="BW1126" i="1"/>
  <c r="BW1118" i="1"/>
  <c r="BW1110" i="1"/>
  <c r="BW1102" i="1"/>
  <c r="BW1094" i="1"/>
  <c r="BW1086" i="1"/>
  <c r="BW1078" i="1"/>
  <c r="BW1070" i="1"/>
  <c r="BW1062" i="1"/>
  <c r="BW1054" i="1"/>
  <c r="BW1046" i="1"/>
  <c r="BW1038" i="1"/>
  <c r="BW1030" i="1"/>
  <c r="BW1022" i="1"/>
  <c r="BW1014" i="1"/>
  <c r="BW1006" i="1"/>
  <c r="BW834" i="1"/>
  <c r="BW826" i="1"/>
  <c r="BW818" i="1"/>
  <c r="BW810" i="1"/>
  <c r="BW802" i="1"/>
  <c r="BW794" i="1"/>
  <c r="BW786" i="1"/>
  <c r="BW778" i="1"/>
  <c r="BW770" i="1"/>
  <c r="BW569" i="1"/>
  <c r="BW561" i="1"/>
  <c r="BW553" i="1"/>
  <c r="BW545" i="1"/>
  <c r="BW537" i="1"/>
  <c r="BW529" i="1"/>
  <c r="BW521" i="1"/>
  <c r="BW1271" i="1"/>
  <c r="BW1263" i="1"/>
  <c r="BW1255" i="1"/>
  <c r="BW1247" i="1"/>
  <c r="BW1239" i="1"/>
  <c r="BW1231" i="1"/>
  <c r="BW1223" i="1"/>
  <c r="BW1215" i="1"/>
  <c r="BW1207" i="1"/>
  <c r="BW1199" i="1"/>
  <c r="BW1191" i="1"/>
  <c r="BW1183" i="1"/>
  <c r="BW1175" i="1"/>
  <c r="BW1167" i="1"/>
  <c r="BW1159" i="1"/>
  <c r="BW1151" i="1"/>
  <c r="BW1143" i="1"/>
  <c r="BW1135" i="1"/>
  <c r="BW1127" i="1"/>
  <c r="BW1119" i="1"/>
  <c r="BW1111" i="1"/>
  <c r="BW1103" i="1"/>
  <c r="BW1095" i="1"/>
  <c r="BW1087" i="1"/>
  <c r="BW1079" i="1"/>
  <c r="BW1071" i="1"/>
  <c r="BW1063" i="1"/>
  <c r="BW1055" i="1"/>
  <c r="BW1047" i="1"/>
  <c r="BW1039" i="1"/>
  <c r="BW1031" i="1"/>
  <c r="BW1023" i="1"/>
  <c r="BW1015" i="1"/>
  <c r="BW1007" i="1"/>
  <c r="BW835" i="1"/>
  <c r="BW827" i="1"/>
  <c r="BW819" i="1"/>
  <c r="BW811" i="1"/>
  <c r="BW803" i="1"/>
  <c r="BW795" i="1"/>
  <c r="BW787" i="1"/>
  <c r="BW779" i="1"/>
  <c r="BW771" i="1"/>
  <c r="BW763" i="1"/>
  <c r="BW755" i="1"/>
  <c r="BW747" i="1"/>
  <c r="BW739" i="1"/>
  <c r="BW731" i="1"/>
  <c r="BW723" i="1"/>
  <c r="BW715" i="1"/>
  <c r="BW707" i="1"/>
  <c r="BW699" i="1"/>
  <c r="BW691" i="1"/>
  <c r="BW683" i="1"/>
  <c r="BW675" i="1"/>
  <c r="BW667" i="1"/>
  <c r="BW659" i="1"/>
  <c r="BW651" i="1"/>
  <c r="BW643" i="1"/>
  <c r="BW514" i="1"/>
  <c r="BW506" i="1"/>
  <c r="BW498" i="1"/>
  <c r="BW490" i="1"/>
  <c r="BW482" i="1"/>
  <c r="BW474" i="1"/>
  <c r="BW466" i="1"/>
  <c r="BW458" i="1"/>
  <c r="BW450" i="1"/>
  <c r="BW442" i="1"/>
  <c r="BW434" i="1"/>
  <c r="BW426" i="1"/>
  <c r="BW418" i="1"/>
  <c r="BW410" i="1"/>
  <c r="BW402" i="1"/>
  <c r="BW1272" i="1"/>
  <c r="BW1264" i="1"/>
  <c r="BW1256" i="1"/>
  <c r="BW1248" i="1"/>
  <c r="BW1240" i="1"/>
  <c r="BW1232" i="1"/>
  <c r="BW1224" i="1"/>
  <c r="BW1216" i="1"/>
  <c r="BW1208" i="1"/>
  <c r="BW1200" i="1"/>
  <c r="BW1192" i="1"/>
  <c r="BW1184" i="1"/>
  <c r="BW1176" i="1"/>
  <c r="BW1168" i="1"/>
  <c r="BW1160" i="1"/>
  <c r="BW1152" i="1"/>
  <c r="BW1144" i="1"/>
  <c r="BW1136" i="1"/>
  <c r="BW1128" i="1"/>
  <c r="BW1120" i="1"/>
  <c r="BW1112" i="1"/>
  <c r="BW1104" i="1"/>
  <c r="BW1096" i="1"/>
  <c r="BW1088" i="1"/>
  <c r="BW1080" i="1"/>
  <c r="BW1072" i="1"/>
  <c r="BW1064" i="1"/>
  <c r="BW1056" i="1"/>
  <c r="BW1048" i="1"/>
  <c r="BW1040" i="1"/>
  <c r="BW1032" i="1"/>
  <c r="BW1024" i="1"/>
  <c r="BW1016" i="1"/>
  <c r="BW1008" i="1"/>
  <c r="BW836" i="1"/>
  <c r="BW828" i="1"/>
  <c r="BW820" i="1"/>
  <c r="BW812" i="1"/>
  <c r="BW804" i="1"/>
  <c r="BW796" i="1"/>
  <c r="BW788" i="1"/>
  <c r="BW780" i="1"/>
  <c r="BW772" i="1"/>
  <c r="BW764" i="1"/>
  <c r="BW756" i="1"/>
  <c r="BW748" i="1"/>
  <c r="BW740" i="1"/>
  <c r="BW732" i="1"/>
  <c r="BW724" i="1"/>
  <c r="BW716" i="1"/>
  <c r="BW708" i="1"/>
  <c r="BW700" i="1"/>
  <c r="BW571" i="1"/>
  <c r="BW563" i="1"/>
  <c r="BW555" i="1"/>
  <c r="BW547" i="1"/>
  <c r="BW539" i="1"/>
  <c r="BW531" i="1"/>
  <c r="BW523" i="1"/>
  <c r="BW515" i="1"/>
  <c r="BW507" i="1"/>
  <c r="BW499" i="1"/>
  <c r="BW491" i="1"/>
  <c r="BW483" i="1"/>
  <c r="BW475" i="1"/>
  <c r="BW467" i="1"/>
  <c r="BW459" i="1"/>
  <c r="BW451" i="1"/>
  <c r="BW443" i="1"/>
  <c r="BW435" i="1"/>
  <c r="BW427" i="1"/>
  <c r="BW419" i="1"/>
  <c r="BW411" i="1"/>
  <c r="BW403" i="1"/>
  <c r="BW395" i="1"/>
  <c r="BW387" i="1"/>
  <c r="BW379" i="1"/>
  <c r="BW371" i="1"/>
  <c r="BW363" i="1"/>
  <c r="BW355" i="1"/>
  <c r="BW347" i="1"/>
  <c r="BW339" i="1"/>
  <c r="BW331" i="1"/>
  <c r="BW323" i="1"/>
  <c r="BW315" i="1"/>
  <c r="BW307" i="1"/>
  <c r="BW299" i="1"/>
  <c r="BW291" i="1"/>
  <c r="BW283" i="1"/>
  <c r="BW1273" i="1"/>
  <c r="BW1265" i="1"/>
  <c r="BW1257" i="1"/>
  <c r="BW1249" i="1"/>
  <c r="BW1241" i="1"/>
  <c r="BW1233" i="1"/>
  <c r="BW1225" i="1"/>
  <c r="BW1217" i="1"/>
  <c r="BW1209" i="1"/>
  <c r="BW1201" i="1"/>
  <c r="BW1193" i="1"/>
  <c r="BW1185" i="1"/>
  <c r="BW1177" i="1"/>
  <c r="BW1169" i="1"/>
  <c r="BW1161" i="1"/>
  <c r="BW1153" i="1"/>
  <c r="BW1145" i="1"/>
  <c r="BW1137" i="1"/>
  <c r="BW1129" i="1"/>
  <c r="BW1121" i="1"/>
  <c r="BW1113" i="1"/>
  <c r="BW1105" i="1"/>
  <c r="BW1097" i="1"/>
  <c r="BW1089" i="1"/>
  <c r="BW1081" i="1"/>
  <c r="BW1073" i="1"/>
  <c r="BW1065" i="1"/>
  <c r="BW1057" i="1"/>
  <c r="BW1049" i="1"/>
  <c r="BW1041" i="1"/>
  <c r="BW1033" i="1"/>
  <c r="BW1025" i="1"/>
  <c r="BW1017" i="1"/>
  <c r="BW1009" i="1"/>
  <c r="BW837" i="1"/>
  <c r="BW572" i="1"/>
  <c r="BW564" i="1"/>
  <c r="BW556" i="1"/>
  <c r="BW548" i="1"/>
  <c r="BW540" i="1"/>
  <c r="BW532" i="1"/>
  <c r="BW524" i="1"/>
  <c r="BW1274" i="1"/>
  <c r="BW1266" i="1"/>
  <c r="BW1258" i="1"/>
  <c r="BW1250" i="1"/>
  <c r="BW1242" i="1"/>
  <c r="BW1234" i="1"/>
  <c r="BW1226" i="1"/>
  <c r="BW1218" i="1"/>
  <c r="BW1210" i="1"/>
  <c r="BW1202" i="1"/>
  <c r="BW1194" i="1"/>
  <c r="BW1186" i="1"/>
  <c r="BW1178" i="1"/>
  <c r="BW1170" i="1"/>
  <c r="BW1162" i="1"/>
  <c r="BW1154" i="1"/>
  <c r="BW1146" i="1"/>
  <c r="BW1138" i="1"/>
  <c r="BW1130" i="1"/>
  <c r="BW1122" i="1"/>
  <c r="BW1114" i="1"/>
  <c r="BW1106" i="1"/>
  <c r="BW1098" i="1"/>
  <c r="BW1090" i="1"/>
  <c r="BW1082" i="1"/>
  <c r="BW1074" i="1"/>
  <c r="BW1066" i="1"/>
  <c r="BW1058" i="1"/>
  <c r="BW1050" i="1"/>
  <c r="BW1042" i="1"/>
  <c r="BW1034" i="1"/>
  <c r="BW1026" i="1"/>
  <c r="BW1018" i="1"/>
  <c r="BW1010" i="1"/>
  <c r="BW838" i="1"/>
  <c r="BW830" i="1"/>
  <c r="BW822" i="1"/>
  <c r="BW814" i="1"/>
  <c r="BW806" i="1"/>
  <c r="BW798" i="1"/>
  <c r="BW790" i="1"/>
  <c r="BW782" i="1"/>
  <c r="BW774" i="1"/>
  <c r="BW766" i="1"/>
  <c r="BW758" i="1"/>
  <c r="BW750" i="1"/>
  <c r="BW742" i="1"/>
  <c r="BW734" i="1"/>
  <c r="BW726" i="1"/>
  <c r="BW718" i="1"/>
  <c r="BW710" i="1"/>
  <c r="BW702" i="1"/>
  <c r="BW694" i="1"/>
  <c r="BW686" i="1"/>
  <c r="BW678" i="1"/>
  <c r="BW670" i="1"/>
  <c r="BW662" i="1"/>
  <c r="BW654" i="1"/>
  <c r="BW646" i="1"/>
  <c r="BW638" i="1"/>
  <c r="BW630" i="1"/>
  <c r="BW622" i="1"/>
  <c r="BW614" i="1"/>
  <c r="BW606" i="1"/>
  <c r="BW598" i="1"/>
  <c r="BW590" i="1"/>
  <c r="BW582" i="1"/>
  <c r="BW565" i="1"/>
  <c r="BW557" i="1"/>
  <c r="BW549" i="1"/>
  <c r="BW541" i="1"/>
  <c r="BW533" i="1"/>
  <c r="BW525" i="1"/>
  <c r="BW513" i="1"/>
  <c r="BW505" i="1"/>
  <c r="BW497" i="1"/>
  <c r="BW489" i="1"/>
  <c r="BW481" i="1"/>
  <c r="BW473" i="1"/>
  <c r="BW465" i="1"/>
  <c r="BW457" i="1"/>
  <c r="BW449" i="1"/>
  <c r="BW441" i="1"/>
  <c r="BW433" i="1"/>
  <c r="BW425" i="1"/>
  <c r="BW417" i="1"/>
  <c r="BW409" i="1"/>
  <c r="BW401" i="1"/>
  <c r="BW762" i="1"/>
  <c r="BW754" i="1"/>
  <c r="BW746" i="1"/>
  <c r="BW738" i="1"/>
  <c r="BW730" i="1"/>
  <c r="BW722" i="1"/>
  <c r="BW714" i="1"/>
  <c r="BW706" i="1"/>
  <c r="BW698" i="1"/>
  <c r="BW690" i="1"/>
  <c r="BW682" i="1"/>
  <c r="BW674" i="1"/>
  <c r="BW666" i="1"/>
  <c r="BW658" i="1"/>
  <c r="BW650" i="1"/>
  <c r="BW642" i="1"/>
  <c r="BW634" i="1"/>
  <c r="BW626" i="1"/>
  <c r="BW618" i="1"/>
  <c r="BW610" i="1"/>
  <c r="BW602" i="1"/>
  <c r="BW594" i="1"/>
  <c r="BW586" i="1"/>
  <c r="BW516" i="1"/>
  <c r="BW508" i="1"/>
  <c r="BW500" i="1"/>
  <c r="BW492" i="1"/>
  <c r="BW484" i="1"/>
  <c r="BW476" i="1"/>
  <c r="BW468" i="1"/>
  <c r="BW460" i="1"/>
  <c r="BW452" i="1"/>
  <c r="BW444" i="1"/>
  <c r="BW436" i="1"/>
  <c r="BW428" i="1"/>
  <c r="BW420" i="1"/>
  <c r="BW412" i="1"/>
  <c r="BW404" i="1"/>
  <c r="BW396" i="1"/>
  <c r="BW388" i="1"/>
  <c r="BW380" i="1"/>
  <c r="BW372" i="1"/>
  <c r="BW364" i="1"/>
  <c r="BW356" i="1"/>
  <c r="BW348" i="1"/>
  <c r="BW340" i="1"/>
  <c r="BW332" i="1"/>
  <c r="BW324" i="1"/>
  <c r="BW316" i="1"/>
  <c r="BW308" i="1"/>
  <c r="BW300" i="1"/>
  <c r="BW292" i="1"/>
  <c r="BW284" i="1"/>
  <c r="BW278" i="1"/>
  <c r="BW270" i="1"/>
  <c r="BW262" i="1"/>
  <c r="BW254" i="1"/>
  <c r="BW246" i="1"/>
  <c r="BW238" i="1"/>
  <c r="BW230" i="1"/>
  <c r="BW222" i="1"/>
  <c r="BW214" i="1"/>
  <c r="BW206" i="1"/>
  <c r="BW198" i="1"/>
  <c r="BW191" i="1"/>
  <c r="BW183" i="1"/>
  <c r="BW80" i="1"/>
  <c r="BW72" i="1"/>
  <c r="BW64" i="1"/>
  <c r="BW56" i="1"/>
  <c r="BW48" i="1"/>
  <c r="BW40" i="1"/>
  <c r="BW32" i="1"/>
  <c r="BW24" i="1"/>
  <c r="BW16" i="1"/>
  <c r="BW8" i="1"/>
  <c r="BW635" i="1"/>
  <c r="BW627" i="1"/>
  <c r="BW619" i="1"/>
  <c r="BW611" i="1"/>
  <c r="BW603" i="1"/>
  <c r="BW595" i="1"/>
  <c r="BW587" i="1"/>
  <c r="BW517" i="1"/>
  <c r="BW509" i="1"/>
  <c r="BW501" i="1"/>
  <c r="BW493" i="1"/>
  <c r="BW485" i="1"/>
  <c r="BW477" i="1"/>
  <c r="BW469" i="1"/>
  <c r="BW461" i="1"/>
  <c r="BW453" i="1"/>
  <c r="BW445" i="1"/>
  <c r="BW437" i="1"/>
  <c r="BW429" i="1"/>
  <c r="BW421" i="1"/>
  <c r="BW413" i="1"/>
  <c r="BW405" i="1"/>
  <c r="BW397" i="1"/>
  <c r="BW389" i="1"/>
  <c r="BW381" i="1"/>
  <c r="BW373" i="1"/>
  <c r="BW365" i="1"/>
  <c r="BW357" i="1"/>
  <c r="BW349" i="1"/>
  <c r="BW341" i="1"/>
  <c r="BW333" i="1"/>
  <c r="BW325" i="1"/>
  <c r="BW317" i="1"/>
  <c r="BW309" i="1"/>
  <c r="BW301" i="1"/>
  <c r="BW293" i="1"/>
  <c r="BW285" i="1"/>
  <c r="BW271" i="1"/>
  <c r="BW263" i="1"/>
  <c r="BW255" i="1"/>
  <c r="BW247" i="1"/>
  <c r="BW239" i="1"/>
  <c r="BW231" i="1"/>
  <c r="BW223" i="1"/>
  <c r="BW215" i="1"/>
  <c r="BW207" i="1"/>
  <c r="BW192" i="1"/>
  <c r="BW184" i="1"/>
  <c r="BW81" i="1"/>
  <c r="BW73" i="1"/>
  <c r="BW65" i="1"/>
  <c r="BW57" i="1"/>
  <c r="BW49" i="1"/>
  <c r="BW41" i="1"/>
  <c r="BW33" i="1"/>
  <c r="BW25" i="1"/>
  <c r="BW17" i="1"/>
  <c r="BW9" i="1"/>
  <c r="BW692" i="1"/>
  <c r="BW684" i="1"/>
  <c r="BW676" i="1"/>
  <c r="BW668" i="1"/>
  <c r="BW660" i="1"/>
  <c r="BW652" i="1"/>
  <c r="BW644" i="1"/>
  <c r="BW636" i="1"/>
  <c r="BW628" i="1"/>
  <c r="BW620" i="1"/>
  <c r="BW612" i="1"/>
  <c r="BW604" i="1"/>
  <c r="BW596" i="1"/>
  <c r="BW588" i="1"/>
  <c r="BW518" i="1"/>
  <c r="BW510" i="1"/>
  <c r="BW502" i="1"/>
  <c r="BW494" i="1"/>
  <c r="BW486" i="1"/>
  <c r="BW478" i="1"/>
  <c r="BW470" i="1"/>
  <c r="BW462" i="1"/>
  <c r="BW454" i="1"/>
  <c r="BW446" i="1"/>
  <c r="BW438" i="1"/>
  <c r="BW430" i="1"/>
  <c r="BW422" i="1"/>
  <c r="BW414" i="1"/>
  <c r="BW406" i="1"/>
  <c r="BW398" i="1"/>
  <c r="BW390" i="1"/>
  <c r="BW382" i="1"/>
  <c r="BW374" i="1"/>
  <c r="BW366" i="1"/>
  <c r="BW358" i="1"/>
  <c r="BW350" i="1"/>
  <c r="BW342" i="1"/>
  <c r="BW334" i="1"/>
  <c r="BW326" i="1"/>
  <c r="BW318" i="1"/>
  <c r="BW310" i="1"/>
  <c r="BW302" i="1"/>
  <c r="BW294" i="1"/>
  <c r="BW286" i="1"/>
  <c r="BW519" i="1"/>
  <c r="BW511" i="1"/>
  <c r="BW503" i="1"/>
  <c r="BW495" i="1"/>
  <c r="BW487" i="1"/>
  <c r="BW479" i="1"/>
  <c r="BW471" i="1"/>
  <c r="BW463" i="1"/>
  <c r="BW455" i="1"/>
  <c r="BW447" i="1"/>
  <c r="BW439" i="1"/>
  <c r="BW431" i="1"/>
  <c r="BW423" i="1"/>
  <c r="BW415" i="1"/>
  <c r="BW407" i="1"/>
  <c r="BW829" i="1"/>
  <c r="BW821" i="1"/>
  <c r="BW813" i="1"/>
  <c r="BW805" i="1"/>
  <c r="BW797" i="1"/>
  <c r="BW789" i="1"/>
  <c r="BW781" i="1"/>
  <c r="BW773" i="1"/>
  <c r="BW765" i="1"/>
  <c r="BW757" i="1"/>
  <c r="BW749" i="1"/>
  <c r="BW741" i="1"/>
  <c r="BW733" i="1"/>
  <c r="BW725" i="1"/>
  <c r="BW717" i="1"/>
  <c r="BW709" i="1"/>
  <c r="BW701" i="1"/>
  <c r="BW693" i="1"/>
  <c r="BW685" i="1"/>
  <c r="BW677" i="1"/>
  <c r="BW669" i="1"/>
  <c r="BW661" i="1"/>
  <c r="BW653" i="1"/>
  <c r="BW645" i="1"/>
  <c r="BW637" i="1"/>
  <c r="BW629" i="1"/>
  <c r="BW621" i="1"/>
  <c r="BW613" i="1"/>
  <c r="BW605" i="1"/>
  <c r="BW597" i="1"/>
  <c r="BW589" i="1"/>
  <c r="BW399" i="1"/>
  <c r="BW391" i="1"/>
  <c r="BW383" i="1"/>
  <c r="BW375" i="1"/>
  <c r="BW367" i="1"/>
  <c r="BW359" i="1"/>
  <c r="BW351" i="1"/>
  <c r="BW343" i="1"/>
  <c r="BW335" i="1"/>
  <c r="BW327" i="1"/>
  <c r="BW319" i="1"/>
  <c r="BW311" i="1"/>
  <c r="BW303" i="1"/>
  <c r="BW295" i="1"/>
  <c r="BW287" i="1"/>
  <c r="BW279" i="1"/>
  <c r="BW273" i="1"/>
  <c r="BW265" i="1"/>
  <c r="BW257" i="1"/>
  <c r="BW249" i="1"/>
  <c r="BW241" i="1"/>
  <c r="BW233" i="1"/>
  <c r="BW225" i="1"/>
  <c r="BW217" i="1"/>
  <c r="BW209" i="1"/>
  <c r="BW201" i="1"/>
  <c r="BW186" i="1"/>
  <c r="BW175" i="1"/>
  <c r="BW167" i="1"/>
  <c r="BW159" i="1"/>
  <c r="BW151" i="1"/>
  <c r="BW143" i="1"/>
  <c r="BW135" i="1"/>
  <c r="BW127" i="1"/>
  <c r="BW119" i="1"/>
  <c r="BW111" i="1"/>
  <c r="BW103" i="1"/>
  <c r="BW95" i="1"/>
  <c r="BW393" i="1"/>
  <c r="BW385" i="1"/>
  <c r="BW377" i="1"/>
  <c r="BW369" i="1"/>
  <c r="BW361" i="1"/>
  <c r="BW353" i="1"/>
  <c r="BW345" i="1"/>
  <c r="BW337" i="1"/>
  <c r="BW329" i="1"/>
  <c r="BW321" i="1"/>
  <c r="BW313" i="1"/>
  <c r="BW305" i="1"/>
  <c r="BW297" i="1"/>
  <c r="BW289" i="1"/>
  <c r="BW281" i="1"/>
  <c r="BW832" i="1"/>
  <c r="BW824" i="1"/>
  <c r="BW816" i="1"/>
  <c r="BW808" i="1"/>
  <c r="BW800" i="1"/>
  <c r="BW792" i="1"/>
  <c r="BW784" i="1"/>
  <c r="BW776" i="1"/>
  <c r="BW768" i="1"/>
  <c r="BW760" i="1"/>
  <c r="BW752" i="1"/>
  <c r="BW744" i="1"/>
  <c r="BW736" i="1"/>
  <c r="BW728" i="1"/>
  <c r="BW720" i="1"/>
  <c r="BW712" i="1"/>
  <c r="BW704" i="1"/>
  <c r="BW696" i="1"/>
  <c r="BW688" i="1"/>
  <c r="BW680" i="1"/>
  <c r="BW672" i="1"/>
  <c r="BW664" i="1"/>
  <c r="BW656" i="1"/>
  <c r="BW648" i="1"/>
  <c r="BW640" i="1"/>
  <c r="BW632" i="1"/>
  <c r="BW624" i="1"/>
  <c r="BW616" i="1"/>
  <c r="BW608" i="1"/>
  <c r="BW600" i="1"/>
  <c r="BW592" i="1"/>
  <c r="BW584" i="1"/>
  <c r="BW394" i="1"/>
  <c r="BW386" i="1"/>
  <c r="BW378" i="1"/>
  <c r="BW370" i="1"/>
  <c r="BW362" i="1"/>
  <c r="BW354" i="1"/>
  <c r="BW346" i="1"/>
  <c r="BW338" i="1"/>
  <c r="BW330" i="1"/>
  <c r="BW322" i="1"/>
  <c r="BW314" i="1"/>
  <c r="BW306" i="1"/>
  <c r="BW298" i="1"/>
  <c r="BW290" i="1"/>
  <c r="BW282" i="1"/>
  <c r="BW276" i="1"/>
  <c r="BW268" i="1"/>
  <c r="BW260" i="1"/>
  <c r="BW252" i="1"/>
  <c r="BW244" i="1"/>
  <c r="BW236" i="1"/>
  <c r="BW228" i="1"/>
  <c r="BW220" i="1"/>
  <c r="BW178" i="1"/>
  <c r="BW170" i="1"/>
  <c r="BW162" i="1"/>
  <c r="BW154" i="1"/>
  <c r="BW146" i="1"/>
  <c r="BW138" i="1"/>
  <c r="BW130" i="1"/>
  <c r="BW122" i="1"/>
  <c r="BW114" i="1"/>
  <c r="BW106" i="1"/>
  <c r="BW98" i="1"/>
  <c r="BW90" i="1"/>
  <c r="BW272" i="1"/>
  <c r="BW264" i="1"/>
  <c r="BW256" i="1"/>
  <c r="BW248" i="1"/>
  <c r="BW240" i="1"/>
  <c r="BW232" i="1"/>
  <c r="BW224" i="1"/>
  <c r="BW216" i="1"/>
  <c r="BW208" i="1"/>
  <c r="BW200" i="1"/>
  <c r="BW193" i="1"/>
  <c r="BW185" i="1"/>
  <c r="BW174" i="1"/>
  <c r="BW166" i="1"/>
  <c r="BW158" i="1"/>
  <c r="BW150" i="1"/>
  <c r="BW142" i="1"/>
  <c r="BW134" i="1"/>
  <c r="BW126" i="1"/>
  <c r="BW118" i="1"/>
  <c r="BW110" i="1"/>
  <c r="BW102" i="1"/>
  <c r="BW94" i="1"/>
  <c r="BW274" i="1"/>
  <c r="BW266" i="1"/>
  <c r="BW258" i="1"/>
  <c r="BW250" i="1"/>
  <c r="BW242" i="1"/>
  <c r="BW234" i="1"/>
  <c r="BW226" i="1"/>
  <c r="BW218" i="1"/>
  <c r="BW187" i="1"/>
  <c r="BW176" i="1"/>
  <c r="BW168" i="1"/>
  <c r="BW160" i="1"/>
  <c r="BW152" i="1"/>
  <c r="BW144" i="1"/>
  <c r="BW136" i="1"/>
  <c r="BW128" i="1"/>
  <c r="BW120" i="1"/>
  <c r="BW112" i="1"/>
  <c r="BW104" i="1"/>
  <c r="BW96" i="1"/>
  <c r="BW88" i="1"/>
  <c r="BW275" i="1"/>
  <c r="BW267" i="1"/>
  <c r="BW259" i="1"/>
  <c r="BW251" i="1"/>
  <c r="BW243" i="1"/>
  <c r="BW235" i="1"/>
  <c r="BW188" i="1"/>
  <c r="BW180" i="1"/>
  <c r="BW177" i="1"/>
  <c r="BW169" i="1"/>
  <c r="BW161" i="1"/>
  <c r="BW153" i="1"/>
  <c r="BW145" i="1"/>
  <c r="BW137" i="1"/>
  <c r="BW129" i="1"/>
  <c r="BW121" i="1"/>
  <c r="BW113" i="1"/>
  <c r="BW105" i="1"/>
  <c r="BW97" i="1"/>
  <c r="BW89" i="1"/>
  <c r="BW210" i="1"/>
  <c r="BW202" i="1"/>
  <c r="BW194" i="1"/>
  <c r="BW82" i="1"/>
  <c r="BW74" i="1"/>
  <c r="BW66" i="1"/>
  <c r="BW58" i="1"/>
  <c r="BW42" i="1"/>
  <c r="BW34" i="1"/>
  <c r="BW26" i="1"/>
  <c r="BW18" i="1"/>
  <c r="BW10" i="1"/>
  <c r="BW227" i="1"/>
  <c r="BW219" i="1"/>
  <c r="BW211" i="1"/>
  <c r="BW203" i="1"/>
  <c r="BW195" i="1"/>
  <c r="BW212" i="1"/>
  <c r="BW204" i="1"/>
  <c r="BW196" i="1"/>
  <c r="BW205" i="1"/>
  <c r="BW197" i="1"/>
  <c r="BW85" i="1"/>
  <c r="BW77" i="1"/>
  <c r="BW69" i="1"/>
  <c r="BW61" i="1"/>
  <c r="BW53" i="1"/>
  <c r="BW45" i="1"/>
  <c r="BW37" i="1"/>
  <c r="BW29" i="1"/>
  <c r="BW21" i="1"/>
  <c r="BW13" i="1"/>
  <c r="BW5" i="1"/>
  <c r="AG59" i="8"/>
  <c r="AG54" i="8"/>
  <c r="AG56" i="8"/>
  <c r="AG52" i="8"/>
  <c r="AG58" i="8"/>
  <c r="AG51" i="8"/>
  <c r="Y40" i="3" s="1"/>
  <c r="Z40" i="3" s="1" a="1"/>
  <c r="Z40" i="3" s="1"/>
  <c r="AG46" i="8"/>
  <c r="AG43" i="8"/>
  <c r="AG42" i="8"/>
  <c r="AG60" i="8"/>
  <c r="AG57" i="8"/>
  <c r="AG55" i="8"/>
  <c r="AG53" i="8"/>
  <c r="AG48" i="8"/>
  <c r="AG61" i="8"/>
  <c r="AG47" i="8"/>
  <c r="BW50" i="1"/>
  <c r="BW83" i="1"/>
  <c r="BW75" i="1"/>
  <c r="BW67" i="1"/>
  <c r="BW59" i="1"/>
  <c r="BW51" i="1"/>
  <c r="BW43" i="1"/>
  <c r="BW35" i="1"/>
  <c r="BW27" i="1"/>
  <c r="BW19" i="1"/>
  <c r="BW11" i="1"/>
  <c r="BW3" i="1"/>
  <c r="BW84" i="1"/>
  <c r="BW76" i="1"/>
  <c r="BW68" i="1"/>
  <c r="BW60" i="1"/>
  <c r="BW52" i="1"/>
  <c r="BW44" i="1"/>
  <c r="BW36" i="1"/>
  <c r="BW28" i="1"/>
  <c r="BW20" i="1"/>
  <c r="BW12" i="1"/>
  <c r="BW4" i="1"/>
  <c r="BW86" i="1"/>
  <c r="BW78" i="1"/>
  <c r="BW70" i="1"/>
  <c r="BW62" i="1"/>
  <c r="BW54" i="1"/>
  <c r="BW46" i="1"/>
  <c r="BW38" i="1"/>
  <c r="BW30" i="1"/>
  <c r="BW22" i="1"/>
  <c r="BW14" i="1"/>
  <c r="BW6" i="1"/>
  <c r="BW87" i="1"/>
  <c r="BW79" i="1"/>
  <c r="BW71" i="1"/>
  <c r="BW63" i="1"/>
  <c r="BW55" i="1"/>
  <c r="BW47" i="1"/>
  <c r="BW39" i="1"/>
  <c r="BW31" i="1"/>
  <c r="BW23" i="1"/>
  <c r="BW15" i="1"/>
  <c r="BW7" i="1"/>
  <c r="BN1262" i="1"/>
  <c r="BN963" i="1"/>
  <c r="BN955" i="1"/>
  <c r="BN776" i="1"/>
  <c r="BN1274" i="1"/>
  <c r="BN1265" i="1"/>
  <c r="BN1230" i="1"/>
  <c r="BN1198" i="1"/>
  <c r="BN1172" i="1"/>
  <c r="BN1169" i="1"/>
  <c r="BN1114" i="1"/>
  <c r="BN1115" i="1"/>
  <c r="BN863" i="1"/>
  <c r="BN1268" i="1"/>
  <c r="BN1219" i="1"/>
  <c r="BN1215" i="1"/>
  <c r="BN1233" i="1"/>
  <c r="BN1220" i="1"/>
  <c r="BN1192" i="1"/>
  <c r="BN978" i="1"/>
  <c r="BN1259" i="1"/>
  <c r="BN1249" i="1"/>
  <c r="BN1236" i="1"/>
  <c r="BN1224" i="1"/>
  <c r="BN1217" i="1"/>
  <c r="BN1163" i="1"/>
  <c r="BN1171" i="1"/>
  <c r="BN1227" i="1"/>
  <c r="BN1235" i="1"/>
  <c r="BN1166" i="1"/>
  <c r="BN1221" i="1"/>
  <c r="BN1229" i="1"/>
  <c r="BN1237" i="1"/>
  <c r="BN1106" i="1"/>
  <c r="BN1037" i="1"/>
  <c r="BN1029" i="1"/>
  <c r="BN985" i="1"/>
  <c r="BN970" i="1"/>
  <c r="BN954" i="1"/>
  <c r="BN1263" i="1"/>
  <c r="BN1261" i="1"/>
  <c r="BN1269" i="1"/>
  <c r="BN1272" i="1"/>
  <c r="BN1231" i="1"/>
  <c r="BN1271" i="1"/>
  <c r="BN1256" i="1"/>
  <c r="BN1176" i="1"/>
  <c r="BN1270" i="1"/>
  <c r="BN1251" i="1"/>
  <c r="BN1253" i="1"/>
  <c r="BN1243" i="1"/>
  <c r="BN1239" i="1"/>
  <c r="BN1245" i="1"/>
  <c r="BN1223" i="1"/>
  <c r="BN1164" i="1"/>
  <c r="BN1161" i="1"/>
  <c r="BN1086" i="1"/>
  <c r="BN1075" i="1"/>
  <c r="BN1068" i="1"/>
  <c r="BN1093" i="1"/>
  <c r="BN940" i="1"/>
  <c r="BN850" i="1"/>
  <c r="BN1264" i="1"/>
  <c r="BN1238" i="1"/>
  <c r="BN1222" i="1"/>
  <c r="BN1168" i="1"/>
  <c r="BN1147" i="1"/>
  <c r="BN1187" i="1"/>
  <c r="BN1126" i="1"/>
  <c r="BN1173" i="1"/>
  <c r="BN1061" i="1"/>
  <c r="BN987" i="1"/>
  <c r="BN984" i="1"/>
  <c r="BN972" i="1"/>
  <c r="BN969" i="1"/>
  <c r="BN992" i="1"/>
  <c r="BN842" i="1"/>
  <c r="BN885" i="1"/>
  <c r="BN907" i="1"/>
  <c r="BN743" i="1"/>
  <c r="BN1248" i="1"/>
  <c r="BN1241" i="1"/>
  <c r="BN1232" i="1"/>
  <c r="BN1225" i="1"/>
  <c r="BN1216" i="1"/>
  <c r="BN1193" i="1"/>
  <c r="BN1165" i="1"/>
  <c r="BN1077" i="1"/>
  <c r="BN1074" i="1"/>
  <c r="BN1047" i="1"/>
  <c r="BN976" i="1"/>
  <c r="BN961" i="1"/>
  <c r="BN965" i="1"/>
  <c r="BN989" i="1"/>
  <c r="BN945" i="1"/>
  <c r="BN942" i="1"/>
  <c r="BN826" i="1"/>
  <c r="BN1097" i="1"/>
  <c r="BN1094" i="1"/>
  <c r="BN1083" i="1"/>
  <c r="BN1072" i="1"/>
  <c r="BN1069" i="1"/>
  <c r="BN1002" i="1"/>
  <c r="BN991" i="1"/>
  <c r="BN982" i="1"/>
  <c r="BN967" i="1"/>
  <c r="BN957" i="1"/>
  <c r="BN952" i="1"/>
  <c r="BN903" i="1"/>
  <c r="BN839" i="1"/>
  <c r="BN824" i="1"/>
  <c r="BN653" i="1"/>
  <c r="BN1085" i="1"/>
  <c r="BN1010" i="1"/>
  <c r="BN990" i="1"/>
  <c r="BN966" i="1"/>
  <c r="BN951" i="1"/>
  <c r="BN887" i="1"/>
  <c r="BN823" i="1"/>
  <c r="BN783" i="1"/>
  <c r="BN768" i="1"/>
  <c r="BN769" i="1"/>
  <c r="BN777" i="1"/>
  <c r="BN527" i="1"/>
  <c r="BN525" i="1"/>
  <c r="BN1063" i="1"/>
  <c r="BN975" i="1"/>
  <c r="BN960" i="1"/>
  <c r="BN956" i="1"/>
  <c r="BN947" i="1"/>
  <c r="BN862" i="1"/>
  <c r="BN775" i="1"/>
  <c r="BN644" i="1"/>
  <c r="BN606" i="1"/>
  <c r="BN599" i="1"/>
  <c r="BN1090" i="1"/>
  <c r="BN1076" i="1"/>
  <c r="BN1071" i="1"/>
  <c r="BN986" i="1"/>
  <c r="BN980" i="1"/>
  <c r="BN971" i="1"/>
  <c r="BN962" i="1"/>
  <c r="BN953" i="1"/>
  <c r="BN950" i="1"/>
  <c r="BN834" i="1"/>
  <c r="BN825" i="1"/>
  <c r="BN763" i="1"/>
  <c r="BN779" i="1"/>
  <c r="BN787" i="1"/>
  <c r="BN722" i="1"/>
  <c r="BN1098" i="1"/>
  <c r="BN1084" i="1"/>
  <c r="BN1079" i="1"/>
  <c r="BN1073" i="1"/>
  <c r="BN1070" i="1"/>
  <c r="BN1003" i="1"/>
  <c r="BN997" i="1"/>
  <c r="BN977" i="1"/>
  <c r="BN974" i="1"/>
  <c r="BN959" i="1"/>
  <c r="BN949" i="1"/>
  <c r="BN944" i="1"/>
  <c r="BN895" i="1"/>
  <c r="BN880" i="1"/>
  <c r="BN774" i="1"/>
  <c r="BN762" i="1"/>
  <c r="BN759" i="1"/>
  <c r="BN549" i="1"/>
  <c r="BN1092" i="1"/>
  <c r="BN1087" i="1"/>
  <c r="BN1081" i="1"/>
  <c r="BN1078" i="1"/>
  <c r="BN1017" i="1"/>
  <c r="BN1014" i="1"/>
  <c r="BN988" i="1"/>
  <c r="BN983" i="1"/>
  <c r="BN973" i="1"/>
  <c r="BN968" i="1"/>
  <c r="BN964" i="1"/>
  <c r="BN946" i="1"/>
  <c r="BN855" i="1"/>
  <c r="BN845" i="1"/>
  <c r="BN766" i="1"/>
  <c r="BN754" i="1"/>
  <c r="BN755" i="1"/>
  <c r="BN723" i="1"/>
  <c r="BN731" i="1"/>
  <c r="BN729" i="1"/>
  <c r="BN737" i="1"/>
  <c r="BN725" i="1"/>
  <c r="BN733" i="1"/>
  <c r="BN1095" i="1"/>
  <c r="BN1031" i="1"/>
  <c r="BN958" i="1"/>
  <c r="BN943" i="1"/>
  <c r="BN864" i="1"/>
  <c r="BN830" i="1"/>
  <c r="BN563" i="1"/>
  <c r="BN552" i="1"/>
  <c r="BN773" i="1"/>
  <c r="BN765" i="1"/>
  <c r="BN652" i="1"/>
  <c r="BN649" i="1"/>
  <c r="BN540" i="1"/>
  <c r="BN514" i="1"/>
  <c r="BN511" i="1"/>
  <c r="BN767" i="1"/>
  <c r="BN751" i="1"/>
  <c r="BN571" i="1"/>
  <c r="BN543" i="1"/>
  <c r="BN772" i="1"/>
  <c r="BN764" i="1"/>
  <c r="BN643" i="1"/>
  <c r="BN637" i="1"/>
  <c r="BN487" i="1"/>
  <c r="BN542" i="1"/>
  <c r="BN503" i="1"/>
  <c r="BN659" i="1"/>
  <c r="BN528" i="1"/>
  <c r="BN505" i="1"/>
  <c r="BN499" i="1"/>
  <c r="BN486" i="1"/>
  <c r="BN771" i="1"/>
  <c r="BN636" i="1"/>
  <c r="BN538" i="1"/>
  <c r="BN535" i="1"/>
  <c r="BN515" i="1"/>
  <c r="BN485" i="1"/>
  <c r="BN482" i="1"/>
  <c r="BN484" i="1"/>
  <c r="BN481" i="1"/>
  <c r="BN611" i="1"/>
  <c r="BN531" i="1"/>
  <c r="BN518" i="1"/>
  <c r="BN500" i="1"/>
  <c r="BN516" i="1"/>
  <c r="BN488" i="1"/>
  <c r="BN523" i="1"/>
  <c r="T40" i="3" a="1"/>
  <c r="T40" i="3" s="1"/>
  <c r="T43" i="3" a="1"/>
  <c r="T43" i="3" s="1"/>
  <c r="N114" i="10"/>
  <c r="N115" i="10"/>
  <c r="N98" i="10"/>
  <c r="N93" i="10"/>
  <c r="N92" i="10"/>
  <c r="N172" i="10"/>
  <c r="H99" i="10"/>
  <c r="I99" i="10"/>
  <c r="Q99" i="10"/>
  <c r="J102" i="10"/>
  <c r="R102" i="10"/>
  <c r="K103" i="10"/>
  <c r="S103" i="10"/>
  <c r="K99" i="10"/>
  <c r="S99" i="10"/>
  <c r="L99" i="10"/>
  <c r="T99" i="10"/>
  <c r="E102" i="10"/>
  <c r="M102" i="10"/>
  <c r="U102" i="10"/>
  <c r="N103" i="10"/>
  <c r="D99" i="10"/>
  <c r="M99" i="10"/>
  <c r="U99" i="10"/>
  <c r="N102" i="10"/>
  <c r="G103" i="10"/>
  <c r="O103" i="10"/>
  <c r="E99" i="10"/>
  <c r="N99" i="10"/>
  <c r="G102" i="10"/>
  <c r="O102" i="10"/>
  <c r="H103" i="10"/>
  <c r="P103" i="10"/>
  <c r="P99" i="10"/>
  <c r="L102" i="10"/>
  <c r="E103" i="10"/>
  <c r="U103" i="10"/>
  <c r="R99" i="10"/>
  <c r="P102" i="10"/>
  <c r="I103" i="10"/>
  <c r="Q102" i="10"/>
  <c r="J103" i="10"/>
  <c r="S102" i="10"/>
  <c r="L103" i="10"/>
  <c r="D102" i="10"/>
  <c r="T102" i="10"/>
  <c r="M103" i="10"/>
  <c r="O99" i="10"/>
  <c r="K102" i="10"/>
  <c r="D103" i="10"/>
  <c r="T103" i="10"/>
  <c r="G99" i="10"/>
  <c r="H102" i="10"/>
  <c r="J99" i="10"/>
  <c r="I102" i="10"/>
  <c r="Q103" i="10"/>
  <c r="R103" i="10"/>
  <c r="D145" i="10"/>
  <c r="L145" i="10"/>
  <c r="T145" i="10"/>
  <c r="E145" i="10"/>
  <c r="M145" i="10"/>
  <c r="U145" i="10"/>
  <c r="G145" i="10"/>
  <c r="O145" i="10"/>
  <c r="K145" i="10"/>
  <c r="S145" i="10"/>
  <c r="N145" i="10"/>
  <c r="P145" i="10"/>
  <c r="Q145" i="10"/>
  <c r="R145" i="10"/>
  <c r="H145" i="10"/>
  <c r="I145" i="10"/>
  <c r="J145" i="10"/>
  <c r="E128" i="10"/>
  <c r="U128" i="10"/>
  <c r="G129" i="10"/>
  <c r="O129" i="10"/>
  <c r="H130" i="10"/>
  <c r="D131" i="10"/>
  <c r="M131" i="10"/>
  <c r="U131" i="10"/>
  <c r="H132" i="10"/>
  <c r="P132" i="10"/>
  <c r="N128" i="10"/>
  <c r="H129" i="10"/>
  <c r="I130" i="10"/>
  <c r="Q130" i="10"/>
  <c r="E131" i="10"/>
  <c r="N131" i="10"/>
  <c r="I132" i="10"/>
  <c r="Q132" i="10"/>
  <c r="G128" i="10"/>
  <c r="I129" i="10"/>
  <c r="Q129" i="10"/>
  <c r="R130" i="10"/>
  <c r="G131" i="10"/>
  <c r="O131" i="10"/>
  <c r="J132" i="10"/>
  <c r="L128" i="10"/>
  <c r="T128" i="10"/>
  <c r="V129" i="10"/>
  <c r="G130" i="10"/>
  <c r="O130" i="10"/>
  <c r="L131" i="10"/>
  <c r="T131" i="10"/>
  <c r="G132" i="10"/>
  <c r="O132" i="10"/>
  <c r="E129" i="10"/>
  <c r="U129" i="10"/>
  <c r="N130" i="10"/>
  <c r="K131" i="10"/>
  <c r="E132" i="10"/>
  <c r="U132" i="10"/>
  <c r="P128" i="10"/>
  <c r="S130" i="10"/>
  <c r="P131" i="10"/>
  <c r="K132" i="10"/>
  <c r="Q128" i="10"/>
  <c r="D130" i="10"/>
  <c r="T130" i="10"/>
  <c r="Q131" i="10"/>
  <c r="L132" i="10"/>
  <c r="R128" i="10"/>
  <c r="L129" i="10"/>
  <c r="E130" i="10"/>
  <c r="R131" i="10"/>
  <c r="M132" i="10"/>
  <c r="M129" i="10"/>
  <c r="S131" i="10"/>
  <c r="N132" i="10"/>
  <c r="H128" i="10"/>
  <c r="K130" i="10"/>
  <c r="H131" i="10"/>
  <c r="R132" i="10"/>
  <c r="I128" i="10"/>
  <c r="S129" i="10"/>
  <c r="L130" i="10"/>
  <c r="I131" i="10"/>
  <c r="S132" i="10"/>
  <c r="J128" i="10"/>
  <c r="D129" i="10"/>
  <c r="T129" i="10"/>
  <c r="M130" i="10"/>
  <c r="J131" i="10"/>
  <c r="D132" i="10"/>
  <c r="T132" i="10"/>
  <c r="H141" i="10"/>
  <c r="P141" i="10"/>
  <c r="J142" i="10"/>
  <c r="R142" i="10"/>
  <c r="E143" i="10"/>
  <c r="N143" i="10"/>
  <c r="K144" i="10"/>
  <c r="S144" i="10"/>
  <c r="I141" i="10"/>
  <c r="Q141" i="10"/>
  <c r="K142" i="10"/>
  <c r="S142" i="10"/>
  <c r="G143" i="10"/>
  <c r="O143" i="10"/>
  <c r="L144" i="10"/>
  <c r="T144" i="10"/>
  <c r="J141" i="10"/>
  <c r="R141" i="10"/>
  <c r="L142" i="10"/>
  <c r="T142" i="10"/>
  <c r="H143" i="10"/>
  <c r="P143" i="10"/>
  <c r="D144" i="10"/>
  <c r="M144" i="10"/>
  <c r="U144" i="10"/>
  <c r="K141" i="10"/>
  <c r="S141" i="10"/>
  <c r="D142" i="10"/>
  <c r="M142" i="10"/>
  <c r="U142" i="10"/>
  <c r="I143" i="10"/>
  <c r="Q143" i="10"/>
  <c r="E144" i="10"/>
  <c r="N144" i="10"/>
  <c r="D141" i="10"/>
  <c r="L141" i="10"/>
  <c r="T141" i="10"/>
  <c r="E142" i="10"/>
  <c r="N142" i="10"/>
  <c r="J143" i="10"/>
  <c r="R143" i="10"/>
  <c r="G144" i="10"/>
  <c r="O144" i="10"/>
  <c r="E141" i="10"/>
  <c r="M141" i="10"/>
  <c r="U141" i="10"/>
  <c r="G142" i="10"/>
  <c r="O142" i="10"/>
  <c r="K143" i="10"/>
  <c r="S143" i="10"/>
  <c r="H144" i="10"/>
  <c r="N141" i="10"/>
  <c r="H142" i="10"/>
  <c r="P142" i="10"/>
  <c r="L143" i="10"/>
  <c r="G141" i="10"/>
  <c r="O141" i="10"/>
  <c r="I142" i="10"/>
  <c r="Q142" i="10"/>
  <c r="D143" i="10"/>
  <c r="M143" i="10"/>
  <c r="U143" i="10"/>
  <c r="J144" i="10"/>
  <c r="R144" i="10"/>
  <c r="Q144" i="10"/>
  <c r="T143" i="10"/>
  <c r="I144" i="10"/>
  <c r="P144" i="10"/>
  <c r="T36" i="3" a="1"/>
  <c r="T36" i="3" s="1"/>
  <c r="AG45" i="8"/>
  <c r="AG44" i="8"/>
  <c r="N27" i="10"/>
  <c r="N29" i="10"/>
  <c r="N43" i="10"/>
  <c r="N44" i="10"/>
  <c r="N55" i="10"/>
  <c r="N56" i="10"/>
  <c r="N57" i="10"/>
  <c r="N58" i="10"/>
  <c r="N59" i="10"/>
  <c r="N60" i="10"/>
  <c r="N66" i="10"/>
  <c r="N67" i="10"/>
  <c r="N68" i="10"/>
  <c r="N69" i="10"/>
  <c r="N73" i="10"/>
  <c r="N74" i="10"/>
  <c r="N83" i="10"/>
  <c r="N84" i="10"/>
  <c r="N85" i="10"/>
  <c r="Y132" i="10" l="1"/>
  <c r="BN532" i="1"/>
  <c r="BN547" i="1"/>
  <c r="BN521" i="1"/>
  <c r="BN625" i="1"/>
  <c r="BN634" i="1"/>
  <c r="BN536" i="1"/>
  <c r="BN504" i="1"/>
  <c r="BN638" i="1"/>
  <c r="BN520" i="1"/>
  <c r="BN820" i="1"/>
  <c r="BN741" i="1"/>
  <c r="BN745" i="1"/>
  <c r="BN739" i="1"/>
  <c r="BN718" i="1"/>
  <c r="BN840" i="1"/>
  <c r="BN1006" i="1"/>
  <c r="BN726" i="1"/>
  <c r="BN858" i="1"/>
  <c r="BN719" i="1"/>
  <c r="BN753" i="1"/>
  <c r="BN822" i="1"/>
  <c r="BN610" i="1"/>
  <c r="BN617" i="1"/>
  <c r="BN640" i="1"/>
  <c r="BN847" i="1"/>
  <c r="BN553" i="1"/>
  <c r="BN537" i="1"/>
  <c r="BN877" i="1"/>
  <c r="BN1004" i="1"/>
  <c r="BN630" i="1"/>
  <c r="BN893" i="1"/>
  <c r="BN996" i="1"/>
  <c r="BN1058" i="1"/>
  <c r="BN1036" i="1"/>
  <c r="BN1184" i="1"/>
  <c r="BN916" i="1"/>
  <c r="BN913" i="1"/>
  <c r="BN924" i="1"/>
  <c r="BN1181" i="1"/>
  <c r="BN1129" i="1"/>
  <c r="BN1211" i="1"/>
  <c r="BN1155" i="1"/>
  <c r="BN1206" i="1"/>
  <c r="BN738" i="1"/>
  <c r="BN929" i="1"/>
  <c r="BN1207" i="1"/>
  <c r="BN1032" i="1"/>
  <c r="BN1040" i="1"/>
  <c r="BN1045" i="1"/>
  <c r="BN1188" i="1"/>
  <c r="BN948" i="1"/>
  <c r="BN1159" i="1"/>
  <c r="BN859" i="1"/>
  <c r="BN1182" i="1"/>
  <c r="BN848" i="1"/>
  <c r="BN1001" i="1"/>
  <c r="BN557" i="1"/>
  <c r="BN1105" i="1"/>
  <c r="BZ765" i="1"/>
  <c r="BZ502" i="1"/>
  <c r="BN979" i="1"/>
  <c r="BZ952" i="1"/>
  <c r="BN1162" i="1"/>
  <c r="BN1228" i="1"/>
  <c r="BN1170" i="1"/>
  <c r="BN1234" i="1"/>
  <c r="BN995" i="1"/>
  <c r="BN993" i="1"/>
  <c r="BZ996" i="1"/>
  <c r="BN1214" i="1"/>
  <c r="BN819" i="1"/>
  <c r="BN793" i="1"/>
  <c r="BN812" i="1"/>
  <c r="BN734" i="1"/>
  <c r="BN601" i="1"/>
  <c r="BN592" i="1"/>
  <c r="BN727" i="1"/>
  <c r="BN896" i="1"/>
  <c r="BN570" i="1"/>
  <c r="BN512" i="1"/>
  <c r="BN614" i="1"/>
  <c r="BN790" i="1"/>
  <c r="BN902" i="1"/>
  <c r="BN1021" i="1"/>
  <c r="BN736" i="1"/>
  <c r="BN854" i="1"/>
  <c r="BN918" i="1"/>
  <c r="BN1008" i="1"/>
  <c r="BN1200" i="1"/>
  <c r="BN921" i="1"/>
  <c r="BN898" i="1"/>
  <c r="BN876" i="1"/>
  <c r="BN899" i="1"/>
  <c r="BN1013" i="1"/>
  <c r="BN1157" i="1"/>
  <c r="BN1174" i="1"/>
  <c r="BN1139" i="1"/>
  <c r="BN1131" i="1"/>
  <c r="BN923" i="1"/>
  <c r="BN931" i="1"/>
  <c r="BN1201" i="1"/>
  <c r="BN730" i="1"/>
  <c r="BN1018" i="1"/>
  <c r="BN1026" i="1"/>
  <c r="BN1056" i="1"/>
  <c r="BN1049" i="1"/>
  <c r="BN1208" i="1"/>
  <c r="BN1041" i="1"/>
  <c r="BN1180" i="1"/>
  <c r="BN551" i="1"/>
  <c r="BN1130" i="1"/>
  <c r="BN1052" i="1"/>
  <c r="BN1212" i="1"/>
  <c r="BZ733" i="1"/>
  <c r="BZ869" i="1"/>
  <c r="BZ1005" i="1"/>
  <c r="BZ886" i="1"/>
  <c r="BZ1142" i="1"/>
  <c r="BZ626" i="1"/>
  <c r="BZ755" i="1"/>
  <c r="BZ632" i="1"/>
  <c r="BZ1136" i="1"/>
  <c r="BN853" i="1"/>
  <c r="BN890" i="1"/>
  <c r="BN908" i="1"/>
  <c r="BN917" i="1"/>
  <c r="BN844" i="1"/>
  <c r="BN860" i="1"/>
  <c r="BZ843" i="1"/>
  <c r="S128" i="10"/>
  <c r="J129" i="10"/>
  <c r="K128" i="10"/>
  <c r="N129" i="10"/>
  <c r="J130" i="10"/>
  <c r="M128" i="10"/>
  <c r="BN507" i="1"/>
  <c r="BN498" i="1"/>
  <c r="BN603" i="1"/>
  <c r="BN519" i="1"/>
  <c r="BN506" i="1"/>
  <c r="BN648" i="1"/>
  <c r="BN626" i="1"/>
  <c r="BN517" i="1"/>
  <c r="BN757" i="1"/>
  <c r="BN600" i="1"/>
  <c r="BN869" i="1"/>
  <c r="BN508" i="1"/>
  <c r="BN717" i="1"/>
  <c r="BN721" i="1"/>
  <c r="BN658" i="1"/>
  <c r="BN870" i="1"/>
  <c r="BN1023" i="1"/>
  <c r="BN564" i="1"/>
  <c r="BN910" i="1"/>
  <c r="BN1009" i="1"/>
  <c r="BN821" i="1"/>
  <c r="BN752" i="1"/>
  <c r="BN856" i="1"/>
  <c r="BN546" i="1"/>
  <c r="BN623" i="1"/>
  <c r="BN622" i="1"/>
  <c r="BN742" i="1"/>
  <c r="BN911" i="1"/>
  <c r="BN559" i="1"/>
  <c r="BN561" i="1"/>
  <c r="BN629" i="1"/>
  <c r="BN936" i="1"/>
  <c r="BN1055" i="1"/>
  <c r="BN750" i="1"/>
  <c r="BN857" i="1"/>
  <c r="BN1019" i="1"/>
  <c r="BN1209" i="1"/>
  <c r="BN901" i="1"/>
  <c r="BN889" i="1"/>
  <c r="BN867" i="1"/>
  <c r="BN915" i="1"/>
  <c r="BN1025" i="1"/>
  <c r="BN1149" i="1"/>
  <c r="BN1158" i="1"/>
  <c r="BN1120" i="1"/>
  <c r="BN1125" i="1"/>
  <c r="BN939" i="1"/>
  <c r="BN937" i="1"/>
  <c r="BN1127" i="1"/>
  <c r="BN728" i="1"/>
  <c r="BN1108" i="1"/>
  <c r="BN1104" i="1"/>
  <c r="BN1012" i="1"/>
  <c r="BN1053" i="1"/>
  <c r="BN1124" i="1"/>
  <c r="BN1110" i="1"/>
  <c r="BN1038" i="1"/>
  <c r="BN778" i="1"/>
  <c r="BZ1074" i="1"/>
  <c r="BN1266" i="1"/>
  <c r="BN1273" i="1"/>
  <c r="BZ1268" i="1"/>
  <c r="BN510" i="1"/>
  <c r="BN501" i="1"/>
  <c r="BN633" i="1"/>
  <c r="BN522" i="1"/>
  <c r="BN539" i="1"/>
  <c r="BN756" i="1"/>
  <c r="BN635" i="1"/>
  <c r="BN534" i="1"/>
  <c r="BN604" i="1"/>
  <c r="BN879" i="1"/>
  <c r="BN560" i="1"/>
  <c r="BN740" i="1"/>
  <c r="BN656" i="1"/>
  <c r="BN627" i="1"/>
  <c r="BN792" i="1"/>
  <c r="BN873" i="1"/>
  <c r="BN1028" i="1"/>
  <c r="BN593" i="1"/>
  <c r="BN818" i="1"/>
  <c r="BN1015" i="1"/>
  <c r="BN509" i="1"/>
  <c r="BN813" i="1"/>
  <c r="BN871" i="1"/>
  <c r="BN550" i="1"/>
  <c r="BN612" i="1"/>
  <c r="BN608" i="1"/>
  <c r="BN760" i="1"/>
  <c r="BN926" i="1"/>
  <c r="BN548" i="1"/>
  <c r="BN572" i="1"/>
  <c r="BN720" i="1"/>
  <c r="BN838" i="1"/>
  <c r="BN784" i="1"/>
  <c r="BN866" i="1"/>
  <c r="BN1030" i="1"/>
  <c r="BN1118" i="1"/>
  <c r="BN892" i="1"/>
  <c r="BN861" i="1"/>
  <c r="BN909" i="1"/>
  <c r="BN1213" i="1"/>
  <c r="BN1141" i="1"/>
  <c r="BN1150" i="1"/>
  <c r="BN1117" i="1"/>
  <c r="BN1140" i="1"/>
  <c r="BN562" i="1"/>
  <c r="BN930" i="1"/>
  <c r="BN933" i="1"/>
  <c r="BN878" i="1"/>
  <c r="BN1107" i="1"/>
  <c r="BN1101" i="1"/>
  <c r="BN1112" i="1"/>
  <c r="BN1011" i="1"/>
  <c r="BN1128" i="1"/>
  <c r="BN1153" i="1"/>
  <c r="BN1194" i="1"/>
  <c r="BN607" i="1"/>
  <c r="BN894" i="1"/>
  <c r="BN732" i="1"/>
  <c r="BN650" i="1"/>
  <c r="BN811" i="1"/>
  <c r="BN904" i="1"/>
  <c r="BN1042" i="1"/>
  <c r="BN605" i="1"/>
  <c r="BN831" i="1"/>
  <c r="BN1020" i="1"/>
  <c r="BN530" i="1"/>
  <c r="BN788" i="1"/>
  <c r="BN782" i="1"/>
  <c r="BN565" i="1"/>
  <c r="BN609" i="1"/>
  <c r="BN597" i="1"/>
  <c r="BN545" i="1"/>
  <c r="BN569" i="1"/>
  <c r="BN735" i="1"/>
  <c r="BN841" i="1"/>
  <c r="BN1119" i="1"/>
  <c r="BN791" i="1"/>
  <c r="BN875" i="1"/>
  <c r="BN1033" i="1"/>
  <c r="BN1144" i="1"/>
  <c r="BN883" i="1"/>
  <c r="BN852" i="1"/>
  <c r="BN900" i="1"/>
  <c r="BN1205" i="1"/>
  <c r="BN1133" i="1"/>
  <c r="BN1203" i="1"/>
  <c r="BN1151" i="1"/>
  <c r="BN568" i="1"/>
  <c r="BN941" i="1"/>
  <c r="BN927" i="1"/>
  <c r="BN881" i="1"/>
  <c r="BN1057" i="1"/>
  <c r="BN1065" i="1"/>
  <c r="BN1109" i="1"/>
  <c r="BN1022" i="1"/>
  <c r="BN1135" i="1"/>
  <c r="BN1027" i="1"/>
  <c r="BN1050" i="1"/>
  <c r="BN914" i="1"/>
  <c r="BN1210" i="1"/>
  <c r="BN1102" i="1"/>
  <c r="BN1111" i="1"/>
  <c r="BN1100" i="1"/>
  <c r="BN1035" i="1"/>
  <c r="BN1116" i="1"/>
  <c r="BN1178" i="1"/>
  <c r="BN1186" i="1"/>
  <c r="BN1199" i="1"/>
  <c r="BN1196" i="1"/>
  <c r="BN1156" i="1"/>
  <c r="BN1154" i="1"/>
  <c r="BN1143" i="1"/>
  <c r="BN1145" i="1"/>
  <c r="BN1183" i="1"/>
  <c r="BZ1118" i="1"/>
  <c r="BN1202" i="1"/>
  <c r="BN1185" i="1"/>
  <c r="BN1204" i="1"/>
  <c r="BZ1204" i="1"/>
  <c r="BN513" i="1"/>
  <c r="N75" i="10"/>
  <c r="N28" i="10"/>
  <c r="R129" i="10"/>
  <c r="AD129" i="10" s="1"/>
  <c r="U130" i="10"/>
  <c r="K129" i="10"/>
  <c r="Y129" i="10" s="1"/>
  <c r="D128" i="10"/>
  <c r="Z128" i="10" s="1"/>
  <c r="O128" i="10"/>
  <c r="P129" i="10"/>
  <c r="AB129" i="10" s="1"/>
  <c r="P130" i="10"/>
  <c r="N119" i="10"/>
  <c r="N94" i="10"/>
  <c r="BN526" i="1"/>
  <c r="BN524" i="1"/>
  <c r="BN502" i="1"/>
  <c r="BN647" i="1"/>
  <c r="BN541" i="1"/>
  <c r="BN651" i="1"/>
  <c r="BN555" i="1"/>
  <c r="BN781" i="1"/>
  <c r="BN744" i="1"/>
  <c r="BN928" i="1"/>
  <c r="BN596" i="1"/>
  <c r="BN724" i="1"/>
  <c r="BN642" i="1"/>
  <c r="BN654" i="1"/>
  <c r="BN815" i="1"/>
  <c r="BN919" i="1"/>
  <c r="BN994" i="1"/>
  <c r="BN639" i="1"/>
  <c r="BN846" i="1"/>
  <c r="BN1034" i="1"/>
  <c r="BN628" i="1"/>
  <c r="BN780" i="1"/>
  <c r="BN785" i="1"/>
  <c r="BN920" i="1"/>
  <c r="BN998" i="1"/>
  <c r="BN624" i="1"/>
  <c r="BN598" i="1"/>
  <c r="BN594" i="1"/>
  <c r="BN828" i="1"/>
  <c r="BN567" i="1"/>
  <c r="BN558" i="1"/>
  <c r="BN868" i="1"/>
  <c r="BN615" i="1"/>
  <c r="BN814" i="1"/>
  <c r="BN884" i="1"/>
  <c r="BN1039" i="1"/>
  <c r="BN1103" i="1"/>
  <c r="BN874" i="1"/>
  <c r="BN843" i="1"/>
  <c r="BN891" i="1"/>
  <c r="BN1197" i="1"/>
  <c r="BN1122" i="1"/>
  <c r="BN1134" i="1"/>
  <c r="BN1195" i="1"/>
  <c r="BN533" i="1"/>
  <c r="BN932" i="1"/>
  <c r="BN1175" i="1"/>
  <c r="BN897" i="1"/>
  <c r="BN1054" i="1"/>
  <c r="BN1062" i="1"/>
  <c r="BN1059" i="1"/>
  <c r="BN1060" i="1"/>
  <c r="BN851" i="1"/>
  <c r="BN1138" i="1"/>
  <c r="BN1136" i="1"/>
  <c r="BN618" i="1"/>
  <c r="BN602" i="1"/>
  <c r="BN621" i="1"/>
  <c r="BZ1022" i="1"/>
  <c r="BZ1023" i="1"/>
  <c r="BN1244" i="1"/>
  <c r="BN1242" i="1"/>
  <c r="BN1246" i="1"/>
  <c r="BN1240" i="1"/>
  <c r="BN1247" i="1"/>
  <c r="BN595" i="1"/>
  <c r="BN529" i="1"/>
  <c r="BN497" i="1"/>
  <c r="BN619" i="1"/>
  <c r="BN789" i="1"/>
  <c r="BN794" i="1"/>
  <c r="BN616" i="1"/>
  <c r="BN716" i="1"/>
  <c r="BN631" i="1"/>
  <c r="BN657" i="1"/>
  <c r="BN836" i="1"/>
  <c r="BN934" i="1"/>
  <c r="BN1000" i="1"/>
  <c r="BN646" i="1"/>
  <c r="BN849" i="1"/>
  <c r="BN655" i="1"/>
  <c r="BN761" i="1"/>
  <c r="BN816" i="1"/>
  <c r="BN935" i="1"/>
  <c r="BN1007" i="1"/>
  <c r="BN613" i="1"/>
  <c r="BN620" i="1"/>
  <c r="BN591" i="1"/>
  <c r="BN832" i="1"/>
  <c r="BN556" i="1"/>
  <c r="BN544" i="1"/>
  <c r="BN872" i="1"/>
  <c r="BN999" i="1"/>
  <c r="BN817" i="1"/>
  <c r="BN888" i="1"/>
  <c r="BN1044" i="1"/>
  <c r="BN1016" i="1"/>
  <c r="BN1177" i="1"/>
  <c r="BN865" i="1"/>
  <c r="BN922" i="1"/>
  <c r="BN882" i="1"/>
  <c r="BN1189" i="1"/>
  <c r="BN1137" i="1"/>
  <c r="BN1123" i="1"/>
  <c r="BN1179" i="1"/>
  <c r="BN1190" i="1"/>
  <c r="BN566" i="1"/>
  <c r="BN938" i="1"/>
  <c r="BN1191" i="1"/>
  <c r="BN1152" i="1"/>
  <c r="BN912" i="1"/>
  <c r="BN1043" i="1"/>
  <c r="BN1051" i="1"/>
  <c r="BN1048" i="1"/>
  <c r="BN1148" i="1"/>
  <c r="BN1024" i="1"/>
  <c r="BN1132" i="1"/>
  <c r="BZ1214" i="1"/>
  <c r="V145" i="10"/>
  <c r="AG145" i="10" s="1"/>
  <c r="W102" i="10"/>
  <c r="Y144" i="10"/>
  <c r="W143" i="10"/>
  <c r="Y142" i="10"/>
  <c r="AA129" i="10"/>
  <c r="AE129" i="10"/>
  <c r="V99" i="10"/>
  <c r="AF99" i="10" s="1"/>
  <c r="Y143" i="10"/>
  <c r="AF129" i="10"/>
  <c r="F143" i="10"/>
  <c r="W144" i="10"/>
  <c r="F99" i="10"/>
  <c r="Z129" i="10"/>
  <c r="X143" i="10"/>
  <c r="Z141" i="10"/>
  <c r="X129" i="10"/>
  <c r="F131" i="10"/>
  <c r="Y145" i="10"/>
  <c r="V144" i="10"/>
  <c r="AA144" i="10" s="1"/>
  <c r="V141" i="10"/>
  <c r="AE141" i="10" s="1"/>
  <c r="X142" i="10"/>
  <c r="F141" i="10"/>
  <c r="V102" i="10"/>
  <c r="AA102" i="10" s="1"/>
  <c r="V128" i="10"/>
  <c r="AA128" i="10" s="1"/>
  <c r="V142" i="10"/>
  <c r="AE142" i="10" s="1"/>
  <c r="V131" i="10"/>
  <c r="AA131" i="10" s="1"/>
  <c r="F129" i="10"/>
  <c r="W131" i="10"/>
  <c r="X102" i="10"/>
  <c r="Z102" i="10"/>
  <c r="W145" i="10"/>
  <c r="Y99" i="10"/>
  <c r="Y131" i="10"/>
  <c r="Z131" i="10"/>
  <c r="W129" i="10"/>
  <c r="X141" i="10"/>
  <c r="W141" i="10"/>
  <c r="Z130" i="10"/>
  <c r="Y102" i="10"/>
  <c r="V130" i="10"/>
  <c r="AE130" i="10" s="1"/>
  <c r="V132" i="10"/>
  <c r="AA132" i="10" s="1"/>
  <c r="V103" i="10"/>
  <c r="AB103" i="10" s="1"/>
  <c r="X132" i="10"/>
  <c r="Z132" i="10"/>
  <c r="V143" i="10"/>
  <c r="AG143" i="10" s="1"/>
  <c r="Z99" i="10"/>
  <c r="W99" i="10"/>
  <c r="W142" i="10"/>
  <c r="F132" i="10"/>
  <c r="X130" i="10"/>
  <c r="Y103" i="10"/>
  <c r="X99" i="10"/>
  <c r="X144" i="10"/>
  <c r="X128" i="10"/>
  <c r="Z103" i="10"/>
  <c r="W130" i="10"/>
  <c r="Z144" i="10"/>
  <c r="F142" i="10"/>
  <c r="AG129" i="10"/>
  <c r="F103" i="10"/>
  <c r="X103" i="10"/>
  <c r="W103" i="10"/>
  <c r="Z142" i="10"/>
  <c r="F102" i="10"/>
  <c r="Z143" i="10"/>
  <c r="Y141" i="10"/>
  <c r="Y130" i="10"/>
  <c r="F130" i="10"/>
  <c r="AC129" i="10"/>
  <c r="W132" i="10"/>
  <c r="Z145" i="10"/>
  <c r="F144" i="10"/>
  <c r="X131" i="10"/>
  <c r="W128" i="10"/>
  <c r="X145" i="10"/>
  <c r="F145" i="10"/>
  <c r="AE18" i="8"/>
  <c r="AF18" i="8"/>
  <c r="AE19" i="8"/>
  <c r="AF19" i="8"/>
  <c r="AG19" i="8" s="1"/>
  <c r="AE20" i="8"/>
  <c r="AF20" i="8"/>
  <c r="AE21" i="8"/>
  <c r="AF21" i="8"/>
  <c r="AE22" i="8"/>
  <c r="AF22" i="8"/>
  <c r="AE23" i="8"/>
  <c r="AF23" i="8"/>
  <c r="AE24" i="8"/>
  <c r="AF24" i="8"/>
  <c r="AE25" i="8"/>
  <c r="AF25" i="8"/>
  <c r="AE26" i="8"/>
  <c r="AF26" i="8"/>
  <c r="AE27" i="8"/>
  <c r="AF27" i="8"/>
  <c r="AE28" i="8"/>
  <c r="AF28" i="8"/>
  <c r="AE29" i="8"/>
  <c r="AF29" i="8"/>
  <c r="AE30" i="8"/>
  <c r="AF30" i="8"/>
  <c r="AG30" i="8" s="1"/>
  <c r="AE31" i="8"/>
  <c r="AF31" i="8"/>
  <c r="AE32" i="8"/>
  <c r="AF32" i="8"/>
  <c r="AE33" i="8"/>
  <c r="AF33" i="8"/>
  <c r="AE34" i="8"/>
  <c r="AF34" i="8"/>
  <c r="AE35" i="8"/>
  <c r="AF35" i="8"/>
  <c r="AE36" i="8"/>
  <c r="AF36" i="8"/>
  <c r="AE37" i="8"/>
  <c r="AF37" i="8"/>
  <c r="AE38" i="8"/>
  <c r="AF38" i="8"/>
  <c r="AE39" i="8"/>
  <c r="AF39" i="8"/>
  <c r="AE40" i="8"/>
  <c r="AF40" i="8"/>
  <c r="AG40" i="8" s="1"/>
  <c r="AE41" i="8"/>
  <c r="AF41" i="8"/>
  <c r="X4" i="3" a="1"/>
  <c r="X4" i="3" s="1"/>
  <c r="X6" i="3" a="1"/>
  <c r="X6" i="3" s="1"/>
  <c r="X7" i="3" a="1"/>
  <c r="X7" i="3" s="1"/>
  <c r="X8" i="3" a="1"/>
  <c r="X8" i="3" s="1"/>
  <c r="X9" i="3" a="1"/>
  <c r="X9" i="3" s="1"/>
  <c r="X10" i="3" a="1"/>
  <c r="X10" i="3" s="1"/>
  <c r="X11" i="3" a="1"/>
  <c r="X11" i="3" s="1"/>
  <c r="X12" i="3" a="1"/>
  <c r="X12" i="3" s="1"/>
  <c r="X13" i="3" a="1"/>
  <c r="X13" i="3" s="1"/>
  <c r="X14" i="3" a="1"/>
  <c r="X14" i="3" s="1"/>
  <c r="X15" i="3" a="1"/>
  <c r="X15" i="3" s="1"/>
  <c r="X16" i="3" a="1"/>
  <c r="X16" i="3" s="1"/>
  <c r="X17" i="3" a="1"/>
  <c r="X17" i="3" s="1"/>
  <c r="X18" i="3" a="1"/>
  <c r="X18" i="3" s="1"/>
  <c r="X19" i="3" a="1"/>
  <c r="X19" i="3" s="1"/>
  <c r="X20" i="3" a="1"/>
  <c r="X20" i="3" s="1"/>
  <c r="X21" i="3" a="1"/>
  <c r="X21" i="3" s="1"/>
  <c r="X22" i="3" a="1"/>
  <c r="X22" i="3" s="1"/>
  <c r="X23" i="3" a="1"/>
  <c r="X23" i="3" s="1"/>
  <c r="X24" i="3" a="1"/>
  <c r="X24" i="3" s="1"/>
  <c r="X25" i="3" a="1"/>
  <c r="X25" i="3" s="1"/>
  <c r="X26" i="3" a="1"/>
  <c r="X26" i="3" s="1"/>
  <c r="X27" i="3" a="1"/>
  <c r="X27" i="3" s="1"/>
  <c r="X28" i="3" a="1"/>
  <c r="X28" i="3" s="1"/>
  <c r="X29" i="3" a="1"/>
  <c r="X29" i="3" s="1"/>
  <c r="X30" i="3" a="1"/>
  <c r="X30" i="3" s="1"/>
  <c r="X31" i="3" a="1"/>
  <c r="X31" i="3" s="1"/>
  <c r="AE14" i="2"/>
  <c r="AF14" i="2" s="1"/>
  <c r="AG14" i="2" s="1"/>
  <c r="AH14" i="2" s="1"/>
  <c r="AI14" i="2" s="1"/>
  <c r="AJ14" i="2" s="1"/>
  <c r="AK14" i="2" s="1"/>
  <c r="AL14" i="2" s="1"/>
  <c r="AM14" i="2" s="1"/>
  <c r="AN14" i="2" s="1"/>
  <c r="AO14" i="2" s="1"/>
  <c r="AE15" i="2"/>
  <c r="AF15" i="2"/>
  <c r="AG15" i="2"/>
  <c r="AH15" i="2"/>
  <c r="AI15" i="2"/>
  <c r="AJ15" i="2" s="1"/>
  <c r="AK15" i="2" s="1"/>
  <c r="AL15" i="2" s="1"/>
  <c r="AM15" i="2" s="1"/>
  <c r="AN15" i="2" s="1"/>
  <c r="AO15" i="2" s="1"/>
  <c r="AE16" i="2"/>
  <c r="AF16" i="2"/>
  <c r="AG16" i="2" s="1"/>
  <c r="AH16" i="2" s="1"/>
  <c r="AI16" i="2" s="1"/>
  <c r="AJ16" i="2" s="1"/>
  <c r="AK16" i="2" s="1"/>
  <c r="AL16" i="2" s="1"/>
  <c r="AM16" i="2" s="1"/>
  <c r="AN16" i="2" s="1"/>
  <c r="AO16" i="2" s="1"/>
  <c r="AE17" i="2"/>
  <c r="AF17" i="2"/>
  <c r="AG17" i="2"/>
  <c r="AH17" i="2"/>
  <c r="AI17" i="2"/>
  <c r="AJ17" i="2"/>
  <c r="AK17" i="2"/>
  <c r="AL17" i="2" s="1"/>
  <c r="AM17" i="2" s="1"/>
  <c r="AN17" i="2" s="1"/>
  <c r="AO17" i="2" s="1"/>
  <c r="AE18" i="2"/>
  <c r="AF18" i="2"/>
  <c r="AG18" i="2"/>
  <c r="AH18" i="2"/>
  <c r="AI18" i="2" s="1"/>
  <c r="AJ18" i="2" s="1"/>
  <c r="AK18" i="2" s="1"/>
  <c r="AL18" i="2" s="1"/>
  <c r="AM18" i="2" s="1"/>
  <c r="AN18" i="2" s="1"/>
  <c r="AO18" i="2" s="1"/>
  <c r="AE19" i="2"/>
  <c r="AF19" i="2" s="1"/>
  <c r="AG19" i="2" s="1"/>
  <c r="AH19" i="2" s="1"/>
  <c r="AI19" i="2" s="1"/>
  <c r="AJ19" i="2" s="1"/>
  <c r="AK19" i="2" s="1"/>
  <c r="AL19" i="2" s="1"/>
  <c r="AM19" i="2" s="1"/>
  <c r="AN19" i="2" s="1"/>
  <c r="AO19" i="2" s="1"/>
  <c r="AE20" i="2"/>
  <c r="AF20" i="2"/>
  <c r="AG20" i="2"/>
  <c r="AH20" i="2"/>
  <c r="AI20" i="2"/>
  <c r="AJ20" i="2"/>
  <c r="AK20" i="2" s="1"/>
  <c r="AL20" i="2" s="1"/>
  <c r="AM20" i="2" s="1"/>
  <c r="AN20" i="2" s="1"/>
  <c r="AO20" i="2" s="1"/>
  <c r="AF13" i="2"/>
  <c r="AG13" i="2" s="1"/>
  <c r="AH13" i="2" s="1"/>
  <c r="AI13" i="2" s="1"/>
  <c r="AJ13" i="2" s="1"/>
  <c r="AK13" i="2" s="1"/>
  <c r="AL13" i="2" s="1"/>
  <c r="AM13" i="2" s="1"/>
  <c r="AN13" i="2" s="1"/>
  <c r="AO13" i="2" s="1"/>
  <c r="AE13" i="2"/>
  <c r="AF2" i="2"/>
  <c r="AG2" i="2" s="1"/>
  <c r="AH2" i="2" s="1"/>
  <c r="AI2" i="2" s="1"/>
  <c r="AJ2" i="2" s="1"/>
  <c r="AK2" i="2" s="1"/>
  <c r="AL2" i="2" s="1"/>
  <c r="AM2" i="2" s="1"/>
  <c r="AN2" i="2" s="1"/>
  <c r="AO2" i="2" s="1"/>
  <c r="AF3" i="2"/>
  <c r="AG3" i="2"/>
  <c r="AH3" i="2"/>
  <c r="AI3" i="2"/>
  <c r="AJ3" i="2"/>
  <c r="AK3" i="2"/>
  <c r="AL3" i="2" s="1"/>
  <c r="AM3" i="2" s="1"/>
  <c r="AN3" i="2" s="1"/>
  <c r="AO3" i="2" s="1"/>
  <c r="AF4" i="2"/>
  <c r="AG4" i="2"/>
  <c r="AH4" i="2"/>
  <c r="AI4" i="2"/>
  <c r="AJ4" i="2" s="1"/>
  <c r="AK4" i="2" s="1"/>
  <c r="AL4" i="2" s="1"/>
  <c r="AM4" i="2" s="1"/>
  <c r="AN4" i="2" s="1"/>
  <c r="AO4" i="2" s="1"/>
  <c r="AF5" i="2"/>
  <c r="AG5" i="2"/>
  <c r="AH5" i="2" s="1"/>
  <c r="AI5" i="2" s="1"/>
  <c r="AJ5" i="2" s="1"/>
  <c r="AK5" i="2" s="1"/>
  <c r="AL5" i="2" s="1"/>
  <c r="AM5" i="2" s="1"/>
  <c r="AN5" i="2" s="1"/>
  <c r="AO5" i="2" s="1"/>
  <c r="AF6" i="2"/>
  <c r="AG6" i="2" s="1"/>
  <c r="AH6" i="2" s="1"/>
  <c r="AI6" i="2" s="1"/>
  <c r="AJ6" i="2" s="1"/>
  <c r="AK6" i="2" s="1"/>
  <c r="AL6" i="2" s="1"/>
  <c r="AM6" i="2" s="1"/>
  <c r="AN6" i="2" s="1"/>
  <c r="AO6" i="2" s="1"/>
  <c r="AF7" i="2"/>
  <c r="AG7" i="2"/>
  <c r="AH7" i="2"/>
  <c r="AI7" i="2"/>
  <c r="AJ7" i="2"/>
  <c r="AK7" i="2"/>
  <c r="AL7" i="2" s="1"/>
  <c r="AM7" i="2" s="1"/>
  <c r="AN7" i="2" s="1"/>
  <c r="AO7" i="2" s="1"/>
  <c r="AF8" i="2"/>
  <c r="AG8" i="2"/>
  <c r="AH8" i="2"/>
  <c r="AI8" i="2"/>
  <c r="AJ8" i="2" s="1"/>
  <c r="AK8" i="2" s="1"/>
  <c r="AL8" i="2" s="1"/>
  <c r="AM8" i="2" s="1"/>
  <c r="AN8" i="2" s="1"/>
  <c r="AO8" i="2" s="1"/>
  <c r="AF9" i="2"/>
  <c r="AG9" i="2"/>
  <c r="AH9" i="2" s="1"/>
  <c r="AI9" i="2" s="1"/>
  <c r="AJ9" i="2" s="1"/>
  <c r="AK9" i="2" s="1"/>
  <c r="AL9" i="2" s="1"/>
  <c r="AM9" i="2" s="1"/>
  <c r="AN9" i="2" s="1"/>
  <c r="AO9" i="2" s="1"/>
  <c r="AF10" i="2"/>
  <c r="AG10" i="2" s="1"/>
  <c r="AH10" i="2" s="1"/>
  <c r="AI10" i="2" s="1"/>
  <c r="AJ10" i="2" s="1"/>
  <c r="AK10" i="2" s="1"/>
  <c r="AL10" i="2" s="1"/>
  <c r="AM10" i="2" s="1"/>
  <c r="AN10" i="2" s="1"/>
  <c r="AO10" i="2" s="1"/>
  <c r="AF11" i="2"/>
  <c r="AG11" i="2"/>
  <c r="AH11" i="2"/>
  <c r="AI11" i="2"/>
  <c r="AJ11" i="2"/>
  <c r="AK11" i="2"/>
  <c r="AL11" i="2" s="1"/>
  <c r="AM11" i="2" s="1"/>
  <c r="AN11" i="2" s="1"/>
  <c r="AO11" i="2" s="1"/>
  <c r="AF12" i="2"/>
  <c r="AG12" i="2"/>
  <c r="AH12" i="2"/>
  <c r="AI12" i="2"/>
  <c r="AJ12" i="2" s="1"/>
  <c r="AK12" i="2" s="1"/>
  <c r="AL12" i="2" s="1"/>
  <c r="AM12" i="2" s="1"/>
  <c r="AN12" i="2" s="1"/>
  <c r="AO12" i="2" s="1"/>
  <c r="AE4" i="2"/>
  <c r="AE5" i="2"/>
  <c r="AE6" i="2"/>
  <c r="AE7" i="2"/>
  <c r="AE8" i="2"/>
  <c r="AE9" i="2"/>
  <c r="AE10" i="2"/>
  <c r="AE11" i="2"/>
  <c r="AE12" i="2"/>
  <c r="AE3" i="2"/>
  <c r="AE2" i="2"/>
  <c r="F128" i="10" l="1"/>
  <c r="Y128" i="10"/>
  <c r="AC145" i="10"/>
  <c r="AB145" i="10"/>
  <c r="AD145" i="10"/>
  <c r="AG142" i="10"/>
  <c r="AA145" i="10"/>
  <c r="AF145" i="10"/>
  <c r="AE145" i="10"/>
  <c r="AG102" i="10"/>
  <c r="AA99" i="10"/>
  <c r="AD141" i="10"/>
  <c r="AG99" i="10"/>
  <c r="AB99" i="10"/>
  <c r="AE99" i="10"/>
  <c r="AD99" i="10"/>
  <c r="AE144" i="10"/>
  <c r="AE128" i="10"/>
  <c r="AC99" i="10"/>
  <c r="AG103" i="10"/>
  <c r="AC141" i="10"/>
  <c r="AB102" i="10"/>
  <c r="AF128" i="10"/>
  <c r="AA103" i="10"/>
  <c r="AD103" i="10"/>
  <c r="AF103" i="10"/>
  <c r="AD131" i="10"/>
  <c r="AG128" i="10"/>
  <c r="AG132" i="10"/>
  <c r="AG130" i="10"/>
  <c r="AG141" i="10"/>
  <c r="AD142" i="10"/>
  <c r="AF142" i="10"/>
  <c r="AC128" i="10"/>
  <c r="AC142" i="10"/>
  <c r="AC130" i="10"/>
  <c r="AB128" i="10"/>
  <c r="AB141" i="10"/>
  <c r="AD128" i="10"/>
  <c r="AD143" i="10"/>
  <c r="AF131" i="10"/>
  <c r="AB131" i="10"/>
  <c r="AB142" i="10"/>
  <c r="AA142" i="10"/>
  <c r="AC131" i="10"/>
  <c r="AE131" i="10"/>
  <c r="AF132" i="10"/>
  <c r="AD102" i="10"/>
  <c r="AG131" i="10"/>
  <c r="AE132" i="10"/>
  <c r="AE143" i="10"/>
  <c r="AG37" i="8"/>
  <c r="AG28" i="8"/>
  <c r="AG24" i="8"/>
  <c r="AA143" i="10"/>
  <c r="AC143" i="10"/>
  <c r="AB130" i="10"/>
  <c r="AC103" i="10"/>
  <c r="AA130" i="10"/>
  <c r="AB143" i="10"/>
  <c r="AG144" i="10"/>
  <c r="AD144" i="10"/>
  <c r="AF102" i="10"/>
  <c r="AC144" i="10"/>
  <c r="AD132" i="10"/>
  <c r="AC132" i="10"/>
  <c r="AC102" i="10"/>
  <c r="AB132" i="10"/>
  <c r="AD130" i="10"/>
  <c r="AE103" i="10"/>
  <c r="AF141" i="10"/>
  <c r="AA141" i="10"/>
  <c r="AF143" i="10"/>
  <c r="AF130" i="10"/>
  <c r="AB144" i="10"/>
  <c r="AF144" i="10"/>
  <c r="AE102" i="10"/>
  <c r="AG33" i="8"/>
  <c r="AG21" i="8"/>
  <c r="Y28" i="3" s="1"/>
  <c r="Z28" i="3" s="1" a="1"/>
  <c r="Z28" i="3" s="1"/>
  <c r="AG39" i="8"/>
  <c r="AG36" i="8"/>
  <c r="Y12" i="3" s="1"/>
  <c r="Z12" i="3" s="1" a="1"/>
  <c r="Z12" i="3" s="1"/>
  <c r="AG23" i="8"/>
  <c r="AG32" i="8"/>
  <c r="AG29" i="8"/>
  <c r="AG38" i="8"/>
  <c r="Y20" i="3"/>
  <c r="Z20" i="3" s="1" a="1"/>
  <c r="Z20" i="3" s="1"/>
  <c r="AG22" i="8"/>
  <c r="Y5" i="3"/>
  <c r="Z5" i="3" s="1" a="1"/>
  <c r="Z5" i="3" s="1"/>
  <c r="AG26" i="8"/>
  <c r="Y43" i="3" s="1"/>
  <c r="Z43" i="3" s="1" a="1"/>
  <c r="Z43" i="3" s="1"/>
  <c r="AG31" i="8"/>
  <c r="AG25" i="8"/>
  <c r="AG27" i="8"/>
  <c r="AG20" i="8"/>
  <c r="AG41" i="8"/>
  <c r="Y23" i="3" s="1"/>
  <c r="Z23" i="3" s="1" a="1"/>
  <c r="Z23" i="3" s="1"/>
  <c r="AG35" i="8"/>
  <c r="AG34" i="8"/>
  <c r="AG18" i="8"/>
  <c r="Y7" i="3" l="1"/>
  <c r="Z7" i="3" s="1" a="1"/>
  <c r="Z7" i="3" s="1"/>
  <c r="AF3" i="8"/>
  <c r="AF4" i="8"/>
  <c r="AF5" i="8"/>
  <c r="AF6" i="8"/>
  <c r="AF7" i="8"/>
  <c r="AF8" i="8"/>
  <c r="AF9" i="8"/>
  <c r="AF10" i="8"/>
  <c r="AF11" i="8"/>
  <c r="AF12" i="8"/>
  <c r="AF13" i="8"/>
  <c r="AF14" i="8"/>
  <c r="AF15" i="8"/>
  <c r="AF16" i="8"/>
  <c r="AF17" i="8"/>
  <c r="AF2" i="8"/>
  <c r="AE3" i="8"/>
  <c r="AE4" i="8"/>
  <c r="AE5" i="8"/>
  <c r="AE6" i="8"/>
  <c r="AG6" i="8" s="1"/>
  <c r="AE7" i="8"/>
  <c r="AE8" i="8"/>
  <c r="AE9" i="8"/>
  <c r="AE10" i="8"/>
  <c r="Y22" i="3"/>
  <c r="Z22" i="3" s="1" a="1"/>
  <c r="Z22" i="3" s="1"/>
  <c r="AE11" i="8"/>
  <c r="AE12" i="8"/>
  <c r="AE13" i="8"/>
  <c r="AE14" i="8"/>
  <c r="AE15" i="8"/>
  <c r="AE16" i="8"/>
  <c r="AE17" i="8"/>
  <c r="AE2" i="8"/>
  <c r="AG5" i="8" l="1"/>
  <c r="AG14" i="8"/>
  <c r="Y33" i="3" s="1"/>
  <c r="Z33" i="3" s="1" a="1"/>
  <c r="Z33" i="3" s="1"/>
  <c r="AG9" i="8"/>
  <c r="AG4" i="8"/>
  <c r="AG10" i="8"/>
  <c r="Y41" i="3" s="1"/>
  <c r="Z41" i="3" s="1" a="1"/>
  <c r="Z41" i="3" s="1"/>
  <c r="AG13" i="8"/>
  <c r="Y16" i="3" s="1"/>
  <c r="Z16" i="3" s="1" a="1"/>
  <c r="Z16" i="3" s="1"/>
  <c r="AG8" i="8"/>
  <c r="Y31" i="3" s="1"/>
  <c r="Z31" i="3" s="1" a="1"/>
  <c r="Z31" i="3" s="1"/>
  <c r="AG3" i="8"/>
  <c r="Y9" i="3" s="1"/>
  <c r="Z9" i="3" s="1" a="1"/>
  <c r="Z9" i="3" s="1"/>
  <c r="AG2" i="8"/>
  <c r="Y6" i="3" s="1"/>
  <c r="Z6" i="3" s="1" a="1"/>
  <c r="Z6" i="3" s="1"/>
  <c r="AG17" i="8"/>
  <c r="AG11" i="8"/>
  <c r="Y38" i="3" s="1"/>
  <c r="Z38" i="3" s="1" a="1"/>
  <c r="Z38" i="3" s="1"/>
  <c r="Y4" i="3"/>
  <c r="Z4" i="3" s="1" a="1"/>
  <c r="Z4" i="3" s="1"/>
  <c r="Y13" i="3"/>
  <c r="Z13" i="3" s="1" a="1"/>
  <c r="Z13" i="3" s="1"/>
  <c r="Y27" i="3"/>
  <c r="Z27" i="3" s="1" a="1"/>
  <c r="Z27" i="3" s="1"/>
  <c r="AG12" i="8"/>
  <c r="Y8" i="3" s="1"/>
  <c r="Z8" i="3" s="1" a="1"/>
  <c r="Z8" i="3" s="1"/>
  <c r="Y17" i="3"/>
  <c r="Z17" i="3" s="1" a="1"/>
  <c r="Z17" i="3" s="1"/>
  <c r="AG16" i="8"/>
  <c r="Y21" i="3"/>
  <c r="Z21" i="3" s="1" a="1"/>
  <c r="Z21" i="3" s="1"/>
  <c r="AG7" i="8"/>
  <c r="Y24" i="3" s="1"/>
  <c r="Z24" i="3" s="1" a="1"/>
  <c r="Z24" i="3" s="1"/>
  <c r="AG15" i="8"/>
  <c r="Y26" i="3"/>
  <c r="Z26" i="3" s="1" a="1"/>
  <c r="Z26" i="3" s="1"/>
  <c r="Y30" i="3"/>
  <c r="Z30" i="3" s="1" a="1"/>
  <c r="Z30" i="3" s="1"/>
  <c r="BP2" i="1"/>
  <c r="S13" i="4"/>
  <c r="O13" i="4"/>
  <c r="BQ2" i="1"/>
  <c r="BR2" i="1"/>
  <c r="BS2" i="1"/>
  <c r="BT2" i="1"/>
  <c r="BU2" i="1"/>
  <c r="BV2" i="1"/>
  <c r="F11" i="4"/>
  <c r="E11" i="4"/>
  <c r="D11" i="4"/>
  <c r="B11" i="4"/>
  <c r="C11" i="4" s="1"/>
  <c r="BM2" i="1"/>
  <c r="A2" i="1"/>
  <c r="A3" i="1"/>
  <c r="BL3" i="1" s="1"/>
  <c r="A4" i="1"/>
  <c r="BL4" i="1" s="1"/>
  <c r="A5" i="1"/>
  <c r="BL5" i="1" s="1"/>
  <c r="BN1091" i="1" s="1"/>
  <c r="A6" i="1"/>
  <c r="BL6" i="1" s="1"/>
  <c r="A7" i="1"/>
  <c r="BL7" i="1" s="1"/>
  <c r="A8" i="1"/>
  <c r="BL8" i="1" s="1"/>
  <c r="A9" i="1"/>
  <c r="BL9" i="1" s="1"/>
  <c r="A10" i="1"/>
  <c r="BL10" i="1" s="1"/>
  <c r="A11" i="1"/>
  <c r="BL11" i="1" s="1"/>
  <c r="A12" i="1"/>
  <c r="BL12" i="1" s="1"/>
  <c r="A13" i="1"/>
  <c r="BL13" i="1" s="1"/>
  <c r="A14" i="1"/>
  <c r="BL14" i="1" s="1"/>
  <c r="A15" i="1"/>
  <c r="BL15" i="1" s="1"/>
  <c r="A16" i="1"/>
  <c r="BL16" i="1" s="1"/>
  <c r="A17" i="1"/>
  <c r="BL17" i="1" s="1"/>
  <c r="A18" i="1"/>
  <c r="BL18" i="1" s="1"/>
  <c r="A19" i="1"/>
  <c r="BL19" i="1" s="1"/>
  <c r="A20" i="1"/>
  <c r="BL20" i="1" s="1"/>
  <c r="A21" i="1"/>
  <c r="BL21" i="1" s="1"/>
  <c r="A22" i="1"/>
  <c r="BL22" i="1" s="1"/>
  <c r="A23" i="1"/>
  <c r="BL23" i="1" s="1"/>
  <c r="A24" i="1"/>
  <c r="BL24" i="1" s="1"/>
  <c r="A25" i="1"/>
  <c r="BL25" i="1" s="1"/>
  <c r="A26" i="1"/>
  <c r="BL26" i="1" s="1"/>
  <c r="A27" i="1"/>
  <c r="BL27" i="1" s="1"/>
  <c r="A28" i="1"/>
  <c r="BL28" i="1" s="1"/>
  <c r="A29" i="1"/>
  <c r="BL29" i="1" s="1"/>
  <c r="A30" i="1"/>
  <c r="BL30" i="1" s="1"/>
  <c r="A31" i="1"/>
  <c r="BL31" i="1" s="1"/>
  <c r="A32" i="1"/>
  <c r="BL32" i="1" s="1"/>
  <c r="A33" i="1"/>
  <c r="BL33" i="1" s="1"/>
  <c r="A34" i="1"/>
  <c r="BL34" i="1" s="1"/>
  <c r="A35" i="1"/>
  <c r="BL35" i="1" s="1"/>
  <c r="A36" i="1"/>
  <c r="BL36" i="1" s="1"/>
  <c r="A37" i="1"/>
  <c r="BL37" i="1" s="1"/>
  <c r="A38" i="1"/>
  <c r="BL38" i="1" s="1"/>
  <c r="A39" i="1"/>
  <c r="BL39" i="1" s="1"/>
  <c r="A40" i="1"/>
  <c r="BL40" i="1" s="1"/>
  <c r="A41" i="1"/>
  <c r="BL41" i="1" s="1"/>
  <c r="A42" i="1"/>
  <c r="BL42" i="1" s="1"/>
  <c r="A43" i="1"/>
  <c r="BL43" i="1" s="1"/>
  <c r="A44" i="1"/>
  <c r="BL44" i="1" s="1"/>
  <c r="A45" i="1"/>
  <c r="A46" i="1"/>
  <c r="BL46" i="1" s="1"/>
  <c r="A47" i="1"/>
  <c r="BL47" i="1" s="1"/>
  <c r="A48" i="1"/>
  <c r="BL48" i="1" s="1"/>
  <c r="A49" i="1"/>
  <c r="BL49" i="1" s="1"/>
  <c r="A50" i="1"/>
  <c r="BL50" i="1" s="1"/>
  <c r="A51" i="1"/>
  <c r="BL51" i="1" s="1"/>
  <c r="A52" i="1"/>
  <c r="BL52" i="1" s="1"/>
  <c r="A53" i="1"/>
  <c r="BL53" i="1" s="1"/>
  <c r="A54" i="1"/>
  <c r="BL54" i="1" s="1"/>
  <c r="A55" i="1"/>
  <c r="BL55" i="1" s="1"/>
  <c r="A56" i="1"/>
  <c r="BL56" i="1" s="1"/>
  <c r="A57" i="1"/>
  <c r="BL57" i="1" s="1"/>
  <c r="A58" i="1"/>
  <c r="BL58" i="1" s="1"/>
  <c r="A59" i="1"/>
  <c r="BL59" i="1" s="1"/>
  <c r="A60" i="1"/>
  <c r="BL60" i="1" s="1"/>
  <c r="A61" i="1"/>
  <c r="BL61" i="1" s="1"/>
  <c r="A62" i="1"/>
  <c r="BL62" i="1" s="1"/>
  <c r="A63" i="1"/>
  <c r="BL63" i="1" s="1"/>
  <c r="A64" i="1"/>
  <c r="BL64" i="1" s="1"/>
  <c r="A65" i="1"/>
  <c r="BL65" i="1" s="1"/>
  <c r="A66" i="1"/>
  <c r="BL66" i="1" s="1"/>
  <c r="A67" i="1"/>
  <c r="BL67" i="1" s="1"/>
  <c r="A68" i="1"/>
  <c r="BL68" i="1" s="1"/>
  <c r="A69" i="1"/>
  <c r="BL69" i="1" s="1"/>
  <c r="A70" i="1"/>
  <c r="BL70" i="1" s="1"/>
  <c r="A71" i="1"/>
  <c r="BL71" i="1" s="1"/>
  <c r="A72" i="1"/>
  <c r="BL72" i="1" s="1"/>
  <c r="A73" i="1"/>
  <c r="BL73" i="1" s="1"/>
  <c r="A74" i="1"/>
  <c r="BL74" i="1" s="1"/>
  <c r="A75" i="1"/>
  <c r="BL75" i="1" s="1"/>
  <c r="A76" i="1"/>
  <c r="BL76" i="1" s="1"/>
  <c r="A77" i="1"/>
  <c r="A78" i="1"/>
  <c r="BL78" i="1" s="1"/>
  <c r="A79" i="1"/>
  <c r="BL79" i="1" s="1"/>
  <c r="A80" i="1"/>
  <c r="BL80" i="1" s="1"/>
  <c r="A81" i="1"/>
  <c r="BL81" i="1" s="1"/>
  <c r="A82" i="1"/>
  <c r="BL82" i="1" s="1"/>
  <c r="A83" i="1"/>
  <c r="BL83" i="1" s="1"/>
  <c r="A84" i="1"/>
  <c r="BL84" i="1" s="1"/>
  <c r="A85" i="1"/>
  <c r="BL85" i="1" s="1"/>
  <c r="A86" i="1"/>
  <c r="BL86" i="1" s="1"/>
  <c r="A87" i="1"/>
  <c r="BL87" i="1" s="1"/>
  <c r="A88" i="1"/>
  <c r="BL88" i="1" s="1"/>
  <c r="A89" i="1"/>
  <c r="BL89" i="1" s="1"/>
  <c r="A90" i="1"/>
  <c r="BL90" i="1" s="1"/>
  <c r="A91" i="1"/>
  <c r="BL91" i="1" s="1"/>
  <c r="A92" i="1"/>
  <c r="BL92" i="1" s="1"/>
  <c r="A93" i="1"/>
  <c r="BL93" i="1" s="1"/>
  <c r="A94" i="1"/>
  <c r="BL94" i="1" s="1"/>
  <c r="A95" i="1"/>
  <c r="BL95" i="1" s="1"/>
  <c r="A96" i="1"/>
  <c r="BL96" i="1" s="1"/>
  <c r="A97" i="1"/>
  <c r="BL97" i="1" s="1"/>
  <c r="A98" i="1"/>
  <c r="BL98" i="1" s="1"/>
  <c r="A99" i="1"/>
  <c r="BL99" i="1" s="1"/>
  <c r="A100" i="1"/>
  <c r="BL100" i="1" s="1"/>
  <c r="A101" i="1"/>
  <c r="BL101" i="1" s="1"/>
  <c r="A102" i="1"/>
  <c r="BL102" i="1" s="1"/>
  <c r="A103" i="1"/>
  <c r="BL103" i="1" s="1"/>
  <c r="A104" i="1"/>
  <c r="BL104" i="1" s="1"/>
  <c r="A105" i="1"/>
  <c r="BL105" i="1" s="1"/>
  <c r="A106" i="1"/>
  <c r="BL106" i="1" s="1"/>
  <c r="A107" i="1"/>
  <c r="BL107" i="1" s="1"/>
  <c r="A108" i="1"/>
  <c r="BL108" i="1" s="1"/>
  <c r="A109" i="1"/>
  <c r="BL109" i="1" s="1"/>
  <c r="A110" i="1"/>
  <c r="BL110" i="1" s="1"/>
  <c r="A111" i="1"/>
  <c r="BL111" i="1" s="1"/>
  <c r="A112" i="1"/>
  <c r="BL112" i="1" s="1"/>
  <c r="A113" i="1"/>
  <c r="BL113" i="1" s="1"/>
  <c r="A114" i="1"/>
  <c r="BL114" i="1" s="1"/>
  <c r="A115" i="1"/>
  <c r="BL115" i="1" s="1"/>
  <c r="A116" i="1"/>
  <c r="BL116" i="1" s="1"/>
  <c r="A117" i="1"/>
  <c r="BL117" i="1" s="1"/>
  <c r="A118" i="1"/>
  <c r="BL118" i="1" s="1"/>
  <c r="A119" i="1"/>
  <c r="BL119" i="1" s="1"/>
  <c r="A120" i="1"/>
  <c r="BL120" i="1" s="1"/>
  <c r="A121" i="1"/>
  <c r="BL121" i="1" s="1"/>
  <c r="A122" i="1"/>
  <c r="BL122" i="1" s="1"/>
  <c r="A123" i="1"/>
  <c r="BL123" i="1" s="1"/>
  <c r="A124" i="1"/>
  <c r="A125" i="1"/>
  <c r="BL125" i="1" s="1"/>
  <c r="A126" i="1"/>
  <c r="BL126" i="1" s="1"/>
  <c r="A127" i="1"/>
  <c r="BL127" i="1" s="1"/>
  <c r="A128" i="1"/>
  <c r="BL128" i="1" s="1"/>
  <c r="A129" i="1"/>
  <c r="BL129" i="1" s="1"/>
  <c r="A130" i="1"/>
  <c r="BL130" i="1" s="1"/>
  <c r="A131" i="1"/>
  <c r="BL131" i="1" s="1"/>
  <c r="A132" i="1"/>
  <c r="BL132" i="1" s="1"/>
  <c r="A133" i="1"/>
  <c r="BL133" i="1" s="1"/>
  <c r="A134" i="1"/>
  <c r="BL134" i="1" s="1"/>
  <c r="A135" i="1"/>
  <c r="BL135" i="1" s="1"/>
  <c r="A136" i="1"/>
  <c r="BL136" i="1" s="1"/>
  <c r="A137" i="1"/>
  <c r="BL137" i="1" s="1"/>
  <c r="A138" i="1"/>
  <c r="BL138" i="1" s="1"/>
  <c r="A139" i="1"/>
  <c r="BL139" i="1" s="1"/>
  <c r="A140" i="1"/>
  <c r="BL140" i="1" s="1"/>
  <c r="A141" i="1"/>
  <c r="BL141" i="1" s="1"/>
  <c r="A142" i="1"/>
  <c r="BL142" i="1" s="1"/>
  <c r="A143" i="1"/>
  <c r="BL143" i="1" s="1"/>
  <c r="A144" i="1"/>
  <c r="BL144" i="1" s="1"/>
  <c r="A145" i="1"/>
  <c r="BL145" i="1" s="1"/>
  <c r="A146" i="1"/>
  <c r="BL146" i="1" s="1"/>
  <c r="A147" i="1"/>
  <c r="BL147" i="1" s="1"/>
  <c r="A148" i="1"/>
  <c r="BL148" i="1" s="1"/>
  <c r="A149" i="1"/>
  <c r="BL149" i="1" s="1"/>
  <c r="A150" i="1"/>
  <c r="BL150" i="1" s="1"/>
  <c r="A151" i="1"/>
  <c r="BL151" i="1" s="1"/>
  <c r="A152" i="1"/>
  <c r="BL152" i="1" s="1"/>
  <c r="A153" i="1"/>
  <c r="BL153" i="1" s="1"/>
  <c r="A154" i="1"/>
  <c r="BL154" i="1" s="1"/>
  <c r="A155" i="1"/>
  <c r="BL155" i="1" s="1"/>
  <c r="A156" i="1"/>
  <c r="BL156" i="1" s="1"/>
  <c r="A157" i="1"/>
  <c r="BL157" i="1" s="1"/>
  <c r="A158" i="1"/>
  <c r="BL158" i="1" s="1"/>
  <c r="A159" i="1"/>
  <c r="BL159" i="1" s="1"/>
  <c r="A160" i="1"/>
  <c r="BL160" i="1" s="1"/>
  <c r="A161" i="1"/>
  <c r="BL161" i="1" s="1"/>
  <c r="A162" i="1"/>
  <c r="BL162" i="1" s="1"/>
  <c r="A163" i="1"/>
  <c r="BL163" i="1" s="1"/>
  <c r="A164" i="1"/>
  <c r="BL164" i="1" s="1"/>
  <c r="A165" i="1"/>
  <c r="BL165" i="1" s="1"/>
  <c r="A166" i="1"/>
  <c r="BL166" i="1" s="1"/>
  <c r="A167" i="1"/>
  <c r="BL167" i="1" s="1"/>
  <c r="A168" i="1"/>
  <c r="BL168" i="1" s="1"/>
  <c r="A169" i="1"/>
  <c r="BL169" i="1" s="1"/>
  <c r="A170" i="1"/>
  <c r="BL170" i="1" s="1"/>
  <c r="A171" i="1"/>
  <c r="BL171" i="1" s="1"/>
  <c r="A172" i="1"/>
  <c r="BL172" i="1" s="1"/>
  <c r="A173" i="1"/>
  <c r="BL173" i="1" s="1"/>
  <c r="A174" i="1"/>
  <c r="BL174" i="1" s="1"/>
  <c r="A175" i="1"/>
  <c r="BL175" i="1" s="1"/>
  <c r="A176" i="1"/>
  <c r="BL176" i="1" s="1"/>
  <c r="A177" i="1"/>
  <c r="BL177" i="1" s="1"/>
  <c r="A178" i="1"/>
  <c r="BL178" i="1" s="1"/>
  <c r="A179" i="1"/>
  <c r="BL179" i="1" s="1"/>
  <c r="A180" i="1"/>
  <c r="BL180" i="1" s="1"/>
  <c r="A181" i="1"/>
  <c r="BL181" i="1" s="1"/>
  <c r="A182" i="1"/>
  <c r="BL182" i="1" s="1"/>
  <c r="A183" i="1"/>
  <c r="BL183" i="1" s="1"/>
  <c r="A184" i="1"/>
  <c r="BL184" i="1" s="1"/>
  <c r="A185" i="1"/>
  <c r="BL185" i="1" s="1"/>
  <c r="A186" i="1"/>
  <c r="BL186" i="1" s="1"/>
  <c r="A187" i="1"/>
  <c r="BL187" i="1" s="1"/>
  <c r="A188" i="1"/>
  <c r="BL188" i="1" s="1"/>
  <c r="A189" i="1"/>
  <c r="BL189" i="1" s="1"/>
  <c r="A190" i="1"/>
  <c r="BL190" i="1" s="1"/>
  <c r="A191" i="1"/>
  <c r="BL191" i="1" s="1"/>
  <c r="A192" i="1"/>
  <c r="BL192" i="1" s="1"/>
  <c r="A193" i="1"/>
  <c r="BL193" i="1" s="1"/>
  <c r="A194" i="1"/>
  <c r="BL194" i="1" s="1"/>
  <c r="A195" i="1"/>
  <c r="BL195" i="1" s="1"/>
  <c r="A196" i="1"/>
  <c r="BL196" i="1" s="1"/>
  <c r="A197" i="1"/>
  <c r="BL197" i="1" s="1"/>
  <c r="A198" i="1"/>
  <c r="BL198" i="1" s="1"/>
  <c r="A199" i="1"/>
  <c r="BL199" i="1" s="1"/>
  <c r="A200" i="1"/>
  <c r="BL200" i="1" s="1"/>
  <c r="A201" i="1"/>
  <c r="BL201" i="1" s="1"/>
  <c r="A202" i="1"/>
  <c r="BL202" i="1" s="1"/>
  <c r="A203" i="1"/>
  <c r="BL203" i="1" s="1"/>
  <c r="A204" i="1"/>
  <c r="BL204" i="1" s="1"/>
  <c r="A205" i="1"/>
  <c r="BL205" i="1" s="1"/>
  <c r="A206" i="1"/>
  <c r="BL206" i="1" s="1"/>
  <c r="A207" i="1"/>
  <c r="BL207" i="1" s="1"/>
  <c r="A208" i="1"/>
  <c r="BL208" i="1" s="1"/>
  <c r="A209" i="1"/>
  <c r="BL209" i="1" s="1"/>
  <c r="A210" i="1"/>
  <c r="BL210" i="1" s="1"/>
  <c r="A211" i="1"/>
  <c r="BL211" i="1" s="1"/>
  <c r="A212" i="1"/>
  <c r="BL212" i="1" s="1"/>
  <c r="A213" i="1"/>
  <c r="BL213" i="1" s="1"/>
  <c r="A214" i="1"/>
  <c r="BL214" i="1" s="1"/>
  <c r="A215" i="1"/>
  <c r="BL215" i="1" s="1"/>
  <c r="A216" i="1"/>
  <c r="BL216" i="1" s="1"/>
  <c r="A217" i="1"/>
  <c r="BL217" i="1" s="1"/>
  <c r="A218" i="1"/>
  <c r="BL218" i="1" s="1"/>
  <c r="A219" i="1"/>
  <c r="BL219" i="1" s="1"/>
  <c r="A220" i="1"/>
  <c r="BL220" i="1" s="1"/>
  <c r="A221" i="1"/>
  <c r="BL221" i="1" s="1"/>
  <c r="A222" i="1"/>
  <c r="BL222" i="1" s="1"/>
  <c r="A223" i="1"/>
  <c r="BL223" i="1" s="1"/>
  <c r="A224" i="1"/>
  <c r="BL224" i="1" s="1"/>
  <c r="A225" i="1"/>
  <c r="BL225" i="1" s="1"/>
  <c r="A226" i="1"/>
  <c r="BL226" i="1" s="1"/>
  <c r="A227" i="1"/>
  <c r="BL227" i="1" s="1"/>
  <c r="A228" i="1"/>
  <c r="BL228" i="1" s="1"/>
  <c r="A229" i="1"/>
  <c r="BL229" i="1" s="1"/>
  <c r="A230" i="1"/>
  <c r="BL230" i="1" s="1"/>
  <c r="A231" i="1"/>
  <c r="BL231" i="1" s="1"/>
  <c r="A232" i="1"/>
  <c r="BL232" i="1" s="1"/>
  <c r="A233" i="1"/>
  <c r="BL233" i="1" s="1"/>
  <c r="A234" i="1"/>
  <c r="BL234" i="1" s="1"/>
  <c r="A235" i="1"/>
  <c r="BL235" i="1" s="1"/>
  <c r="A236" i="1"/>
  <c r="BL236" i="1" s="1"/>
  <c r="A237" i="1"/>
  <c r="BL237" i="1" s="1"/>
  <c r="A238" i="1"/>
  <c r="BL238" i="1" s="1"/>
  <c r="A239" i="1"/>
  <c r="BL239" i="1" s="1"/>
  <c r="A240" i="1"/>
  <c r="BL240" i="1" s="1"/>
  <c r="A241" i="1"/>
  <c r="BL241" i="1" s="1"/>
  <c r="A242" i="1"/>
  <c r="BL242" i="1" s="1"/>
  <c r="A243" i="1"/>
  <c r="BL243" i="1" s="1"/>
  <c r="A244" i="1"/>
  <c r="BL244" i="1" s="1"/>
  <c r="A245" i="1"/>
  <c r="BL245" i="1" s="1"/>
  <c r="A246" i="1"/>
  <c r="BL246" i="1" s="1"/>
  <c r="A247" i="1"/>
  <c r="BL247" i="1" s="1"/>
  <c r="A248" i="1"/>
  <c r="BL248" i="1" s="1"/>
  <c r="A249" i="1"/>
  <c r="BL249" i="1" s="1"/>
  <c r="A250" i="1"/>
  <c r="BL250" i="1" s="1"/>
  <c r="A251" i="1"/>
  <c r="BL251" i="1" s="1"/>
  <c r="A252" i="1"/>
  <c r="BL252" i="1" s="1"/>
  <c r="A253" i="1"/>
  <c r="BL253" i="1" s="1"/>
  <c r="A254" i="1"/>
  <c r="BL254" i="1" s="1"/>
  <c r="A255" i="1"/>
  <c r="BL255" i="1" s="1"/>
  <c r="A256" i="1"/>
  <c r="BL256" i="1" s="1"/>
  <c r="A257" i="1"/>
  <c r="BL257" i="1" s="1"/>
  <c r="A258" i="1"/>
  <c r="BL258" i="1" s="1"/>
  <c r="A259" i="1"/>
  <c r="BL259" i="1" s="1"/>
  <c r="A260" i="1"/>
  <c r="BL260" i="1" s="1"/>
  <c r="A261" i="1"/>
  <c r="BL261" i="1" s="1"/>
  <c r="A262" i="1"/>
  <c r="BL262" i="1" s="1"/>
  <c r="A263" i="1"/>
  <c r="BL263" i="1" s="1"/>
  <c r="A264" i="1"/>
  <c r="BL264" i="1" s="1"/>
  <c r="A265" i="1"/>
  <c r="BL265" i="1" s="1"/>
  <c r="A266" i="1"/>
  <c r="BL266" i="1" s="1"/>
  <c r="A267" i="1"/>
  <c r="BL267" i="1" s="1"/>
  <c r="A268" i="1"/>
  <c r="BL268" i="1" s="1"/>
  <c r="A269" i="1"/>
  <c r="BL269" i="1" s="1"/>
  <c r="A270" i="1"/>
  <c r="BL270" i="1" s="1"/>
  <c r="A271" i="1"/>
  <c r="BL271" i="1" s="1"/>
  <c r="A272" i="1"/>
  <c r="BL272" i="1" s="1"/>
  <c r="A273" i="1"/>
  <c r="BL273" i="1" s="1"/>
  <c r="A274" i="1"/>
  <c r="BL274" i="1" s="1"/>
  <c r="A275" i="1"/>
  <c r="BL275" i="1" s="1"/>
  <c r="A276" i="1"/>
  <c r="BL276" i="1" s="1"/>
  <c r="A277" i="1"/>
  <c r="BL277" i="1" s="1"/>
  <c r="A278" i="1"/>
  <c r="BL278" i="1" s="1"/>
  <c r="A279" i="1"/>
  <c r="BL279" i="1" s="1"/>
  <c r="A280" i="1"/>
  <c r="BL280" i="1" s="1"/>
  <c r="A281" i="1"/>
  <c r="BL281" i="1" s="1"/>
  <c r="A282" i="1"/>
  <c r="BL282" i="1" s="1"/>
  <c r="A283" i="1"/>
  <c r="BL283" i="1" s="1"/>
  <c r="A284" i="1"/>
  <c r="BL284" i="1" s="1"/>
  <c r="A285" i="1"/>
  <c r="BL285" i="1" s="1"/>
  <c r="A286" i="1"/>
  <c r="BL286" i="1" s="1"/>
  <c r="A287" i="1"/>
  <c r="BL287" i="1" s="1"/>
  <c r="A288" i="1"/>
  <c r="BL288" i="1" s="1"/>
  <c r="A289" i="1"/>
  <c r="BL289" i="1" s="1"/>
  <c r="A290" i="1"/>
  <c r="BL290" i="1" s="1"/>
  <c r="A291" i="1"/>
  <c r="BL291" i="1" s="1"/>
  <c r="A292" i="1"/>
  <c r="BL292" i="1" s="1"/>
  <c r="A293" i="1"/>
  <c r="BL293" i="1" s="1"/>
  <c r="A294" i="1"/>
  <c r="BL294" i="1" s="1"/>
  <c r="A295" i="1"/>
  <c r="BL295" i="1" s="1"/>
  <c r="A296" i="1"/>
  <c r="BL296" i="1" s="1"/>
  <c r="A297" i="1"/>
  <c r="BL297" i="1" s="1"/>
  <c r="A298" i="1"/>
  <c r="BL298" i="1" s="1"/>
  <c r="A299" i="1"/>
  <c r="BL299" i="1" s="1"/>
  <c r="A300" i="1"/>
  <c r="BL300" i="1" s="1"/>
  <c r="A301" i="1"/>
  <c r="BL301" i="1" s="1"/>
  <c r="A302" i="1"/>
  <c r="BL302" i="1" s="1"/>
  <c r="A303" i="1"/>
  <c r="BL303" i="1" s="1"/>
  <c r="A304" i="1"/>
  <c r="BL304" i="1" s="1"/>
  <c r="A305" i="1"/>
  <c r="BL305" i="1" s="1"/>
  <c r="A306" i="1"/>
  <c r="BL306" i="1" s="1"/>
  <c r="A307" i="1"/>
  <c r="BL307" i="1" s="1"/>
  <c r="A308" i="1"/>
  <c r="BL308" i="1" s="1"/>
  <c r="A309" i="1"/>
  <c r="BL309" i="1" s="1"/>
  <c r="A310" i="1"/>
  <c r="BL310" i="1" s="1"/>
  <c r="A311" i="1"/>
  <c r="BL311" i="1" s="1"/>
  <c r="A312" i="1"/>
  <c r="BL312" i="1" s="1"/>
  <c r="A313" i="1"/>
  <c r="BL313" i="1" s="1"/>
  <c r="A314" i="1"/>
  <c r="BL314" i="1" s="1"/>
  <c r="A315" i="1"/>
  <c r="BL315" i="1" s="1"/>
  <c r="A316" i="1"/>
  <c r="BL316" i="1" s="1"/>
  <c r="A317" i="1"/>
  <c r="BL317" i="1" s="1"/>
  <c r="A318" i="1"/>
  <c r="BL318" i="1" s="1"/>
  <c r="A319" i="1"/>
  <c r="BL319" i="1" s="1"/>
  <c r="A320" i="1"/>
  <c r="BL320" i="1" s="1"/>
  <c r="A321" i="1"/>
  <c r="BL321" i="1" s="1"/>
  <c r="A322" i="1"/>
  <c r="BL322" i="1" s="1"/>
  <c r="A323" i="1"/>
  <c r="BL323" i="1" s="1"/>
  <c r="A324" i="1"/>
  <c r="BL324" i="1" s="1"/>
  <c r="A325" i="1"/>
  <c r="BL325" i="1" s="1"/>
  <c r="A326" i="1"/>
  <c r="BL326" i="1" s="1"/>
  <c r="A327" i="1"/>
  <c r="BL327" i="1" s="1"/>
  <c r="A328" i="1"/>
  <c r="BL328" i="1" s="1"/>
  <c r="A329" i="1"/>
  <c r="BL329" i="1" s="1"/>
  <c r="A330" i="1"/>
  <c r="BL330" i="1" s="1"/>
  <c r="A331" i="1"/>
  <c r="BL331" i="1" s="1"/>
  <c r="A332" i="1"/>
  <c r="BL332" i="1" s="1"/>
  <c r="A333" i="1"/>
  <c r="BL333" i="1" s="1"/>
  <c r="A334" i="1"/>
  <c r="BL334" i="1" s="1"/>
  <c r="A335" i="1"/>
  <c r="BL335" i="1" s="1"/>
  <c r="A336" i="1"/>
  <c r="BL336" i="1" s="1"/>
  <c r="A337" i="1"/>
  <c r="BL337" i="1" s="1"/>
  <c r="A338" i="1"/>
  <c r="BL338" i="1" s="1"/>
  <c r="A339" i="1"/>
  <c r="BL339" i="1" s="1"/>
  <c r="A340" i="1"/>
  <c r="BL340" i="1" s="1"/>
  <c r="A341" i="1"/>
  <c r="BL341" i="1" s="1"/>
  <c r="A342" i="1"/>
  <c r="BL342" i="1" s="1"/>
  <c r="A343" i="1"/>
  <c r="BL343" i="1" s="1"/>
  <c r="A344" i="1"/>
  <c r="BL344" i="1" s="1"/>
  <c r="A345" i="1"/>
  <c r="BL345" i="1" s="1"/>
  <c r="A346" i="1"/>
  <c r="BL346" i="1" s="1"/>
  <c r="A347" i="1"/>
  <c r="BL347" i="1" s="1"/>
  <c r="A348" i="1"/>
  <c r="BL348" i="1" s="1"/>
  <c r="A349" i="1"/>
  <c r="BL349" i="1" s="1"/>
  <c r="A350" i="1"/>
  <c r="BL350" i="1" s="1"/>
  <c r="A351" i="1"/>
  <c r="BL351" i="1" s="1"/>
  <c r="A352" i="1"/>
  <c r="BL352" i="1" s="1"/>
  <c r="A353" i="1"/>
  <c r="BL353" i="1" s="1"/>
  <c r="A354" i="1"/>
  <c r="BL354" i="1" s="1"/>
  <c r="A355" i="1"/>
  <c r="BL355" i="1" s="1"/>
  <c r="A356" i="1"/>
  <c r="BL356" i="1" s="1"/>
  <c r="A357" i="1"/>
  <c r="BL357" i="1" s="1"/>
  <c r="A358" i="1"/>
  <c r="BL358" i="1" s="1"/>
  <c r="A359" i="1"/>
  <c r="BL359" i="1" s="1"/>
  <c r="A360" i="1"/>
  <c r="BL360" i="1" s="1"/>
  <c r="A361" i="1"/>
  <c r="A362" i="1"/>
  <c r="BL362" i="1" s="1"/>
  <c r="A363" i="1"/>
  <c r="BL363" i="1" s="1"/>
  <c r="A364" i="1"/>
  <c r="A365" i="1"/>
  <c r="BL365" i="1" s="1"/>
  <c r="A366" i="1"/>
  <c r="BL366" i="1" s="1"/>
  <c r="A367" i="1"/>
  <c r="BL367" i="1" s="1"/>
  <c r="A368" i="1"/>
  <c r="BL368" i="1" s="1"/>
  <c r="A369" i="1"/>
  <c r="BL369" i="1" s="1"/>
  <c r="A370" i="1"/>
  <c r="BL370" i="1" s="1"/>
  <c r="A371" i="1"/>
  <c r="BL371" i="1" s="1"/>
  <c r="A372" i="1"/>
  <c r="BL372" i="1" s="1"/>
  <c r="A373" i="1"/>
  <c r="BL373" i="1" s="1"/>
  <c r="A374" i="1"/>
  <c r="BL374" i="1" s="1"/>
  <c r="A375" i="1"/>
  <c r="BL375" i="1" s="1"/>
  <c r="A376" i="1"/>
  <c r="BL376" i="1" s="1"/>
  <c r="A377" i="1"/>
  <c r="BL377" i="1" s="1"/>
  <c r="A378" i="1"/>
  <c r="BL378" i="1" s="1"/>
  <c r="A379" i="1"/>
  <c r="BL379" i="1" s="1"/>
  <c r="A380" i="1"/>
  <c r="BL380" i="1" s="1"/>
  <c r="A381" i="1"/>
  <c r="BL381" i="1" s="1"/>
  <c r="A382" i="1"/>
  <c r="BL382" i="1" s="1"/>
  <c r="A383" i="1"/>
  <c r="BL383" i="1" s="1"/>
  <c r="A384" i="1"/>
  <c r="BL384" i="1" s="1"/>
  <c r="A385" i="1"/>
  <c r="BL385" i="1" s="1"/>
  <c r="A386" i="1"/>
  <c r="BL386" i="1" s="1"/>
  <c r="A387" i="1"/>
  <c r="BL387" i="1" s="1"/>
  <c r="A388" i="1"/>
  <c r="BL388" i="1" s="1"/>
  <c r="A389" i="1"/>
  <c r="BL389" i="1" s="1"/>
  <c r="A390" i="1"/>
  <c r="BL390" i="1" s="1"/>
  <c r="A391" i="1"/>
  <c r="BL391" i="1" s="1"/>
  <c r="A392" i="1"/>
  <c r="BL392" i="1" s="1"/>
  <c r="A393" i="1"/>
  <c r="BL393" i="1" s="1"/>
  <c r="A394" i="1"/>
  <c r="BL394" i="1" s="1"/>
  <c r="A395" i="1"/>
  <c r="BL395" i="1" s="1"/>
  <c r="A396" i="1"/>
  <c r="BL396" i="1" s="1"/>
  <c r="A397" i="1"/>
  <c r="BL397" i="1" s="1"/>
  <c r="A398" i="1"/>
  <c r="BL398" i="1" s="1"/>
  <c r="A399" i="1"/>
  <c r="BL399" i="1" s="1"/>
  <c r="A400" i="1"/>
  <c r="BL400" i="1" s="1"/>
  <c r="A401" i="1"/>
  <c r="BL401" i="1" s="1"/>
  <c r="A402" i="1"/>
  <c r="BL402" i="1" s="1"/>
  <c r="A403" i="1"/>
  <c r="BL403" i="1" s="1"/>
  <c r="A404" i="1"/>
  <c r="BL404" i="1" s="1"/>
  <c r="A405" i="1"/>
  <c r="BL405" i="1" s="1"/>
  <c r="A406" i="1"/>
  <c r="BL406" i="1" s="1"/>
  <c r="A407" i="1"/>
  <c r="BL407" i="1" s="1"/>
  <c r="A408" i="1"/>
  <c r="A409" i="1"/>
  <c r="BL409" i="1" s="1"/>
  <c r="A410" i="1"/>
  <c r="BL410" i="1" s="1"/>
  <c r="A411" i="1"/>
  <c r="BL411" i="1" s="1"/>
  <c r="A412" i="1"/>
  <c r="BL412" i="1" s="1"/>
  <c r="A413" i="1"/>
  <c r="BL413" i="1" s="1"/>
  <c r="A414" i="1"/>
  <c r="BL414" i="1" s="1"/>
  <c r="A415" i="1"/>
  <c r="BL415" i="1" s="1"/>
  <c r="A416" i="1"/>
  <c r="A417" i="1"/>
  <c r="BL417" i="1" s="1"/>
  <c r="A418" i="1"/>
  <c r="BL418" i="1" s="1"/>
  <c r="A419" i="1"/>
  <c r="BL419" i="1" s="1"/>
  <c r="A420" i="1"/>
  <c r="BL420" i="1" s="1"/>
  <c r="A421" i="1"/>
  <c r="BL421" i="1" s="1"/>
  <c r="A422" i="1"/>
  <c r="BL422" i="1" s="1"/>
  <c r="A423" i="1"/>
  <c r="BL423" i="1" s="1"/>
  <c r="A424" i="1"/>
  <c r="BL424" i="1" s="1"/>
  <c r="A425" i="1"/>
  <c r="BL425" i="1" s="1"/>
  <c r="A426" i="1"/>
  <c r="BL426" i="1" s="1"/>
  <c r="A427" i="1"/>
  <c r="BL427" i="1" s="1"/>
  <c r="A428" i="1"/>
  <c r="BL428" i="1" s="1"/>
  <c r="A429" i="1"/>
  <c r="BL429" i="1" s="1"/>
  <c r="A430" i="1"/>
  <c r="BL430" i="1" s="1"/>
  <c r="A431" i="1"/>
  <c r="BL431" i="1" s="1"/>
  <c r="A432" i="1"/>
  <c r="BL432" i="1" s="1"/>
  <c r="A433" i="1"/>
  <c r="BL433" i="1" s="1"/>
  <c r="A434" i="1"/>
  <c r="BL434" i="1" s="1"/>
  <c r="A435" i="1"/>
  <c r="BL435" i="1" s="1"/>
  <c r="A436" i="1"/>
  <c r="BL436" i="1" s="1"/>
  <c r="A437" i="1"/>
  <c r="BL437" i="1" s="1"/>
  <c r="A438" i="1"/>
  <c r="BL438" i="1" s="1"/>
  <c r="BZ77" i="1" l="1"/>
  <c r="BL77" i="1"/>
  <c r="BZ45" i="1"/>
  <c r="BL45" i="1"/>
  <c r="BN925" i="1"/>
  <c r="BL2" i="1"/>
  <c r="BZ361" i="1"/>
  <c r="BL361" i="1"/>
  <c r="BZ124" i="1"/>
  <c r="BL124" i="1"/>
  <c r="BZ416" i="1"/>
  <c r="BL416" i="1"/>
  <c r="BZ408" i="1"/>
  <c r="BL408" i="1"/>
  <c r="BZ364" i="1"/>
  <c r="BL364" i="1"/>
  <c r="I113" i="10"/>
  <c r="S113" i="10"/>
  <c r="K113" i="10"/>
  <c r="H104" i="10"/>
  <c r="E104" i="10"/>
  <c r="L104" i="10"/>
  <c r="K105" i="10"/>
  <c r="O106" i="10"/>
  <c r="I105" i="10"/>
  <c r="Q106" i="10"/>
  <c r="E106" i="10"/>
  <c r="Q104" i="10"/>
  <c r="R105" i="10"/>
  <c r="Q113" i="10"/>
  <c r="P104" i="10"/>
  <c r="M104" i="10"/>
  <c r="D104" i="10"/>
  <c r="U104" i="10"/>
  <c r="S105" i="10"/>
  <c r="H105" i="10"/>
  <c r="L106" i="10"/>
  <c r="D105" i="10"/>
  <c r="R106" i="10"/>
  <c r="G106" i="10"/>
  <c r="E113" i="10"/>
  <c r="L113" i="10"/>
  <c r="K104" i="10"/>
  <c r="Y104" i="10" s="1"/>
  <c r="T104" i="10"/>
  <c r="J104" i="10"/>
  <c r="K106" i="10"/>
  <c r="P105" i="10"/>
  <c r="J105" i="10"/>
  <c r="T105" i="10"/>
  <c r="G113" i="10"/>
  <c r="N113" i="10"/>
  <c r="S104" i="10"/>
  <c r="N104" i="10"/>
  <c r="S106" i="10"/>
  <c r="M106" i="10"/>
  <c r="P106" i="10"/>
  <c r="U106" i="10"/>
  <c r="N106" i="10"/>
  <c r="Q105" i="10"/>
  <c r="M113" i="10"/>
  <c r="H106" i="10"/>
  <c r="I106" i="10"/>
  <c r="L105" i="10"/>
  <c r="T106" i="10"/>
  <c r="M105" i="10"/>
  <c r="J106" i="10"/>
  <c r="U113" i="10"/>
  <c r="J113" i="10"/>
  <c r="T113" i="10"/>
  <c r="D113" i="10"/>
  <c r="F113" i="10" s="1"/>
  <c r="G104" i="10"/>
  <c r="R104" i="10"/>
  <c r="I104" i="10"/>
  <c r="N105" i="10"/>
  <c r="E105" i="10"/>
  <c r="O105" i="10"/>
  <c r="D106" i="10"/>
  <c r="R113" i="10"/>
  <c r="P113" i="10"/>
  <c r="O104" i="10"/>
  <c r="G105" i="10"/>
  <c r="U105" i="10"/>
  <c r="H113" i="10"/>
  <c r="O113" i="10"/>
  <c r="V104" i="10"/>
  <c r="V105" i="10"/>
  <c r="V113" i="10"/>
  <c r="AE113" i="10" s="1"/>
  <c r="V106" i="10"/>
  <c r="AA106" i="10" s="1"/>
  <c r="BN1082" i="1"/>
  <c r="BN1067" i="1"/>
  <c r="D114" i="10"/>
  <c r="O115" i="10"/>
  <c r="L115" i="10"/>
  <c r="E119" i="10"/>
  <c r="L119" i="10"/>
  <c r="E117" i="10"/>
  <c r="P117" i="10"/>
  <c r="S117" i="10"/>
  <c r="L117" i="10"/>
  <c r="I116" i="10"/>
  <c r="M116" i="10"/>
  <c r="R117" i="10"/>
  <c r="BN837" i="1"/>
  <c r="G114" i="10"/>
  <c r="L114" i="10"/>
  <c r="O114" i="10"/>
  <c r="M115" i="10"/>
  <c r="U115" i="10"/>
  <c r="T119" i="10"/>
  <c r="N117" i="10"/>
  <c r="J118" i="10"/>
  <c r="D118" i="10"/>
  <c r="T117" i="10"/>
  <c r="R116" i="10"/>
  <c r="G116" i="10"/>
  <c r="S115" i="10"/>
  <c r="U118" i="10"/>
  <c r="U116" i="10"/>
  <c r="I114" i="10"/>
  <c r="T114" i="10"/>
  <c r="P114" i="10"/>
  <c r="I115" i="10"/>
  <c r="G119" i="10"/>
  <c r="J119" i="10"/>
  <c r="H118" i="10"/>
  <c r="R118" i="10"/>
  <c r="L118" i="10"/>
  <c r="U117" i="10"/>
  <c r="J116" i="10"/>
  <c r="Q116" i="10"/>
  <c r="Q114" i="10"/>
  <c r="P115" i="10"/>
  <c r="K115" i="10"/>
  <c r="O119" i="10"/>
  <c r="P118" i="10"/>
  <c r="H117" i="10"/>
  <c r="E118" i="10"/>
  <c r="S116" i="10"/>
  <c r="K116" i="10"/>
  <c r="K114" i="10"/>
  <c r="G117" i="10"/>
  <c r="K119" i="10"/>
  <c r="T118" i="10"/>
  <c r="D116" i="10"/>
  <c r="N116" i="10"/>
  <c r="R114" i="10"/>
  <c r="J115" i="10"/>
  <c r="D115" i="10"/>
  <c r="T115" i="10"/>
  <c r="H119" i="10"/>
  <c r="R119" i="10"/>
  <c r="O117" i="10"/>
  <c r="Q117" i="10"/>
  <c r="D117" i="10"/>
  <c r="M118" i="10"/>
  <c r="G115" i="10"/>
  <c r="O118" i="10"/>
  <c r="E114" i="10"/>
  <c r="H114" i="10"/>
  <c r="R115" i="10"/>
  <c r="Q115" i="10"/>
  <c r="D119" i="10"/>
  <c r="P119" i="10"/>
  <c r="S119" i="10"/>
  <c r="I118" i="10"/>
  <c r="K118" i="10"/>
  <c r="M117" i="10"/>
  <c r="N118" i="10"/>
  <c r="H116" i="10"/>
  <c r="T116" i="10"/>
  <c r="O116" i="10"/>
  <c r="U114" i="10"/>
  <c r="U119" i="10"/>
  <c r="E116" i="10"/>
  <c r="M114" i="10"/>
  <c r="J114" i="10"/>
  <c r="S114" i="10"/>
  <c r="E115" i="10"/>
  <c r="H115" i="10"/>
  <c r="M119" i="10"/>
  <c r="I119" i="10"/>
  <c r="J117" i="10"/>
  <c r="Q118" i="10"/>
  <c r="S118" i="10"/>
  <c r="G118" i="10"/>
  <c r="K117" i="10"/>
  <c r="Y117" i="10" s="1"/>
  <c r="P116" i="10"/>
  <c r="L116" i="10"/>
  <c r="Q119" i="10"/>
  <c r="I117" i="10"/>
  <c r="V116" i="10"/>
  <c r="AF116" i="10" s="1"/>
  <c r="V115" i="10"/>
  <c r="AE115" i="10" s="1"/>
  <c r="V118" i="10"/>
  <c r="V114" i="10"/>
  <c r="V119" i="10"/>
  <c r="V117" i="10"/>
  <c r="N25" i="10"/>
  <c r="N26" i="10"/>
  <c r="N24" i="10"/>
  <c r="E162" i="10"/>
  <c r="O162" i="10"/>
  <c r="P162" i="10"/>
  <c r="G161" i="10"/>
  <c r="L162" i="10"/>
  <c r="H160" i="10"/>
  <c r="N166" i="10"/>
  <c r="N162" i="10"/>
  <c r="D160" i="10"/>
  <c r="E160" i="10"/>
  <c r="O161" i="10"/>
  <c r="J160" i="10"/>
  <c r="T162" i="10"/>
  <c r="Q161" i="10"/>
  <c r="L160" i="10"/>
  <c r="M160" i="10"/>
  <c r="N160" i="10"/>
  <c r="J162" i="10"/>
  <c r="R160" i="10"/>
  <c r="P160" i="10"/>
  <c r="T160" i="10"/>
  <c r="U160" i="10"/>
  <c r="N161" i="10"/>
  <c r="J161" i="10"/>
  <c r="H162" i="10"/>
  <c r="N169" i="10"/>
  <c r="R162" i="10"/>
  <c r="H161" i="10"/>
  <c r="W161" i="10" s="1"/>
  <c r="K160" i="10"/>
  <c r="D161" i="10"/>
  <c r="E161" i="10"/>
  <c r="I162" i="10"/>
  <c r="I160" i="10"/>
  <c r="R161" i="10"/>
  <c r="P161" i="10"/>
  <c r="O160" i="10"/>
  <c r="S160" i="10"/>
  <c r="L161" i="10"/>
  <c r="Z161" i="10" s="1"/>
  <c r="M161" i="10"/>
  <c r="Q162" i="10"/>
  <c r="Q160" i="10"/>
  <c r="D162" i="10"/>
  <c r="K162" i="10"/>
  <c r="S161" i="10"/>
  <c r="K161" i="10"/>
  <c r="T161" i="10"/>
  <c r="U161" i="10"/>
  <c r="G160" i="10"/>
  <c r="I161" i="10"/>
  <c r="X161" i="10" s="1"/>
  <c r="M162" i="10"/>
  <c r="S162" i="10"/>
  <c r="G162" i="10"/>
  <c r="U162" i="10"/>
  <c r="V162" i="10"/>
  <c r="V160" i="10"/>
  <c r="V161" i="10"/>
  <c r="N45" i="10"/>
  <c r="N46" i="10"/>
  <c r="N47" i="10"/>
  <c r="N48" i="10"/>
  <c r="N49" i="10"/>
  <c r="N101" i="10"/>
  <c r="G100" i="10"/>
  <c r="Q100" i="10"/>
  <c r="I100" i="10"/>
  <c r="E100" i="10"/>
  <c r="O100" i="10"/>
  <c r="I101" i="10"/>
  <c r="Q101" i="10"/>
  <c r="N100" i="10"/>
  <c r="J100" i="10"/>
  <c r="M100" i="10"/>
  <c r="G101" i="10"/>
  <c r="R100" i="10"/>
  <c r="L100" i="10"/>
  <c r="P100" i="10"/>
  <c r="T100" i="10"/>
  <c r="K100" i="10"/>
  <c r="P101" i="10"/>
  <c r="U100" i="10"/>
  <c r="O101" i="10"/>
  <c r="H100" i="10"/>
  <c r="J101" i="10"/>
  <c r="E101" i="10"/>
  <c r="D101" i="10"/>
  <c r="H101" i="10"/>
  <c r="L101" i="10"/>
  <c r="S101" i="10"/>
  <c r="R101" i="10"/>
  <c r="M101" i="10"/>
  <c r="T101" i="10"/>
  <c r="S100" i="10"/>
  <c r="D100" i="10"/>
  <c r="U101" i="10"/>
  <c r="K101" i="10"/>
  <c r="V100" i="10"/>
  <c r="AA100" i="10" s="1"/>
  <c r="V101" i="10"/>
  <c r="N41" i="10"/>
  <c r="N42" i="10"/>
  <c r="N50" i="10"/>
  <c r="E148" i="10"/>
  <c r="G148" i="10"/>
  <c r="I148" i="10"/>
  <c r="P147" i="10"/>
  <c r="S148" i="10"/>
  <c r="H148" i="10"/>
  <c r="K148" i="10"/>
  <c r="H147" i="10"/>
  <c r="N148" i="10"/>
  <c r="O148" i="10"/>
  <c r="Q148" i="10"/>
  <c r="D148" i="10"/>
  <c r="I146" i="10"/>
  <c r="M148" i="10"/>
  <c r="D147" i="10"/>
  <c r="K146" i="10"/>
  <c r="Q146" i="10"/>
  <c r="S146" i="10"/>
  <c r="E146" i="10"/>
  <c r="U147" i="10"/>
  <c r="M147" i="10"/>
  <c r="O147" i="10"/>
  <c r="J148" i="10"/>
  <c r="T147" i="10"/>
  <c r="U148" i="10"/>
  <c r="G147" i="10"/>
  <c r="D146" i="10"/>
  <c r="F146" i="10" s="1"/>
  <c r="L148" i="10"/>
  <c r="Z148" i="10" s="1"/>
  <c r="E147" i="10"/>
  <c r="M146" i="10"/>
  <c r="H146" i="10"/>
  <c r="R148" i="10"/>
  <c r="T148" i="10"/>
  <c r="K147" i="10"/>
  <c r="U146" i="10"/>
  <c r="N146" i="10"/>
  <c r="P146" i="10"/>
  <c r="L146" i="10"/>
  <c r="G146" i="10"/>
  <c r="Q147" i="10"/>
  <c r="I147" i="10"/>
  <c r="J147" i="10"/>
  <c r="L147" i="10"/>
  <c r="T146" i="10"/>
  <c r="S147" i="10"/>
  <c r="J146" i="10"/>
  <c r="O146" i="10"/>
  <c r="R146" i="10"/>
  <c r="R147" i="10"/>
  <c r="N147" i="10"/>
  <c r="P148" i="10"/>
  <c r="V146" i="10"/>
  <c r="AF146" i="10" s="1"/>
  <c r="V148" i="10"/>
  <c r="AG148" i="10" s="1"/>
  <c r="V147" i="10"/>
  <c r="BN833" i="1"/>
  <c r="BN835" i="1"/>
  <c r="BN400" i="1"/>
  <c r="BZ410" i="1"/>
  <c r="BN410" i="1"/>
  <c r="BZ362" i="1"/>
  <c r="BN362" i="1"/>
  <c r="BZ306" i="1"/>
  <c r="BN306" i="1"/>
  <c r="BN250" i="1"/>
  <c r="BZ250" i="1"/>
  <c r="BZ210" i="1"/>
  <c r="BN210" i="1"/>
  <c r="BZ170" i="1"/>
  <c r="BN170" i="1"/>
  <c r="BN124" i="1"/>
  <c r="BZ106" i="1"/>
  <c r="BN106" i="1"/>
  <c r="BZ417" i="1"/>
  <c r="BN417" i="1"/>
  <c r="BZ345" i="1"/>
  <c r="BN345" i="1"/>
  <c r="BZ432" i="1"/>
  <c r="BN432" i="1"/>
  <c r="BZ392" i="1"/>
  <c r="BN392" i="1"/>
  <c r="BZ422" i="1"/>
  <c r="BN422" i="1"/>
  <c r="BZ429" i="1"/>
  <c r="BN429" i="1"/>
  <c r="BZ413" i="1"/>
  <c r="BN413" i="1"/>
  <c r="BZ428" i="1"/>
  <c r="BN428" i="1"/>
  <c r="BZ412" i="1"/>
  <c r="BN412" i="1"/>
  <c r="BZ435" i="1"/>
  <c r="BN435" i="1"/>
  <c r="BZ427" i="1"/>
  <c r="BN427" i="1"/>
  <c r="BZ419" i="1"/>
  <c r="BN419" i="1"/>
  <c r="BZ411" i="1"/>
  <c r="BN411" i="1"/>
  <c r="BZ403" i="1"/>
  <c r="BN403" i="1"/>
  <c r="BZ395" i="1"/>
  <c r="BN395" i="1"/>
  <c r="BZ387" i="1"/>
  <c r="BN387" i="1"/>
  <c r="BZ379" i="1"/>
  <c r="BN379" i="1"/>
  <c r="BZ371" i="1"/>
  <c r="BN371" i="1"/>
  <c r="BZ363" i="1"/>
  <c r="BN363" i="1"/>
  <c r="BZ355" i="1"/>
  <c r="BN355" i="1"/>
  <c r="BZ347" i="1"/>
  <c r="BN347" i="1"/>
  <c r="BZ339" i="1"/>
  <c r="BN339" i="1"/>
  <c r="BZ331" i="1"/>
  <c r="BN331" i="1"/>
  <c r="BZ323" i="1"/>
  <c r="BN323" i="1"/>
  <c r="BZ315" i="1"/>
  <c r="BN315" i="1"/>
  <c r="BZ307" i="1"/>
  <c r="BN307" i="1"/>
  <c r="BZ299" i="1"/>
  <c r="BN299" i="1"/>
  <c r="BZ291" i="1"/>
  <c r="BN291" i="1"/>
  <c r="BZ283" i="1"/>
  <c r="BN283" i="1"/>
  <c r="BZ275" i="1"/>
  <c r="BN275" i="1"/>
  <c r="BZ267" i="1"/>
  <c r="BN267" i="1"/>
  <c r="BZ259" i="1"/>
  <c r="BN259" i="1"/>
  <c r="BZ251" i="1"/>
  <c r="BN251" i="1"/>
  <c r="BZ243" i="1"/>
  <c r="BN243" i="1"/>
  <c r="BZ235" i="1"/>
  <c r="BN235" i="1"/>
  <c r="BZ227" i="1"/>
  <c r="BN227" i="1"/>
  <c r="BZ219" i="1"/>
  <c r="BN219" i="1"/>
  <c r="BZ211" i="1"/>
  <c r="BN211" i="1"/>
  <c r="BZ203" i="1"/>
  <c r="BN203" i="1"/>
  <c r="BZ195" i="1"/>
  <c r="BN195" i="1"/>
  <c r="BZ187" i="1"/>
  <c r="BN187" i="1"/>
  <c r="BZ179" i="1"/>
  <c r="BN179" i="1"/>
  <c r="BZ171" i="1"/>
  <c r="BN171" i="1"/>
  <c r="BZ163" i="1"/>
  <c r="BN163" i="1"/>
  <c r="BZ155" i="1"/>
  <c r="BN155" i="1"/>
  <c r="BZ147" i="1"/>
  <c r="BN147" i="1"/>
  <c r="BZ139" i="1"/>
  <c r="BN139" i="1"/>
  <c r="BZ131" i="1"/>
  <c r="BN131" i="1"/>
  <c r="BZ123" i="1"/>
  <c r="BN123" i="1"/>
  <c r="BZ115" i="1"/>
  <c r="BN115" i="1"/>
  <c r="BZ107" i="1"/>
  <c r="BN107" i="1"/>
  <c r="BZ99" i="1"/>
  <c r="BN99" i="1"/>
  <c r="BZ91" i="1"/>
  <c r="BN91" i="1"/>
  <c r="BZ83" i="1"/>
  <c r="BN83" i="1"/>
  <c r="BZ75" i="1"/>
  <c r="BN75" i="1"/>
  <c r="BN77" i="1"/>
  <c r="BZ67" i="1"/>
  <c r="BO67" i="1"/>
  <c r="BO68" i="1" s="1"/>
  <c r="BN67" i="1"/>
  <c r="BZ59" i="1"/>
  <c r="BN59" i="1"/>
  <c r="BN51" i="1"/>
  <c r="BZ51" i="1"/>
  <c r="BZ43" i="1"/>
  <c r="BN43" i="1"/>
  <c r="BZ35" i="1"/>
  <c r="BN35" i="1"/>
  <c r="BZ27" i="1"/>
  <c r="BN27" i="1"/>
  <c r="BZ19" i="1"/>
  <c r="BN19" i="1"/>
  <c r="BN11" i="1"/>
  <c r="BZ11" i="1"/>
  <c r="BO11" i="1"/>
  <c r="BZ3" i="1"/>
  <c r="BN3" i="1"/>
  <c r="BZ394" i="1"/>
  <c r="BO394" i="1"/>
  <c r="BO395" i="1" s="1"/>
  <c r="BN394" i="1"/>
  <c r="BZ338" i="1"/>
  <c r="BN338" i="1"/>
  <c r="BZ290" i="1"/>
  <c r="BN290" i="1"/>
  <c r="BZ234" i="1"/>
  <c r="BN234" i="1"/>
  <c r="BZ178" i="1"/>
  <c r="BN178" i="1"/>
  <c r="BZ98" i="1"/>
  <c r="BN98" i="1"/>
  <c r="BZ385" i="1"/>
  <c r="BN385" i="1"/>
  <c r="BZ337" i="1"/>
  <c r="BN337" i="1"/>
  <c r="BZ289" i="1"/>
  <c r="BN289" i="1"/>
  <c r="BZ241" i="1"/>
  <c r="BN241" i="1"/>
  <c r="BZ193" i="1"/>
  <c r="BN193" i="1"/>
  <c r="BZ129" i="1"/>
  <c r="BN129" i="1"/>
  <c r="BZ33" i="1"/>
  <c r="BN33" i="1"/>
  <c r="BZ418" i="1"/>
  <c r="BN418" i="1"/>
  <c r="BZ354" i="1"/>
  <c r="BN354" i="1"/>
  <c r="BZ298" i="1"/>
  <c r="BN298" i="1"/>
  <c r="BZ242" i="1"/>
  <c r="BN242" i="1"/>
  <c r="BN186" i="1"/>
  <c r="BZ186" i="1"/>
  <c r="BZ130" i="1"/>
  <c r="BN130" i="1"/>
  <c r="BZ90" i="1"/>
  <c r="BN90" i="1"/>
  <c r="BZ66" i="1"/>
  <c r="BN66" i="1"/>
  <c r="BN45" i="1"/>
  <c r="BZ42" i="1"/>
  <c r="BN42" i="1"/>
  <c r="BZ18" i="1"/>
  <c r="BN18" i="1"/>
  <c r="BZ409" i="1"/>
  <c r="BN409" i="1"/>
  <c r="BZ305" i="1"/>
  <c r="BN305" i="1"/>
  <c r="BZ249" i="1"/>
  <c r="BN249" i="1"/>
  <c r="BZ201" i="1"/>
  <c r="BN201" i="1"/>
  <c r="BZ153" i="1"/>
  <c r="BN153" i="1"/>
  <c r="BZ105" i="1"/>
  <c r="BN105" i="1"/>
  <c r="BZ57" i="1"/>
  <c r="BN57" i="1"/>
  <c r="BZ400" i="1"/>
  <c r="BZ384" i="1"/>
  <c r="BN384" i="1"/>
  <c r="BZ376" i="1"/>
  <c r="BO376" i="1"/>
  <c r="BN376" i="1"/>
  <c r="BZ368" i="1"/>
  <c r="BN368" i="1"/>
  <c r="BZ360" i="1"/>
  <c r="BN360" i="1"/>
  <c r="BZ352" i="1"/>
  <c r="BN352" i="1"/>
  <c r="BZ344" i="1"/>
  <c r="BN344" i="1"/>
  <c r="BZ336" i="1"/>
  <c r="BN336" i="1"/>
  <c r="BZ328" i="1"/>
  <c r="BN328" i="1"/>
  <c r="BZ320" i="1"/>
  <c r="BN320" i="1"/>
  <c r="BZ312" i="1"/>
  <c r="BN312" i="1"/>
  <c r="BZ304" i="1"/>
  <c r="BN304" i="1"/>
  <c r="BZ296" i="1"/>
  <c r="BN296" i="1"/>
  <c r="BZ288" i="1"/>
  <c r="BN288" i="1"/>
  <c r="BZ280" i="1"/>
  <c r="BN280" i="1"/>
  <c r="BZ272" i="1"/>
  <c r="BN272" i="1"/>
  <c r="BZ264" i="1"/>
  <c r="BN264" i="1"/>
  <c r="BZ256" i="1"/>
  <c r="BN256" i="1"/>
  <c r="BZ248" i="1"/>
  <c r="BN248" i="1"/>
  <c r="BZ240" i="1"/>
  <c r="BN240" i="1"/>
  <c r="BZ232" i="1"/>
  <c r="BN232" i="1"/>
  <c r="BZ224" i="1"/>
  <c r="BN224" i="1"/>
  <c r="BZ216" i="1"/>
  <c r="BN216" i="1"/>
  <c r="BZ208" i="1"/>
  <c r="BN208" i="1"/>
  <c r="BZ200" i="1"/>
  <c r="BN200" i="1"/>
  <c r="BZ192" i="1"/>
  <c r="BN192" i="1"/>
  <c r="BZ184" i="1"/>
  <c r="BN184" i="1"/>
  <c r="BZ176" i="1"/>
  <c r="BN176" i="1"/>
  <c r="BZ168" i="1"/>
  <c r="BN168" i="1"/>
  <c r="BZ160" i="1"/>
  <c r="BN160" i="1"/>
  <c r="BZ152" i="1"/>
  <c r="BN152" i="1"/>
  <c r="BZ144" i="1"/>
  <c r="BN144" i="1"/>
  <c r="BZ136" i="1"/>
  <c r="BN136" i="1"/>
  <c r="BZ128" i="1"/>
  <c r="BN128" i="1"/>
  <c r="BZ120" i="1"/>
  <c r="BN120" i="1"/>
  <c r="BZ112" i="1"/>
  <c r="BN112" i="1"/>
  <c r="BZ104" i="1"/>
  <c r="BN104" i="1"/>
  <c r="BZ96" i="1"/>
  <c r="BN96" i="1"/>
  <c r="BZ88" i="1"/>
  <c r="BN88" i="1"/>
  <c r="BZ80" i="1"/>
  <c r="BN80" i="1"/>
  <c r="BZ72" i="1"/>
  <c r="BN72" i="1"/>
  <c r="BZ64" i="1"/>
  <c r="BN64" i="1"/>
  <c r="BZ56" i="1"/>
  <c r="BN56" i="1"/>
  <c r="BZ48" i="1"/>
  <c r="BN48" i="1"/>
  <c r="BZ40" i="1"/>
  <c r="BN40" i="1"/>
  <c r="BZ32" i="1"/>
  <c r="BN32" i="1"/>
  <c r="BZ24" i="1"/>
  <c r="BN24" i="1"/>
  <c r="BZ16" i="1"/>
  <c r="BN16" i="1"/>
  <c r="BZ8" i="1"/>
  <c r="BN8" i="1"/>
  <c r="BN378" i="1"/>
  <c r="BZ378" i="1"/>
  <c r="BZ322" i="1"/>
  <c r="BO322" i="1"/>
  <c r="BO323" i="1" s="1"/>
  <c r="BN322" i="1"/>
  <c r="BZ266" i="1"/>
  <c r="BN266" i="1"/>
  <c r="BZ202" i="1"/>
  <c r="BN202" i="1"/>
  <c r="BZ146" i="1"/>
  <c r="BN146" i="1"/>
  <c r="BZ114" i="1"/>
  <c r="BN114" i="1"/>
  <c r="BZ82" i="1"/>
  <c r="BN82" i="1"/>
  <c r="BZ50" i="1"/>
  <c r="BN50" i="1"/>
  <c r="BZ26" i="1"/>
  <c r="BN26" i="1"/>
  <c r="BZ2" i="1"/>
  <c r="BN1250" i="1"/>
  <c r="BO1239" i="1"/>
  <c r="BO1240" i="1" s="1"/>
  <c r="BO758" i="1"/>
  <c r="BO582" i="1"/>
  <c r="BO583" i="1" s="1"/>
  <c r="BO584" i="1" s="1"/>
  <c r="BN581" i="1"/>
  <c r="BO829" i="1"/>
  <c r="BO763" i="1"/>
  <c r="BO764" i="1" s="1"/>
  <c r="BO1261" i="1"/>
  <c r="BO1262" i="1" s="1"/>
  <c r="BO1008" i="1"/>
  <c r="BO926" i="1"/>
  <c r="BO927" i="1" s="1"/>
  <c r="BO928" i="1" s="1"/>
  <c r="BO1113" i="1"/>
  <c r="BO1114" i="1" s="1"/>
  <c r="BO841" i="1"/>
  <c r="BO480" i="1"/>
  <c r="BO750" i="1"/>
  <c r="BO751" i="1" s="1"/>
  <c r="BO752" i="1" s="1"/>
  <c r="BO753" i="1" s="1"/>
  <c r="BO1256" i="1"/>
  <c r="BO823" i="1"/>
  <c r="BO824" i="1" s="1"/>
  <c r="BO825" i="1" s="1"/>
  <c r="BO591" i="1"/>
  <c r="BN827" i="1"/>
  <c r="BO993" i="1"/>
  <c r="BO625" i="1"/>
  <c r="BO626" i="1" s="1"/>
  <c r="BO497" i="1"/>
  <c r="BO498" i="1" s="1"/>
  <c r="BO942" i="1"/>
  <c r="BO943" i="1" s="1"/>
  <c r="BO1251" i="1"/>
  <c r="BO1252" i="1" s="1"/>
  <c r="BO1274" i="1"/>
  <c r="BO1275" i="1" s="1"/>
  <c r="BO1161" i="1"/>
  <c r="BO1162" i="1" s="1"/>
  <c r="BO1163" i="1" s="1"/>
  <c r="BO828" i="1"/>
  <c r="BO830" i="1" s="1"/>
  <c r="BO1215" i="1"/>
  <c r="BO1216" i="1" s="1"/>
  <c r="BN588" i="1"/>
  <c r="BO477" i="1"/>
  <c r="BO1116" i="1"/>
  <c r="BO1066" i="1"/>
  <c r="BO1067" i="1" s="1"/>
  <c r="BN587" i="1"/>
  <c r="BO944" i="1"/>
  <c r="BZ425" i="1"/>
  <c r="BN425" i="1"/>
  <c r="BZ369" i="1"/>
  <c r="BN369" i="1"/>
  <c r="BZ321" i="1"/>
  <c r="BN321" i="1"/>
  <c r="BZ273" i="1"/>
  <c r="BN273" i="1"/>
  <c r="BZ225" i="1"/>
  <c r="BO225" i="1"/>
  <c r="BO226" i="1" s="1"/>
  <c r="BN225" i="1"/>
  <c r="BZ177" i="1"/>
  <c r="BN177" i="1"/>
  <c r="BZ137" i="1"/>
  <c r="BN137" i="1"/>
  <c r="BZ89" i="1"/>
  <c r="BN89" i="1"/>
  <c r="BZ49" i="1"/>
  <c r="BN49" i="1"/>
  <c r="BZ423" i="1"/>
  <c r="BN423" i="1"/>
  <c r="BZ415" i="1"/>
  <c r="BN415" i="1"/>
  <c r="BZ407" i="1"/>
  <c r="BN407" i="1"/>
  <c r="BN408" i="1"/>
  <c r="BZ399" i="1"/>
  <c r="BN399" i="1"/>
  <c r="BN361" i="1"/>
  <c r="BZ391" i="1"/>
  <c r="BN391" i="1"/>
  <c r="BZ383" i="1"/>
  <c r="BN383" i="1"/>
  <c r="BZ375" i="1"/>
  <c r="BO375" i="1"/>
  <c r="BO489" i="1" s="1"/>
  <c r="BN746" i="1"/>
  <c r="BN493" i="1"/>
  <c r="BN495" i="1"/>
  <c r="BN494" i="1"/>
  <c r="BN829" i="1"/>
  <c r="BN491" i="1"/>
  <c r="BN747" i="1"/>
  <c r="BN748" i="1"/>
  <c r="BN492" i="1"/>
  <c r="BN490" i="1"/>
  <c r="BN489" i="1"/>
  <c r="BN749" i="1"/>
  <c r="BN496" i="1"/>
  <c r="BN375" i="1"/>
  <c r="BZ367" i="1"/>
  <c r="BN367" i="1"/>
  <c r="BZ359" i="1"/>
  <c r="BN359" i="1"/>
  <c r="BN364" i="1"/>
  <c r="BZ351" i="1"/>
  <c r="BN351" i="1"/>
  <c r="BZ343" i="1"/>
  <c r="BN343" i="1"/>
  <c r="BZ335" i="1"/>
  <c r="BN335" i="1"/>
  <c r="BN327" i="1"/>
  <c r="BZ327" i="1"/>
  <c r="BN319" i="1"/>
  <c r="BZ319" i="1"/>
  <c r="BZ311" i="1"/>
  <c r="BN311" i="1"/>
  <c r="BZ303" i="1"/>
  <c r="BN303" i="1"/>
  <c r="BZ295" i="1"/>
  <c r="BN295" i="1"/>
  <c r="BZ287" i="1"/>
  <c r="BN287" i="1"/>
  <c r="BZ279" i="1"/>
  <c r="BN279" i="1"/>
  <c r="BZ271" i="1"/>
  <c r="BN271" i="1"/>
  <c r="BZ263" i="1"/>
  <c r="BN263" i="1"/>
  <c r="BZ255" i="1"/>
  <c r="BN255" i="1"/>
  <c r="BZ247" i="1"/>
  <c r="BN247" i="1"/>
  <c r="BZ239" i="1"/>
  <c r="BN239" i="1"/>
  <c r="BZ231" i="1"/>
  <c r="BN231" i="1"/>
  <c r="BN223" i="1"/>
  <c r="BZ223" i="1"/>
  <c r="BZ215" i="1"/>
  <c r="BN215" i="1"/>
  <c r="BZ207" i="1"/>
  <c r="BN207" i="1"/>
  <c r="BZ199" i="1"/>
  <c r="BN199" i="1"/>
  <c r="BZ191" i="1"/>
  <c r="BN191" i="1"/>
  <c r="BZ183" i="1"/>
  <c r="BN183" i="1"/>
  <c r="BZ175" i="1"/>
  <c r="BN175" i="1"/>
  <c r="BZ167" i="1"/>
  <c r="BN167" i="1"/>
  <c r="BO159" i="1"/>
  <c r="BZ159" i="1"/>
  <c r="BN159" i="1"/>
  <c r="BZ151" i="1"/>
  <c r="BN151" i="1"/>
  <c r="BZ143" i="1"/>
  <c r="BO143" i="1"/>
  <c r="BO144" i="1" s="1"/>
  <c r="BN143" i="1"/>
  <c r="BZ135" i="1"/>
  <c r="BN135" i="1"/>
  <c r="BZ127" i="1"/>
  <c r="BN127" i="1"/>
  <c r="BZ119" i="1"/>
  <c r="BN119" i="1"/>
  <c r="BZ111" i="1"/>
  <c r="BN111" i="1"/>
  <c r="BZ103" i="1"/>
  <c r="BN103" i="1"/>
  <c r="BZ95" i="1"/>
  <c r="BN95" i="1"/>
  <c r="BZ87" i="1"/>
  <c r="BN87" i="1"/>
  <c r="BZ79" i="1"/>
  <c r="BN79" i="1"/>
  <c r="BZ71" i="1"/>
  <c r="BN71" i="1"/>
  <c r="BZ63" i="1"/>
  <c r="BN63" i="1"/>
  <c r="BZ55" i="1"/>
  <c r="BN55" i="1"/>
  <c r="BZ47" i="1"/>
  <c r="BN47" i="1"/>
  <c r="BZ39" i="1"/>
  <c r="BN39" i="1"/>
  <c r="BZ31" i="1"/>
  <c r="BN31" i="1"/>
  <c r="BZ23" i="1"/>
  <c r="BN23" i="1"/>
  <c r="BZ15" i="1"/>
  <c r="BN15" i="1"/>
  <c r="BZ7" i="1"/>
  <c r="BN7" i="1"/>
  <c r="BZ426" i="1"/>
  <c r="BN426" i="1"/>
  <c r="BZ370" i="1"/>
  <c r="BN370" i="1"/>
  <c r="BN314" i="1"/>
  <c r="BZ314" i="1"/>
  <c r="BN258" i="1"/>
  <c r="BZ258" i="1"/>
  <c r="BZ194" i="1"/>
  <c r="BN194" i="1"/>
  <c r="BN138" i="1"/>
  <c r="BZ138" i="1"/>
  <c r="BZ401" i="1"/>
  <c r="BN401" i="1"/>
  <c r="BZ353" i="1"/>
  <c r="BN353" i="1"/>
  <c r="BZ297" i="1"/>
  <c r="BN297" i="1"/>
  <c r="BZ257" i="1"/>
  <c r="BN257" i="1"/>
  <c r="BZ209" i="1"/>
  <c r="BN209" i="1"/>
  <c r="BZ161" i="1"/>
  <c r="BN161" i="1"/>
  <c r="BZ113" i="1"/>
  <c r="BN113" i="1"/>
  <c r="BO65" i="1"/>
  <c r="BZ65" i="1"/>
  <c r="BN441" i="1"/>
  <c r="BN447" i="1"/>
  <c r="BN443" i="1"/>
  <c r="BN448" i="1"/>
  <c r="BN578" i="1"/>
  <c r="BN442" i="1"/>
  <c r="BN573" i="1"/>
  <c r="BN445" i="1"/>
  <c r="BN451" i="1"/>
  <c r="BN574" i="1"/>
  <c r="BN579" i="1"/>
  <c r="BN449" i="1"/>
  <c r="BN575" i="1"/>
  <c r="BN450" i="1"/>
  <c r="BN580" i="1"/>
  <c r="BN577" i="1"/>
  <c r="BN576" i="1"/>
  <c r="BN444" i="1"/>
  <c r="BN446" i="1"/>
  <c r="BN65" i="1"/>
  <c r="BZ424" i="1"/>
  <c r="BN424" i="1"/>
  <c r="BZ438" i="1"/>
  <c r="BN438" i="1"/>
  <c r="BZ414" i="1"/>
  <c r="BN414" i="1"/>
  <c r="BZ406" i="1"/>
  <c r="BN406" i="1"/>
  <c r="BZ398" i="1"/>
  <c r="BO398" i="1"/>
  <c r="BN453" i="1"/>
  <c r="BN474" i="1"/>
  <c r="BN456" i="1"/>
  <c r="BN470" i="1"/>
  <c r="BN468" i="1"/>
  <c r="BN471" i="1"/>
  <c r="BN463" i="1"/>
  <c r="BN457" i="1"/>
  <c r="BN464" i="1"/>
  <c r="BN461" i="1"/>
  <c r="BN478" i="1"/>
  <c r="BN459" i="1"/>
  <c r="BN469" i="1"/>
  <c r="BN458" i="1"/>
  <c r="BN465" i="1"/>
  <c r="BN440" i="1"/>
  <c r="BN475" i="1"/>
  <c r="BN472" i="1"/>
  <c r="BN476" i="1"/>
  <c r="BN439" i="1"/>
  <c r="BN466" i="1"/>
  <c r="BN479" i="1"/>
  <c r="BN455" i="1"/>
  <c r="BN462" i="1"/>
  <c r="BN398" i="1"/>
  <c r="BN460" i="1"/>
  <c r="BN473" i="1"/>
  <c r="BN454" i="1"/>
  <c r="BN467" i="1"/>
  <c r="BN452" i="1"/>
  <c r="BZ390" i="1"/>
  <c r="BN390" i="1"/>
  <c r="BZ382" i="1"/>
  <c r="BN382" i="1"/>
  <c r="BZ374" i="1"/>
  <c r="BN374" i="1"/>
  <c r="BZ366" i="1"/>
  <c r="BN366" i="1"/>
  <c r="BZ358" i="1"/>
  <c r="BN358" i="1"/>
  <c r="BZ350" i="1"/>
  <c r="BN350" i="1"/>
  <c r="BZ342" i="1"/>
  <c r="BN342" i="1"/>
  <c r="BZ334" i="1"/>
  <c r="BN334" i="1"/>
  <c r="BZ326" i="1"/>
  <c r="BN326" i="1"/>
  <c r="BZ318" i="1"/>
  <c r="BN318" i="1"/>
  <c r="BZ310" i="1"/>
  <c r="BN310" i="1"/>
  <c r="BZ302" i="1"/>
  <c r="BN302" i="1"/>
  <c r="BZ294" i="1"/>
  <c r="BN294" i="1"/>
  <c r="BZ286" i="1"/>
  <c r="BN286" i="1"/>
  <c r="BZ278" i="1"/>
  <c r="BN278" i="1"/>
  <c r="BZ270" i="1"/>
  <c r="BN270" i="1"/>
  <c r="BZ262" i="1"/>
  <c r="BN262" i="1"/>
  <c r="BZ254" i="1"/>
  <c r="BN254" i="1"/>
  <c r="BZ246" i="1"/>
  <c r="BN246" i="1"/>
  <c r="BZ238" i="1"/>
  <c r="BN238" i="1"/>
  <c r="BZ230" i="1"/>
  <c r="BN230" i="1"/>
  <c r="BZ222" i="1"/>
  <c r="BN222" i="1"/>
  <c r="BN4" i="1"/>
  <c r="BZ214" i="1"/>
  <c r="BN214" i="1"/>
  <c r="BN206" i="1"/>
  <c r="BZ206" i="1"/>
  <c r="BZ198" i="1"/>
  <c r="BN198" i="1"/>
  <c r="BZ190" i="1"/>
  <c r="BN190" i="1"/>
  <c r="BZ182" i="1"/>
  <c r="BN182" i="1"/>
  <c r="BZ174" i="1"/>
  <c r="BN174" i="1"/>
  <c r="BZ166" i="1"/>
  <c r="BN166" i="1"/>
  <c r="BZ158" i="1"/>
  <c r="BN158" i="1"/>
  <c r="BZ150" i="1"/>
  <c r="BN150" i="1"/>
  <c r="BZ142" i="1"/>
  <c r="BN142" i="1"/>
  <c r="BZ134" i="1"/>
  <c r="BN134" i="1"/>
  <c r="BZ126" i="1"/>
  <c r="BN126" i="1"/>
  <c r="BZ118" i="1"/>
  <c r="BN118" i="1"/>
  <c r="BZ110" i="1"/>
  <c r="BN110" i="1"/>
  <c r="BZ102" i="1"/>
  <c r="BN102" i="1"/>
  <c r="BZ94" i="1"/>
  <c r="BN94" i="1"/>
  <c r="BZ86" i="1"/>
  <c r="BN86" i="1"/>
  <c r="BZ78" i="1"/>
  <c r="BN78" i="1"/>
  <c r="BZ70" i="1"/>
  <c r="BN70" i="1"/>
  <c r="BZ62" i="1"/>
  <c r="BN62" i="1"/>
  <c r="BZ54" i="1"/>
  <c r="BO54" i="1"/>
  <c r="BN54" i="1"/>
  <c r="BN590" i="1"/>
  <c r="BN589" i="1"/>
  <c r="BZ46" i="1"/>
  <c r="BN46" i="1"/>
  <c r="BZ38" i="1"/>
  <c r="BN38" i="1"/>
  <c r="BZ30" i="1"/>
  <c r="BN30" i="1"/>
  <c r="BZ22" i="1"/>
  <c r="BN22" i="1"/>
  <c r="BZ14" i="1"/>
  <c r="BN14" i="1"/>
  <c r="BZ6" i="1"/>
  <c r="BN6" i="1"/>
  <c r="BZ434" i="1"/>
  <c r="BN434" i="1"/>
  <c r="BN386" i="1"/>
  <c r="BZ386" i="1"/>
  <c r="BZ330" i="1"/>
  <c r="BN330" i="1"/>
  <c r="BZ274" i="1"/>
  <c r="BN274" i="1"/>
  <c r="BZ218" i="1"/>
  <c r="BO218" i="1"/>
  <c r="BN218" i="1"/>
  <c r="BZ162" i="1"/>
  <c r="BN162" i="1"/>
  <c r="BZ122" i="1"/>
  <c r="BN122" i="1"/>
  <c r="BZ74" i="1"/>
  <c r="BN74" i="1"/>
  <c r="BZ58" i="1"/>
  <c r="BN58" i="1"/>
  <c r="BZ34" i="1"/>
  <c r="BN34" i="1"/>
  <c r="BZ10" i="1"/>
  <c r="BN10" i="1"/>
  <c r="BZ433" i="1"/>
  <c r="BN433" i="1"/>
  <c r="BO377" i="1"/>
  <c r="BO378" i="1" s="1"/>
  <c r="BZ377" i="1"/>
  <c r="BN377" i="1"/>
  <c r="BZ313" i="1"/>
  <c r="BN313" i="1"/>
  <c r="BZ265" i="1"/>
  <c r="BN265" i="1"/>
  <c r="BZ217" i="1"/>
  <c r="BN217" i="1"/>
  <c r="BZ169" i="1"/>
  <c r="BN169" i="1"/>
  <c r="BZ121" i="1"/>
  <c r="BN121" i="1"/>
  <c r="BZ81" i="1"/>
  <c r="BN81" i="1"/>
  <c r="BZ41" i="1"/>
  <c r="BN41" i="1"/>
  <c r="BZ17" i="1"/>
  <c r="BN17" i="1"/>
  <c r="BZ9" i="1"/>
  <c r="BN9" i="1"/>
  <c r="BZ431" i="1"/>
  <c r="BN431" i="1"/>
  <c r="BZ421" i="1"/>
  <c r="BN421" i="1"/>
  <c r="BZ405" i="1"/>
  <c r="BN405" i="1"/>
  <c r="BZ397" i="1"/>
  <c r="BN397" i="1"/>
  <c r="BZ389" i="1"/>
  <c r="BN389" i="1"/>
  <c r="BZ381" i="1"/>
  <c r="BN381" i="1"/>
  <c r="BZ373" i="1"/>
  <c r="BN373" i="1"/>
  <c r="BZ365" i="1"/>
  <c r="BN365" i="1"/>
  <c r="BZ357" i="1"/>
  <c r="BN357" i="1"/>
  <c r="BZ349" i="1"/>
  <c r="BO349" i="1"/>
  <c r="BO350" i="1" s="1"/>
  <c r="BN349" i="1"/>
  <c r="BZ341" i="1"/>
  <c r="BN341" i="1"/>
  <c r="BZ333" i="1"/>
  <c r="BN333" i="1"/>
  <c r="BZ325" i="1"/>
  <c r="BN325" i="1"/>
  <c r="BZ317" i="1"/>
  <c r="BN317" i="1"/>
  <c r="BZ309" i="1"/>
  <c r="BN309" i="1"/>
  <c r="BZ301" i="1"/>
  <c r="BN301" i="1"/>
  <c r="BZ293" i="1"/>
  <c r="BN293" i="1"/>
  <c r="BZ285" i="1"/>
  <c r="BN285" i="1"/>
  <c r="BZ277" i="1"/>
  <c r="BN277" i="1"/>
  <c r="BZ269" i="1"/>
  <c r="BN269" i="1"/>
  <c r="BZ261" i="1"/>
  <c r="BN261" i="1"/>
  <c r="BZ253" i="1"/>
  <c r="BN253" i="1"/>
  <c r="BZ245" i="1"/>
  <c r="BN245" i="1"/>
  <c r="BZ237" i="1"/>
  <c r="BN237" i="1"/>
  <c r="BZ229" i="1"/>
  <c r="BN229" i="1"/>
  <c r="BZ221" i="1"/>
  <c r="BN221" i="1"/>
  <c r="BZ213" i="1"/>
  <c r="BN213" i="1"/>
  <c r="BZ205" i="1"/>
  <c r="BN205" i="1"/>
  <c r="BZ197" i="1"/>
  <c r="BN197" i="1"/>
  <c r="BZ189" i="1"/>
  <c r="BN189" i="1"/>
  <c r="BZ181" i="1"/>
  <c r="BN181" i="1"/>
  <c r="BZ173" i="1"/>
  <c r="BN173" i="1"/>
  <c r="BZ165" i="1"/>
  <c r="BN165" i="1"/>
  <c r="BZ157" i="1"/>
  <c r="BN157" i="1"/>
  <c r="BZ149" i="1"/>
  <c r="BN149" i="1"/>
  <c r="BZ141" i="1"/>
  <c r="BN141" i="1"/>
  <c r="BZ133" i="1"/>
  <c r="BN133" i="1"/>
  <c r="BZ125" i="1"/>
  <c r="BN125" i="1"/>
  <c r="BZ117" i="1"/>
  <c r="BN117" i="1"/>
  <c r="BZ109" i="1"/>
  <c r="BN109" i="1"/>
  <c r="BZ101" i="1"/>
  <c r="BN101" i="1"/>
  <c r="BZ93" i="1"/>
  <c r="BN93" i="1"/>
  <c r="BZ85" i="1"/>
  <c r="BN85" i="1"/>
  <c r="BZ69" i="1"/>
  <c r="BN69" i="1"/>
  <c r="BO69" i="1"/>
  <c r="BZ61" i="1"/>
  <c r="BN61" i="1"/>
  <c r="BZ53" i="1"/>
  <c r="BN53" i="1"/>
  <c r="BZ37" i="1"/>
  <c r="BN37" i="1"/>
  <c r="BZ29" i="1"/>
  <c r="BN29" i="1"/>
  <c r="BZ21" i="1"/>
  <c r="BO21" i="1"/>
  <c r="BO22" i="1" s="1"/>
  <c r="BN21" i="1"/>
  <c r="BN13" i="1"/>
  <c r="BZ13" i="1"/>
  <c r="BZ5" i="1"/>
  <c r="BO5" i="1"/>
  <c r="BN1066" i="1"/>
  <c r="BN5" i="1"/>
  <c r="BN1080" i="1"/>
  <c r="BN1099" i="1"/>
  <c r="BN1089" i="1"/>
  <c r="BN1088" i="1"/>
  <c r="BN416" i="1"/>
  <c r="BZ402" i="1"/>
  <c r="BN402" i="1"/>
  <c r="BZ346" i="1"/>
  <c r="BN346" i="1"/>
  <c r="BZ282" i="1"/>
  <c r="BN282" i="1"/>
  <c r="BZ226" i="1"/>
  <c r="BN226" i="1"/>
  <c r="BZ154" i="1"/>
  <c r="BN154" i="1"/>
  <c r="BZ393" i="1"/>
  <c r="BN393" i="1"/>
  <c r="BZ329" i="1"/>
  <c r="BO329" i="1"/>
  <c r="BN682" i="1"/>
  <c r="BN687" i="1"/>
  <c r="BN699" i="1"/>
  <c r="BN713" i="1"/>
  <c r="BN685" i="1"/>
  <c r="BN711" i="1"/>
  <c r="BN703" i="1"/>
  <c r="BN660" i="1"/>
  <c r="BN674" i="1"/>
  <c r="BN665" i="1"/>
  <c r="BN668" i="1"/>
  <c r="BN707" i="1"/>
  <c r="BN662" i="1"/>
  <c r="BN693" i="1"/>
  <c r="BN696" i="1"/>
  <c r="BN688" i="1"/>
  <c r="BN663" i="1"/>
  <c r="BN697" i="1"/>
  <c r="BN675" i="1"/>
  <c r="BN679" i="1"/>
  <c r="BN694" i="1"/>
  <c r="BN664" i="1"/>
  <c r="BN704" i="1"/>
  <c r="BN715" i="1"/>
  <c r="BN673" i="1"/>
  <c r="BN701" i="1"/>
  <c r="BN669" i="1"/>
  <c r="BN695" i="1"/>
  <c r="BN329" i="1"/>
  <c r="BN666" i="1"/>
  <c r="BN670" i="1"/>
  <c r="BN676" i="1"/>
  <c r="BN709" i="1"/>
  <c r="BN683" i="1"/>
  <c r="BN712" i="1"/>
  <c r="BN686" i="1"/>
  <c r="BN661" i="1"/>
  <c r="BN681" i="1"/>
  <c r="BN684" i="1"/>
  <c r="BN710" i="1"/>
  <c r="BN671" i="1"/>
  <c r="BN672" i="1"/>
  <c r="BN689" i="1"/>
  <c r="BN692" i="1"/>
  <c r="BN698" i="1"/>
  <c r="BN667" i="1"/>
  <c r="BN690" i="1"/>
  <c r="BN678" i="1"/>
  <c r="BN691" i="1"/>
  <c r="BN705" i="1"/>
  <c r="BN708" i="1"/>
  <c r="BN714" i="1"/>
  <c r="BN706" i="1"/>
  <c r="BN680" i="1"/>
  <c r="BN677" i="1"/>
  <c r="BN702" i="1"/>
  <c r="BN700" i="1"/>
  <c r="BZ281" i="1"/>
  <c r="BN281" i="1"/>
  <c r="BZ233" i="1"/>
  <c r="BN233" i="1"/>
  <c r="BZ185" i="1"/>
  <c r="BN185" i="1"/>
  <c r="BZ145" i="1"/>
  <c r="BN145" i="1"/>
  <c r="BZ97" i="1"/>
  <c r="BN97" i="1"/>
  <c r="BZ73" i="1"/>
  <c r="BN73" i="1"/>
  <c r="BZ25" i="1"/>
  <c r="BN25" i="1"/>
  <c r="BZ430" i="1"/>
  <c r="BN430" i="1"/>
  <c r="BZ437" i="1"/>
  <c r="BN437" i="1"/>
  <c r="BZ436" i="1"/>
  <c r="BN436" i="1"/>
  <c r="BZ420" i="1"/>
  <c r="BN420" i="1"/>
  <c r="BZ404" i="1"/>
  <c r="BN404" i="1"/>
  <c r="BZ396" i="1"/>
  <c r="BN396" i="1"/>
  <c r="BZ388" i="1"/>
  <c r="BN388" i="1"/>
  <c r="BZ380" i="1"/>
  <c r="BN380" i="1"/>
  <c r="BZ372" i="1"/>
  <c r="BN372" i="1"/>
  <c r="BZ356" i="1"/>
  <c r="BN356" i="1"/>
  <c r="BZ348" i="1"/>
  <c r="BN348" i="1"/>
  <c r="BZ340" i="1"/>
  <c r="BN340" i="1"/>
  <c r="BZ332" i="1"/>
  <c r="BN332" i="1"/>
  <c r="BZ324" i="1"/>
  <c r="BN324" i="1"/>
  <c r="BZ316" i="1"/>
  <c r="BN316" i="1"/>
  <c r="BZ308" i="1"/>
  <c r="BN308" i="1"/>
  <c r="BZ300" i="1"/>
  <c r="BN300" i="1"/>
  <c r="BZ292" i="1"/>
  <c r="BN292" i="1"/>
  <c r="BZ284" i="1"/>
  <c r="BN284" i="1"/>
  <c r="BZ276" i="1"/>
  <c r="BN276" i="1"/>
  <c r="BZ268" i="1"/>
  <c r="BN268" i="1"/>
  <c r="BZ260" i="1"/>
  <c r="BN260" i="1"/>
  <c r="BZ252" i="1"/>
  <c r="BN252" i="1"/>
  <c r="BZ244" i="1"/>
  <c r="BN244" i="1"/>
  <c r="BZ236" i="1"/>
  <c r="BN236" i="1"/>
  <c r="BZ228" i="1"/>
  <c r="BN228" i="1"/>
  <c r="BZ220" i="1"/>
  <c r="BN220" i="1"/>
  <c r="BZ212" i="1"/>
  <c r="BN212" i="1"/>
  <c r="BZ204" i="1"/>
  <c r="BN204" i="1"/>
  <c r="BZ196" i="1"/>
  <c r="BN196" i="1"/>
  <c r="BZ188" i="1"/>
  <c r="BO188" i="1"/>
  <c r="BO189" i="1" s="1"/>
  <c r="BN801" i="1"/>
  <c r="BN797" i="1"/>
  <c r="BN798" i="1"/>
  <c r="BN805" i="1"/>
  <c r="BN804" i="1"/>
  <c r="BN802" i="1"/>
  <c r="BN796" i="1"/>
  <c r="BN188" i="1"/>
  <c r="BN806" i="1"/>
  <c r="BN809" i="1"/>
  <c r="BN807" i="1"/>
  <c r="BN800" i="1"/>
  <c r="BN795" i="1"/>
  <c r="BN808" i="1"/>
  <c r="BN799" i="1"/>
  <c r="BN803" i="1"/>
  <c r="BZ180" i="1"/>
  <c r="BN180" i="1"/>
  <c r="BZ172" i="1"/>
  <c r="BN172" i="1"/>
  <c r="BZ164" i="1"/>
  <c r="BN164" i="1"/>
  <c r="BZ156" i="1"/>
  <c r="BN156" i="1"/>
  <c r="BZ148" i="1"/>
  <c r="BN148" i="1"/>
  <c r="BZ140" i="1"/>
  <c r="BN140" i="1"/>
  <c r="BZ132" i="1"/>
  <c r="BN132" i="1"/>
  <c r="BZ116" i="1"/>
  <c r="BN116" i="1"/>
  <c r="BZ108" i="1"/>
  <c r="BN108" i="1"/>
  <c r="BZ100" i="1"/>
  <c r="BN100" i="1"/>
  <c r="BZ92" i="1"/>
  <c r="BN92" i="1"/>
  <c r="BZ84" i="1"/>
  <c r="BN84" i="1"/>
  <c r="BZ76" i="1"/>
  <c r="BN76" i="1"/>
  <c r="BZ68" i="1"/>
  <c r="BN68" i="1"/>
  <c r="BZ60" i="1"/>
  <c r="BN60" i="1"/>
  <c r="BZ52" i="1"/>
  <c r="BN52" i="1"/>
  <c r="BZ44" i="1"/>
  <c r="BN44" i="1"/>
  <c r="BZ36" i="1"/>
  <c r="BN36" i="1"/>
  <c r="BZ28" i="1"/>
  <c r="BN28" i="1"/>
  <c r="BZ20" i="1"/>
  <c r="BN20" i="1"/>
  <c r="BZ12" i="1"/>
  <c r="BN12" i="1"/>
  <c r="BZ4" i="1"/>
  <c r="Y42" i="3"/>
  <c r="Z42" i="3" s="1" a="1"/>
  <c r="Z42" i="3" s="1"/>
  <c r="T41" i="3" a="1"/>
  <c r="T41" i="3" s="1"/>
  <c r="U38" i="3" a="1"/>
  <c r="U38" i="3" s="1"/>
  <c r="V38" i="3" s="1"/>
  <c r="U39" i="3" a="1"/>
  <c r="U39" i="3" s="1"/>
  <c r="V39" i="3" s="1"/>
  <c r="T42" i="3" a="1"/>
  <c r="T42" i="3" s="1"/>
  <c r="T38" i="3" a="1"/>
  <c r="T38" i="3" s="1"/>
  <c r="J164" i="10"/>
  <c r="L164" i="10"/>
  <c r="S163" i="10"/>
  <c r="O164" i="10"/>
  <c r="G164" i="10"/>
  <c r="N164" i="10"/>
  <c r="K164" i="10"/>
  <c r="D164" i="10"/>
  <c r="Q163" i="10"/>
  <c r="R164" i="10"/>
  <c r="T164" i="10"/>
  <c r="E164" i="10"/>
  <c r="E163" i="10"/>
  <c r="H163" i="10"/>
  <c r="J163" i="10"/>
  <c r="P164" i="10"/>
  <c r="O163" i="10"/>
  <c r="K163" i="10"/>
  <c r="P163" i="10"/>
  <c r="R163" i="10"/>
  <c r="N163" i="10"/>
  <c r="L163" i="10"/>
  <c r="I164" i="10"/>
  <c r="U163" i="10"/>
  <c r="S164" i="10"/>
  <c r="M164" i="10"/>
  <c r="Q164" i="10"/>
  <c r="M163" i="10"/>
  <c r="G163" i="10"/>
  <c r="I163" i="10"/>
  <c r="U164" i="10"/>
  <c r="H164" i="10"/>
  <c r="T163" i="10"/>
  <c r="D163" i="10"/>
  <c r="V163" i="10"/>
  <c r="V164" i="10"/>
  <c r="T39" i="3" a="1"/>
  <c r="T39" i="3" s="1"/>
  <c r="U41" i="3" a="1"/>
  <c r="U41" i="3" s="1"/>
  <c r="V41" i="3" s="1"/>
  <c r="T33" i="3" a="1"/>
  <c r="T33" i="3" s="1"/>
  <c r="U42" i="3" a="1"/>
  <c r="U42" i="3" s="1"/>
  <c r="V42" i="3" s="1"/>
  <c r="U40" i="3" a="1"/>
  <c r="U40" i="3" s="1"/>
  <c r="V40" i="3" s="1"/>
  <c r="U43" i="3" a="1"/>
  <c r="U43" i="3" s="1"/>
  <c r="V43" i="3" s="1"/>
  <c r="Y36" i="3"/>
  <c r="Z36" i="3" s="1" a="1"/>
  <c r="Z36" i="3" s="1"/>
  <c r="Y19" i="3"/>
  <c r="Z19" i="3" s="1" a="1"/>
  <c r="Z19" i="3" s="1"/>
  <c r="Y32" i="3"/>
  <c r="Z32" i="3" s="1" a="1"/>
  <c r="Z32" i="3" s="1"/>
  <c r="Y39" i="3"/>
  <c r="Z39" i="3" s="1" a="1"/>
  <c r="Z39" i="3" s="1"/>
  <c r="N20" i="10"/>
  <c r="N9" i="10"/>
  <c r="N10" i="10"/>
  <c r="U34" i="3" a="1"/>
  <c r="U34" i="3" s="1"/>
  <c r="V34" i="3" s="1"/>
  <c r="U32" i="3" a="1"/>
  <c r="U32" i="3" s="1"/>
  <c r="V32" i="3" s="1"/>
  <c r="K120" i="10"/>
  <c r="S120" i="10"/>
  <c r="E121" i="10"/>
  <c r="M121" i="10"/>
  <c r="U121" i="10"/>
  <c r="N122" i="10"/>
  <c r="J123" i="10"/>
  <c r="R123" i="10"/>
  <c r="H124" i="10"/>
  <c r="P124" i="10"/>
  <c r="J125" i="10"/>
  <c r="R125" i="10"/>
  <c r="K126" i="10"/>
  <c r="S126" i="10"/>
  <c r="G127" i="10"/>
  <c r="O127" i="10"/>
  <c r="D120" i="10"/>
  <c r="L120" i="10"/>
  <c r="T120" i="10"/>
  <c r="N121" i="10"/>
  <c r="G122" i="10"/>
  <c r="O122" i="10"/>
  <c r="K123" i="10"/>
  <c r="S123" i="10"/>
  <c r="I124" i="10"/>
  <c r="Q124" i="10"/>
  <c r="K125" i="10"/>
  <c r="S125" i="10"/>
  <c r="D126" i="10"/>
  <c r="L126" i="10"/>
  <c r="T126" i="10"/>
  <c r="H127" i="10"/>
  <c r="P127" i="10"/>
  <c r="E120" i="10"/>
  <c r="M120" i="10"/>
  <c r="U120" i="10"/>
  <c r="G121" i="10"/>
  <c r="O121" i="10"/>
  <c r="H122" i="10"/>
  <c r="P122" i="10"/>
  <c r="L123" i="10"/>
  <c r="T123" i="10"/>
  <c r="J124" i="10"/>
  <c r="R124" i="10"/>
  <c r="D125" i="10"/>
  <c r="L125" i="10"/>
  <c r="T125" i="10"/>
  <c r="E126" i="10"/>
  <c r="M126" i="10"/>
  <c r="U126" i="10"/>
  <c r="I127" i="10"/>
  <c r="Q127" i="10"/>
  <c r="N120" i="10"/>
  <c r="V120" i="10"/>
  <c r="H121" i="10"/>
  <c r="P121" i="10"/>
  <c r="I122" i="10"/>
  <c r="Q122" i="10"/>
  <c r="D123" i="10"/>
  <c r="M123" i="10"/>
  <c r="U123" i="10"/>
  <c r="G120" i="10"/>
  <c r="O120" i="10"/>
  <c r="I121" i="10"/>
  <c r="Q121" i="10"/>
  <c r="J122" i="10"/>
  <c r="R122" i="10"/>
  <c r="E123" i="10"/>
  <c r="N123" i="10"/>
  <c r="J120" i="10"/>
  <c r="R120" i="10"/>
  <c r="D121" i="10"/>
  <c r="L121" i="10"/>
  <c r="T121" i="10"/>
  <c r="E122" i="10"/>
  <c r="M122" i="10"/>
  <c r="U122" i="10"/>
  <c r="I123" i="10"/>
  <c r="Q123" i="10"/>
  <c r="G124" i="10"/>
  <c r="O124" i="10"/>
  <c r="I125" i="10"/>
  <c r="Q125" i="10"/>
  <c r="J126" i="10"/>
  <c r="R126" i="10"/>
  <c r="E127" i="10"/>
  <c r="N127" i="10"/>
  <c r="I120" i="10"/>
  <c r="S121" i="10"/>
  <c r="H123" i="10"/>
  <c r="P125" i="10"/>
  <c r="I126" i="10"/>
  <c r="D127" i="10"/>
  <c r="U127" i="10"/>
  <c r="P120" i="10"/>
  <c r="O123" i="10"/>
  <c r="K124" i="10"/>
  <c r="E125" i="10"/>
  <c r="U125" i="10"/>
  <c r="N126" i="10"/>
  <c r="J127" i="10"/>
  <c r="Q120" i="10"/>
  <c r="D122" i="10"/>
  <c r="P123" i="10"/>
  <c r="L124" i="10"/>
  <c r="O126" i="10"/>
  <c r="K127" i="10"/>
  <c r="K122" i="10"/>
  <c r="M124" i="10"/>
  <c r="G125" i="10"/>
  <c r="P126" i="10"/>
  <c r="L127" i="10"/>
  <c r="L122" i="10"/>
  <c r="N124" i="10"/>
  <c r="H125" i="10"/>
  <c r="Q126" i="10"/>
  <c r="M127" i="10"/>
  <c r="J121" i="10"/>
  <c r="S122" i="10"/>
  <c r="S124" i="10"/>
  <c r="M125" i="10"/>
  <c r="R127" i="10"/>
  <c r="K121" i="10"/>
  <c r="T122" i="10"/>
  <c r="D124" i="10"/>
  <c r="T124" i="10"/>
  <c r="N125" i="10"/>
  <c r="G126" i="10"/>
  <c r="S127" i="10"/>
  <c r="H120" i="10"/>
  <c r="R121" i="10"/>
  <c r="G123" i="10"/>
  <c r="E124" i="10"/>
  <c r="U124" i="10"/>
  <c r="O125" i="10"/>
  <c r="H126" i="10"/>
  <c r="W126" i="10" s="1"/>
  <c r="T127" i="10"/>
  <c r="N17" i="10"/>
  <c r="N18" i="10"/>
  <c r="N19" i="10"/>
  <c r="H107" i="10"/>
  <c r="P107" i="10"/>
  <c r="N108" i="10"/>
  <c r="V108" i="10"/>
  <c r="H109" i="10"/>
  <c r="P109" i="10"/>
  <c r="H110" i="10"/>
  <c r="P110" i="10"/>
  <c r="D111" i="10"/>
  <c r="M111" i="10"/>
  <c r="U111" i="10"/>
  <c r="K112" i="10"/>
  <c r="S112" i="10"/>
  <c r="L107" i="10"/>
  <c r="T107" i="10"/>
  <c r="J108" i="10"/>
  <c r="R108" i="10"/>
  <c r="D109" i="10"/>
  <c r="L109" i="10"/>
  <c r="T109" i="10"/>
  <c r="D110" i="10"/>
  <c r="L110" i="10"/>
  <c r="T110" i="10"/>
  <c r="I111" i="10"/>
  <c r="Q111" i="10"/>
  <c r="G112" i="10"/>
  <c r="O112" i="10"/>
  <c r="D107" i="10"/>
  <c r="M107" i="10"/>
  <c r="U107" i="10"/>
  <c r="K108" i="10"/>
  <c r="S108" i="10"/>
  <c r="E109" i="10"/>
  <c r="M109" i="10"/>
  <c r="U109" i="10"/>
  <c r="E110" i="10"/>
  <c r="M110" i="10"/>
  <c r="U110" i="10"/>
  <c r="J111" i="10"/>
  <c r="R111" i="10"/>
  <c r="H112" i="10"/>
  <c r="P112" i="10"/>
  <c r="Q107" i="10"/>
  <c r="D108" i="10"/>
  <c r="P108" i="10"/>
  <c r="G109" i="10"/>
  <c r="S109" i="10"/>
  <c r="I110" i="10"/>
  <c r="O111" i="10"/>
  <c r="N112" i="10"/>
  <c r="E107" i="10"/>
  <c r="R107" i="10"/>
  <c r="E108" i="10"/>
  <c r="Q108" i="10"/>
  <c r="I109" i="10"/>
  <c r="J110" i="10"/>
  <c r="P111" i="10"/>
  <c r="D112" i="10"/>
  <c r="Q112" i="10"/>
  <c r="G107" i="10"/>
  <c r="S107" i="10"/>
  <c r="G108" i="10"/>
  <c r="T108" i="10"/>
  <c r="J109" i="10"/>
  <c r="K110" i="10"/>
  <c r="E111" i="10"/>
  <c r="S111" i="10"/>
  <c r="E112" i="10"/>
  <c r="R112" i="10"/>
  <c r="I107" i="10"/>
  <c r="V107" i="10"/>
  <c r="H108" i="10"/>
  <c r="U108" i="10"/>
  <c r="K109" i="10"/>
  <c r="Y109" i="10" s="1"/>
  <c r="N110" i="10"/>
  <c r="G111" i="10"/>
  <c r="T111" i="10"/>
  <c r="T112" i="10"/>
  <c r="J107" i="10"/>
  <c r="I108" i="10"/>
  <c r="N109" i="10"/>
  <c r="O110" i="10"/>
  <c r="H111" i="10"/>
  <c r="I112" i="10"/>
  <c r="U112" i="10"/>
  <c r="O107" i="10"/>
  <c r="O108" i="10"/>
  <c r="R109" i="10"/>
  <c r="G110" i="10"/>
  <c r="S110" i="10"/>
  <c r="N111" i="10"/>
  <c r="M112" i="10"/>
  <c r="L111" i="10"/>
  <c r="K107" i="10"/>
  <c r="O109" i="10"/>
  <c r="N107" i="10"/>
  <c r="Q109" i="10"/>
  <c r="J112" i="10"/>
  <c r="L112" i="10"/>
  <c r="L108" i="10"/>
  <c r="Q110" i="10"/>
  <c r="M108" i="10"/>
  <c r="R110" i="10"/>
  <c r="K111" i="10"/>
  <c r="G149" i="10"/>
  <c r="O149" i="10"/>
  <c r="J150" i="10"/>
  <c r="R150" i="10"/>
  <c r="G151" i="10"/>
  <c r="O151" i="10"/>
  <c r="I152" i="10"/>
  <c r="Q152" i="10"/>
  <c r="J153" i="10"/>
  <c r="R153" i="10"/>
  <c r="L154" i="10"/>
  <c r="T154" i="10"/>
  <c r="H149" i="10"/>
  <c r="P149" i="10"/>
  <c r="K150" i="10"/>
  <c r="S150" i="10"/>
  <c r="H151" i="10"/>
  <c r="P151" i="10"/>
  <c r="J152" i="10"/>
  <c r="R152" i="10"/>
  <c r="K153" i="10"/>
  <c r="S153" i="10"/>
  <c r="J149" i="10"/>
  <c r="R149" i="10"/>
  <c r="E150" i="10"/>
  <c r="M150" i="10"/>
  <c r="U150" i="10"/>
  <c r="J151" i="10"/>
  <c r="R151" i="10"/>
  <c r="L152" i="10"/>
  <c r="T152" i="10"/>
  <c r="E153" i="10"/>
  <c r="M153" i="10"/>
  <c r="U153" i="10"/>
  <c r="G154" i="10"/>
  <c r="O154" i="10"/>
  <c r="D155" i="10"/>
  <c r="M155" i="10"/>
  <c r="U155" i="10"/>
  <c r="N149" i="10"/>
  <c r="I150" i="10"/>
  <c r="Q150" i="10"/>
  <c r="E151" i="10"/>
  <c r="N151" i="10"/>
  <c r="H152" i="10"/>
  <c r="P152" i="10"/>
  <c r="I153" i="10"/>
  <c r="Q153" i="10"/>
  <c r="K154" i="10"/>
  <c r="I149" i="10"/>
  <c r="D150" i="10"/>
  <c r="T150" i="10"/>
  <c r="Q151" i="10"/>
  <c r="K152" i="10"/>
  <c r="D153" i="10"/>
  <c r="T153" i="10"/>
  <c r="J154" i="10"/>
  <c r="N155" i="10"/>
  <c r="K149" i="10"/>
  <c r="S151" i="10"/>
  <c r="M152" i="10"/>
  <c r="M154" i="10"/>
  <c r="E155" i="10"/>
  <c r="O155" i="10"/>
  <c r="L149" i="10"/>
  <c r="G150" i="10"/>
  <c r="T151" i="10"/>
  <c r="N152" i="10"/>
  <c r="G153" i="10"/>
  <c r="N154" i="10"/>
  <c r="G155" i="10"/>
  <c r="P155" i="10"/>
  <c r="M149" i="10"/>
  <c r="H150" i="10"/>
  <c r="D151" i="10"/>
  <c r="F151" i="10" s="1"/>
  <c r="U151" i="10"/>
  <c r="O152" i="10"/>
  <c r="H153" i="10"/>
  <c r="P154" i="10"/>
  <c r="H155" i="10"/>
  <c r="Q155" i="10"/>
  <c r="Q149" i="10"/>
  <c r="L150" i="10"/>
  <c r="I151" i="10"/>
  <c r="S152" i="10"/>
  <c r="L153" i="10"/>
  <c r="D154" i="10"/>
  <c r="Q154" i="10"/>
  <c r="I155" i="10"/>
  <c r="R155" i="10"/>
  <c r="S149" i="10"/>
  <c r="N150" i="10"/>
  <c r="K151" i="10"/>
  <c r="D152" i="10"/>
  <c r="U152" i="10"/>
  <c r="N153" i="10"/>
  <c r="E154" i="10"/>
  <c r="R154" i="10"/>
  <c r="J155" i="10"/>
  <c r="S155" i="10"/>
  <c r="D149" i="10"/>
  <c r="T149" i="10"/>
  <c r="O150" i="10"/>
  <c r="L151" i="10"/>
  <c r="E152" i="10"/>
  <c r="O153" i="10"/>
  <c r="H154" i="10"/>
  <c r="W154" i="10" s="1"/>
  <c r="S154" i="10"/>
  <c r="K155" i="10"/>
  <c r="T155" i="10"/>
  <c r="E149" i="10"/>
  <c r="U149" i="10"/>
  <c r="P150" i="10"/>
  <c r="M151" i="10"/>
  <c r="G152" i="10"/>
  <c r="P153" i="10"/>
  <c r="I154" i="10"/>
  <c r="U154" i="10"/>
  <c r="L155" i="10"/>
  <c r="N22" i="10"/>
  <c r="N23" i="10"/>
  <c r="N21" i="10"/>
  <c r="K92" i="10"/>
  <c r="S92" i="10"/>
  <c r="D93" i="10"/>
  <c r="L93" i="10"/>
  <c r="T93" i="10"/>
  <c r="E94" i="10"/>
  <c r="M94" i="10"/>
  <c r="D92" i="10"/>
  <c r="L92" i="10"/>
  <c r="T92" i="10"/>
  <c r="E93" i="10"/>
  <c r="M93" i="10"/>
  <c r="U93" i="10"/>
  <c r="V94" i="10"/>
  <c r="H95" i="10"/>
  <c r="P95" i="10"/>
  <c r="J96" i="10"/>
  <c r="R96" i="10"/>
  <c r="L97" i="10"/>
  <c r="T97" i="10"/>
  <c r="E98" i="10"/>
  <c r="E92" i="10"/>
  <c r="M92" i="10"/>
  <c r="U92" i="10"/>
  <c r="V93" i="10"/>
  <c r="G94" i="10"/>
  <c r="O94" i="10"/>
  <c r="I95" i="10"/>
  <c r="Q95" i="10"/>
  <c r="K96" i="10"/>
  <c r="S96" i="10"/>
  <c r="D97" i="10"/>
  <c r="M97" i="10"/>
  <c r="U97" i="10"/>
  <c r="G98" i="10"/>
  <c r="O98" i="10"/>
  <c r="V92" i="10"/>
  <c r="G93" i="10"/>
  <c r="O93" i="10"/>
  <c r="H94" i="10"/>
  <c r="P94" i="10"/>
  <c r="J95" i="10"/>
  <c r="R95" i="10"/>
  <c r="L96" i="10"/>
  <c r="T96" i="10"/>
  <c r="E97" i="10"/>
  <c r="N97" i="10"/>
  <c r="G92" i="10"/>
  <c r="O92" i="10"/>
  <c r="H93" i="10"/>
  <c r="P93" i="10"/>
  <c r="I94" i="10"/>
  <c r="Q94" i="10"/>
  <c r="K95" i="10"/>
  <c r="S95" i="10"/>
  <c r="D96" i="10"/>
  <c r="M96" i="10"/>
  <c r="U96" i="10"/>
  <c r="G97" i="10"/>
  <c r="O97" i="10"/>
  <c r="I98" i="10"/>
  <c r="Q98" i="10"/>
  <c r="H92" i="10"/>
  <c r="P92" i="10"/>
  <c r="I93" i="10"/>
  <c r="Q93" i="10"/>
  <c r="J94" i="10"/>
  <c r="R94" i="10"/>
  <c r="L95" i="10"/>
  <c r="T95" i="10"/>
  <c r="E96" i="10"/>
  <c r="N96" i="10"/>
  <c r="H97" i="10"/>
  <c r="P97" i="10"/>
  <c r="J98" i="10"/>
  <c r="R98" i="10"/>
  <c r="I92" i="10"/>
  <c r="Q92" i="10"/>
  <c r="J93" i="10"/>
  <c r="R93" i="10"/>
  <c r="K94" i="10"/>
  <c r="S94" i="10"/>
  <c r="D95" i="10"/>
  <c r="M95" i="10"/>
  <c r="U95" i="10"/>
  <c r="G96" i="10"/>
  <c r="O96" i="10"/>
  <c r="I97" i="10"/>
  <c r="Q97" i="10"/>
  <c r="K98" i="10"/>
  <c r="S98" i="10"/>
  <c r="J92" i="10"/>
  <c r="R92" i="10"/>
  <c r="AD92" i="10" s="1"/>
  <c r="K93" i="10"/>
  <c r="S93" i="10"/>
  <c r="D94" i="10"/>
  <c r="L94" i="10"/>
  <c r="T94" i="10"/>
  <c r="E95" i="10"/>
  <c r="N95" i="10"/>
  <c r="H96" i="10"/>
  <c r="P96" i="10"/>
  <c r="J97" i="10"/>
  <c r="R97" i="10"/>
  <c r="L98" i="10"/>
  <c r="T98" i="10"/>
  <c r="H98" i="10"/>
  <c r="I96" i="10"/>
  <c r="M98" i="10"/>
  <c r="Q96" i="10"/>
  <c r="P98" i="10"/>
  <c r="U98" i="10"/>
  <c r="K97" i="10"/>
  <c r="O95" i="10"/>
  <c r="D98" i="10"/>
  <c r="U94" i="10"/>
  <c r="G95" i="10"/>
  <c r="S97" i="10"/>
  <c r="N30" i="10"/>
  <c r="N32" i="10"/>
  <c r="N33" i="10"/>
  <c r="N31" i="10"/>
  <c r="N34" i="10"/>
  <c r="N35" i="10"/>
  <c r="H156" i="10"/>
  <c r="K156" i="10"/>
  <c r="S156" i="10"/>
  <c r="L156" i="10"/>
  <c r="T156" i="10"/>
  <c r="M156" i="10"/>
  <c r="U156" i="10"/>
  <c r="D156" i="10"/>
  <c r="N156" i="10"/>
  <c r="E156" i="10"/>
  <c r="O156" i="10"/>
  <c r="I156" i="10"/>
  <c r="Q156" i="10"/>
  <c r="J156" i="10"/>
  <c r="R156" i="10"/>
  <c r="G156" i="10"/>
  <c r="P156" i="10"/>
  <c r="N2" i="10"/>
  <c r="J133" i="10"/>
  <c r="R133" i="10"/>
  <c r="D134" i="10"/>
  <c r="L134" i="10"/>
  <c r="T134" i="10"/>
  <c r="I135" i="10"/>
  <c r="Q135" i="10"/>
  <c r="K133" i="10"/>
  <c r="S133" i="10"/>
  <c r="E134" i="10"/>
  <c r="M134" i="10"/>
  <c r="U134" i="10"/>
  <c r="J135" i="10"/>
  <c r="R135" i="10"/>
  <c r="I133" i="10"/>
  <c r="U133" i="10"/>
  <c r="I134" i="10"/>
  <c r="S134" i="10"/>
  <c r="L135" i="10"/>
  <c r="J136" i="10"/>
  <c r="R136" i="10"/>
  <c r="K137" i="10"/>
  <c r="S137" i="10"/>
  <c r="E138" i="10"/>
  <c r="N138" i="10"/>
  <c r="L139" i="10"/>
  <c r="T139" i="10"/>
  <c r="G140" i="10"/>
  <c r="O140" i="10"/>
  <c r="L133" i="10"/>
  <c r="J134" i="10"/>
  <c r="M135" i="10"/>
  <c r="K136" i="10"/>
  <c r="S136" i="10"/>
  <c r="D137" i="10"/>
  <c r="L137" i="10"/>
  <c r="T137" i="10"/>
  <c r="G138" i="10"/>
  <c r="O138" i="10"/>
  <c r="D139" i="10"/>
  <c r="M139" i="10"/>
  <c r="U139" i="10"/>
  <c r="H140" i="10"/>
  <c r="P140" i="10"/>
  <c r="M133" i="10"/>
  <c r="K134" i="10"/>
  <c r="N135" i="10"/>
  <c r="L136" i="10"/>
  <c r="T136" i="10"/>
  <c r="E137" i="10"/>
  <c r="M137" i="10"/>
  <c r="U137" i="10"/>
  <c r="H138" i="10"/>
  <c r="P138" i="10"/>
  <c r="E139" i="10"/>
  <c r="N139" i="10"/>
  <c r="I140" i="10"/>
  <c r="Q140" i="10"/>
  <c r="D133" i="10"/>
  <c r="N133" i="10"/>
  <c r="N134" i="10"/>
  <c r="D135" i="10"/>
  <c r="O135" i="10"/>
  <c r="D136" i="10"/>
  <c r="M136" i="10"/>
  <c r="U136" i="10"/>
  <c r="N137" i="10"/>
  <c r="I138" i="10"/>
  <c r="Q138" i="10"/>
  <c r="G139" i="10"/>
  <c r="O139" i="10"/>
  <c r="J140" i="10"/>
  <c r="R140" i="10"/>
  <c r="E133" i="10"/>
  <c r="O133" i="10"/>
  <c r="O134" i="10"/>
  <c r="E135" i="10"/>
  <c r="P135" i="10"/>
  <c r="E136" i="10"/>
  <c r="N136" i="10"/>
  <c r="G137" i="10"/>
  <c r="O137" i="10"/>
  <c r="J138" i="10"/>
  <c r="R138" i="10"/>
  <c r="H139" i="10"/>
  <c r="P139" i="10"/>
  <c r="K140" i="10"/>
  <c r="S140" i="10"/>
  <c r="P133" i="10"/>
  <c r="P134" i="10"/>
  <c r="G135" i="10"/>
  <c r="S135" i="10"/>
  <c r="G136" i="10"/>
  <c r="O136" i="10"/>
  <c r="H137" i="10"/>
  <c r="P137" i="10"/>
  <c r="K138" i="10"/>
  <c r="S138" i="10"/>
  <c r="I139" i="10"/>
  <c r="Q139" i="10"/>
  <c r="L140" i="10"/>
  <c r="T140" i="10"/>
  <c r="G133" i="10"/>
  <c r="Q133" i="10"/>
  <c r="G134" i="10"/>
  <c r="Q134" i="10"/>
  <c r="H135" i="10"/>
  <c r="W135" i="10" s="1"/>
  <c r="T135" i="10"/>
  <c r="H136" i="10"/>
  <c r="W136" i="10" s="1"/>
  <c r="P136" i="10"/>
  <c r="I137" i="10"/>
  <c r="Q137" i="10"/>
  <c r="L138" i="10"/>
  <c r="T138" i="10"/>
  <c r="J139" i="10"/>
  <c r="R139" i="10"/>
  <c r="D140" i="10"/>
  <c r="M140" i="10"/>
  <c r="U140" i="10"/>
  <c r="H133" i="10"/>
  <c r="T133" i="10"/>
  <c r="H134" i="10"/>
  <c r="R134" i="10"/>
  <c r="K135" i="10"/>
  <c r="U135" i="10"/>
  <c r="I136" i="10"/>
  <c r="Q136" i="10"/>
  <c r="J137" i="10"/>
  <c r="R137" i="10"/>
  <c r="D138" i="10"/>
  <c r="M138" i="10"/>
  <c r="U138" i="10"/>
  <c r="K139" i="10"/>
  <c r="S139" i="10"/>
  <c r="E140" i="10"/>
  <c r="N140" i="10"/>
  <c r="T34" i="3" a="1"/>
  <c r="T34" i="3" s="1"/>
  <c r="N38" i="10"/>
  <c r="N36" i="10"/>
  <c r="N37" i="10"/>
  <c r="H88" i="10"/>
  <c r="P88" i="10"/>
  <c r="I89" i="10"/>
  <c r="Q89" i="10"/>
  <c r="J90" i="10"/>
  <c r="R90" i="10"/>
  <c r="K91" i="10"/>
  <c r="S91" i="10"/>
  <c r="I88" i="10"/>
  <c r="Q88" i="10"/>
  <c r="J89" i="10"/>
  <c r="R89" i="10"/>
  <c r="K90" i="10"/>
  <c r="S90" i="10"/>
  <c r="D91" i="10"/>
  <c r="L91" i="10"/>
  <c r="T91" i="10"/>
  <c r="J88" i="10"/>
  <c r="R88" i="10"/>
  <c r="K89" i="10"/>
  <c r="S89" i="10"/>
  <c r="D90" i="10"/>
  <c r="L90" i="10"/>
  <c r="T90" i="10"/>
  <c r="E91" i="10"/>
  <c r="M91" i="10"/>
  <c r="U91" i="10"/>
  <c r="K88" i="10"/>
  <c r="S88" i="10"/>
  <c r="L89" i="10"/>
  <c r="T89" i="10"/>
  <c r="E90" i="10"/>
  <c r="M90" i="10"/>
  <c r="U90" i="10"/>
  <c r="N91" i="10"/>
  <c r="L88" i="10"/>
  <c r="T88" i="10"/>
  <c r="D89" i="10"/>
  <c r="M89" i="10"/>
  <c r="U89" i="10"/>
  <c r="N90" i="10"/>
  <c r="G91" i="10"/>
  <c r="O91" i="10"/>
  <c r="D88" i="10"/>
  <c r="M88" i="10"/>
  <c r="U88" i="10"/>
  <c r="E89" i="10"/>
  <c r="N89" i="10"/>
  <c r="G90" i="10"/>
  <c r="O90" i="10"/>
  <c r="H91" i="10"/>
  <c r="P91" i="10"/>
  <c r="E88" i="10"/>
  <c r="N88" i="10"/>
  <c r="G89" i="10"/>
  <c r="O89" i="10"/>
  <c r="H90" i="10"/>
  <c r="W90" i="10" s="1"/>
  <c r="P90" i="10"/>
  <c r="I91" i="10"/>
  <c r="Q91" i="10"/>
  <c r="G88" i="10"/>
  <c r="O88" i="10"/>
  <c r="H89" i="10"/>
  <c r="W89" i="10" s="1"/>
  <c r="P89" i="10"/>
  <c r="I90" i="10"/>
  <c r="X90" i="10" s="1"/>
  <c r="Q90" i="10"/>
  <c r="J91" i="10"/>
  <c r="R91" i="10"/>
  <c r="N86" i="10"/>
  <c r="N87" i="10"/>
  <c r="D157" i="10"/>
  <c r="L157" i="10"/>
  <c r="T157" i="10"/>
  <c r="G158" i="10"/>
  <c r="O158" i="10"/>
  <c r="H159" i="10"/>
  <c r="P159" i="10"/>
  <c r="E157" i="10"/>
  <c r="M157" i="10"/>
  <c r="U157" i="10"/>
  <c r="H158" i="10"/>
  <c r="P158" i="10"/>
  <c r="I159" i="10"/>
  <c r="Q159" i="10"/>
  <c r="N157" i="10"/>
  <c r="I158" i="10"/>
  <c r="Q158" i="10"/>
  <c r="J159" i="10"/>
  <c r="R159" i="10"/>
  <c r="G157" i="10"/>
  <c r="O157" i="10"/>
  <c r="J158" i="10"/>
  <c r="R158" i="10"/>
  <c r="K159" i="10"/>
  <c r="S159" i="10"/>
  <c r="H157" i="10"/>
  <c r="P157" i="10"/>
  <c r="K158" i="10"/>
  <c r="S158" i="10"/>
  <c r="D159" i="10"/>
  <c r="L159" i="10"/>
  <c r="T159" i="10"/>
  <c r="J157" i="10"/>
  <c r="R157" i="10"/>
  <c r="D158" i="10"/>
  <c r="M158" i="10"/>
  <c r="U158" i="10"/>
  <c r="N159" i="10"/>
  <c r="K157" i="10"/>
  <c r="S157" i="10"/>
  <c r="E158" i="10"/>
  <c r="N158" i="10"/>
  <c r="G159" i="10"/>
  <c r="O159" i="10"/>
  <c r="I157" i="10"/>
  <c r="Q157" i="10"/>
  <c r="L158" i="10"/>
  <c r="T32" i="3" a="1"/>
  <c r="T32" i="3" s="1"/>
  <c r="T158" i="10"/>
  <c r="E159" i="10"/>
  <c r="M159" i="10"/>
  <c r="U159" i="10"/>
  <c r="K165" i="10"/>
  <c r="S165" i="10"/>
  <c r="D166" i="10"/>
  <c r="M166" i="10"/>
  <c r="U166" i="10"/>
  <c r="N167" i="10"/>
  <c r="H168" i="10"/>
  <c r="P168" i="10"/>
  <c r="H169" i="10"/>
  <c r="P169" i="10"/>
  <c r="J170" i="10"/>
  <c r="R170" i="10"/>
  <c r="J171" i="10"/>
  <c r="R171" i="10"/>
  <c r="D172" i="10"/>
  <c r="M172" i="10"/>
  <c r="U172" i="10"/>
  <c r="E173" i="10"/>
  <c r="M173" i="10"/>
  <c r="U173" i="10"/>
  <c r="I174" i="10"/>
  <c r="Q174" i="10"/>
  <c r="T35" i="3" a="1"/>
  <c r="T35" i="3" s="1"/>
  <c r="D165" i="10"/>
  <c r="L165" i="10"/>
  <c r="T165" i="10"/>
  <c r="E166" i="10"/>
  <c r="V166" i="10"/>
  <c r="G167" i="10"/>
  <c r="O167" i="10"/>
  <c r="I168" i="10"/>
  <c r="Q168" i="10"/>
  <c r="I169" i="10"/>
  <c r="Q169" i="10"/>
  <c r="K170" i="10"/>
  <c r="S170" i="10"/>
  <c r="K171" i="10"/>
  <c r="S171" i="10"/>
  <c r="E172" i="10"/>
  <c r="N173" i="10"/>
  <c r="V173" i="10"/>
  <c r="E165" i="10"/>
  <c r="M165" i="10"/>
  <c r="U165" i="10"/>
  <c r="G166" i="10"/>
  <c r="O166" i="10"/>
  <c r="H167" i="10"/>
  <c r="P167" i="10"/>
  <c r="J168" i="10"/>
  <c r="R168" i="10"/>
  <c r="J169" i="10"/>
  <c r="R169" i="10"/>
  <c r="L170" i="10"/>
  <c r="T170" i="10"/>
  <c r="D171" i="10"/>
  <c r="L171" i="10"/>
  <c r="T171" i="10"/>
  <c r="G172" i="10"/>
  <c r="O172" i="10"/>
  <c r="G173" i="10"/>
  <c r="O173" i="10"/>
  <c r="K174" i="10"/>
  <c r="S174" i="10"/>
  <c r="T37" i="3" a="1"/>
  <c r="T37" i="3" s="1"/>
  <c r="N165" i="10"/>
  <c r="V165" i="10"/>
  <c r="H166" i="10"/>
  <c r="P166" i="10"/>
  <c r="I167" i="10"/>
  <c r="Q167" i="10"/>
  <c r="K168" i="10"/>
  <c r="G165" i="10"/>
  <c r="O165" i="10"/>
  <c r="I166" i="10"/>
  <c r="Q166" i="10"/>
  <c r="J167" i="10"/>
  <c r="R167" i="10"/>
  <c r="L168" i="10"/>
  <c r="T168" i="10"/>
  <c r="D169" i="10"/>
  <c r="L169" i="10"/>
  <c r="T169" i="10"/>
  <c r="E170" i="10"/>
  <c r="N170" i="10"/>
  <c r="V170" i="10"/>
  <c r="N171" i="10"/>
  <c r="I172" i="10"/>
  <c r="Q172" i="10"/>
  <c r="I173" i="10"/>
  <c r="Q173" i="10"/>
  <c r="D174" i="10"/>
  <c r="M174" i="10"/>
  <c r="U174" i="10"/>
  <c r="J165" i="10"/>
  <c r="R165" i="10"/>
  <c r="L166" i="10"/>
  <c r="T166" i="10"/>
  <c r="E167" i="10"/>
  <c r="M167" i="10"/>
  <c r="U167" i="10"/>
  <c r="G168" i="10"/>
  <c r="O168" i="10"/>
  <c r="G169" i="10"/>
  <c r="O169" i="10"/>
  <c r="I170" i="10"/>
  <c r="Q170" i="10"/>
  <c r="I171" i="10"/>
  <c r="Q171" i="10"/>
  <c r="L172" i="10"/>
  <c r="T172" i="10"/>
  <c r="D173" i="10"/>
  <c r="L173" i="10"/>
  <c r="T173" i="10"/>
  <c r="H174" i="10"/>
  <c r="P174" i="10"/>
  <c r="Q165" i="10"/>
  <c r="D167" i="10"/>
  <c r="N168" i="10"/>
  <c r="M169" i="10"/>
  <c r="M170" i="10"/>
  <c r="H171" i="10"/>
  <c r="J172" i="10"/>
  <c r="H173" i="10"/>
  <c r="G174" i="10"/>
  <c r="K167" i="10"/>
  <c r="Y167" i="10" s="1"/>
  <c r="S168" i="10"/>
  <c r="O170" i="10"/>
  <c r="M171" i="10"/>
  <c r="K172" i="10"/>
  <c r="J173" i="10"/>
  <c r="J174" i="10"/>
  <c r="L167" i="10"/>
  <c r="U168" i="10"/>
  <c r="S169" i="10"/>
  <c r="P170" i="10"/>
  <c r="O171" i="10"/>
  <c r="P172" i="10"/>
  <c r="K173" i="10"/>
  <c r="L174" i="10"/>
  <c r="Z174" i="10" s="1"/>
  <c r="J166" i="10"/>
  <c r="S167" i="10"/>
  <c r="U169" i="10"/>
  <c r="U170" i="10"/>
  <c r="P171" i="10"/>
  <c r="R172" i="10"/>
  <c r="P173" i="10"/>
  <c r="N174" i="10"/>
  <c r="K166" i="10"/>
  <c r="T167" i="10"/>
  <c r="U171" i="10"/>
  <c r="S172" i="10"/>
  <c r="R173" i="10"/>
  <c r="O174" i="10"/>
  <c r="H165" i="10"/>
  <c r="R166" i="10"/>
  <c r="D168" i="10"/>
  <c r="E169" i="10"/>
  <c r="D170" i="10"/>
  <c r="S173" i="10"/>
  <c r="R174" i="10"/>
  <c r="I165" i="10"/>
  <c r="S166" i="10"/>
  <c r="E168" i="10"/>
  <c r="G170" i="10"/>
  <c r="E171" i="10"/>
  <c r="T174" i="10"/>
  <c r="P165" i="10"/>
  <c r="M168" i="10"/>
  <c r="K169" i="10"/>
  <c r="H170" i="10"/>
  <c r="G171" i="10"/>
  <c r="H172" i="10"/>
  <c r="E174" i="10"/>
  <c r="V174" i="10"/>
  <c r="U37" i="3" a="1"/>
  <c r="U37" i="3" s="1"/>
  <c r="V37" i="3" s="1"/>
  <c r="U35" i="3" a="1"/>
  <c r="U35" i="3" s="1"/>
  <c r="V35" i="3" s="1"/>
  <c r="U36" i="3" a="1"/>
  <c r="U36" i="3" s="1"/>
  <c r="V36" i="3" s="1"/>
  <c r="U33" i="3" a="1"/>
  <c r="U33" i="3" s="1"/>
  <c r="V33" i="3" s="1"/>
  <c r="Y18" i="3"/>
  <c r="Z18" i="3" s="1" a="1"/>
  <c r="Z18" i="3" s="1"/>
  <c r="Y11" i="3"/>
  <c r="Z11" i="3" s="1" a="1"/>
  <c r="Z11" i="3" s="1"/>
  <c r="Y10" i="3"/>
  <c r="Z10" i="3" s="1" a="1"/>
  <c r="Z10" i="3" s="1"/>
  <c r="Y37" i="3"/>
  <c r="Z37" i="3" s="1" a="1"/>
  <c r="Z37" i="3" s="1"/>
  <c r="Y35" i="3"/>
  <c r="Z35" i="3" s="1" a="1"/>
  <c r="Z35" i="3" s="1"/>
  <c r="Y14" i="3"/>
  <c r="Z14" i="3" s="1" a="1"/>
  <c r="Z14" i="3" s="1"/>
  <c r="Y25" i="3"/>
  <c r="Z25" i="3" s="1" a="1"/>
  <c r="Z25" i="3" s="1"/>
  <c r="Y2" i="3"/>
  <c r="Z2" i="3" s="1" a="1"/>
  <c r="Z2" i="3" s="1"/>
  <c r="Y15" i="3"/>
  <c r="Z15" i="3" s="1" a="1"/>
  <c r="Z15" i="3" s="1"/>
  <c r="Y29" i="3"/>
  <c r="Z29" i="3" s="1" a="1"/>
  <c r="Z29" i="3" s="1"/>
  <c r="Y34" i="3"/>
  <c r="Z34" i="3" s="1" a="1"/>
  <c r="Z34" i="3" s="1"/>
  <c r="Y3" i="3"/>
  <c r="Z3" i="3" s="1" a="1"/>
  <c r="Z3" i="3" s="1"/>
  <c r="N65" i="10"/>
  <c r="N63" i="10"/>
  <c r="N64" i="10"/>
  <c r="N62" i="10"/>
  <c r="N61" i="10"/>
  <c r="N8" i="10"/>
  <c r="N7" i="10"/>
  <c r="N16" i="10"/>
  <c r="BO3" i="1"/>
  <c r="N11" i="10"/>
  <c r="N12" i="10"/>
  <c r="N14" i="10"/>
  <c r="N13" i="10"/>
  <c r="N81" i="10"/>
  <c r="N82" i="10"/>
  <c r="N80" i="10"/>
  <c r="N51" i="10"/>
  <c r="N52" i="10"/>
  <c r="N53" i="10"/>
  <c r="N54" i="10"/>
  <c r="N72" i="10"/>
  <c r="N70" i="10"/>
  <c r="N71" i="10"/>
  <c r="N3" i="10"/>
  <c r="N76" i="10"/>
  <c r="N78" i="10"/>
  <c r="N79" i="10"/>
  <c r="N77" i="10"/>
  <c r="N39" i="10"/>
  <c r="N40" i="10"/>
  <c r="N15" i="10"/>
  <c r="N5" i="10"/>
  <c r="N6" i="10"/>
  <c r="N4" i="10"/>
  <c r="M2" i="10"/>
  <c r="D2" i="10"/>
  <c r="T2" i="10"/>
  <c r="K2" i="10"/>
  <c r="S2" i="10"/>
  <c r="J2" i="10"/>
  <c r="Q2" i="10"/>
  <c r="H2" i="10"/>
  <c r="O2" i="10"/>
  <c r="E2" i="10"/>
  <c r="U2" i="10"/>
  <c r="L2" i="10"/>
  <c r="R2" i="10"/>
  <c r="I2" i="10"/>
  <c r="P2" i="10"/>
  <c r="G2" i="10"/>
  <c r="E69" i="10"/>
  <c r="O69" i="10"/>
  <c r="G69" i="10"/>
  <c r="P69" i="10"/>
  <c r="H69" i="10"/>
  <c r="Q69" i="10"/>
  <c r="I69" i="10"/>
  <c r="R69" i="10"/>
  <c r="K69" i="10"/>
  <c r="T69" i="10"/>
  <c r="L69" i="10"/>
  <c r="U69" i="10"/>
  <c r="D69" i="10"/>
  <c r="J69" i="10"/>
  <c r="M69" i="10"/>
  <c r="S69" i="10"/>
  <c r="L51" i="10"/>
  <c r="U51" i="10"/>
  <c r="J52" i="10"/>
  <c r="S52" i="10"/>
  <c r="I53" i="10"/>
  <c r="R53" i="10"/>
  <c r="D51" i="10"/>
  <c r="M51" i="10"/>
  <c r="K52" i="10"/>
  <c r="T52" i="10"/>
  <c r="J53" i="10"/>
  <c r="S53" i="10"/>
  <c r="E51" i="10"/>
  <c r="O51" i="10"/>
  <c r="L52" i="10"/>
  <c r="U52" i="10"/>
  <c r="K53" i="10"/>
  <c r="G51" i="10"/>
  <c r="P51" i="10"/>
  <c r="D52" i="10"/>
  <c r="M52" i="10"/>
  <c r="L53" i="10"/>
  <c r="U53" i="10"/>
  <c r="H51" i="10"/>
  <c r="Q51" i="10"/>
  <c r="E52" i="10"/>
  <c r="O52" i="10"/>
  <c r="D53" i="10"/>
  <c r="M53" i="10"/>
  <c r="J51" i="10"/>
  <c r="P52" i="10"/>
  <c r="Q53" i="10"/>
  <c r="K51" i="10"/>
  <c r="Q52" i="10"/>
  <c r="T53" i="10"/>
  <c r="R51" i="10"/>
  <c r="R52" i="10"/>
  <c r="S51" i="10"/>
  <c r="E53" i="10"/>
  <c r="G52" i="10"/>
  <c r="H53" i="10"/>
  <c r="H52" i="10"/>
  <c r="O53" i="10"/>
  <c r="G53" i="10"/>
  <c r="I51" i="10"/>
  <c r="T51" i="10"/>
  <c r="I52" i="10"/>
  <c r="P53" i="10"/>
  <c r="J34" i="10"/>
  <c r="S34" i="10"/>
  <c r="I35" i="10"/>
  <c r="R35" i="10"/>
  <c r="K34" i="10"/>
  <c r="T34" i="10"/>
  <c r="J35" i="10"/>
  <c r="S35" i="10"/>
  <c r="L34" i="10"/>
  <c r="U34" i="10"/>
  <c r="K35" i="10"/>
  <c r="T35" i="10"/>
  <c r="D34" i="10"/>
  <c r="M34" i="10"/>
  <c r="L35" i="10"/>
  <c r="U35" i="10"/>
  <c r="E34" i="10"/>
  <c r="O34" i="10"/>
  <c r="D35" i="10"/>
  <c r="M35" i="10"/>
  <c r="G34" i="10"/>
  <c r="P34" i="10"/>
  <c r="E35" i="10"/>
  <c r="O35" i="10"/>
  <c r="G35" i="10"/>
  <c r="H35" i="10"/>
  <c r="P35" i="10"/>
  <c r="Q35" i="10"/>
  <c r="I34" i="10"/>
  <c r="X34" i="10" s="1"/>
  <c r="Q34" i="10"/>
  <c r="H34" i="10"/>
  <c r="R34" i="10"/>
  <c r="H75" i="10"/>
  <c r="Q75" i="10"/>
  <c r="J75" i="10"/>
  <c r="S75" i="10"/>
  <c r="L75" i="10"/>
  <c r="U75" i="10"/>
  <c r="D75" i="10"/>
  <c r="M75" i="10"/>
  <c r="R75" i="10"/>
  <c r="T75" i="10"/>
  <c r="I75" i="10"/>
  <c r="E75" i="10"/>
  <c r="G75" i="10"/>
  <c r="K75" i="10"/>
  <c r="P75" i="10"/>
  <c r="O75" i="10"/>
  <c r="E62" i="10"/>
  <c r="O62" i="10"/>
  <c r="D63" i="10"/>
  <c r="M63" i="10"/>
  <c r="G62" i="10"/>
  <c r="P62" i="10"/>
  <c r="E63" i="10"/>
  <c r="O63" i="10"/>
  <c r="I62" i="10"/>
  <c r="T62" i="10"/>
  <c r="L63" i="10"/>
  <c r="Z63" i="10" s="1"/>
  <c r="J62" i="10"/>
  <c r="U62" i="10"/>
  <c r="P63" i="10"/>
  <c r="K62" i="10"/>
  <c r="Q63" i="10"/>
  <c r="L62" i="10"/>
  <c r="G63" i="10"/>
  <c r="R63" i="10"/>
  <c r="Q62" i="10"/>
  <c r="I63" i="10"/>
  <c r="T63" i="10"/>
  <c r="D62" i="10"/>
  <c r="R62" i="10"/>
  <c r="J63" i="10"/>
  <c r="U63" i="10"/>
  <c r="H63" i="10"/>
  <c r="K63" i="10"/>
  <c r="S63" i="10"/>
  <c r="H62" i="10"/>
  <c r="S62" i="10"/>
  <c r="M62" i="10"/>
  <c r="G54" i="10"/>
  <c r="P54" i="10"/>
  <c r="E55" i="10"/>
  <c r="H54" i="10"/>
  <c r="Q54" i="10"/>
  <c r="G55" i="10"/>
  <c r="P55" i="10"/>
  <c r="J54" i="10"/>
  <c r="S54" i="10"/>
  <c r="I55" i="10"/>
  <c r="R55" i="10"/>
  <c r="H56" i="10"/>
  <c r="Q56" i="10"/>
  <c r="K54" i="10"/>
  <c r="T54" i="10"/>
  <c r="J55" i="10"/>
  <c r="S55" i="10"/>
  <c r="I56" i="10"/>
  <c r="R56" i="10"/>
  <c r="O54" i="10"/>
  <c r="M55" i="10"/>
  <c r="G56" i="10"/>
  <c r="T56" i="10"/>
  <c r="R54" i="10"/>
  <c r="O55" i="10"/>
  <c r="J56" i="10"/>
  <c r="U56" i="10"/>
  <c r="U54" i="10"/>
  <c r="Q55" i="10"/>
  <c r="K56" i="10"/>
  <c r="D54" i="10"/>
  <c r="T55" i="10"/>
  <c r="L56" i="10"/>
  <c r="I54" i="10"/>
  <c r="H55" i="10"/>
  <c r="O56" i="10"/>
  <c r="L54" i="10"/>
  <c r="K55" i="10"/>
  <c r="D56" i="10"/>
  <c r="P56" i="10"/>
  <c r="D55" i="10"/>
  <c r="L55" i="10"/>
  <c r="U55" i="10"/>
  <c r="M56" i="10"/>
  <c r="E56" i="10"/>
  <c r="S56" i="10"/>
  <c r="M54" i="10"/>
  <c r="E54" i="10"/>
  <c r="I82" i="10"/>
  <c r="R82" i="10"/>
  <c r="H83" i="10"/>
  <c r="Q83" i="10"/>
  <c r="J82" i="10"/>
  <c r="L82" i="10"/>
  <c r="M83" i="10"/>
  <c r="I83" i="10"/>
  <c r="M82" i="10"/>
  <c r="D83" i="10"/>
  <c r="O83" i="10"/>
  <c r="Q82" i="10"/>
  <c r="O82" i="10"/>
  <c r="E83" i="10"/>
  <c r="P83" i="10"/>
  <c r="E82" i="10"/>
  <c r="S83" i="10"/>
  <c r="D82" i="10"/>
  <c r="P82" i="10"/>
  <c r="G83" i="10"/>
  <c r="R83" i="10"/>
  <c r="G82" i="10"/>
  <c r="S82" i="10"/>
  <c r="J83" i="10"/>
  <c r="T83" i="10"/>
  <c r="L83" i="10"/>
  <c r="Z83" i="10" s="1"/>
  <c r="H82" i="10"/>
  <c r="T82" i="10"/>
  <c r="K83" i="10"/>
  <c r="U83" i="10"/>
  <c r="K82" i="10"/>
  <c r="U82" i="10"/>
  <c r="H76" i="10"/>
  <c r="J76" i="10"/>
  <c r="S76" i="10"/>
  <c r="I77" i="10"/>
  <c r="R77" i="10"/>
  <c r="G78" i="10"/>
  <c r="P78" i="10"/>
  <c r="E79" i="10"/>
  <c r="O79" i="10"/>
  <c r="K76" i="10"/>
  <c r="T76" i="10"/>
  <c r="J77" i="10"/>
  <c r="S77" i="10"/>
  <c r="H78" i="10"/>
  <c r="Q78" i="10"/>
  <c r="G79" i="10"/>
  <c r="P79" i="10"/>
  <c r="I76" i="10"/>
  <c r="O77" i="10"/>
  <c r="E78" i="10"/>
  <c r="S78" i="10"/>
  <c r="K79" i="10"/>
  <c r="H77" i="10"/>
  <c r="L76" i="10"/>
  <c r="D77" i="10"/>
  <c r="P77" i="10"/>
  <c r="I78" i="10"/>
  <c r="T78" i="10"/>
  <c r="L79" i="10"/>
  <c r="D79" i="10"/>
  <c r="M76" i="10"/>
  <c r="E77" i="10"/>
  <c r="Q77" i="10"/>
  <c r="J78" i="10"/>
  <c r="U78" i="10"/>
  <c r="M79" i="10"/>
  <c r="L78" i="10"/>
  <c r="R79" i="10"/>
  <c r="O76" i="10"/>
  <c r="G77" i="10"/>
  <c r="T77" i="10"/>
  <c r="K78" i="10"/>
  <c r="Q79" i="10"/>
  <c r="P76" i="10"/>
  <c r="U77" i="10"/>
  <c r="D76" i="10"/>
  <c r="Q76" i="10"/>
  <c r="K77" i="10"/>
  <c r="M78" i="10"/>
  <c r="H79" i="10"/>
  <c r="S79" i="10"/>
  <c r="U76" i="10"/>
  <c r="M77" i="10"/>
  <c r="J79" i="10"/>
  <c r="U79" i="10"/>
  <c r="E76" i="10"/>
  <c r="R76" i="10"/>
  <c r="L77" i="10"/>
  <c r="O78" i="10"/>
  <c r="I79" i="10"/>
  <c r="T79" i="10"/>
  <c r="G76" i="10"/>
  <c r="D78" i="10"/>
  <c r="R78" i="10"/>
  <c r="L70" i="10"/>
  <c r="U70" i="10"/>
  <c r="D70" i="10"/>
  <c r="M70" i="10"/>
  <c r="L71" i="10"/>
  <c r="U71" i="10"/>
  <c r="K72" i="10"/>
  <c r="T72" i="10"/>
  <c r="J73" i="10"/>
  <c r="S73" i="10"/>
  <c r="I74" i="10"/>
  <c r="R74" i="10"/>
  <c r="E70" i="10"/>
  <c r="O70" i="10"/>
  <c r="D71" i="10"/>
  <c r="M71" i="10"/>
  <c r="L72" i="10"/>
  <c r="G70" i="10"/>
  <c r="P70" i="10"/>
  <c r="E71" i="10"/>
  <c r="O71" i="10"/>
  <c r="D72" i="10"/>
  <c r="M72" i="10"/>
  <c r="L73" i="10"/>
  <c r="U73" i="10"/>
  <c r="K74" i="10"/>
  <c r="T74" i="10"/>
  <c r="I70" i="10"/>
  <c r="R70" i="10"/>
  <c r="H71" i="10"/>
  <c r="Q71" i="10"/>
  <c r="G72" i="10"/>
  <c r="P72" i="10"/>
  <c r="E73" i="10"/>
  <c r="O73" i="10"/>
  <c r="D74" i="10"/>
  <c r="M74" i="10"/>
  <c r="J70" i="10"/>
  <c r="S70" i="10"/>
  <c r="I71" i="10"/>
  <c r="R71" i="10"/>
  <c r="H72" i="10"/>
  <c r="Q72" i="10"/>
  <c r="G73" i="10"/>
  <c r="P73" i="10"/>
  <c r="E74" i="10"/>
  <c r="O74" i="10"/>
  <c r="H70" i="10"/>
  <c r="S71" i="10"/>
  <c r="U72" i="10"/>
  <c r="T73" i="10"/>
  <c r="S74" i="10"/>
  <c r="K73" i="10"/>
  <c r="K70" i="10"/>
  <c r="T71" i="10"/>
  <c r="D73" i="10"/>
  <c r="U74" i="10"/>
  <c r="J72" i="10"/>
  <c r="Q70" i="10"/>
  <c r="E72" i="10"/>
  <c r="H73" i="10"/>
  <c r="G74" i="10"/>
  <c r="G71" i="10"/>
  <c r="T70" i="10"/>
  <c r="I72" i="10"/>
  <c r="I73" i="10"/>
  <c r="H74" i="10"/>
  <c r="J74" i="10"/>
  <c r="J71" i="10"/>
  <c r="O72" i="10"/>
  <c r="M73" i="10"/>
  <c r="L74" i="10"/>
  <c r="P71" i="10"/>
  <c r="Q74" i="10"/>
  <c r="K71" i="10"/>
  <c r="R72" i="10"/>
  <c r="Q73" i="10"/>
  <c r="P74" i="10"/>
  <c r="S72" i="10"/>
  <c r="R73" i="10"/>
  <c r="E57" i="10"/>
  <c r="O57" i="10"/>
  <c r="D58" i="10"/>
  <c r="M58" i="10"/>
  <c r="G57" i="10"/>
  <c r="P57" i="10"/>
  <c r="E58" i="10"/>
  <c r="O58" i="10"/>
  <c r="D57" i="10"/>
  <c r="R57" i="10"/>
  <c r="J58" i="10"/>
  <c r="U58" i="10"/>
  <c r="H57" i="10"/>
  <c r="W57" i="10" s="1"/>
  <c r="S57" i="10"/>
  <c r="K58" i="10"/>
  <c r="I57" i="10"/>
  <c r="T57" i="10"/>
  <c r="L58" i="10"/>
  <c r="J57" i="10"/>
  <c r="U57" i="10"/>
  <c r="P58" i="10"/>
  <c r="L57" i="10"/>
  <c r="G58" i="10"/>
  <c r="R58" i="10"/>
  <c r="M57" i="10"/>
  <c r="H58" i="10"/>
  <c r="S58" i="10"/>
  <c r="K57" i="10"/>
  <c r="Q57" i="10"/>
  <c r="I58" i="10"/>
  <c r="T58" i="10"/>
  <c r="Q58" i="10"/>
  <c r="I41" i="10"/>
  <c r="R41" i="10"/>
  <c r="G42" i="10"/>
  <c r="P42" i="10"/>
  <c r="J41" i="10"/>
  <c r="S41" i="10"/>
  <c r="H42" i="10"/>
  <c r="Q42" i="10"/>
  <c r="K41" i="10"/>
  <c r="T41" i="10"/>
  <c r="I42" i="10"/>
  <c r="X42" i="10" s="1"/>
  <c r="R42" i="10"/>
  <c r="L41" i="10"/>
  <c r="U41" i="10"/>
  <c r="J42" i="10"/>
  <c r="S42" i="10"/>
  <c r="D41" i="10"/>
  <c r="M41" i="10"/>
  <c r="K42" i="10"/>
  <c r="T42" i="10"/>
  <c r="E41" i="10"/>
  <c r="O41" i="10"/>
  <c r="L42" i="10"/>
  <c r="U42" i="10"/>
  <c r="P41" i="10"/>
  <c r="Q41" i="10"/>
  <c r="D42" i="10"/>
  <c r="E42" i="10"/>
  <c r="O42" i="10"/>
  <c r="G41" i="10"/>
  <c r="H41" i="10"/>
  <c r="M42" i="10"/>
  <c r="U20" i="3" a="1"/>
  <c r="U20" i="3" s="1"/>
  <c r="V20" i="3" s="1"/>
  <c r="D39" i="10"/>
  <c r="M39" i="10"/>
  <c r="L40" i="10"/>
  <c r="U40" i="10"/>
  <c r="E39" i="10"/>
  <c r="O39" i="10"/>
  <c r="D40" i="10"/>
  <c r="M40" i="10"/>
  <c r="G39" i="10"/>
  <c r="P39" i="10"/>
  <c r="E40" i="10"/>
  <c r="O40" i="10"/>
  <c r="H39" i="10"/>
  <c r="Q39" i="10"/>
  <c r="G40" i="10"/>
  <c r="P40" i="10"/>
  <c r="I39" i="10"/>
  <c r="R39" i="10"/>
  <c r="H40" i="10"/>
  <c r="Q40" i="10"/>
  <c r="J39" i="10"/>
  <c r="S39" i="10"/>
  <c r="I40" i="10"/>
  <c r="X40" i="10" s="1"/>
  <c r="R40" i="10"/>
  <c r="S40" i="10"/>
  <c r="T40" i="10"/>
  <c r="K39" i="10"/>
  <c r="L39" i="10"/>
  <c r="U39" i="10"/>
  <c r="J40" i="10"/>
  <c r="T39" i="10"/>
  <c r="K40" i="10"/>
  <c r="J87" i="10"/>
  <c r="S87" i="10"/>
  <c r="O87" i="10"/>
  <c r="K87" i="10"/>
  <c r="T87" i="10"/>
  <c r="L87" i="10"/>
  <c r="U87" i="10"/>
  <c r="E87" i="10"/>
  <c r="D87" i="10"/>
  <c r="M87" i="10"/>
  <c r="G87" i="10"/>
  <c r="P87" i="10"/>
  <c r="I87" i="10"/>
  <c r="R87" i="10"/>
  <c r="H87" i="10"/>
  <c r="Q87" i="10"/>
  <c r="K80" i="10"/>
  <c r="T80" i="10"/>
  <c r="J81" i="10"/>
  <c r="S81" i="10"/>
  <c r="L80" i="10"/>
  <c r="U80" i="10"/>
  <c r="K81" i="10"/>
  <c r="T81" i="10"/>
  <c r="O80" i="10"/>
  <c r="G81" i="10"/>
  <c r="R81" i="10"/>
  <c r="M81" i="10"/>
  <c r="D80" i="10"/>
  <c r="P80" i="10"/>
  <c r="H81" i="10"/>
  <c r="U81" i="10"/>
  <c r="S80" i="10"/>
  <c r="E80" i="10"/>
  <c r="Q80" i="10"/>
  <c r="I81" i="10"/>
  <c r="G80" i="10"/>
  <c r="R80" i="10"/>
  <c r="L81" i="10"/>
  <c r="H80" i="10"/>
  <c r="I80" i="10"/>
  <c r="O81" i="10"/>
  <c r="E81" i="10"/>
  <c r="Q81" i="10"/>
  <c r="J80" i="10"/>
  <c r="D81" i="10"/>
  <c r="P81" i="10"/>
  <c r="M80" i="10"/>
  <c r="E50" i="10"/>
  <c r="O50" i="10"/>
  <c r="G50" i="10"/>
  <c r="P50" i="10"/>
  <c r="H50" i="10"/>
  <c r="Q50" i="10"/>
  <c r="I50" i="10"/>
  <c r="R50" i="10"/>
  <c r="J50" i="10"/>
  <c r="S50" i="10"/>
  <c r="D50" i="10"/>
  <c r="K50" i="10"/>
  <c r="M50" i="10"/>
  <c r="T50" i="10"/>
  <c r="U50" i="10"/>
  <c r="L50" i="10"/>
  <c r="E43" i="10"/>
  <c r="O43" i="10"/>
  <c r="D44" i="10"/>
  <c r="M44" i="10"/>
  <c r="L45" i="10"/>
  <c r="U45" i="10"/>
  <c r="K46" i="10"/>
  <c r="T46" i="10"/>
  <c r="G43" i="10"/>
  <c r="P43" i="10"/>
  <c r="E44" i="10"/>
  <c r="O44" i="10"/>
  <c r="D45" i="10"/>
  <c r="M45" i="10"/>
  <c r="L46" i="10"/>
  <c r="U46" i="10"/>
  <c r="H43" i="10"/>
  <c r="Q43" i="10"/>
  <c r="G44" i="10"/>
  <c r="P44" i="10"/>
  <c r="E45" i="10"/>
  <c r="O45" i="10"/>
  <c r="D46" i="10"/>
  <c r="M46" i="10"/>
  <c r="I43" i="10"/>
  <c r="R43" i="10"/>
  <c r="H44" i="10"/>
  <c r="Q44" i="10"/>
  <c r="G45" i="10"/>
  <c r="P45" i="10"/>
  <c r="E46" i="10"/>
  <c r="O46" i="10"/>
  <c r="J43" i="10"/>
  <c r="S43" i="10"/>
  <c r="I44" i="10"/>
  <c r="R44" i="10"/>
  <c r="H45" i="10"/>
  <c r="Q45" i="10"/>
  <c r="G46" i="10"/>
  <c r="P46" i="10"/>
  <c r="K43" i="10"/>
  <c r="T43" i="10"/>
  <c r="J44" i="10"/>
  <c r="S44" i="10"/>
  <c r="I45" i="10"/>
  <c r="R45" i="10"/>
  <c r="H46" i="10"/>
  <c r="Q46" i="10"/>
  <c r="L43" i="10"/>
  <c r="J45" i="10"/>
  <c r="M43" i="10"/>
  <c r="K45" i="10"/>
  <c r="U43" i="10"/>
  <c r="S45" i="10"/>
  <c r="T45" i="10"/>
  <c r="L44" i="10"/>
  <c r="J46" i="10"/>
  <c r="T44" i="10"/>
  <c r="R46" i="10"/>
  <c r="I46" i="10"/>
  <c r="S46" i="10"/>
  <c r="D43" i="10"/>
  <c r="U44" i="10"/>
  <c r="K44" i="10"/>
  <c r="L64" i="10"/>
  <c r="U64" i="10"/>
  <c r="K65" i="10"/>
  <c r="D64" i="10"/>
  <c r="M64" i="10"/>
  <c r="G64" i="10"/>
  <c r="R64" i="10"/>
  <c r="J65" i="10"/>
  <c r="T65" i="10"/>
  <c r="I66" i="10"/>
  <c r="R66" i="10"/>
  <c r="H67" i="10"/>
  <c r="Q67" i="10"/>
  <c r="G68" i="10"/>
  <c r="P68" i="10"/>
  <c r="H64" i="10"/>
  <c r="S64" i="10"/>
  <c r="L65" i="10"/>
  <c r="U65" i="10"/>
  <c r="J66" i="10"/>
  <c r="S66" i="10"/>
  <c r="I67" i="10"/>
  <c r="R67" i="10"/>
  <c r="H68" i="10"/>
  <c r="Q68" i="10"/>
  <c r="I64" i="10"/>
  <c r="T64" i="10"/>
  <c r="M65" i="10"/>
  <c r="K66" i="10"/>
  <c r="T66" i="10"/>
  <c r="J67" i="10"/>
  <c r="S67" i="10"/>
  <c r="I68" i="10"/>
  <c r="R68" i="10"/>
  <c r="J64" i="10"/>
  <c r="D65" i="10"/>
  <c r="O65" i="10"/>
  <c r="L66" i="10"/>
  <c r="U66" i="10"/>
  <c r="K67" i="10"/>
  <c r="T67" i="10"/>
  <c r="J68" i="10"/>
  <c r="S68" i="10"/>
  <c r="O64" i="10"/>
  <c r="G65" i="10"/>
  <c r="Q65" i="10"/>
  <c r="E66" i="10"/>
  <c r="O66" i="10"/>
  <c r="D67" i="10"/>
  <c r="M67" i="10"/>
  <c r="L68" i="10"/>
  <c r="U68" i="10"/>
  <c r="P64" i="10"/>
  <c r="H65" i="10"/>
  <c r="R65" i="10"/>
  <c r="G66" i="10"/>
  <c r="P66" i="10"/>
  <c r="E67" i="10"/>
  <c r="O67" i="10"/>
  <c r="D68" i="10"/>
  <c r="M68" i="10"/>
  <c r="P65" i="10"/>
  <c r="M66" i="10"/>
  <c r="K68" i="10"/>
  <c r="K64" i="10"/>
  <c r="S65" i="10"/>
  <c r="Q66" i="10"/>
  <c r="O68" i="10"/>
  <c r="L67" i="10"/>
  <c r="T68" i="10"/>
  <c r="E64" i="10"/>
  <c r="G67" i="10"/>
  <c r="Q64" i="10"/>
  <c r="P67" i="10"/>
  <c r="I65" i="10"/>
  <c r="E68" i="10"/>
  <c r="E65" i="10"/>
  <c r="D66" i="10"/>
  <c r="U67" i="10"/>
  <c r="H66" i="10"/>
  <c r="L59" i="10"/>
  <c r="U59" i="10"/>
  <c r="K60" i="10"/>
  <c r="T60" i="10"/>
  <c r="I61" i="10"/>
  <c r="R61" i="10"/>
  <c r="D59" i="10"/>
  <c r="M59" i="10"/>
  <c r="L60" i="10"/>
  <c r="U60" i="10"/>
  <c r="J61" i="10"/>
  <c r="S61" i="10"/>
  <c r="P59" i="10"/>
  <c r="H60" i="10"/>
  <c r="S60" i="10"/>
  <c r="L61" i="10"/>
  <c r="E59" i="10"/>
  <c r="Q59" i="10"/>
  <c r="I60" i="10"/>
  <c r="M61" i="10"/>
  <c r="G59" i="10"/>
  <c r="R59" i="10"/>
  <c r="J60" i="10"/>
  <c r="O61" i="10"/>
  <c r="H59" i="10"/>
  <c r="S59" i="10"/>
  <c r="M60" i="10"/>
  <c r="D61" i="10"/>
  <c r="P61" i="10"/>
  <c r="J59" i="10"/>
  <c r="D60" i="10"/>
  <c r="P60" i="10"/>
  <c r="G61" i="10"/>
  <c r="T61" i="10"/>
  <c r="K59" i="10"/>
  <c r="E60" i="10"/>
  <c r="Q60" i="10"/>
  <c r="H61" i="10"/>
  <c r="U61" i="10"/>
  <c r="I59" i="10"/>
  <c r="Q61" i="10"/>
  <c r="O60" i="10"/>
  <c r="O59" i="10"/>
  <c r="T59" i="10"/>
  <c r="G60" i="10"/>
  <c r="R60" i="10"/>
  <c r="K61" i="10"/>
  <c r="E61" i="10"/>
  <c r="H36" i="10"/>
  <c r="Q36" i="10"/>
  <c r="G37" i="10"/>
  <c r="P37" i="10"/>
  <c r="E38" i="10"/>
  <c r="O38" i="10"/>
  <c r="I36" i="10"/>
  <c r="R36" i="10"/>
  <c r="H37" i="10"/>
  <c r="Q37" i="10"/>
  <c r="G38" i="10"/>
  <c r="P38" i="10"/>
  <c r="J36" i="10"/>
  <c r="S36" i="10"/>
  <c r="I37" i="10"/>
  <c r="R37" i="10"/>
  <c r="H38" i="10"/>
  <c r="Q38" i="10"/>
  <c r="K36" i="10"/>
  <c r="T36" i="10"/>
  <c r="J37" i="10"/>
  <c r="S37" i="10"/>
  <c r="I38" i="10"/>
  <c r="R38" i="10"/>
  <c r="L36" i="10"/>
  <c r="U36" i="10"/>
  <c r="K37" i="10"/>
  <c r="T37" i="10"/>
  <c r="J38" i="10"/>
  <c r="S38" i="10"/>
  <c r="D36" i="10"/>
  <c r="M36" i="10"/>
  <c r="L37" i="10"/>
  <c r="U37" i="10"/>
  <c r="K38" i="10"/>
  <c r="T38" i="10"/>
  <c r="D37" i="10"/>
  <c r="U38" i="10"/>
  <c r="E37" i="10"/>
  <c r="M37" i="10"/>
  <c r="O37" i="10"/>
  <c r="G36" i="10"/>
  <c r="D38" i="10"/>
  <c r="O36" i="10"/>
  <c r="L38" i="10"/>
  <c r="E36" i="10"/>
  <c r="P36" i="10"/>
  <c r="M38" i="10"/>
  <c r="I47" i="10"/>
  <c r="R47" i="10"/>
  <c r="J47" i="10"/>
  <c r="S47" i="10"/>
  <c r="K47" i="10"/>
  <c r="T47" i="10"/>
  <c r="L47" i="10"/>
  <c r="U47" i="10"/>
  <c r="D47" i="10"/>
  <c r="M47" i="10"/>
  <c r="E47" i="10"/>
  <c r="O47" i="10"/>
  <c r="H47" i="10"/>
  <c r="P47" i="10"/>
  <c r="G47" i="10"/>
  <c r="Q47" i="10"/>
  <c r="E84" i="10"/>
  <c r="M84" i="10"/>
  <c r="L85" i="10"/>
  <c r="U85" i="10"/>
  <c r="K86" i="10"/>
  <c r="T86" i="10"/>
  <c r="H85" i="10"/>
  <c r="D84" i="10"/>
  <c r="O84" i="10"/>
  <c r="D85" i="10"/>
  <c r="M85" i="10"/>
  <c r="L86" i="10"/>
  <c r="U86" i="10"/>
  <c r="R84" i="10"/>
  <c r="P86" i="10"/>
  <c r="G84" i="10"/>
  <c r="P84" i="10"/>
  <c r="E85" i="10"/>
  <c r="O85" i="10"/>
  <c r="D86" i="10"/>
  <c r="M86" i="10"/>
  <c r="Q85" i="10"/>
  <c r="H84" i="10"/>
  <c r="Q84" i="10"/>
  <c r="G85" i="10"/>
  <c r="P85" i="10"/>
  <c r="E86" i="10"/>
  <c r="O86" i="10"/>
  <c r="I84" i="10"/>
  <c r="G86" i="10"/>
  <c r="J84" i="10"/>
  <c r="S84" i="10"/>
  <c r="I85" i="10"/>
  <c r="X85" i="10" s="1"/>
  <c r="R85" i="10"/>
  <c r="H86" i="10"/>
  <c r="Q86" i="10"/>
  <c r="L84" i="10"/>
  <c r="K85" i="10"/>
  <c r="T85" i="10"/>
  <c r="K84" i="10"/>
  <c r="Y84" i="10" s="1"/>
  <c r="T84" i="10"/>
  <c r="J85" i="10"/>
  <c r="S85" i="10"/>
  <c r="I86" i="10"/>
  <c r="R86" i="10"/>
  <c r="U84" i="10"/>
  <c r="J86" i="10"/>
  <c r="S86" i="10"/>
  <c r="G48" i="10"/>
  <c r="P48" i="10"/>
  <c r="E49" i="10"/>
  <c r="O49" i="10"/>
  <c r="H48" i="10"/>
  <c r="Q48" i="10"/>
  <c r="G49" i="10"/>
  <c r="P49" i="10"/>
  <c r="I48" i="10"/>
  <c r="R48" i="10"/>
  <c r="H49" i="10"/>
  <c r="Q49" i="10"/>
  <c r="J48" i="10"/>
  <c r="S48" i="10"/>
  <c r="I49" i="10"/>
  <c r="R49" i="10"/>
  <c r="K48" i="10"/>
  <c r="T48" i="10"/>
  <c r="J49" i="10"/>
  <c r="S49" i="10"/>
  <c r="L48" i="10"/>
  <c r="U48" i="10"/>
  <c r="K49" i="10"/>
  <c r="T49" i="10"/>
  <c r="D48" i="10"/>
  <c r="U49" i="10"/>
  <c r="E48" i="10"/>
  <c r="M48" i="10"/>
  <c r="O48" i="10"/>
  <c r="D49" i="10"/>
  <c r="L49" i="10"/>
  <c r="M49" i="10"/>
  <c r="D31" i="10"/>
  <c r="M31" i="10"/>
  <c r="L32" i="10"/>
  <c r="U32" i="10"/>
  <c r="K33" i="10"/>
  <c r="T33" i="10"/>
  <c r="E31" i="10"/>
  <c r="O31" i="10"/>
  <c r="D32" i="10"/>
  <c r="M32" i="10"/>
  <c r="L33" i="10"/>
  <c r="U33" i="10"/>
  <c r="G31" i="10"/>
  <c r="P31" i="10"/>
  <c r="E32" i="10"/>
  <c r="O32" i="10"/>
  <c r="D33" i="10"/>
  <c r="M33" i="10"/>
  <c r="H31" i="10"/>
  <c r="Q31" i="10"/>
  <c r="G32" i="10"/>
  <c r="P32" i="10"/>
  <c r="E33" i="10"/>
  <c r="O33" i="10"/>
  <c r="I31" i="10"/>
  <c r="R31" i="10"/>
  <c r="H32" i="10"/>
  <c r="Q32" i="10"/>
  <c r="G33" i="10"/>
  <c r="P33" i="10"/>
  <c r="J31" i="10"/>
  <c r="S31" i="10"/>
  <c r="I32" i="10"/>
  <c r="R32" i="10"/>
  <c r="H33" i="10"/>
  <c r="Q33" i="10"/>
  <c r="K31" i="10"/>
  <c r="I33" i="10"/>
  <c r="L31" i="10"/>
  <c r="J33" i="10"/>
  <c r="T31" i="10"/>
  <c r="R33" i="10"/>
  <c r="U31" i="10"/>
  <c r="S33" i="10"/>
  <c r="K32" i="10"/>
  <c r="S32" i="10"/>
  <c r="J32" i="10"/>
  <c r="T32" i="10"/>
  <c r="U3" i="3" a="1"/>
  <c r="U3" i="3" s="1"/>
  <c r="V3" i="3" s="1"/>
  <c r="T24" i="3" a="1"/>
  <c r="T24" i="3" s="1"/>
  <c r="T18" i="3" a="1"/>
  <c r="T18" i="3" s="1"/>
  <c r="T14" i="3" a="1"/>
  <c r="T14" i="3" s="1"/>
  <c r="T29" i="3" a="1"/>
  <c r="T29" i="3" s="1"/>
  <c r="U17" i="3" a="1"/>
  <c r="U17" i="3" s="1"/>
  <c r="V17" i="3" s="1"/>
  <c r="U24" i="3" a="1"/>
  <c r="U24" i="3" s="1"/>
  <c r="V24" i="3" s="1"/>
  <c r="T4" i="3" a="1"/>
  <c r="T4" i="3" s="1"/>
  <c r="T19" i="3" a="1"/>
  <c r="T19" i="3" s="1"/>
  <c r="T16" i="3" a="1"/>
  <c r="T16" i="3" s="1"/>
  <c r="T20" i="3" a="1"/>
  <c r="T20" i="3" s="1"/>
  <c r="T28" i="3" a="1"/>
  <c r="T28" i="3" s="1"/>
  <c r="T17" i="3" a="1"/>
  <c r="T17" i="3" s="1"/>
  <c r="T10" i="3" a="1"/>
  <c r="T10" i="3" s="1"/>
  <c r="T30" i="3" a="1"/>
  <c r="T30" i="3" s="1"/>
  <c r="T9" i="3" a="1"/>
  <c r="T9" i="3" s="1"/>
  <c r="T15" i="3" a="1"/>
  <c r="T15" i="3" s="1"/>
  <c r="U12" i="3" a="1"/>
  <c r="U12" i="3" s="1"/>
  <c r="V12" i="3" s="1"/>
  <c r="U31" i="3" a="1"/>
  <c r="U31" i="3" s="1"/>
  <c r="V31" i="3" s="1"/>
  <c r="U13" i="3" a="1"/>
  <c r="U13" i="3" s="1"/>
  <c r="V13" i="3" s="1"/>
  <c r="U27" i="3" a="1"/>
  <c r="U27" i="3" s="1"/>
  <c r="V27" i="3" s="1"/>
  <c r="T5" i="3" a="1"/>
  <c r="T5" i="3" s="1"/>
  <c r="T25" i="3" a="1"/>
  <c r="T25" i="3" s="1"/>
  <c r="T22" i="3" a="1"/>
  <c r="T22" i="3" s="1"/>
  <c r="T26" i="3" a="1"/>
  <c r="T26" i="3" s="1"/>
  <c r="U28" i="3" a="1"/>
  <c r="U28" i="3" s="1"/>
  <c r="V28" i="3" s="1"/>
  <c r="U10" i="3" a="1"/>
  <c r="U10" i="3" s="1"/>
  <c r="V10" i="3" s="1"/>
  <c r="U18" i="3" a="1"/>
  <c r="U18" i="3" s="1"/>
  <c r="V18" i="3" s="1"/>
  <c r="U14" i="3" a="1"/>
  <c r="U14" i="3" s="1"/>
  <c r="V14" i="3" s="1"/>
  <c r="U29" i="3" a="1"/>
  <c r="U29" i="3" s="1"/>
  <c r="V29" i="3" s="1"/>
  <c r="BN2" i="1"/>
  <c r="U4" i="3" a="1"/>
  <c r="U4" i="3" s="1"/>
  <c r="V4" i="3" s="1"/>
  <c r="U19" i="3" a="1"/>
  <c r="U19" i="3" s="1"/>
  <c r="V19" i="3" s="1"/>
  <c r="U5" i="3" a="1"/>
  <c r="U5" i="3" s="1"/>
  <c r="V5" i="3" s="1"/>
  <c r="U25" i="3" a="1"/>
  <c r="U25" i="3" s="1"/>
  <c r="V25" i="3" s="1"/>
  <c r="U22" i="3" a="1"/>
  <c r="U22" i="3" s="1"/>
  <c r="V22" i="3" s="1"/>
  <c r="U26" i="3" a="1"/>
  <c r="U26" i="3" s="1"/>
  <c r="V26" i="3" s="1"/>
  <c r="T23" i="3" a="1"/>
  <c r="T23" i="3" s="1"/>
  <c r="U16" i="3" a="1"/>
  <c r="U16" i="3" s="1"/>
  <c r="V16" i="3" s="1"/>
  <c r="T6" i="3" a="1"/>
  <c r="T6" i="3" s="1"/>
  <c r="U23" i="3" a="1"/>
  <c r="U23" i="3" s="1"/>
  <c r="V23" i="3" s="1"/>
  <c r="U30" i="3" a="1"/>
  <c r="U30" i="3" s="1"/>
  <c r="V30" i="3" s="1"/>
  <c r="T7" i="3" a="1"/>
  <c r="T7" i="3" s="1"/>
  <c r="T11" i="3" a="1"/>
  <c r="T11" i="3" s="1"/>
  <c r="T8" i="3" a="1"/>
  <c r="T8" i="3" s="1"/>
  <c r="T21" i="3" a="1"/>
  <c r="T21" i="3" s="1"/>
  <c r="U9" i="3" a="1"/>
  <c r="U9" i="3" s="1"/>
  <c r="V9" i="3" s="1"/>
  <c r="U6" i="3" a="1"/>
  <c r="U6" i="3" s="1"/>
  <c r="V6" i="3" s="1"/>
  <c r="T3" i="3" a="1"/>
  <c r="T3" i="3" s="1"/>
  <c r="T12" i="3" a="1"/>
  <c r="T12" i="3" s="1"/>
  <c r="T31" i="3" a="1"/>
  <c r="T31" i="3" s="1"/>
  <c r="T13" i="3" a="1"/>
  <c r="T13" i="3" s="1"/>
  <c r="T2" i="3" a="1"/>
  <c r="T2" i="3" s="1"/>
  <c r="T27" i="3" a="1"/>
  <c r="T27" i="3" s="1"/>
  <c r="U15" i="3" a="1"/>
  <c r="U15" i="3" s="1"/>
  <c r="V15" i="3" s="1"/>
  <c r="U7" i="3" a="1"/>
  <c r="U7" i="3" s="1"/>
  <c r="V7" i="3" s="1"/>
  <c r="U11" i="3" a="1"/>
  <c r="U11" i="3" s="1"/>
  <c r="V11" i="3" s="1"/>
  <c r="U8" i="3" a="1"/>
  <c r="U8" i="3" s="1"/>
  <c r="V8" i="3" s="1"/>
  <c r="U21" i="3" a="1"/>
  <c r="U21" i="3" s="1"/>
  <c r="V21" i="3" s="1"/>
  <c r="D146" i="5"/>
  <c r="C36" i="5"/>
  <c r="C50" i="5"/>
  <c r="R31" i="4"/>
  <c r="S31" i="4" s="1"/>
  <c r="C75" i="5"/>
  <c r="U2" i="3" a="1"/>
  <c r="U2" i="3" s="1"/>
  <c r="D114" i="5"/>
  <c r="C63" i="5"/>
  <c r="C96" i="5"/>
  <c r="D92" i="5"/>
  <c r="D85" i="5"/>
  <c r="D89" i="5"/>
  <c r="C37" i="5"/>
  <c r="C98" i="5"/>
  <c r="C109" i="5"/>
  <c r="D48" i="5"/>
  <c r="C24" i="5"/>
  <c r="D155" i="5"/>
  <c r="D144" i="5"/>
  <c r="C118" i="5"/>
  <c r="C156" i="5"/>
  <c r="C69" i="5"/>
  <c r="C31" i="5"/>
  <c r="C110" i="5"/>
  <c r="C41" i="5"/>
  <c r="C159" i="5"/>
  <c r="D56" i="5"/>
  <c r="D134" i="5"/>
  <c r="D66" i="5"/>
  <c r="D141" i="5"/>
  <c r="D65" i="5"/>
  <c r="D102" i="5"/>
  <c r="D41" i="5"/>
  <c r="BW2" i="1"/>
  <c r="V112" i="10"/>
  <c r="V85" i="10"/>
  <c r="V41" i="10"/>
  <c r="V84" i="10"/>
  <c r="V123" i="10"/>
  <c r="V68" i="10"/>
  <c r="V49" i="10"/>
  <c r="V44" i="10"/>
  <c r="V2" i="10"/>
  <c r="V152" i="10"/>
  <c r="V64" i="10"/>
  <c r="V47" i="10"/>
  <c r="V172" i="10"/>
  <c r="V42" i="10"/>
  <c r="T29" i="4"/>
  <c r="H22" i="10"/>
  <c r="Q22" i="10"/>
  <c r="G23" i="10"/>
  <c r="P23" i="10"/>
  <c r="E24" i="10"/>
  <c r="O24" i="10"/>
  <c r="D25" i="10"/>
  <c r="M25" i="10"/>
  <c r="I22" i="10"/>
  <c r="R22" i="10"/>
  <c r="H23" i="10"/>
  <c r="Q23" i="10"/>
  <c r="G24" i="10"/>
  <c r="P24" i="10"/>
  <c r="E25" i="10"/>
  <c r="O25" i="10"/>
  <c r="K26" i="10"/>
  <c r="T26" i="10"/>
  <c r="J27" i="10"/>
  <c r="S27" i="10"/>
  <c r="I28" i="10"/>
  <c r="R28" i="10"/>
  <c r="H29" i="10"/>
  <c r="Q29" i="10"/>
  <c r="G30" i="10"/>
  <c r="P30" i="10"/>
  <c r="S22" i="10"/>
  <c r="R23" i="10"/>
  <c r="Q24" i="10"/>
  <c r="P25" i="10"/>
  <c r="U26" i="10"/>
  <c r="K27" i="10"/>
  <c r="T27" i="10"/>
  <c r="S28" i="10"/>
  <c r="R29" i="10"/>
  <c r="H30" i="10"/>
  <c r="S30" i="10"/>
  <c r="J22" i="10"/>
  <c r="I23" i="10"/>
  <c r="H24" i="10"/>
  <c r="G25" i="10"/>
  <c r="L26" i="10"/>
  <c r="J28" i="10"/>
  <c r="I29" i="10"/>
  <c r="Q30" i="10"/>
  <c r="K22" i="10"/>
  <c r="T22" i="10"/>
  <c r="J23" i="10"/>
  <c r="S23" i="10"/>
  <c r="I24" i="10"/>
  <c r="R24" i="10"/>
  <c r="H25" i="10"/>
  <c r="Q25" i="10"/>
  <c r="D26" i="10"/>
  <c r="M26" i="10"/>
  <c r="L27" i="10"/>
  <c r="U27" i="10"/>
  <c r="K28" i="10"/>
  <c r="T28" i="10"/>
  <c r="J29" i="10"/>
  <c r="S29" i="10"/>
  <c r="I30" i="10"/>
  <c r="R30" i="10"/>
  <c r="J30" i="10"/>
  <c r="T25" i="10"/>
  <c r="L22" i="10"/>
  <c r="U22" i="10"/>
  <c r="K23" i="10"/>
  <c r="T23" i="10"/>
  <c r="J24" i="10"/>
  <c r="S24" i="10"/>
  <c r="I25" i="10"/>
  <c r="R25" i="10"/>
  <c r="E26" i="10"/>
  <c r="O26" i="10"/>
  <c r="D27" i="10"/>
  <c r="M27" i="10"/>
  <c r="L28" i="10"/>
  <c r="U28" i="10"/>
  <c r="K29" i="10"/>
  <c r="T29" i="10"/>
  <c r="D22" i="10"/>
  <c r="M22" i="10"/>
  <c r="L23" i="10"/>
  <c r="U23" i="10"/>
  <c r="K24" i="10"/>
  <c r="T24" i="10"/>
  <c r="J25" i="10"/>
  <c r="S25" i="10"/>
  <c r="G26" i="10"/>
  <c r="P26" i="10"/>
  <c r="E27" i="10"/>
  <c r="O27" i="10"/>
  <c r="D28" i="10"/>
  <c r="M28" i="10"/>
  <c r="L29" i="10"/>
  <c r="U29" i="10"/>
  <c r="K30" i="10"/>
  <c r="T30" i="10"/>
  <c r="E22" i="10"/>
  <c r="O22" i="10"/>
  <c r="D23" i="10"/>
  <c r="M23" i="10"/>
  <c r="L24" i="10"/>
  <c r="U24" i="10"/>
  <c r="K25" i="10"/>
  <c r="M24" i="10"/>
  <c r="H27" i="10"/>
  <c r="O28" i="10"/>
  <c r="P29" i="10"/>
  <c r="H26" i="10"/>
  <c r="P28" i="10"/>
  <c r="D30" i="10"/>
  <c r="E23" i="10"/>
  <c r="M30" i="10"/>
  <c r="O23" i="10"/>
  <c r="G28" i="10"/>
  <c r="I27" i="10"/>
  <c r="E30" i="10"/>
  <c r="U30" i="10"/>
  <c r="L25" i="10"/>
  <c r="I26" i="10"/>
  <c r="P27" i="10"/>
  <c r="Q28" i="10"/>
  <c r="E28" i="10"/>
  <c r="O30" i="10"/>
  <c r="O29" i="10"/>
  <c r="G22" i="10"/>
  <c r="U25" i="10"/>
  <c r="J26" i="10"/>
  <c r="Q27" i="10"/>
  <c r="D29" i="10"/>
  <c r="L30" i="10"/>
  <c r="R26" i="10"/>
  <c r="M29" i="10"/>
  <c r="D24" i="10"/>
  <c r="G27" i="10"/>
  <c r="P22" i="10"/>
  <c r="Q26" i="10"/>
  <c r="R27" i="10"/>
  <c r="E29" i="10"/>
  <c r="G29" i="10"/>
  <c r="S26" i="10"/>
  <c r="H28" i="10"/>
  <c r="D24" i="5"/>
  <c r="J16" i="10"/>
  <c r="S16" i="10"/>
  <c r="H17" i="10"/>
  <c r="Q17" i="10"/>
  <c r="E18" i="10"/>
  <c r="O18" i="10"/>
  <c r="D19" i="10"/>
  <c r="M19" i="10"/>
  <c r="L20" i="10"/>
  <c r="U20" i="10"/>
  <c r="I21" i="10"/>
  <c r="R21" i="10"/>
  <c r="K16" i="10"/>
  <c r="T16" i="10"/>
  <c r="I17" i="10"/>
  <c r="R17" i="10"/>
  <c r="G18" i="10"/>
  <c r="P18" i="10"/>
  <c r="E19" i="10"/>
  <c r="O19" i="10"/>
  <c r="D20" i="10"/>
  <c r="M20" i="10"/>
  <c r="J21" i="10"/>
  <c r="S21" i="10"/>
  <c r="O20" i="10"/>
  <c r="T21" i="10"/>
  <c r="L16" i="10"/>
  <c r="U16" i="10"/>
  <c r="J17" i="10"/>
  <c r="S17" i="10"/>
  <c r="H18" i="10"/>
  <c r="Q18" i="10"/>
  <c r="G19" i="10"/>
  <c r="P19" i="10"/>
  <c r="E20" i="10"/>
  <c r="K21" i="10"/>
  <c r="D16" i="10"/>
  <c r="M16" i="10"/>
  <c r="K17" i="10"/>
  <c r="T17" i="10"/>
  <c r="I18" i="10"/>
  <c r="R18" i="10"/>
  <c r="H19" i="10"/>
  <c r="Q19" i="10"/>
  <c r="G20" i="10"/>
  <c r="P20" i="10"/>
  <c r="L21" i="10"/>
  <c r="U21" i="10"/>
  <c r="E16" i="10"/>
  <c r="O16" i="10"/>
  <c r="L17" i="10"/>
  <c r="U17" i="10"/>
  <c r="J18" i="10"/>
  <c r="S18" i="10"/>
  <c r="I19" i="10"/>
  <c r="R19" i="10"/>
  <c r="H20" i="10"/>
  <c r="Q20" i="10"/>
  <c r="D21" i="10"/>
  <c r="M21" i="10"/>
  <c r="G16" i="10"/>
  <c r="P16" i="10"/>
  <c r="D17" i="10"/>
  <c r="M17" i="10"/>
  <c r="K18" i="10"/>
  <c r="T18" i="10"/>
  <c r="J19" i="10"/>
  <c r="S19" i="10"/>
  <c r="I20" i="10"/>
  <c r="R20" i="10"/>
  <c r="E21" i="10"/>
  <c r="O21" i="10"/>
  <c r="H16" i="10"/>
  <c r="Q16" i="10"/>
  <c r="E17" i="10"/>
  <c r="O17" i="10"/>
  <c r="L18" i="10"/>
  <c r="U18" i="10"/>
  <c r="K19" i="10"/>
  <c r="T19" i="10"/>
  <c r="J20" i="10"/>
  <c r="S20" i="10"/>
  <c r="G21" i="10"/>
  <c r="P21" i="10"/>
  <c r="T20" i="10"/>
  <c r="K20" i="10"/>
  <c r="H21" i="10"/>
  <c r="U19" i="10"/>
  <c r="I16" i="10"/>
  <c r="D18" i="10"/>
  <c r="Q21" i="10"/>
  <c r="P17" i="10"/>
  <c r="R16" i="10"/>
  <c r="M18" i="10"/>
  <c r="G17" i="10"/>
  <c r="L19" i="10"/>
  <c r="D110" i="5"/>
  <c r="E3" i="10"/>
  <c r="O3" i="10"/>
  <c r="D4" i="10"/>
  <c r="M4" i="10"/>
  <c r="L5" i="10"/>
  <c r="U5" i="10"/>
  <c r="J6" i="10"/>
  <c r="S6" i="10"/>
  <c r="I7" i="10"/>
  <c r="R7" i="10"/>
  <c r="E8" i="10"/>
  <c r="O8" i="10"/>
  <c r="G3" i="10"/>
  <c r="P3" i="10"/>
  <c r="E4" i="10"/>
  <c r="O4" i="10"/>
  <c r="D5" i="10"/>
  <c r="M5" i="10"/>
  <c r="K6" i="10"/>
  <c r="T6" i="10"/>
  <c r="J7" i="10"/>
  <c r="S7" i="10"/>
  <c r="G8" i="10"/>
  <c r="P8" i="10"/>
  <c r="H3" i="10"/>
  <c r="Q3" i="10"/>
  <c r="G4" i="10"/>
  <c r="P4" i="10"/>
  <c r="E5" i="10"/>
  <c r="O5" i="10"/>
  <c r="L6" i="10"/>
  <c r="U6" i="10"/>
  <c r="K7" i="10"/>
  <c r="T7" i="10"/>
  <c r="H8" i="10"/>
  <c r="Q8" i="10"/>
  <c r="I3" i="10"/>
  <c r="R3" i="10"/>
  <c r="H4" i="10"/>
  <c r="Q4" i="10"/>
  <c r="G5" i="10"/>
  <c r="P5" i="10"/>
  <c r="D6" i="10"/>
  <c r="M6" i="10"/>
  <c r="L7" i="10"/>
  <c r="U7" i="10"/>
  <c r="I8" i="10"/>
  <c r="R8" i="10"/>
  <c r="J3" i="10"/>
  <c r="S3" i="10"/>
  <c r="I4" i="10"/>
  <c r="R4" i="10"/>
  <c r="H5" i="10"/>
  <c r="Q5" i="10"/>
  <c r="E6" i="10"/>
  <c r="O6" i="10"/>
  <c r="D7" i="10"/>
  <c r="M7" i="10"/>
  <c r="J8" i="10"/>
  <c r="S8" i="10"/>
  <c r="K3" i="10"/>
  <c r="T3" i="10"/>
  <c r="J4" i="10"/>
  <c r="S4" i="10"/>
  <c r="I5" i="10"/>
  <c r="R5" i="10"/>
  <c r="G6" i="10"/>
  <c r="P6" i="10"/>
  <c r="E7" i="10"/>
  <c r="O7" i="10"/>
  <c r="K8" i="10"/>
  <c r="T8" i="10"/>
  <c r="L3" i="10"/>
  <c r="U3" i="10"/>
  <c r="K4" i="10"/>
  <c r="T4" i="10"/>
  <c r="J5" i="10"/>
  <c r="S5" i="10"/>
  <c r="H6" i="10"/>
  <c r="Q6" i="10"/>
  <c r="G7" i="10"/>
  <c r="P7" i="10"/>
  <c r="L8" i="10"/>
  <c r="U8" i="10"/>
  <c r="K5" i="10"/>
  <c r="D8" i="10"/>
  <c r="T5" i="10"/>
  <c r="M8" i="10"/>
  <c r="L4" i="10"/>
  <c r="I6" i="10"/>
  <c r="D3" i="10"/>
  <c r="R6" i="10"/>
  <c r="M3" i="10"/>
  <c r="H7" i="10"/>
  <c r="U4" i="10"/>
  <c r="Q7" i="10"/>
  <c r="C22" i="5"/>
  <c r="L9" i="10"/>
  <c r="U9" i="10"/>
  <c r="K10" i="10"/>
  <c r="T10" i="10"/>
  <c r="H11" i="10"/>
  <c r="Q11" i="10"/>
  <c r="E12" i="10"/>
  <c r="O12" i="10"/>
  <c r="D13" i="10"/>
  <c r="M13" i="10"/>
  <c r="L14" i="10"/>
  <c r="U14" i="10"/>
  <c r="K15" i="10"/>
  <c r="T15" i="10"/>
  <c r="D9" i="10"/>
  <c r="M9" i="10"/>
  <c r="L10" i="10"/>
  <c r="U10" i="10"/>
  <c r="I11" i="10"/>
  <c r="R11" i="10"/>
  <c r="G12" i="10"/>
  <c r="P12" i="10"/>
  <c r="E13" i="10"/>
  <c r="O13" i="10"/>
  <c r="D14" i="10"/>
  <c r="M14" i="10"/>
  <c r="L15" i="10"/>
  <c r="U15" i="10"/>
  <c r="E9" i="10"/>
  <c r="O9" i="10"/>
  <c r="D10" i="10"/>
  <c r="M10" i="10"/>
  <c r="J11" i="10"/>
  <c r="S11" i="10"/>
  <c r="H12" i="10"/>
  <c r="Q12" i="10"/>
  <c r="G13" i="10"/>
  <c r="P13" i="10"/>
  <c r="E14" i="10"/>
  <c r="O14" i="10"/>
  <c r="D15" i="10"/>
  <c r="M15" i="10"/>
  <c r="G9" i="10"/>
  <c r="P9" i="10"/>
  <c r="E10" i="10"/>
  <c r="O10" i="10"/>
  <c r="K11" i="10"/>
  <c r="T11" i="10"/>
  <c r="I12" i="10"/>
  <c r="R12" i="10"/>
  <c r="H13" i="10"/>
  <c r="Q13" i="10"/>
  <c r="G14" i="10"/>
  <c r="P14" i="10"/>
  <c r="E15" i="10"/>
  <c r="O15" i="10"/>
  <c r="H9" i="10"/>
  <c r="Q9" i="10"/>
  <c r="G10" i="10"/>
  <c r="P10" i="10"/>
  <c r="L11" i="10"/>
  <c r="U11" i="10"/>
  <c r="J12" i="10"/>
  <c r="S12" i="10"/>
  <c r="I13" i="10"/>
  <c r="R13" i="10"/>
  <c r="H14" i="10"/>
  <c r="Q14" i="10"/>
  <c r="G15" i="10"/>
  <c r="P15" i="10"/>
  <c r="I9" i="10"/>
  <c r="R9" i="10"/>
  <c r="H10" i="10"/>
  <c r="Q10" i="10"/>
  <c r="D11" i="10"/>
  <c r="M11" i="10"/>
  <c r="K12" i="10"/>
  <c r="T12" i="10"/>
  <c r="J13" i="10"/>
  <c r="S13" i="10"/>
  <c r="I14" i="10"/>
  <c r="R14" i="10"/>
  <c r="H15" i="10"/>
  <c r="Q15" i="10"/>
  <c r="J9" i="10"/>
  <c r="S9" i="10"/>
  <c r="I10" i="10"/>
  <c r="R10" i="10"/>
  <c r="E11" i="10"/>
  <c r="O11" i="10"/>
  <c r="L12" i="10"/>
  <c r="U12" i="10"/>
  <c r="K13" i="10"/>
  <c r="T13" i="10"/>
  <c r="J14" i="10"/>
  <c r="S14" i="10"/>
  <c r="I15" i="10"/>
  <c r="R15" i="10"/>
  <c r="S10" i="10"/>
  <c r="J15" i="10"/>
  <c r="P11" i="10"/>
  <c r="D12" i="10"/>
  <c r="S15" i="10"/>
  <c r="T14" i="10"/>
  <c r="M12" i="10"/>
  <c r="U13" i="10"/>
  <c r="K14" i="10"/>
  <c r="J10" i="10"/>
  <c r="L13" i="10"/>
  <c r="T9" i="10"/>
  <c r="K9" i="10"/>
  <c r="G11" i="10"/>
  <c r="D88" i="5"/>
  <c r="C79" i="5"/>
  <c r="C124" i="5"/>
  <c r="C114" i="5"/>
  <c r="C52" i="5"/>
  <c r="C62" i="5"/>
  <c r="D9" i="5"/>
  <c r="C112" i="5"/>
  <c r="C43" i="5"/>
  <c r="C155" i="5"/>
  <c r="C88" i="5"/>
  <c r="C121" i="5"/>
  <c r="C60" i="5"/>
  <c r="D7" i="5"/>
  <c r="D138" i="5"/>
  <c r="D17" i="5"/>
  <c r="D103" i="5"/>
  <c r="D30" i="5"/>
  <c r="C153" i="5"/>
  <c r="C94" i="5"/>
  <c r="C126" i="5"/>
  <c r="C102" i="5"/>
  <c r="D29" i="5"/>
  <c r="C144" i="5"/>
  <c r="D77" i="5"/>
  <c r="D108" i="5"/>
  <c r="D39" i="5"/>
  <c r="D151" i="5"/>
  <c r="D84" i="5"/>
  <c r="D117" i="5"/>
  <c r="C56" i="5"/>
  <c r="C5" i="5"/>
  <c r="C134" i="5"/>
  <c r="C13" i="5"/>
  <c r="C66" i="5"/>
  <c r="C21" i="5"/>
  <c r="C141" i="5"/>
  <c r="C74" i="5"/>
  <c r="C65" i="5"/>
  <c r="C27" i="5"/>
  <c r="D148" i="5"/>
  <c r="D81" i="5"/>
  <c r="D97" i="5"/>
  <c r="D35" i="5"/>
  <c r="R36" i="4"/>
  <c r="S36" i="4" s="1"/>
  <c r="T34" i="4"/>
  <c r="V32" i="4"/>
  <c r="V30" i="4"/>
  <c r="D105" i="5"/>
  <c r="D130" i="5"/>
  <c r="D51" i="5"/>
  <c r="C9" i="5"/>
  <c r="D70" i="5"/>
  <c r="D32" i="5"/>
  <c r="D147" i="5"/>
  <c r="D80" i="5"/>
  <c r="D111" i="5"/>
  <c r="D49" i="5"/>
  <c r="C7" i="5"/>
  <c r="C138" i="5"/>
  <c r="C17" i="5"/>
  <c r="C103" i="5"/>
  <c r="C30" i="5"/>
  <c r="D86" i="5"/>
  <c r="C29" i="5"/>
  <c r="D136" i="5"/>
  <c r="C77" i="5"/>
  <c r="C108" i="5"/>
  <c r="C39" i="5"/>
  <c r="C151" i="5"/>
  <c r="C84" i="5"/>
  <c r="C117" i="5"/>
  <c r="D47" i="5"/>
  <c r="D158" i="5"/>
  <c r="D91" i="5"/>
  <c r="D116" i="5"/>
  <c r="D55" i="5"/>
  <c r="D4" i="5"/>
  <c r="D133" i="5"/>
  <c r="D12" i="5"/>
  <c r="D54" i="5"/>
  <c r="D20" i="5"/>
  <c r="C148" i="5"/>
  <c r="C81" i="5"/>
  <c r="C97" i="5"/>
  <c r="C35" i="5"/>
  <c r="T28" i="4"/>
  <c r="V35" i="4"/>
  <c r="U32" i="4"/>
  <c r="U30" i="4"/>
  <c r="C10" i="5"/>
  <c r="D43" i="5"/>
  <c r="D121" i="5"/>
  <c r="D126" i="5"/>
  <c r="C85" i="5"/>
  <c r="C92" i="5"/>
  <c r="D5" i="5"/>
  <c r="D21" i="5"/>
  <c r="D27" i="5"/>
  <c r="C44" i="5"/>
  <c r="R28" i="4"/>
  <c r="S28" i="4" s="1"/>
  <c r="C2" i="5"/>
  <c r="C105" i="5"/>
  <c r="D34" i="5"/>
  <c r="C130" i="5"/>
  <c r="C51" i="5"/>
  <c r="C70" i="5"/>
  <c r="C32" i="5"/>
  <c r="C147" i="5"/>
  <c r="C80" i="5"/>
  <c r="C111" i="5"/>
  <c r="C49" i="5"/>
  <c r="D162" i="5"/>
  <c r="D95" i="5"/>
  <c r="D127" i="5"/>
  <c r="D68" i="5"/>
  <c r="D6" i="5"/>
  <c r="D145" i="5"/>
  <c r="C86" i="5"/>
  <c r="D119" i="5"/>
  <c r="D67" i="5"/>
  <c r="D160" i="5"/>
  <c r="C136" i="5"/>
  <c r="D15" i="5"/>
  <c r="D101" i="5"/>
  <c r="D28" i="5"/>
  <c r="D143" i="5"/>
  <c r="D76" i="5"/>
  <c r="D107" i="5"/>
  <c r="C47" i="5"/>
  <c r="C158" i="5"/>
  <c r="C91" i="5"/>
  <c r="C116" i="5"/>
  <c r="C55" i="5"/>
  <c r="C4" i="5"/>
  <c r="C133" i="5"/>
  <c r="C12" i="5"/>
  <c r="C54" i="5"/>
  <c r="C20" i="5"/>
  <c r="D140" i="5"/>
  <c r="D73" i="5"/>
  <c r="D64" i="5"/>
  <c r="U28" i="4"/>
  <c r="U35" i="4"/>
  <c r="R34" i="4"/>
  <c r="S34" i="4" s="1"/>
  <c r="T32" i="4"/>
  <c r="T30" i="4"/>
  <c r="D62" i="5"/>
  <c r="D112" i="5"/>
  <c r="D60" i="5"/>
  <c r="D153" i="5"/>
  <c r="C40" i="5"/>
  <c r="C48" i="5"/>
  <c r="C123" i="5"/>
  <c r="R33" i="4"/>
  <c r="S33" i="4" s="1"/>
  <c r="D2" i="5"/>
  <c r="D72" i="5"/>
  <c r="C34" i="5"/>
  <c r="D113" i="5"/>
  <c r="D129" i="5"/>
  <c r="D61" i="5"/>
  <c r="D8" i="5"/>
  <c r="D139" i="5"/>
  <c r="D18" i="5"/>
  <c r="D104" i="5"/>
  <c r="C162" i="5"/>
  <c r="C95" i="5"/>
  <c r="C127" i="5"/>
  <c r="C68" i="5"/>
  <c r="C6" i="5"/>
  <c r="C145" i="5"/>
  <c r="D78" i="5"/>
  <c r="C119" i="5"/>
  <c r="C67" i="5"/>
  <c r="C160" i="5"/>
  <c r="C15" i="5"/>
  <c r="C101" i="5"/>
  <c r="C28" i="5"/>
  <c r="C143" i="5"/>
  <c r="C76" i="5"/>
  <c r="C107" i="5"/>
  <c r="D38" i="5"/>
  <c r="D150" i="5"/>
  <c r="D83" i="5"/>
  <c r="D106" i="5"/>
  <c r="D46" i="5"/>
  <c r="D157" i="5"/>
  <c r="D90" i="5"/>
  <c r="D115" i="5"/>
  <c r="D45" i="5"/>
  <c r="D3" i="5"/>
  <c r="C140" i="5"/>
  <c r="C73" i="5"/>
  <c r="C64" i="5"/>
  <c r="D26" i="5"/>
  <c r="V28" i="4"/>
  <c r="T35" i="4"/>
  <c r="V33" i="4"/>
  <c r="R32" i="4"/>
  <c r="S32" i="4" s="1"/>
  <c r="R30" i="4"/>
  <c r="S30" i="4" s="1"/>
  <c r="D52" i="5"/>
  <c r="C146" i="5"/>
  <c r="D94" i="5"/>
  <c r="D13" i="5"/>
  <c r="D74" i="5"/>
  <c r="C89" i="5"/>
  <c r="R29" i="4"/>
  <c r="S29" i="4" s="1"/>
  <c r="D131" i="5"/>
  <c r="C72" i="5"/>
  <c r="D25" i="5"/>
  <c r="C113" i="5"/>
  <c r="D33" i="5"/>
  <c r="C129" i="5"/>
  <c r="C61" i="5"/>
  <c r="C8" i="5"/>
  <c r="C139" i="5"/>
  <c r="C18" i="5"/>
  <c r="C104" i="5"/>
  <c r="D42" i="5"/>
  <c r="D154" i="5"/>
  <c r="D87" i="5"/>
  <c r="D120" i="5"/>
  <c r="D59" i="5"/>
  <c r="D161" i="5"/>
  <c r="D137" i="5"/>
  <c r="C78" i="5"/>
  <c r="D58" i="5"/>
  <c r="D93" i="5"/>
  <c r="D125" i="5"/>
  <c r="D57" i="5"/>
  <c r="D23" i="5"/>
  <c r="D135" i="5"/>
  <c r="D14" i="5"/>
  <c r="C38" i="5"/>
  <c r="C150" i="5"/>
  <c r="C83" i="5"/>
  <c r="C106" i="5"/>
  <c r="C46" i="5"/>
  <c r="C157" i="5"/>
  <c r="C90" i="5"/>
  <c r="C115" i="5"/>
  <c r="C45" i="5"/>
  <c r="C3" i="5"/>
  <c r="D132" i="5"/>
  <c r="D11" i="5"/>
  <c r="D53" i="5"/>
  <c r="C26" i="5"/>
  <c r="V36" i="4"/>
  <c r="U33" i="4"/>
  <c r="V31" i="4"/>
  <c r="V29" i="4"/>
  <c r="U34" i="4"/>
  <c r="C131" i="5"/>
  <c r="D63" i="5"/>
  <c r="C25" i="5"/>
  <c r="D71" i="5"/>
  <c r="C33" i="5"/>
  <c r="D122" i="5"/>
  <c r="D50" i="5"/>
  <c r="D163" i="5"/>
  <c r="D96" i="5"/>
  <c r="D128" i="5"/>
  <c r="D69" i="5"/>
  <c r="C42" i="5"/>
  <c r="C154" i="5"/>
  <c r="C87" i="5"/>
  <c r="C120" i="5"/>
  <c r="C59" i="5"/>
  <c r="C161" i="5"/>
  <c r="C137" i="5"/>
  <c r="D16" i="5"/>
  <c r="D109" i="5"/>
  <c r="C58" i="5"/>
  <c r="D152" i="5"/>
  <c r="C93" i="5"/>
  <c r="C125" i="5"/>
  <c r="C57" i="5"/>
  <c r="C23" i="5"/>
  <c r="C135" i="5"/>
  <c r="C14" i="5"/>
  <c r="D100" i="5"/>
  <c r="D22" i="5"/>
  <c r="D142" i="5"/>
  <c r="D75" i="5"/>
  <c r="D99" i="5"/>
  <c r="D37" i="5"/>
  <c r="D149" i="5"/>
  <c r="D82" i="5"/>
  <c r="D98" i="5"/>
  <c r="D36" i="5"/>
  <c r="C132" i="5"/>
  <c r="C11" i="5"/>
  <c r="C53" i="5"/>
  <c r="D19" i="5"/>
  <c r="U36" i="4"/>
  <c r="R35" i="4"/>
  <c r="S35" i="4" s="1"/>
  <c r="T33" i="4"/>
  <c r="U31" i="4"/>
  <c r="U29" i="4"/>
  <c r="D10" i="5"/>
  <c r="C71" i="5"/>
  <c r="C122" i="5"/>
  <c r="C163" i="5"/>
  <c r="C128" i="5"/>
  <c r="D31" i="5"/>
  <c r="D79" i="5"/>
  <c r="C16" i="5"/>
  <c r="D40" i="5"/>
  <c r="C152" i="5"/>
  <c r="D118" i="5"/>
  <c r="D159" i="5"/>
  <c r="D124" i="5"/>
  <c r="C100" i="5"/>
  <c r="C142" i="5"/>
  <c r="C99" i="5"/>
  <c r="C149" i="5"/>
  <c r="C82" i="5"/>
  <c r="D156" i="5"/>
  <c r="D123" i="5"/>
  <c r="D44" i="5"/>
  <c r="C19" i="5"/>
  <c r="T36" i="4"/>
  <c r="V34" i="4"/>
  <c r="T31" i="4"/>
  <c r="G16" i="4"/>
  <c r="C19" i="4"/>
  <c r="D19" i="4" s="1"/>
  <c r="E21" i="4"/>
  <c r="F22" i="4"/>
  <c r="G23" i="4"/>
  <c r="C18" i="4"/>
  <c r="D18" i="4" s="1"/>
  <c r="E20" i="4"/>
  <c r="F21" i="4"/>
  <c r="G22" i="4"/>
  <c r="C17" i="4"/>
  <c r="D17" i="4" s="1"/>
  <c r="E19" i="4"/>
  <c r="F20" i="4"/>
  <c r="G21" i="4"/>
  <c r="C15" i="4"/>
  <c r="D15" i="4" s="1"/>
  <c r="C16" i="4"/>
  <c r="D16" i="4" s="1"/>
  <c r="E18" i="4"/>
  <c r="F19" i="4"/>
  <c r="G20" i="4"/>
  <c r="C23" i="4"/>
  <c r="D23" i="4" s="1"/>
  <c r="E17" i="4"/>
  <c r="F18" i="4"/>
  <c r="G19" i="4"/>
  <c r="C22" i="4"/>
  <c r="D22" i="4" s="1"/>
  <c r="E15" i="4"/>
  <c r="E16" i="4"/>
  <c r="F17" i="4"/>
  <c r="G18" i="4"/>
  <c r="C21" i="4"/>
  <c r="D21" i="4" s="1"/>
  <c r="E23" i="4"/>
  <c r="F15" i="4"/>
  <c r="F16" i="4"/>
  <c r="G17" i="4"/>
  <c r="C20" i="4"/>
  <c r="D20" i="4" s="1"/>
  <c r="E22" i="4"/>
  <c r="F23" i="4"/>
  <c r="G15" i="4"/>
  <c r="Z108" i="10" l="1"/>
  <c r="W119" i="10"/>
  <c r="X119" i="10"/>
  <c r="F106" i="10"/>
  <c r="Y114" i="10"/>
  <c r="AC114" i="10"/>
  <c r="W116" i="10"/>
  <c r="AC118" i="10"/>
  <c r="AG147" i="10"/>
  <c r="AG161" i="10"/>
  <c r="Z105" i="10"/>
  <c r="F100" i="10"/>
  <c r="Z114" i="10"/>
  <c r="F101" i="10"/>
  <c r="AE172" i="10"/>
  <c r="AC119" i="10"/>
  <c r="AA119" i="10"/>
  <c r="F119" i="10"/>
  <c r="W162" i="10"/>
  <c r="AG119" i="10"/>
  <c r="BO227" i="1"/>
  <c r="BO228" i="1" s="1"/>
  <c r="Y162" i="10"/>
  <c r="AG105" i="10"/>
  <c r="BO351" i="1"/>
  <c r="BO23" i="1"/>
  <c r="AE147" i="10"/>
  <c r="AB146" i="10"/>
  <c r="X146" i="10"/>
  <c r="AG101" i="10"/>
  <c r="AD101" i="10"/>
  <c r="X100" i="10"/>
  <c r="AC160" i="10"/>
  <c r="X160" i="10"/>
  <c r="F160" i="10"/>
  <c r="AA117" i="10"/>
  <c r="F116" i="10"/>
  <c r="W117" i="10"/>
  <c r="AF114" i="10"/>
  <c r="F118" i="10"/>
  <c r="AD104" i="10"/>
  <c r="BO994" i="1"/>
  <c r="BO995" i="1" s="1"/>
  <c r="BO24" i="1"/>
  <c r="Z147" i="10"/>
  <c r="AB105" i="10"/>
  <c r="Y147" i="10"/>
  <c r="AE146" i="10"/>
  <c r="Y100" i="10"/>
  <c r="AE162" i="10"/>
  <c r="AF161" i="10"/>
  <c r="F161" i="10"/>
  <c r="AG160" i="10"/>
  <c r="AC161" i="10"/>
  <c r="W160" i="10"/>
  <c r="X118" i="10"/>
  <c r="AA118" i="10"/>
  <c r="Y115" i="10"/>
  <c r="W118" i="10"/>
  <c r="AG118" i="10"/>
  <c r="AF119" i="10"/>
  <c r="Z115" i="10"/>
  <c r="AF113" i="10"/>
  <c r="AD105" i="10"/>
  <c r="E102" i="5"/>
  <c r="AD147" i="10"/>
  <c r="AF100" i="10"/>
  <c r="Z162" i="10"/>
  <c r="AG114" i="10"/>
  <c r="AE119" i="10"/>
  <c r="F115" i="10"/>
  <c r="X116" i="10"/>
  <c r="AA113" i="10"/>
  <c r="AA105" i="10"/>
  <c r="W105" i="10"/>
  <c r="W104" i="10"/>
  <c r="BO4" i="1"/>
  <c r="BO64" i="1" s="1"/>
  <c r="BO214" i="1" s="1"/>
  <c r="AC147" i="10"/>
  <c r="AF147" i="10"/>
  <c r="W113" i="10"/>
  <c r="BO1217" i="1"/>
  <c r="BO1218" i="1" s="1"/>
  <c r="BO1219" i="1" s="1"/>
  <c r="BO1220" i="1" s="1"/>
  <c r="BO765" i="1"/>
  <c r="BO766" i="1" s="1"/>
  <c r="Y148" i="10"/>
  <c r="BO481" i="1"/>
  <c r="AB147" i="10"/>
  <c r="BO831" i="1"/>
  <c r="BO324" i="1"/>
  <c r="BO325" i="1" s="1"/>
  <c r="BO1068" i="1"/>
  <c r="BO1069" i="1"/>
  <c r="BO1070" i="1" s="1"/>
  <c r="BO379" i="1"/>
  <c r="BO380" i="1" s="1"/>
  <c r="BO627" i="1"/>
  <c r="BO628" i="1" s="1"/>
  <c r="BO629" i="1" s="1"/>
  <c r="BO396" i="1"/>
  <c r="BO397" i="1" s="1"/>
  <c r="F148" i="10"/>
  <c r="AE101" i="10"/>
  <c r="AG100" i="10"/>
  <c r="AC100" i="10"/>
  <c r="AC162" i="10"/>
  <c r="X162" i="10"/>
  <c r="W114" i="10"/>
  <c r="AD119" i="10"/>
  <c r="AF118" i="10"/>
  <c r="AB118" i="10"/>
  <c r="Z118" i="10"/>
  <c r="X114" i="10"/>
  <c r="Z119" i="10"/>
  <c r="AB113" i="10"/>
  <c r="AD106" i="10"/>
  <c r="AB104" i="10"/>
  <c r="Y105" i="10"/>
  <c r="BO145" i="1"/>
  <c r="BO229" i="1"/>
  <c r="BO230" i="1" s="1"/>
  <c r="BO399" i="1"/>
  <c r="BO946" i="1"/>
  <c r="BO1257" i="1"/>
  <c r="BO1258" i="1" s="1"/>
  <c r="BO1259" i="1" s="1"/>
  <c r="BO929" i="1"/>
  <c r="BO930" i="1" s="1"/>
  <c r="AB148" i="10"/>
  <c r="AG146" i="10"/>
  <c r="AC148" i="10"/>
  <c r="X148" i="10"/>
  <c r="Y101" i="10"/>
  <c r="Z101" i="10"/>
  <c r="AB101" i="10"/>
  <c r="AE160" i="10"/>
  <c r="Z160" i="10"/>
  <c r="X117" i="10"/>
  <c r="Y118" i="10"/>
  <c r="Y119" i="10"/>
  <c r="AD118" i="10"/>
  <c r="AG116" i="10"/>
  <c r="AD117" i="10"/>
  <c r="AD113" i="10"/>
  <c r="X106" i="10"/>
  <c r="AE106" i="10"/>
  <c r="Y106" i="10"/>
  <c r="F105" i="10"/>
  <c r="AC113" i="10"/>
  <c r="Z104" i="10"/>
  <c r="BO330" i="1"/>
  <c r="BO331" i="1" s="1"/>
  <c r="BO499" i="1"/>
  <c r="BO500" i="1" s="1"/>
  <c r="BO842" i="1"/>
  <c r="AA148" i="10"/>
  <c r="W101" i="10"/>
  <c r="AF115" i="10"/>
  <c r="AA104" i="10"/>
  <c r="W106" i="10"/>
  <c r="Z106" i="10"/>
  <c r="AF106" i="10"/>
  <c r="BO70" i="1"/>
  <c r="BO190" i="1"/>
  <c r="BO191" i="1" s="1"/>
  <c r="BO192" i="1" s="1"/>
  <c r="BO193" i="1" s="1"/>
  <c r="BO945" i="1"/>
  <c r="BO826" i="1"/>
  <c r="BO827" i="1" s="1"/>
  <c r="BO925" i="1" s="1"/>
  <c r="BO1263" i="1"/>
  <c r="BO1264" i="1" s="1"/>
  <c r="BO585" i="1"/>
  <c r="BO586" i="1" s="1"/>
  <c r="X147" i="10"/>
  <c r="AF148" i="10"/>
  <c r="AC146" i="10"/>
  <c r="AC101" i="10"/>
  <c r="AG162" i="10"/>
  <c r="Y161" i="10"/>
  <c r="Y160" i="10"/>
  <c r="AF160" i="10"/>
  <c r="AF162" i="10"/>
  <c r="AG117" i="10"/>
  <c r="Z116" i="10"/>
  <c r="AB115" i="10"/>
  <c r="AG115" i="10"/>
  <c r="AA115" i="10"/>
  <c r="AE104" i="10"/>
  <c r="AF104" i="10"/>
  <c r="AC104" i="10"/>
  <c r="AE148" i="10"/>
  <c r="AB106" i="10"/>
  <c r="AA108" i="10"/>
  <c r="Y121" i="10"/>
  <c r="BO161" i="1"/>
  <c r="BO55" i="1"/>
  <c r="BO56" i="1" s="1"/>
  <c r="BO1117" i="1"/>
  <c r="BO592" i="1"/>
  <c r="BO1009" i="1"/>
  <c r="BO1010" i="1" s="1"/>
  <c r="BO160" i="1"/>
  <c r="AD146" i="10"/>
  <c r="AD148" i="10"/>
  <c r="Y146" i="10"/>
  <c r="W147" i="10"/>
  <c r="AE100" i="10"/>
  <c r="AB100" i="10"/>
  <c r="X101" i="10"/>
  <c r="AE161" i="10"/>
  <c r="AA160" i="10"/>
  <c r="AB160" i="10"/>
  <c r="AB116" i="10"/>
  <c r="W115" i="10"/>
  <c r="AA116" i="10"/>
  <c r="AB119" i="10"/>
  <c r="Y116" i="10"/>
  <c r="Z117" i="10"/>
  <c r="F114" i="10"/>
  <c r="AG113" i="10"/>
  <c r="AC105" i="10"/>
  <c r="AE105" i="10"/>
  <c r="Y113" i="10"/>
  <c r="AD115" i="10"/>
  <c r="BO490" i="1"/>
  <c r="BO1241" i="1"/>
  <c r="BO1242" i="1" s="1"/>
  <c r="BO1243" i="1" s="1"/>
  <c r="BO66" i="1"/>
  <c r="BO441" i="1" s="1"/>
  <c r="BO219" i="1"/>
  <c r="AA146" i="10"/>
  <c r="W146" i="10"/>
  <c r="F147" i="10"/>
  <c r="AF101" i="10"/>
  <c r="Z100" i="10"/>
  <c r="AB161" i="10"/>
  <c r="AD162" i="10"/>
  <c r="AD160" i="10"/>
  <c r="AA161" i="10"/>
  <c r="AB162" i="10"/>
  <c r="F117" i="10"/>
  <c r="AD114" i="10"/>
  <c r="AE116" i="10"/>
  <c r="AC116" i="10"/>
  <c r="X115" i="10"/>
  <c r="AD116" i="10"/>
  <c r="AA114" i="10"/>
  <c r="AE117" i="10"/>
  <c r="Z113" i="10"/>
  <c r="AG104" i="10"/>
  <c r="AC106" i="10"/>
  <c r="AA101" i="10"/>
  <c r="BO1253" i="1"/>
  <c r="BO1254" i="1" s="1"/>
  <c r="BO1276" i="1"/>
  <c r="BO1277" i="1" s="1"/>
  <c r="BO1115" i="1"/>
  <c r="Z146" i="10"/>
  <c r="AA147" i="10"/>
  <c r="W148" i="10"/>
  <c r="W100" i="10"/>
  <c r="AD100" i="10"/>
  <c r="F162" i="10"/>
  <c r="AD161" i="10"/>
  <c r="AA162" i="10"/>
  <c r="AE118" i="10"/>
  <c r="AE114" i="10"/>
  <c r="AC115" i="10"/>
  <c r="AC117" i="10"/>
  <c r="AB114" i="10"/>
  <c r="AF117" i="10"/>
  <c r="AB117" i="10"/>
  <c r="X104" i="10"/>
  <c r="AG106" i="10"/>
  <c r="AF105" i="10"/>
  <c r="F104" i="10"/>
  <c r="X105" i="10"/>
  <c r="X113" i="10"/>
  <c r="BO352" i="1"/>
  <c r="BO381" i="1"/>
  <c r="BO1164" i="1"/>
  <c r="BO1165" i="1" s="1"/>
  <c r="F163" i="10"/>
  <c r="F111" i="10"/>
  <c r="F109" i="10"/>
  <c r="W139" i="10"/>
  <c r="W138" i="10"/>
  <c r="W121" i="10"/>
  <c r="W122" i="10"/>
  <c r="AA165" i="10"/>
  <c r="W125" i="10"/>
  <c r="Y127" i="10"/>
  <c r="W150" i="10"/>
  <c r="Z134" i="10"/>
  <c r="AC93" i="10"/>
  <c r="AF164" i="10"/>
  <c r="BO194" i="1"/>
  <c r="BO754" i="1"/>
  <c r="BO6" i="1"/>
  <c r="AB163" i="10"/>
  <c r="AF163" i="10"/>
  <c r="AE164" i="10"/>
  <c r="E100" i="5"/>
  <c r="AA120" i="10"/>
  <c r="AD163" i="10"/>
  <c r="AA164" i="10"/>
  <c r="W120" i="10"/>
  <c r="X125" i="10"/>
  <c r="Z156" i="10"/>
  <c r="AE152" i="10"/>
  <c r="F168" i="10"/>
  <c r="W133" i="10"/>
  <c r="AC92" i="10"/>
  <c r="W155" i="10"/>
  <c r="Z110" i="10"/>
  <c r="F127" i="10"/>
  <c r="Z125" i="10"/>
  <c r="Z126" i="10"/>
  <c r="V127" i="10"/>
  <c r="AG127" i="10" s="1"/>
  <c r="V125" i="10"/>
  <c r="AE125" i="10" s="1"/>
  <c r="V124" i="10"/>
  <c r="AD124" i="10" s="1"/>
  <c r="Z166" i="10"/>
  <c r="F165" i="10"/>
  <c r="Y135" i="10"/>
  <c r="X138" i="10"/>
  <c r="AF92" i="10"/>
  <c r="W123" i="10"/>
  <c r="AB165" i="10"/>
  <c r="F173" i="10"/>
  <c r="AD165" i="10"/>
  <c r="X172" i="10"/>
  <c r="W172" i="10"/>
  <c r="AG165" i="10"/>
  <c r="AE166" i="10"/>
  <c r="AD170" i="10"/>
  <c r="F90" i="10"/>
  <c r="Y136" i="10"/>
  <c r="F156" i="10"/>
  <c r="Y93" i="10"/>
  <c r="Y95" i="10"/>
  <c r="AA107" i="10"/>
  <c r="AG107" i="10"/>
  <c r="X126" i="10"/>
  <c r="AD174" i="10"/>
  <c r="AD173" i="10"/>
  <c r="Y98" i="10"/>
  <c r="X151" i="10"/>
  <c r="AB107" i="10"/>
  <c r="AB123" i="10"/>
  <c r="AA123" i="10"/>
  <c r="Z95" i="10"/>
  <c r="Z155" i="10"/>
  <c r="X153" i="10"/>
  <c r="V91" i="10"/>
  <c r="AE91" i="10" s="1"/>
  <c r="AF94" i="10"/>
  <c r="W93" i="10"/>
  <c r="Y123" i="10"/>
  <c r="V126" i="10"/>
  <c r="AF126" i="10" s="1"/>
  <c r="AF170" i="10"/>
  <c r="W134" i="10"/>
  <c r="F96" i="10"/>
  <c r="AD164" i="10"/>
  <c r="AE163" i="10"/>
  <c r="Z98" i="10"/>
  <c r="W97" i="10"/>
  <c r="AA92" i="10"/>
  <c r="AD93" i="10"/>
  <c r="AB92" i="10"/>
  <c r="AG92" i="10"/>
  <c r="Y111" i="10"/>
  <c r="Z172" i="10"/>
  <c r="AA93" i="10"/>
  <c r="W151" i="10"/>
  <c r="W110" i="10"/>
  <c r="Z127" i="10"/>
  <c r="Z124" i="10"/>
  <c r="AG120" i="10"/>
  <c r="AC164" i="10"/>
  <c r="W41" i="3" a="1"/>
  <c r="W41" i="3" s="1"/>
  <c r="Z136" i="10"/>
  <c r="X127" i="10"/>
  <c r="W173" i="10"/>
  <c r="AB174" i="10"/>
  <c r="X171" i="10"/>
  <c r="F174" i="10"/>
  <c r="AC166" i="10"/>
  <c r="W166" i="10"/>
  <c r="Y157" i="10"/>
  <c r="Y90" i="10"/>
  <c r="F136" i="10"/>
  <c r="X133" i="10"/>
  <c r="W96" i="10"/>
  <c r="AC94" i="10"/>
  <c r="F154" i="10"/>
  <c r="F153" i="10"/>
  <c r="AE107" i="10"/>
  <c r="AE120" i="10"/>
  <c r="W165" i="10"/>
  <c r="AB173" i="10"/>
  <c r="Y173" i="10"/>
  <c r="W174" i="10"/>
  <c r="AC170" i="10"/>
  <c r="AC173" i="10"/>
  <c r="X166" i="10"/>
  <c r="AF165" i="10"/>
  <c r="AE165" i="10"/>
  <c r="F159" i="10"/>
  <c r="F88" i="10"/>
  <c r="Z88" i="10"/>
  <c r="X135" i="10"/>
  <c r="AG94" i="10"/>
  <c r="X96" i="10"/>
  <c r="Z93" i="10"/>
  <c r="X112" i="10"/>
  <c r="AD107" i="10"/>
  <c r="AC120" i="10"/>
  <c r="F121" i="10"/>
  <c r="X122" i="10"/>
  <c r="Z123" i="10"/>
  <c r="W164" i="10"/>
  <c r="Y163" i="10"/>
  <c r="V156" i="10"/>
  <c r="AE156" i="10" s="1"/>
  <c r="Y169" i="10"/>
  <c r="X165" i="10"/>
  <c r="AA174" i="10"/>
  <c r="Y172" i="10"/>
  <c r="W171" i="10"/>
  <c r="X159" i="10"/>
  <c r="X91" i="10"/>
  <c r="W91" i="10"/>
  <c r="Y139" i="10"/>
  <c r="Y140" i="10"/>
  <c r="F98" i="10"/>
  <c r="AB93" i="10"/>
  <c r="AA94" i="10"/>
  <c r="X154" i="10"/>
  <c r="F155" i="10"/>
  <c r="AC107" i="10"/>
  <c r="AC123" i="10"/>
  <c r="AD120" i="10"/>
  <c r="X121" i="10"/>
  <c r="W127" i="10"/>
  <c r="AD123" i="10"/>
  <c r="AG164" i="10"/>
  <c r="AA163" i="10"/>
  <c r="Z164" i="10"/>
  <c r="W40" i="3" a="1"/>
  <c r="W40" i="3" s="1"/>
  <c r="W42" i="3" a="1"/>
  <c r="W42" i="3" s="1"/>
  <c r="W43" i="3" a="1"/>
  <c r="W43" i="3" s="1"/>
  <c r="W39" i="3" a="1"/>
  <c r="W39" i="3" s="1"/>
  <c r="X163" i="10"/>
  <c r="AG163" i="10"/>
  <c r="AB164" i="10"/>
  <c r="AC163" i="10"/>
  <c r="AG170" i="10"/>
  <c r="AB170" i="10"/>
  <c r="AA170" i="10"/>
  <c r="Y168" i="10"/>
  <c r="F171" i="10"/>
  <c r="W167" i="10"/>
  <c r="W158" i="10"/>
  <c r="W140" i="10"/>
  <c r="F137" i="10"/>
  <c r="F134" i="10"/>
  <c r="Z94" i="10"/>
  <c r="Y94" i="10"/>
  <c r="AB94" i="10"/>
  <c r="F150" i="10"/>
  <c r="X164" i="10"/>
  <c r="F164" i="10"/>
  <c r="W157" i="10"/>
  <c r="F138" i="10"/>
  <c r="F94" i="10"/>
  <c r="W94" i="10"/>
  <c r="F97" i="10"/>
  <c r="F92" i="10"/>
  <c r="X108" i="10"/>
  <c r="W108" i="10"/>
  <c r="Z163" i="10"/>
  <c r="W163" i="10"/>
  <c r="Y164" i="10"/>
  <c r="W38" i="3" a="1"/>
  <c r="W38" i="3" s="1"/>
  <c r="X174" i="10"/>
  <c r="Z90" i="10"/>
  <c r="X140" i="10"/>
  <c r="X134" i="10"/>
  <c r="X150" i="10"/>
  <c r="AF107" i="10"/>
  <c r="F123" i="10"/>
  <c r="V90" i="10"/>
  <c r="AE90" i="10" s="1"/>
  <c r="V169" i="10"/>
  <c r="AA169" i="10" s="1"/>
  <c r="V140" i="10"/>
  <c r="AE140" i="10" s="1"/>
  <c r="V134" i="10"/>
  <c r="AE134" i="10" s="1"/>
  <c r="V111" i="10"/>
  <c r="AA111" i="10" s="1"/>
  <c r="V138" i="10"/>
  <c r="AE138" i="10" s="1"/>
  <c r="V21" i="10"/>
  <c r="AG21" i="10" s="1"/>
  <c r="V149" i="10"/>
  <c r="AB149" i="10" s="1"/>
  <c r="V38" i="10"/>
  <c r="AC38" i="10" s="1"/>
  <c r="V33" i="10"/>
  <c r="AG33" i="10" s="1"/>
  <c r="V137" i="10"/>
  <c r="AE137" i="10" s="1"/>
  <c r="V109" i="10"/>
  <c r="AG109" i="10" s="1"/>
  <c r="V159" i="10"/>
  <c r="AA159" i="10" s="1"/>
  <c r="V155" i="10"/>
  <c r="AE155" i="10" s="1"/>
  <c r="V133" i="10"/>
  <c r="AE133" i="10" s="1"/>
  <c r="V80" i="10"/>
  <c r="AE80" i="10" s="1"/>
  <c r="V157" i="10"/>
  <c r="AG157" i="10" s="1"/>
  <c r="V95" i="10"/>
  <c r="AA95" i="10" s="1"/>
  <c r="V121" i="10"/>
  <c r="AA121" i="10" s="1"/>
  <c r="V151" i="10"/>
  <c r="AE151" i="10" s="1"/>
  <c r="V110" i="10"/>
  <c r="AB110" i="10" s="1"/>
  <c r="V88" i="10"/>
  <c r="AC88" i="10" s="1"/>
  <c r="V136" i="10"/>
  <c r="AE136" i="10" s="1"/>
  <c r="V139" i="10"/>
  <c r="AE139" i="10" s="1"/>
  <c r="V86" i="10"/>
  <c r="AE86" i="10" s="1"/>
  <c r="V122" i="10"/>
  <c r="AB122" i="10" s="1"/>
  <c r="V89" i="10"/>
  <c r="AE89" i="10" s="1"/>
  <c r="W34" i="3" a="1"/>
  <c r="W34" i="3" s="1"/>
  <c r="V158" i="10"/>
  <c r="AE158" i="10" s="1"/>
  <c r="V135" i="10"/>
  <c r="AE135" i="10" s="1"/>
  <c r="V96" i="10"/>
  <c r="AA96" i="10" s="1"/>
  <c r="V153" i="10"/>
  <c r="AC153" i="10" s="1"/>
  <c r="V168" i="10"/>
  <c r="AE168" i="10" s="1"/>
  <c r="AF172" i="10"/>
  <c r="V171" i="10"/>
  <c r="AG171" i="10" s="1"/>
  <c r="AB166" i="10"/>
  <c r="Y171" i="10"/>
  <c r="AG166" i="10"/>
  <c r="F158" i="10"/>
  <c r="Z89" i="10"/>
  <c r="Z138" i="10"/>
  <c r="Y138" i="10"/>
  <c r="Z137" i="10"/>
  <c r="Z133" i="10"/>
  <c r="Z92" i="10"/>
  <c r="Y92" i="10"/>
  <c r="Z150" i="10"/>
  <c r="Y153" i="10"/>
  <c r="W149" i="10"/>
  <c r="F107" i="10"/>
  <c r="AA112" i="10"/>
  <c r="Z109" i="10"/>
  <c r="W124" i="10"/>
  <c r="AB112" i="10"/>
  <c r="X123" i="10"/>
  <c r="AD172" i="10"/>
  <c r="AA172" i="10"/>
  <c r="AA91" i="10"/>
  <c r="V154" i="10"/>
  <c r="AE154" i="10" s="1"/>
  <c r="V167" i="10"/>
  <c r="AF167" i="10" s="1"/>
  <c r="W33" i="3" a="1"/>
  <c r="W33" i="3" s="1"/>
  <c r="W36" i="3" a="1"/>
  <c r="W36" i="3" s="1"/>
  <c r="W32" i="3" a="1"/>
  <c r="W32" i="3" s="1"/>
  <c r="AE173" i="10"/>
  <c r="AB172" i="10"/>
  <c r="AF173" i="10"/>
  <c r="X170" i="10"/>
  <c r="AF166" i="10"/>
  <c r="X173" i="10"/>
  <c r="Y170" i="10"/>
  <c r="F166" i="10"/>
  <c r="Z158" i="10"/>
  <c r="Z157" i="10"/>
  <c r="Y88" i="10"/>
  <c r="Y89" i="10"/>
  <c r="F140" i="10"/>
  <c r="X137" i="10"/>
  <c r="W137" i="10"/>
  <c r="W156" i="10"/>
  <c r="W92" i="10"/>
  <c r="W95" i="10"/>
  <c r="AG108" i="10"/>
  <c r="Y137" i="10"/>
  <c r="V98" i="10"/>
  <c r="AE98" i="10" s="1"/>
  <c r="V150" i="10"/>
  <c r="AE150" i="10" s="1"/>
  <c r="AE174" i="10"/>
  <c r="AF174" i="10"/>
  <c r="F170" i="10"/>
  <c r="Z173" i="10"/>
  <c r="AC172" i="10"/>
  <c r="Z169" i="10"/>
  <c r="AG173" i="10"/>
  <c r="Y159" i="10"/>
  <c r="X158" i="10"/>
  <c r="F157" i="10"/>
  <c r="X89" i="10"/>
  <c r="X136" i="10"/>
  <c r="Y156" i="10"/>
  <c r="Y96" i="10"/>
  <c r="Z151" i="10"/>
  <c r="F169" i="10"/>
  <c r="Z171" i="10"/>
  <c r="X169" i="10"/>
  <c r="Z165" i="10"/>
  <c r="AG172" i="10"/>
  <c r="W169" i="10"/>
  <c r="Y165" i="10"/>
  <c r="X157" i="10"/>
  <c r="Z159" i="10"/>
  <c r="Z140" i="10"/>
  <c r="F139" i="10"/>
  <c r="Z139" i="10"/>
  <c r="V97" i="10"/>
  <c r="AA97" i="10" s="1"/>
  <c r="X92" i="10"/>
  <c r="AG152" i="10"/>
  <c r="AC127" i="10"/>
  <c r="X88" i="10"/>
  <c r="W88" i="10"/>
  <c r="F135" i="10"/>
  <c r="Z135" i="10"/>
  <c r="AC152" i="10"/>
  <c r="AC108" i="10"/>
  <c r="AD166" i="10"/>
  <c r="Y166" i="10"/>
  <c r="F167" i="10"/>
  <c r="AG174" i="10"/>
  <c r="Z168" i="10"/>
  <c r="Y174" i="10"/>
  <c r="AA166" i="10"/>
  <c r="X168" i="10"/>
  <c r="F172" i="10"/>
  <c r="W168" i="10"/>
  <c r="Z97" i="10"/>
  <c r="F93" i="10"/>
  <c r="F149" i="10"/>
  <c r="Y151" i="10"/>
  <c r="AA152" i="10"/>
  <c r="AB152" i="10"/>
  <c r="AD112" i="10"/>
  <c r="W170" i="10"/>
  <c r="Y158" i="10"/>
  <c r="F89" i="10"/>
  <c r="F91" i="10"/>
  <c r="Y91" i="10"/>
  <c r="Y97" i="10"/>
  <c r="AB127" i="10"/>
  <c r="X124" i="10"/>
  <c r="Z120" i="10"/>
  <c r="X97" i="10"/>
  <c r="X93" i="10"/>
  <c r="AE93" i="10"/>
  <c r="Y155" i="10"/>
  <c r="Y152" i="10"/>
  <c r="Z153" i="10"/>
  <c r="W153" i="10"/>
  <c r="Y154" i="10"/>
  <c r="Z154" i="10"/>
  <c r="W111" i="10"/>
  <c r="AC112" i="10"/>
  <c r="AB108" i="10"/>
  <c r="AE112" i="10"/>
  <c r="W109" i="10"/>
  <c r="AB120" i="10"/>
  <c r="X120" i="10"/>
  <c r="Z121" i="10"/>
  <c r="AF123" i="10"/>
  <c r="AF120" i="10"/>
  <c r="W98" i="10"/>
  <c r="X98" i="10"/>
  <c r="AE92" i="10"/>
  <c r="AE94" i="10"/>
  <c r="W152" i="10"/>
  <c r="AF152" i="10"/>
  <c r="Y150" i="10"/>
  <c r="X152" i="10"/>
  <c r="Y107" i="10"/>
  <c r="AF108" i="10"/>
  <c r="W112" i="10"/>
  <c r="AD108" i="10"/>
  <c r="W107" i="10"/>
  <c r="AF127" i="10"/>
  <c r="AE123" i="10"/>
  <c r="Z167" i="10"/>
  <c r="AC165" i="10"/>
  <c r="AE170" i="10"/>
  <c r="X167" i="10"/>
  <c r="AA173" i="10"/>
  <c r="Z170" i="10"/>
  <c r="AC174" i="10"/>
  <c r="W159" i="10"/>
  <c r="Z91" i="10"/>
  <c r="X139" i="10"/>
  <c r="Y134" i="10"/>
  <c r="X156" i="10"/>
  <c r="AF156" i="10"/>
  <c r="F95" i="10"/>
  <c r="AD94" i="10"/>
  <c r="X94" i="10"/>
  <c r="Z96" i="10"/>
  <c r="X95" i="10"/>
  <c r="AG93" i="10"/>
  <c r="AF93" i="10"/>
  <c r="F152" i="10"/>
  <c r="X155" i="10"/>
  <c r="Z149" i="10"/>
  <c r="Y149" i="10"/>
  <c r="Z152" i="10"/>
  <c r="Z111" i="10"/>
  <c r="AG112" i="10"/>
  <c r="AF112" i="10"/>
  <c r="X107" i="10"/>
  <c r="X109" i="10"/>
  <c r="X110" i="10"/>
  <c r="AE108" i="10"/>
  <c r="X111" i="10"/>
  <c r="Z122" i="10"/>
  <c r="AG123" i="10"/>
  <c r="F125" i="10"/>
  <c r="X149" i="10"/>
  <c r="AD152" i="10"/>
  <c r="Z112" i="10"/>
  <c r="Z107" i="10"/>
  <c r="Y125" i="10"/>
  <c r="W35" i="3" a="1"/>
  <c r="W35" i="3" s="1"/>
  <c r="W37" i="3" a="1"/>
  <c r="W37" i="3" s="1"/>
  <c r="Y133" i="10"/>
  <c r="F133" i="10"/>
  <c r="Y112" i="10"/>
  <c r="F112" i="10"/>
  <c r="Y108" i="10"/>
  <c r="F108" i="10"/>
  <c r="Y110" i="10"/>
  <c r="F110" i="10"/>
  <c r="Y124" i="10"/>
  <c r="F124" i="10"/>
  <c r="Y122" i="10"/>
  <c r="F122" i="10"/>
  <c r="Y126" i="10"/>
  <c r="F126" i="10"/>
  <c r="Y120" i="10"/>
  <c r="F120" i="10"/>
  <c r="X39" i="10"/>
  <c r="F78" i="10"/>
  <c r="X87" i="10"/>
  <c r="E144" i="5"/>
  <c r="E159" i="5"/>
  <c r="E89" i="5"/>
  <c r="V54" i="10"/>
  <c r="AB54" i="10" s="1"/>
  <c r="W72" i="10"/>
  <c r="F82" i="10"/>
  <c r="X72" i="10"/>
  <c r="F54" i="10"/>
  <c r="Y70" i="10"/>
  <c r="F62" i="10"/>
  <c r="Y80" i="10"/>
  <c r="X79" i="10"/>
  <c r="X83" i="10"/>
  <c r="W75" i="10"/>
  <c r="W80" i="10"/>
  <c r="W87" i="10"/>
  <c r="F40" i="10"/>
  <c r="F55" i="10"/>
  <c r="X57" i="10"/>
  <c r="X54" i="10"/>
  <c r="Z76" i="10"/>
  <c r="W84" i="10"/>
  <c r="X58" i="10"/>
  <c r="Z57" i="10"/>
  <c r="X33" i="10"/>
  <c r="F49" i="10"/>
  <c r="W65" i="10"/>
  <c r="Y75" i="10"/>
  <c r="Y57" i="10"/>
  <c r="F39" i="10"/>
  <c r="Y71" i="10"/>
  <c r="Y63" i="10"/>
  <c r="F69" i="10"/>
  <c r="W69" i="10"/>
  <c r="W33" i="10"/>
  <c r="W32" i="10"/>
  <c r="W31" i="10"/>
  <c r="Z33" i="10"/>
  <c r="Z32" i="10"/>
  <c r="F48" i="10"/>
  <c r="X49" i="10"/>
  <c r="X48" i="10"/>
  <c r="W86" i="10"/>
  <c r="Z85" i="10"/>
  <c r="F38" i="10"/>
  <c r="Y37" i="10"/>
  <c r="Y36" i="10"/>
  <c r="W38" i="10"/>
  <c r="X65" i="10"/>
  <c r="Z68" i="10"/>
  <c r="Y65" i="10"/>
  <c r="X45" i="10"/>
  <c r="X43" i="10"/>
  <c r="F45" i="10"/>
  <c r="Z81" i="10"/>
  <c r="Z58" i="10"/>
  <c r="X73" i="10"/>
  <c r="Y74" i="10"/>
  <c r="Z65" i="10"/>
  <c r="X66" i="10"/>
  <c r="F43" i="10"/>
  <c r="Z74" i="10"/>
  <c r="F84" i="10"/>
  <c r="Y53" i="10"/>
  <c r="Z31" i="10"/>
  <c r="W85" i="10"/>
  <c r="Z47" i="10"/>
  <c r="F46" i="10"/>
  <c r="W73" i="10"/>
  <c r="W62" i="10"/>
  <c r="Z35" i="10"/>
  <c r="Y32" i="10"/>
  <c r="Y31" i="10"/>
  <c r="Y33" i="10"/>
  <c r="W48" i="10"/>
  <c r="Y47" i="10"/>
  <c r="Z67" i="10"/>
  <c r="X86" i="10"/>
  <c r="F65" i="10"/>
  <c r="W83" i="10"/>
  <c r="V37" i="10"/>
  <c r="AF37" i="10" s="1"/>
  <c r="V48" i="10"/>
  <c r="AF48" i="10" s="1"/>
  <c r="V16" i="10"/>
  <c r="AB16" i="10" s="1"/>
  <c r="V19" i="10"/>
  <c r="AC19" i="10" s="1"/>
  <c r="V45" i="10"/>
  <c r="AF45" i="10" s="1"/>
  <c r="V65" i="10"/>
  <c r="AB65" i="10" s="1"/>
  <c r="E69" i="5"/>
  <c r="E56" i="5"/>
  <c r="Y49" i="10"/>
  <c r="Y48" i="10"/>
  <c r="X44" i="10"/>
  <c r="Y85" i="10"/>
  <c r="F66" i="10"/>
  <c r="Z41" i="10"/>
  <c r="Z71" i="10"/>
  <c r="Y77" i="10"/>
  <c r="F51" i="10"/>
  <c r="V31" i="10"/>
  <c r="AG31" i="10" s="1"/>
  <c r="E156" i="5"/>
  <c r="V71" i="10"/>
  <c r="AA71" i="10" s="1"/>
  <c r="Z49" i="10"/>
  <c r="Z48" i="10"/>
  <c r="W49" i="10"/>
  <c r="Z84" i="10"/>
  <c r="X84" i="10"/>
  <c r="Y86" i="10"/>
  <c r="W47" i="10"/>
  <c r="F37" i="10"/>
  <c r="Y45" i="10"/>
  <c r="W46" i="10"/>
  <c r="W77" i="10"/>
  <c r="W55" i="10"/>
  <c r="X56" i="10"/>
  <c r="W56" i="10"/>
  <c r="Z53" i="10"/>
  <c r="F86" i="10"/>
  <c r="Z86" i="10"/>
  <c r="F64" i="10"/>
  <c r="Y44" i="10"/>
  <c r="Z44" i="10"/>
  <c r="Z50" i="10"/>
  <c r="W82" i="10"/>
  <c r="X50" i="10"/>
  <c r="F83" i="10"/>
  <c r="F81" i="10"/>
  <c r="Z72" i="10"/>
  <c r="X78" i="10"/>
  <c r="X82" i="10"/>
  <c r="F35" i="10"/>
  <c r="Z69" i="10"/>
  <c r="V17" i="10"/>
  <c r="AB17" i="10" s="1"/>
  <c r="Y38" i="10"/>
  <c r="Z60" i="10"/>
  <c r="E146" i="5"/>
  <c r="V61" i="10"/>
  <c r="AC61" i="10" s="1"/>
  <c r="F85" i="10"/>
  <c r="V32" i="10"/>
  <c r="AE32" i="10" s="1"/>
  <c r="V3" i="10"/>
  <c r="AF3" i="10" s="1"/>
  <c r="X32" i="10"/>
  <c r="X31" i="10"/>
  <c r="F33" i="10"/>
  <c r="F32" i="10"/>
  <c r="F31" i="10"/>
  <c r="F47" i="10"/>
  <c r="X47" i="10"/>
  <c r="Z37" i="10"/>
  <c r="F59" i="10"/>
  <c r="Z59" i="10"/>
  <c r="F67" i="10"/>
  <c r="X68" i="10"/>
  <c r="Z64" i="10"/>
  <c r="W43" i="10"/>
  <c r="Z45" i="10"/>
  <c r="Z87" i="10"/>
  <c r="F73" i="10"/>
  <c r="W70" i="10"/>
  <c r="Z77" i="10"/>
  <c r="W78" i="10"/>
  <c r="Y68" i="10"/>
  <c r="W68" i="10"/>
  <c r="W64" i="10"/>
  <c r="W39" i="10"/>
  <c r="W42" i="10"/>
  <c r="Y58" i="10"/>
  <c r="Y52" i="10"/>
  <c r="Z51" i="10"/>
  <c r="Y62" i="10"/>
  <c r="F75" i="10"/>
  <c r="W25" i="3" a="1"/>
  <c r="W25" i="3" s="1"/>
  <c r="W20" i="3" a="1"/>
  <c r="W20" i="3" s="1"/>
  <c r="W16" i="3" a="1"/>
  <c r="W16" i="3" s="1"/>
  <c r="W14" i="3" a="1"/>
  <c r="W14" i="3" s="1"/>
  <c r="AD85" i="10"/>
  <c r="AB85" i="10"/>
  <c r="AA85" i="10"/>
  <c r="AG85" i="10"/>
  <c r="AC64" i="10"/>
  <c r="AD68" i="10"/>
  <c r="AF64" i="10"/>
  <c r="W7" i="3" a="1"/>
  <c r="W7" i="3" s="1"/>
  <c r="W21" i="3" a="1"/>
  <c r="W21" i="3" s="1"/>
  <c r="AF49" i="10"/>
  <c r="AF84" i="10"/>
  <c r="AA47" i="10"/>
  <c r="W13" i="3" a="1"/>
  <c r="W13" i="3" s="1"/>
  <c r="E50" i="5"/>
  <c r="V77" i="10"/>
  <c r="AG77" i="10" s="1"/>
  <c r="V73" i="10"/>
  <c r="AC73" i="10" s="1"/>
  <c r="V81" i="10"/>
  <c r="AB81" i="10" s="1"/>
  <c r="V82" i="10"/>
  <c r="AA82" i="10" s="1"/>
  <c r="V74" i="10"/>
  <c r="AC74" i="10" s="1"/>
  <c r="V72" i="10"/>
  <c r="AB72" i="10" s="1"/>
  <c r="W26" i="3" a="1"/>
  <c r="W26" i="3" s="1"/>
  <c r="W19" i="3" a="1"/>
  <c r="W19" i="3" s="1"/>
  <c r="W4" i="3" a="1"/>
  <c r="W4" i="3" s="1"/>
  <c r="AB49" i="10"/>
  <c r="AE84" i="10"/>
  <c r="AC84" i="10"/>
  <c r="AB84" i="10"/>
  <c r="AE47" i="10"/>
  <c r="W5" i="3" a="1"/>
  <c r="W5" i="3" s="1"/>
  <c r="E75" i="5"/>
  <c r="V56" i="10"/>
  <c r="AE56" i="10" s="1"/>
  <c r="E36" i="5"/>
  <c r="E155" i="5"/>
  <c r="V10" i="10"/>
  <c r="AF10" i="10" s="1"/>
  <c r="V51" i="10"/>
  <c r="AA51" i="10" s="1"/>
  <c r="V50" i="10"/>
  <c r="AD50" i="10" s="1"/>
  <c r="V57" i="10"/>
  <c r="AA57" i="10" s="1"/>
  <c r="V75" i="10"/>
  <c r="AB75" i="10" s="1"/>
  <c r="W27" i="3" a="1"/>
  <c r="W27" i="3" s="1"/>
  <c r="W17" i="3" a="1"/>
  <c r="W17" i="3" s="1"/>
  <c r="AC49" i="10"/>
  <c r="AF85" i="10"/>
  <c r="AA84" i="10"/>
  <c r="AF68" i="10"/>
  <c r="V69" i="10"/>
  <c r="AG69" i="10" s="1"/>
  <c r="V53" i="10"/>
  <c r="AE53" i="10" s="1"/>
  <c r="V60" i="10"/>
  <c r="AF60" i="10" s="1"/>
  <c r="V79" i="10"/>
  <c r="AE79" i="10" s="1"/>
  <c r="V36" i="10"/>
  <c r="AC36" i="10" s="1"/>
  <c r="V29" i="10"/>
  <c r="AD29" i="10" s="1"/>
  <c r="V5" i="10"/>
  <c r="AB5" i="10" s="1"/>
  <c r="V22" i="10"/>
  <c r="AA22" i="10" s="1"/>
  <c r="V43" i="10"/>
  <c r="AF43" i="10" s="1"/>
  <c r="V63" i="10"/>
  <c r="AB63" i="10" s="1"/>
  <c r="V7" i="10"/>
  <c r="AB7" i="10" s="1"/>
  <c r="Y20" i="10"/>
  <c r="V28" i="10"/>
  <c r="AA28" i="10" s="1"/>
  <c r="V55" i="10"/>
  <c r="AF55" i="10" s="1"/>
  <c r="V62" i="10"/>
  <c r="AD62" i="10" s="1"/>
  <c r="V34" i="10"/>
  <c r="AB34" i="10" s="1"/>
  <c r="V52" i="10"/>
  <c r="AD52" i="10" s="1"/>
  <c r="V83" i="10"/>
  <c r="AB83" i="10" s="1"/>
  <c r="W31" i="3" a="1"/>
  <c r="W31" i="3" s="1"/>
  <c r="W11" i="3" a="1"/>
  <c r="W11" i="3" s="1"/>
  <c r="W15" i="3" a="1"/>
  <c r="W15" i="3" s="1"/>
  <c r="W10" i="3" a="1"/>
  <c r="W10" i="3" s="1"/>
  <c r="W28" i="3" a="1"/>
  <c r="W28" i="3" s="1"/>
  <c r="W18" i="3" a="1"/>
  <c r="W18" i="3" s="1"/>
  <c r="AG84" i="10"/>
  <c r="AC85" i="10"/>
  <c r="AB86" i="10"/>
  <c r="AD47" i="10"/>
  <c r="W8" i="3" a="1"/>
  <c r="W8" i="3" s="1"/>
  <c r="W9" i="3" a="1"/>
  <c r="W9" i="3" s="1"/>
  <c r="W23" i="3" a="1"/>
  <c r="W23" i="3" s="1"/>
  <c r="W22" i="3" a="1"/>
  <c r="W22" i="3" s="1"/>
  <c r="E92" i="5"/>
  <c r="V59" i="10"/>
  <c r="AF59" i="10" s="1"/>
  <c r="V35" i="10"/>
  <c r="AG35" i="10" s="1"/>
  <c r="V67" i="10"/>
  <c r="AF67" i="10" s="1"/>
  <c r="V39" i="10"/>
  <c r="AE39" i="10" s="1"/>
  <c r="V66" i="10"/>
  <c r="AG66" i="10" s="1"/>
  <c r="V58" i="10"/>
  <c r="AC58" i="10" s="1"/>
  <c r="V87" i="10"/>
  <c r="AB87" i="10" s="1"/>
  <c r="V70" i="10"/>
  <c r="AC70" i="10" s="1"/>
  <c r="V76" i="10"/>
  <c r="AA76" i="10" s="1"/>
  <c r="V78" i="10"/>
  <c r="AA78" i="10" s="1"/>
  <c r="W12" i="3" a="1"/>
  <c r="W12" i="3" s="1"/>
  <c r="AG49" i="10"/>
  <c r="AD49" i="10"/>
  <c r="AD86" i="10"/>
  <c r="AD84" i="10"/>
  <c r="AC47" i="10"/>
  <c r="AD44" i="10"/>
  <c r="V40" i="10"/>
  <c r="AD40" i="10" s="1"/>
  <c r="W3" i="3" a="1"/>
  <c r="W3" i="3" s="1"/>
  <c r="W29" i="3" a="1"/>
  <c r="W29" i="3" s="1"/>
  <c r="W24" i="3" a="1"/>
  <c r="W24" i="3" s="1"/>
  <c r="AA49" i="10"/>
  <c r="AC86" i="10"/>
  <c r="AG86" i="10"/>
  <c r="AF86" i="10"/>
  <c r="AG47" i="10"/>
  <c r="AA64" i="10"/>
  <c r="W6" i="3" a="1"/>
  <c r="W6" i="3" s="1"/>
  <c r="AE49" i="10"/>
  <c r="AE85" i="10"/>
  <c r="AB47" i="10"/>
  <c r="AD38" i="10"/>
  <c r="AC44" i="10"/>
  <c r="V14" i="10"/>
  <c r="AG14" i="10" s="1"/>
  <c r="V46" i="10"/>
  <c r="AF46" i="10" s="1"/>
  <c r="AF47" i="10"/>
  <c r="Z36" i="10"/>
  <c r="W37" i="10"/>
  <c r="W36" i="10"/>
  <c r="W61" i="10"/>
  <c r="F60" i="10"/>
  <c r="W59" i="10"/>
  <c r="Z61" i="10"/>
  <c r="X61" i="10"/>
  <c r="Y67" i="10"/>
  <c r="AC68" i="10"/>
  <c r="AE64" i="10"/>
  <c r="AG64" i="10"/>
  <c r="AG44" i="10"/>
  <c r="W44" i="10"/>
  <c r="Y50" i="10"/>
  <c r="W50" i="10"/>
  <c r="W81" i="10"/>
  <c r="Y81" i="10"/>
  <c r="Y87" i="10"/>
  <c r="Z39" i="10"/>
  <c r="AB41" i="10"/>
  <c r="AF41" i="10"/>
  <c r="AD41" i="10"/>
  <c r="Y73" i="10"/>
  <c r="W71" i="10"/>
  <c r="Z70" i="10"/>
  <c r="Z79" i="10"/>
  <c r="Y82" i="10"/>
  <c r="Y55" i="10"/>
  <c r="Y56" i="10"/>
  <c r="W54" i="10"/>
  <c r="Z62" i="10"/>
  <c r="F63" i="10"/>
  <c r="Z75" i="10"/>
  <c r="W35" i="10"/>
  <c r="Y35" i="10"/>
  <c r="X35" i="10"/>
  <c r="F53" i="10"/>
  <c r="Z46" i="10"/>
  <c r="F44" i="10"/>
  <c r="F50" i="10"/>
  <c r="Y39" i="10"/>
  <c r="W40" i="10"/>
  <c r="W41" i="10"/>
  <c r="AG42" i="10"/>
  <c r="F41" i="10"/>
  <c r="Y41" i="10"/>
  <c r="X41" i="10"/>
  <c r="W58" i="10"/>
  <c r="F58" i="10"/>
  <c r="W74" i="10"/>
  <c r="F72" i="10"/>
  <c r="F71" i="10"/>
  <c r="Y72" i="10"/>
  <c r="Y76" i="10"/>
  <c r="Z55" i="10"/>
  <c r="Z54" i="10"/>
  <c r="X62" i="10"/>
  <c r="X75" i="10"/>
  <c r="W52" i="10"/>
  <c r="F52" i="10"/>
  <c r="X53" i="10"/>
  <c r="X69" i="10"/>
  <c r="Z38" i="10"/>
  <c r="F36" i="10"/>
  <c r="X38" i="10"/>
  <c r="X37" i="10"/>
  <c r="X36" i="10"/>
  <c r="Y61" i="10"/>
  <c r="W60" i="10"/>
  <c r="Y60" i="10"/>
  <c r="AA68" i="10"/>
  <c r="AB64" i="10"/>
  <c r="Z66" i="10"/>
  <c r="AB68" i="10"/>
  <c r="AD64" i="10"/>
  <c r="AE44" i="10"/>
  <c r="AB44" i="10"/>
  <c r="F80" i="10"/>
  <c r="Z80" i="10"/>
  <c r="Z40" i="10"/>
  <c r="Z42" i="10"/>
  <c r="AE42" i="10"/>
  <c r="AC42" i="10"/>
  <c r="F57" i="10"/>
  <c r="F74" i="10"/>
  <c r="X70" i="10"/>
  <c r="W79" i="10"/>
  <c r="Y79" i="10"/>
  <c r="X77" i="10"/>
  <c r="Y83" i="10"/>
  <c r="Z82" i="10"/>
  <c r="X55" i="10"/>
  <c r="W34" i="10"/>
  <c r="Z34" i="10"/>
  <c r="W53" i="10"/>
  <c r="Y51" i="10"/>
  <c r="AA38" i="10"/>
  <c r="Y59" i="10"/>
  <c r="X60" i="10"/>
  <c r="F68" i="10"/>
  <c r="AG68" i="10"/>
  <c r="Y66" i="10"/>
  <c r="X67" i="10"/>
  <c r="X64" i="10"/>
  <c r="X46" i="10"/>
  <c r="Z43" i="10"/>
  <c r="W45" i="10"/>
  <c r="X81" i="10"/>
  <c r="F87" i="10"/>
  <c r="AA41" i="10"/>
  <c r="Y46" i="10"/>
  <c r="Y40" i="10"/>
  <c r="AA42" i="10"/>
  <c r="AG41" i="10"/>
  <c r="AE41" i="10"/>
  <c r="Z78" i="10"/>
  <c r="F77" i="10"/>
  <c r="Y54" i="10"/>
  <c r="X63" i="10"/>
  <c r="X52" i="10"/>
  <c r="W51" i="10"/>
  <c r="X59" i="10"/>
  <c r="F61" i="10"/>
  <c r="W66" i="10"/>
  <c r="Y64" i="10"/>
  <c r="AE68" i="10"/>
  <c r="W67" i="10"/>
  <c r="AF44" i="10"/>
  <c r="Y43" i="10"/>
  <c r="AA44" i="10"/>
  <c r="X80" i="10"/>
  <c r="AF42" i="10"/>
  <c r="X71" i="10"/>
  <c r="X74" i="10"/>
  <c r="W76" i="10"/>
  <c r="F42" i="10"/>
  <c r="Y42" i="10"/>
  <c r="AD42" i="10"/>
  <c r="AB42" i="10"/>
  <c r="Z73" i="10"/>
  <c r="F70" i="10"/>
  <c r="F79" i="10"/>
  <c r="W63" i="10"/>
  <c r="F34" i="10"/>
  <c r="Y34" i="10"/>
  <c r="X51" i="10"/>
  <c r="Z52" i="10"/>
  <c r="AC41" i="10"/>
  <c r="F76" i="10"/>
  <c r="Y78" i="10"/>
  <c r="X76" i="10"/>
  <c r="Z56" i="10"/>
  <c r="F56" i="10"/>
  <c r="Y69" i="10"/>
  <c r="W20" i="10"/>
  <c r="W30" i="3" a="1"/>
  <c r="W30" i="3" s="1"/>
  <c r="Z25" i="10"/>
  <c r="E85" i="5"/>
  <c r="E58" i="5"/>
  <c r="E116" i="5"/>
  <c r="E134" i="5"/>
  <c r="E133" i="5"/>
  <c r="E118" i="5"/>
  <c r="E37" i="5"/>
  <c r="E63" i="5"/>
  <c r="E110" i="5"/>
  <c r="W8" i="10"/>
  <c r="E111" i="5"/>
  <c r="E105" i="5"/>
  <c r="E41" i="5"/>
  <c r="E24" i="5"/>
  <c r="Z22" i="10"/>
  <c r="Y28" i="10"/>
  <c r="Y22" i="10"/>
  <c r="W24" i="10"/>
  <c r="E86" i="5"/>
  <c r="E114" i="5"/>
  <c r="F24" i="10"/>
  <c r="V27" i="10"/>
  <c r="AA27" i="10" s="1"/>
  <c r="X7" i="10"/>
  <c r="Y8" i="10"/>
  <c r="W18" i="10"/>
  <c r="Z16" i="10"/>
  <c r="Y25" i="10"/>
  <c r="X18" i="10"/>
  <c r="X9" i="10"/>
  <c r="W6" i="10"/>
  <c r="F2" i="10"/>
  <c r="X4" i="10"/>
  <c r="E31" i="5"/>
  <c r="E98" i="5"/>
  <c r="E68" i="5"/>
  <c r="E48" i="5"/>
  <c r="Y12" i="10"/>
  <c r="E109" i="5"/>
  <c r="Y15" i="10"/>
  <c r="Y10" i="10"/>
  <c r="Y4" i="10"/>
  <c r="X24" i="10"/>
  <c r="X28" i="10"/>
  <c r="Z19" i="10"/>
  <c r="X16" i="10"/>
  <c r="W9" i="10"/>
  <c r="W13" i="10"/>
  <c r="W12" i="10"/>
  <c r="Z15" i="10"/>
  <c r="Z10" i="10"/>
  <c r="W5" i="10"/>
  <c r="Y7" i="10"/>
  <c r="Y23" i="10"/>
  <c r="Z4" i="10"/>
  <c r="F20" i="10"/>
  <c r="W28" i="10"/>
  <c r="V23" i="10"/>
  <c r="AC23" i="10" s="1"/>
  <c r="E20" i="5"/>
  <c r="E158" i="5"/>
  <c r="E136" i="5"/>
  <c r="Z23" i="10"/>
  <c r="X23" i="10"/>
  <c r="E65" i="5"/>
  <c r="Z12" i="10"/>
  <c r="W10" i="10"/>
  <c r="W14" i="10"/>
  <c r="Y16" i="10"/>
  <c r="F27" i="10"/>
  <c r="V12" i="10"/>
  <c r="AG12" i="10" s="1"/>
  <c r="V6" i="10"/>
  <c r="AC6" i="10" s="1"/>
  <c r="V26" i="10"/>
  <c r="AD26" i="10" s="1"/>
  <c r="V20" i="10"/>
  <c r="AD20" i="10" s="1"/>
  <c r="V8" i="10"/>
  <c r="AD8" i="10" s="1"/>
  <c r="E137" i="5"/>
  <c r="E61" i="5"/>
  <c r="E162" i="5"/>
  <c r="Z21" i="10"/>
  <c r="V30" i="10"/>
  <c r="AC30" i="10" s="1"/>
  <c r="E67" i="5"/>
  <c r="Y21" i="10"/>
  <c r="X10" i="10"/>
  <c r="X14" i="10"/>
  <c r="F17" i="10"/>
  <c r="X21" i="10"/>
  <c r="F26" i="10"/>
  <c r="V24" i="10"/>
  <c r="AD24" i="10" s="1"/>
  <c r="V18" i="10"/>
  <c r="AE18" i="10" s="1"/>
  <c r="E103" i="5"/>
  <c r="W22" i="10"/>
  <c r="E106" i="5"/>
  <c r="E115" i="5"/>
  <c r="X12" i="10"/>
  <c r="X6" i="10"/>
  <c r="Y6" i="10"/>
  <c r="Y19" i="10"/>
  <c r="Z17" i="10"/>
  <c r="Y30" i="10"/>
  <c r="Y29" i="10"/>
  <c r="F25" i="10"/>
  <c r="W21" i="10"/>
  <c r="E107" i="5"/>
  <c r="E72" i="5"/>
  <c r="E16" i="5"/>
  <c r="E3" i="5"/>
  <c r="E150" i="5"/>
  <c r="E113" i="5"/>
  <c r="E143" i="5"/>
  <c r="E148" i="5"/>
  <c r="E77" i="5"/>
  <c r="E66" i="5"/>
  <c r="E88" i="5"/>
  <c r="Y9" i="10"/>
  <c r="Y14" i="10"/>
  <c r="Z14" i="10"/>
  <c r="X5" i="10"/>
  <c r="Y2" i="10"/>
  <c r="Z7" i="10"/>
  <c r="W2" i="10"/>
  <c r="W23" i="10"/>
  <c r="V11" i="10"/>
  <c r="AG11" i="10" s="1"/>
  <c r="AC2" i="10"/>
  <c r="V13" i="10"/>
  <c r="AA13" i="10" s="1"/>
  <c r="V15" i="10"/>
  <c r="AB15" i="10" s="1"/>
  <c r="V25" i="10"/>
  <c r="AD25" i="10" s="1"/>
  <c r="V4" i="10"/>
  <c r="AC4" i="10" s="1"/>
  <c r="V9" i="10"/>
  <c r="AE9" i="10" s="1"/>
  <c r="E22" i="5"/>
  <c r="E54" i="5"/>
  <c r="E47" i="5"/>
  <c r="F8" i="10"/>
  <c r="Z3" i="10"/>
  <c r="W16" i="10"/>
  <c r="X19" i="10"/>
  <c r="W19" i="10"/>
  <c r="W17" i="10"/>
  <c r="X26" i="10"/>
  <c r="Z29" i="10"/>
  <c r="E14" i="5"/>
  <c r="E29" i="5"/>
  <c r="Z13" i="10"/>
  <c r="F11" i="10"/>
  <c r="Y5" i="10"/>
  <c r="X3" i="10"/>
  <c r="W4" i="10"/>
  <c r="AB2" i="10"/>
  <c r="X20" i="10"/>
  <c r="F21" i="10"/>
  <c r="F16" i="10"/>
  <c r="F19" i="10"/>
  <c r="F23" i="10"/>
  <c r="Z28" i="10"/>
  <c r="W30" i="10"/>
  <c r="W29" i="10"/>
  <c r="F30" i="10"/>
  <c r="AE2" i="10"/>
  <c r="F15" i="10"/>
  <c r="F3" i="10"/>
  <c r="Z8" i="10"/>
  <c r="F6" i="10"/>
  <c r="Z5" i="10"/>
  <c r="X25" i="10"/>
  <c r="Z27" i="10"/>
  <c r="X22" i="10"/>
  <c r="AA2" i="10"/>
  <c r="X13" i="10"/>
  <c r="W3" i="10"/>
  <c r="F5" i="10"/>
  <c r="E23" i="5"/>
  <c r="E128" i="5"/>
  <c r="E64" i="5"/>
  <c r="E4" i="5"/>
  <c r="W15" i="10"/>
  <c r="Y11" i="10"/>
  <c r="F14" i="10"/>
  <c r="X11" i="10"/>
  <c r="W11" i="10"/>
  <c r="Z9" i="10"/>
  <c r="AG2" i="10"/>
  <c r="Z6" i="10"/>
  <c r="X2" i="10"/>
  <c r="AB21" i="10"/>
  <c r="Y18" i="10"/>
  <c r="F29" i="10"/>
  <c r="F22" i="10"/>
  <c r="W25" i="10"/>
  <c r="X29" i="10"/>
  <c r="Y27" i="10"/>
  <c r="F13" i="10"/>
  <c r="AF2" i="10"/>
  <c r="Y13" i="10"/>
  <c r="F10" i="10"/>
  <c r="Y3" i="10"/>
  <c r="X8" i="10"/>
  <c r="AD2" i="10"/>
  <c r="F18" i="10"/>
  <c r="Z18" i="10"/>
  <c r="Y17" i="10"/>
  <c r="Z30" i="10"/>
  <c r="X27" i="10"/>
  <c r="W26" i="10"/>
  <c r="F28" i="10"/>
  <c r="E82" i="5"/>
  <c r="E71" i="5"/>
  <c r="E161" i="5"/>
  <c r="E96" i="5"/>
  <c r="E131" i="5"/>
  <c r="E129" i="5"/>
  <c r="E74" i="5"/>
  <c r="E119" i="5"/>
  <c r="E147" i="5"/>
  <c r="E17" i="5"/>
  <c r="E141" i="5"/>
  <c r="E84" i="5"/>
  <c r="E40" i="5"/>
  <c r="E83" i="5"/>
  <c r="E76" i="5"/>
  <c r="E44" i="5"/>
  <c r="E138" i="5"/>
  <c r="E9" i="5"/>
  <c r="E121" i="5"/>
  <c r="F12" i="10"/>
  <c r="X15" i="10"/>
  <c r="Z11" i="10"/>
  <c r="F9" i="10"/>
  <c r="W7" i="10"/>
  <c r="Z2" i="10"/>
  <c r="F7" i="10"/>
  <c r="F4" i="10"/>
  <c r="AA21" i="10"/>
  <c r="X17" i="10"/>
  <c r="Z20" i="10"/>
  <c r="Z24" i="10"/>
  <c r="X30" i="10"/>
  <c r="Z26" i="10"/>
  <c r="Y26" i="10"/>
  <c r="W27" i="10"/>
  <c r="Y24" i="10"/>
  <c r="E53" i="5"/>
  <c r="E120" i="5"/>
  <c r="E145" i="5"/>
  <c r="E7" i="5"/>
  <c r="E45" i="5"/>
  <c r="E38" i="5"/>
  <c r="E28" i="5"/>
  <c r="E57" i="5"/>
  <c r="E32" i="5"/>
  <c r="E90" i="5"/>
  <c r="E140" i="5"/>
  <c r="E15" i="5"/>
  <c r="E117" i="5"/>
  <c r="E112" i="5"/>
  <c r="E34" i="5"/>
  <c r="E55" i="5"/>
  <c r="E80" i="5"/>
  <c r="E35" i="5"/>
  <c r="E151" i="5"/>
  <c r="E11" i="5"/>
  <c r="E132" i="5"/>
  <c r="E93" i="5"/>
  <c r="E70" i="5"/>
  <c r="E125" i="5"/>
  <c r="E78" i="5"/>
  <c r="E104" i="5"/>
  <c r="E6" i="5"/>
  <c r="E21" i="5"/>
  <c r="E19" i="5"/>
  <c r="E154" i="5"/>
  <c r="E33" i="5"/>
  <c r="E18" i="5"/>
  <c r="E73" i="5"/>
  <c r="E101" i="5"/>
  <c r="E12" i="5"/>
  <c r="E163" i="5"/>
  <c r="E135" i="5"/>
  <c r="E127" i="5"/>
  <c r="E10" i="5"/>
  <c r="E91" i="5"/>
  <c r="E39" i="5"/>
  <c r="E153" i="5"/>
  <c r="E124" i="5"/>
  <c r="E122" i="5"/>
  <c r="E123" i="5"/>
  <c r="E99" i="5"/>
  <c r="E87" i="5"/>
  <c r="E97" i="5"/>
  <c r="E126" i="5"/>
  <c r="E60" i="5"/>
  <c r="E52" i="5"/>
  <c r="E13" i="5"/>
  <c r="E81" i="5"/>
  <c r="E108" i="5"/>
  <c r="E94" i="5"/>
  <c r="E142" i="5"/>
  <c r="E51" i="5"/>
  <c r="E79" i="5"/>
  <c r="E130" i="5"/>
  <c r="E43" i="5"/>
  <c r="E42" i="5"/>
  <c r="E139" i="5"/>
  <c r="E49" i="5"/>
  <c r="E27" i="5"/>
  <c r="E5" i="5"/>
  <c r="E149" i="5"/>
  <c r="E25" i="5"/>
  <c r="E26" i="5"/>
  <c r="E157" i="5"/>
  <c r="E59" i="5"/>
  <c r="E8" i="5"/>
  <c r="E160" i="5"/>
  <c r="E95" i="5"/>
  <c r="E30" i="5"/>
  <c r="E152" i="5"/>
  <c r="E46" i="5"/>
  <c r="E2" i="5"/>
  <c r="E62" i="5"/>
  <c r="W2" i="3" a="1"/>
  <c r="W2" i="3" s="1"/>
  <c r="D8" i="4" s="1"/>
  <c r="V2" i="3"/>
  <c r="D7" i="4" s="1"/>
  <c r="D6" i="4"/>
  <c r="AA33" i="10" l="1"/>
  <c r="AB91" i="10"/>
  <c r="AG91" i="10"/>
  <c r="AF91" i="10"/>
  <c r="AA77" i="10"/>
  <c r="AG54" i="10"/>
  <c r="AA54" i="10"/>
  <c r="AF54" i="10"/>
  <c r="AC54" i="10"/>
  <c r="AD54" i="10"/>
  <c r="AE21" i="10"/>
  <c r="AF21" i="10"/>
  <c r="AF65" i="10"/>
  <c r="AE65" i="10"/>
  <c r="AD125" i="10"/>
  <c r="AD21" i="10"/>
  <c r="AC21" i="10"/>
  <c r="AA89" i="10"/>
  <c r="BO630" i="1"/>
  <c r="BO215" i="1"/>
  <c r="BO216" i="1" s="1"/>
  <c r="BO217" i="1" s="1"/>
  <c r="BO195" i="1"/>
  <c r="BO196" i="1" s="1"/>
  <c r="BO1265" i="1"/>
  <c r="BO25" i="1"/>
  <c r="BO26" i="1" s="1"/>
  <c r="BO27" i="1" s="1"/>
  <c r="BO28" i="1" s="1"/>
  <c r="BO29" i="1" s="1"/>
  <c r="AA65" i="10"/>
  <c r="AG38" i="10"/>
  <c r="AA86" i="10"/>
  <c r="BO767" i="1"/>
  <c r="BO769" i="1" s="1"/>
  <c r="BO768" i="1"/>
  <c r="BO931" i="1"/>
  <c r="BO932" i="1"/>
  <c r="BO933" i="1" s="1"/>
  <c r="BO482" i="1"/>
  <c r="AC91" i="10"/>
  <c r="BO1250" i="1"/>
  <c r="BO996" i="1"/>
  <c r="BO1071" i="1"/>
  <c r="BO1072" i="1" s="1"/>
  <c r="BO947" i="1"/>
  <c r="BO948" i="1" s="1"/>
  <c r="BO483" i="1"/>
  <c r="BO1260" i="1"/>
  <c r="BO1011" i="1"/>
  <c r="BO1012" i="1" s="1"/>
  <c r="BO1013" i="1" s="1"/>
  <c r="BO1014" i="1" s="1"/>
  <c r="BO501" i="1"/>
  <c r="BO502" i="1" s="1"/>
  <c r="BO57" i="1"/>
  <c r="BO58" i="1" s="1"/>
  <c r="BO59" i="1" s="1"/>
  <c r="BO332" i="1"/>
  <c r="BO231" i="1"/>
  <c r="BO232" i="1" s="1"/>
  <c r="BO1118" i="1"/>
  <c r="BO843" i="1"/>
  <c r="BO844" i="1" s="1"/>
  <c r="AE127" i="10"/>
  <c r="AD127" i="10"/>
  <c r="BO1255" i="1"/>
  <c r="BO146" i="1"/>
  <c r="BO593" i="1"/>
  <c r="BO491" i="1"/>
  <c r="BO71" i="1"/>
  <c r="BO333" i="1"/>
  <c r="BO334" i="1" s="1"/>
  <c r="BO832" i="1"/>
  <c r="BO833" i="1" s="1"/>
  <c r="BO834" i="1" s="1"/>
  <c r="BO835" i="1" s="1"/>
  <c r="BO836" i="1" s="1"/>
  <c r="BO400" i="1"/>
  <c r="BO755" i="1"/>
  <c r="BO220" i="1"/>
  <c r="BO221" i="1" s="1"/>
  <c r="BO162" i="1"/>
  <c r="BO492" i="1"/>
  <c r="BO493" i="1" s="1"/>
  <c r="BO326" i="1"/>
  <c r="BO442" i="1"/>
  <c r="BO443" i="1" s="1"/>
  <c r="AF38" i="10"/>
  <c r="AD91" i="10"/>
  <c r="BO1244" i="1"/>
  <c r="BO1245" i="1" s="1"/>
  <c r="BO1246" i="1" s="1"/>
  <c r="BO1266" i="1"/>
  <c r="BO1267" i="1" s="1"/>
  <c r="BO1073" i="1"/>
  <c r="BO934" i="1"/>
  <c r="BO935" i="1" s="1"/>
  <c r="BO581" i="1"/>
  <c r="BO587" i="1" s="1"/>
  <c r="BO588" i="1" s="1"/>
  <c r="BO1166" i="1"/>
  <c r="BO1167" i="1" s="1"/>
  <c r="AF155" i="10"/>
  <c r="BO382" i="1"/>
  <c r="BO383" i="1" s="1"/>
  <c r="BO384" i="1" s="1"/>
  <c r="BO631" i="1"/>
  <c r="BO353" i="1"/>
  <c r="AA137" i="10"/>
  <c r="AF137" i="10"/>
  <c r="AD137" i="10"/>
  <c r="AE72" i="10"/>
  <c r="AF89" i="10"/>
  <c r="AC89" i="10"/>
  <c r="AE109" i="10"/>
  <c r="AD126" i="10"/>
  <c r="AA134" i="10"/>
  <c r="AA126" i="10"/>
  <c r="AB126" i="10"/>
  <c r="AD134" i="10"/>
  <c r="AG134" i="10"/>
  <c r="AA127" i="10"/>
  <c r="AC109" i="10"/>
  <c r="AE126" i="10"/>
  <c r="AC151" i="10"/>
  <c r="AG126" i="10"/>
  <c r="AC134" i="10"/>
  <c r="AD33" i="10"/>
  <c r="AE122" i="10"/>
  <c r="AG122" i="10"/>
  <c r="AC122" i="10"/>
  <c r="AG95" i="10"/>
  <c r="AF169" i="10"/>
  <c r="AB33" i="10"/>
  <c r="AC33" i="10"/>
  <c r="AF95" i="10"/>
  <c r="AB169" i="10"/>
  <c r="AE95" i="10"/>
  <c r="AF33" i="10"/>
  <c r="AE33" i="10"/>
  <c r="AC169" i="10"/>
  <c r="AC95" i="10"/>
  <c r="AD95" i="10"/>
  <c r="AF122" i="10"/>
  <c r="AB95" i="10"/>
  <c r="AD169" i="10"/>
  <c r="AF77" i="10"/>
  <c r="AA122" i="10"/>
  <c r="AG151" i="10"/>
  <c r="AC126" i="10"/>
  <c r="AE169" i="10"/>
  <c r="AD122" i="10"/>
  <c r="AG169" i="10"/>
  <c r="AC80" i="10"/>
  <c r="AD80" i="10"/>
  <c r="AG149" i="10"/>
  <c r="AF80" i="10"/>
  <c r="AC110" i="10"/>
  <c r="AG80" i="10"/>
  <c r="AB80" i="10"/>
  <c r="BO7" i="1"/>
  <c r="BO30" i="1"/>
  <c r="BO31" i="1"/>
  <c r="AA124" i="10"/>
  <c r="AA125" i="10"/>
  <c r="AC125" i="10"/>
  <c r="AG124" i="10"/>
  <c r="AB125" i="10"/>
  <c r="AC124" i="10"/>
  <c r="AF125" i="10"/>
  <c r="AE124" i="10"/>
  <c r="AG125" i="10"/>
  <c r="AF124" i="10"/>
  <c r="AD138" i="10"/>
  <c r="AB124" i="10"/>
  <c r="AA109" i="10"/>
  <c r="AD151" i="10"/>
  <c r="AB109" i="10"/>
  <c r="AG88" i="10"/>
  <c r="AB134" i="10"/>
  <c r="AF134" i="10"/>
  <c r="AA151" i="10"/>
  <c r="AD109" i="10"/>
  <c r="AE153" i="10"/>
  <c r="AF109" i="10"/>
  <c r="AB151" i="10"/>
  <c r="AD155" i="10"/>
  <c r="AG138" i="10"/>
  <c r="AE88" i="10"/>
  <c r="AA154" i="10"/>
  <c r="AA155" i="10"/>
  <c r="AF140" i="10"/>
  <c r="AG155" i="10"/>
  <c r="AA138" i="10"/>
  <c r="AB155" i="10"/>
  <c r="AA80" i="10"/>
  <c r="AA167" i="10"/>
  <c r="AF138" i="10"/>
  <c r="AA135" i="10"/>
  <c r="AC154" i="10"/>
  <c r="AD135" i="10"/>
  <c r="AC156" i="10"/>
  <c r="AA140" i="10"/>
  <c r="AB140" i="10"/>
  <c r="AG110" i="10"/>
  <c r="AF110" i="10"/>
  <c r="AG140" i="10"/>
  <c r="AC140" i="10"/>
  <c r="AB133" i="10"/>
  <c r="AD140" i="10"/>
  <c r="AB137" i="10"/>
  <c r="AB121" i="10"/>
  <c r="AD53" i="10"/>
  <c r="AG72" i="10"/>
  <c r="AE121" i="10"/>
  <c r="AB138" i="10"/>
  <c r="AF96" i="10"/>
  <c r="AA133" i="10"/>
  <c r="AB88" i="10"/>
  <c r="AB156" i="10"/>
  <c r="AC159" i="10"/>
  <c r="AD167" i="10"/>
  <c r="AG89" i="10"/>
  <c r="AG135" i="10"/>
  <c r="AA139" i="10"/>
  <c r="AF159" i="10"/>
  <c r="AC158" i="10"/>
  <c r="AA157" i="10"/>
  <c r="AB168" i="10"/>
  <c r="AE159" i="10"/>
  <c r="AB90" i="10"/>
  <c r="AG158" i="10"/>
  <c r="AC138" i="10"/>
  <c r="AG156" i="10"/>
  <c r="AA88" i="10"/>
  <c r="AD159" i="10"/>
  <c r="AE149" i="10"/>
  <c r="AC149" i="10"/>
  <c r="AF139" i="10"/>
  <c r="AH154" i="10" a="1"/>
  <c r="AH154" i="10" s="1"/>
  <c r="AE54" i="10"/>
  <c r="AF121" i="10"/>
  <c r="AF154" i="10"/>
  <c r="AC155" i="10"/>
  <c r="AE110" i="10"/>
  <c r="AF149" i="10"/>
  <c r="AC121" i="10"/>
  <c r="AA156" i="10"/>
  <c r="AE167" i="10"/>
  <c r="AG154" i="10"/>
  <c r="AD139" i="10"/>
  <c r="AG159" i="10"/>
  <c r="AF153" i="10"/>
  <c r="AD158" i="10"/>
  <c r="AB167" i="10"/>
  <c r="AG153" i="10"/>
  <c r="AD156" i="10"/>
  <c r="AB89" i="10"/>
  <c r="AD168" i="10"/>
  <c r="AD157" i="10"/>
  <c r="AD121" i="10"/>
  <c r="AG137" i="10"/>
  <c r="AF88" i="10"/>
  <c r="AG150" i="10"/>
  <c r="AA150" i="10"/>
  <c r="AC90" i="10"/>
  <c r="AC150" i="10"/>
  <c r="AC168" i="10"/>
  <c r="AD51" i="10"/>
  <c r="AG121" i="10"/>
  <c r="AB154" i="10"/>
  <c r="AF90" i="10"/>
  <c r="AD171" i="10"/>
  <c r="AC171" i="10"/>
  <c r="AD154" i="10"/>
  <c r="AB153" i="10"/>
  <c r="AA158" i="10"/>
  <c r="AB139" i="10"/>
  <c r="AD89" i="10"/>
  <c r="AE157" i="10"/>
  <c r="AC137" i="10"/>
  <c r="AF133" i="10"/>
  <c r="AB157" i="10"/>
  <c r="AF168" i="10"/>
  <c r="AE38" i="10"/>
  <c r="AF150" i="10"/>
  <c r="AD133" i="10"/>
  <c r="AB150" i="10"/>
  <c r="AG96" i="10"/>
  <c r="AA149" i="10"/>
  <c r="AD136" i="10"/>
  <c r="AA153" i="10"/>
  <c r="AE63" i="10"/>
  <c r="AB38" i="10"/>
  <c r="AB97" i="10"/>
  <c r="AD149" i="10"/>
  <c r="AB159" i="10"/>
  <c r="AD110" i="10"/>
  <c r="AG90" i="10"/>
  <c r="AD153" i="10"/>
  <c r="AB136" i="10"/>
  <c r="AC157" i="10"/>
  <c r="AG139" i="10"/>
  <c r="AD90" i="10"/>
  <c r="AF158" i="10"/>
  <c r="AA168" i="10"/>
  <c r="AD150" i="10"/>
  <c r="AG168" i="10"/>
  <c r="AC139" i="10"/>
  <c r="AB171" i="10"/>
  <c r="AA110" i="10"/>
  <c r="AA90" i="10"/>
  <c r="AE36" i="10"/>
  <c r="AE171" i="10"/>
  <c r="AC167" i="10"/>
  <c r="AF136" i="10"/>
  <c r="AD88" i="10"/>
  <c r="AC133" i="10"/>
  <c r="AG111" i="10"/>
  <c r="AF151" i="10"/>
  <c r="AH150" i="10" a="1"/>
  <c r="AH150" i="10" s="1"/>
  <c r="AD111" i="10"/>
  <c r="AC98" i="10"/>
  <c r="AF171" i="10"/>
  <c r="AB96" i="10"/>
  <c r="AF98" i="10"/>
  <c r="AC111" i="10"/>
  <c r="AE111" i="10"/>
  <c r="AG97" i="10"/>
  <c r="AF111" i="10"/>
  <c r="AB135" i="10"/>
  <c r="AA136" i="10"/>
  <c r="AB111" i="10"/>
  <c r="AC96" i="10"/>
  <c r="AC136" i="10"/>
  <c r="AB98" i="10"/>
  <c r="AG136" i="10"/>
  <c r="AF157" i="10"/>
  <c r="AG133" i="10"/>
  <c r="AB158" i="10"/>
  <c r="AD98" i="10"/>
  <c r="AD96" i="10"/>
  <c r="AF97" i="10"/>
  <c r="AF135" i="10"/>
  <c r="AA171" i="10"/>
  <c r="AC135" i="10"/>
  <c r="AE96" i="10"/>
  <c r="AH112" i="10" a="1"/>
  <c r="AH112" i="10" s="1"/>
  <c r="AH121" i="10" a="1"/>
  <c r="AH121" i="10" s="1"/>
  <c r="AH138" i="10" a="1"/>
  <c r="AH138" i="10" s="1"/>
  <c r="AH167" i="10" a="1"/>
  <c r="AH167" i="10" s="1"/>
  <c r="AH159" i="10" a="1"/>
  <c r="AH159" i="10" s="1"/>
  <c r="AH170" i="10" a="1"/>
  <c r="AH170" i="10" s="1"/>
  <c r="AH109" i="10" a="1"/>
  <c r="AH109" i="10" s="1"/>
  <c r="AH92" i="10" a="1"/>
  <c r="AH92" i="10" s="1"/>
  <c r="AH151" i="10" a="1"/>
  <c r="AH151" i="10" s="1"/>
  <c r="AG98" i="10"/>
  <c r="AH122" i="10" a="1"/>
  <c r="AH122" i="10" s="1"/>
  <c r="AH125" i="10" a="1"/>
  <c r="AH125" i="10" s="1"/>
  <c r="AH134" i="10" a="1"/>
  <c r="AH134" i="10" s="1"/>
  <c r="AH169" i="10" a="1"/>
  <c r="AH169" i="10" s="1"/>
  <c r="AH136" i="10" a="1"/>
  <c r="AH136" i="10" s="1"/>
  <c r="AH166" i="10" a="1"/>
  <c r="AH166" i="10" s="1"/>
  <c r="AH96" i="10" a="1"/>
  <c r="AH96" i="10" s="1"/>
  <c r="AH156" i="10" a="1"/>
  <c r="AH156" i="10" s="1"/>
  <c r="AH88" i="10" a="1"/>
  <c r="AH88" i="10" s="1"/>
  <c r="AH124" i="10" a="1"/>
  <c r="AH124" i="10" s="1"/>
  <c r="AH133" i="10" a="1"/>
  <c r="AH133" i="10" s="1"/>
  <c r="AH91" i="10" a="1"/>
  <c r="AH91" i="10" s="1"/>
  <c r="AH173" i="10" a="1"/>
  <c r="AH173" i="10" s="1"/>
  <c r="AH157" i="10" a="1"/>
  <c r="AH157" i="10" s="1"/>
  <c r="AE97" i="10"/>
  <c r="AH172" i="10" a="1"/>
  <c r="AH172" i="10" s="1"/>
  <c r="AH94" i="10" a="1"/>
  <c r="AH94" i="10" s="1"/>
  <c r="AB28" i="10"/>
  <c r="AH162" i="10" a="1"/>
  <c r="AH162" i="10" s="1"/>
  <c r="AH117" i="10" a="1"/>
  <c r="AH117" i="10" s="1"/>
  <c r="AH146" i="10" a="1"/>
  <c r="AH146" i="10" s="1"/>
  <c r="AH128" i="10" a="1"/>
  <c r="AH128" i="10" s="1"/>
  <c r="AH132" i="10" a="1"/>
  <c r="AH132" i="10" s="1"/>
  <c r="AH100" i="10" a="1"/>
  <c r="AH100" i="10" s="1"/>
  <c r="AH101" i="10" a="1"/>
  <c r="AH101" i="10" s="1"/>
  <c r="AH164" i="10" a="1"/>
  <c r="AH164" i="10" s="1"/>
  <c r="AH113" i="10" a="1"/>
  <c r="AH113" i="10" s="1"/>
  <c r="AH148" i="10" a="1"/>
  <c r="AH148" i="10" s="1"/>
  <c r="AH163" i="10" a="1"/>
  <c r="AH163" i="10" s="1"/>
  <c r="AH103" i="10" a="1"/>
  <c r="AH103" i="10" s="1"/>
  <c r="AH131" i="10" a="1"/>
  <c r="AH131" i="10" s="1"/>
  <c r="AH141" i="10" a="1"/>
  <c r="AH141" i="10" s="1"/>
  <c r="AH118" i="10" a="1"/>
  <c r="AH118" i="10" s="1"/>
  <c r="AH130" i="10" a="1"/>
  <c r="AH130" i="10" s="1"/>
  <c r="AH142" i="10" a="1"/>
  <c r="AH142" i="10" s="1"/>
  <c r="AH129" i="10" a="1"/>
  <c r="AH129" i="10" s="1"/>
  <c r="AH144" i="10" a="1"/>
  <c r="AH144" i="10" s="1"/>
  <c r="AH115" i="10" a="1"/>
  <c r="AH115" i="10" s="1"/>
  <c r="AH160" i="10" a="1"/>
  <c r="AH160" i="10" s="1"/>
  <c r="AH147" i="10" a="1"/>
  <c r="AH147" i="10" s="1"/>
  <c r="AH105" i="10" a="1"/>
  <c r="AH105" i="10" s="1"/>
  <c r="AH102" i="10" a="1"/>
  <c r="AH102" i="10" s="1"/>
  <c r="AH161" i="10" a="1"/>
  <c r="AH161" i="10" s="1"/>
  <c r="AH119" i="10" a="1"/>
  <c r="AH119" i="10" s="1"/>
  <c r="AH106" i="10" a="1"/>
  <c r="AH106" i="10" s="1"/>
  <c r="AH143" i="10" a="1"/>
  <c r="AH143" i="10" s="1"/>
  <c r="AH116" i="10" a="1"/>
  <c r="AH116" i="10" s="1"/>
  <c r="AH114" i="10" a="1"/>
  <c r="AH114" i="10" s="1"/>
  <c r="AF61" i="10"/>
  <c r="AB53" i="10"/>
  <c r="AA98" i="10"/>
  <c r="AG167" i="10"/>
  <c r="AH107" i="10" a="1"/>
  <c r="AH107" i="10" s="1"/>
  <c r="AH120" i="10" a="1"/>
  <c r="AH120" i="10" s="1"/>
  <c r="AH89" i="10" a="1"/>
  <c r="AH89" i="10" s="1"/>
  <c r="AH149" i="10" a="1"/>
  <c r="AH149" i="10" s="1"/>
  <c r="AH153" i="10" a="1"/>
  <c r="AH153" i="10" s="1"/>
  <c r="AH135" i="10" a="1"/>
  <c r="AH135" i="10" s="1"/>
  <c r="AH165" i="10" a="1"/>
  <c r="AH165" i="10" s="1"/>
  <c r="AH97" i="10" a="1"/>
  <c r="AH97" i="10" s="1"/>
  <c r="AH127" i="10" a="1"/>
  <c r="AH127" i="10" s="1"/>
  <c r="AH110" i="10" a="1"/>
  <c r="AH110" i="10" s="1"/>
  <c r="AF73" i="10"/>
  <c r="AH93" i="10" a="1"/>
  <c r="AH93" i="10" s="1"/>
  <c r="AH140" i="10" a="1"/>
  <c r="AH140" i="10" s="1"/>
  <c r="AH174" i="10" a="1"/>
  <c r="AH174" i="10" s="1"/>
  <c r="AH126" i="10" a="1"/>
  <c r="AH126" i="10" s="1"/>
  <c r="AH108" i="10" a="1"/>
  <c r="AH108" i="10" s="1"/>
  <c r="AH152" i="10" a="1"/>
  <c r="AH152" i="10" s="1"/>
  <c r="AH98" i="10" a="1"/>
  <c r="AH98" i="10" s="1"/>
  <c r="AH139" i="10" a="1"/>
  <c r="AH139" i="10" s="1"/>
  <c r="AH111" i="10" a="1"/>
  <c r="AH111" i="10" s="1"/>
  <c r="AC97" i="10"/>
  <c r="AH90" i="10" a="1"/>
  <c r="AH90" i="10" s="1"/>
  <c r="AH171" i="10" a="1"/>
  <c r="AH171" i="10" s="1"/>
  <c r="AH95" i="10" a="1"/>
  <c r="AH95" i="10" s="1"/>
  <c r="AH123" i="10" a="1"/>
  <c r="AH123" i="10" s="1"/>
  <c r="AH137" i="10" a="1"/>
  <c r="AH137" i="10" s="1"/>
  <c r="AH155" i="10" a="1"/>
  <c r="AH155" i="10" s="1"/>
  <c r="AD97" i="10"/>
  <c r="AH145" i="10" a="1"/>
  <c r="AH145" i="10" s="1"/>
  <c r="AH158" i="10" a="1"/>
  <c r="AH158" i="10" s="1"/>
  <c r="AH168" i="10" a="1"/>
  <c r="AH168" i="10" s="1"/>
  <c r="AH104" i="10" a="1"/>
  <c r="AH104" i="10" s="1"/>
  <c r="AH99" i="10" a="1"/>
  <c r="AH99" i="10" s="1"/>
  <c r="AD19" i="10"/>
  <c r="AC77" i="10"/>
  <c r="AA50" i="10"/>
  <c r="AA19" i="10"/>
  <c r="AF19" i="10"/>
  <c r="AC71" i="10"/>
  <c r="AF71" i="10"/>
  <c r="AE71" i="10"/>
  <c r="AE19" i="10"/>
  <c r="AD71" i="10"/>
  <c r="AG19" i="10"/>
  <c r="AB19" i="10"/>
  <c r="AG71" i="10"/>
  <c r="AC5" i="10"/>
  <c r="AB71" i="10"/>
  <c r="AB77" i="10"/>
  <c r="AB29" i="10"/>
  <c r="AG29" i="10"/>
  <c r="AE77" i="10"/>
  <c r="AG50" i="10"/>
  <c r="AA31" i="10"/>
  <c r="AG45" i="10"/>
  <c r="AB45" i="10"/>
  <c r="AA45" i="10"/>
  <c r="AC45" i="10"/>
  <c r="AD45" i="10"/>
  <c r="AG36" i="10"/>
  <c r="AE45" i="10"/>
  <c r="AF22" i="10"/>
  <c r="AB22" i="10"/>
  <c r="AD22" i="10"/>
  <c r="AG57" i="10"/>
  <c r="AE62" i="10"/>
  <c r="AF53" i="10"/>
  <c r="AD63" i="10"/>
  <c r="AG43" i="10"/>
  <c r="AE28" i="10"/>
  <c r="AG58" i="10"/>
  <c r="AC53" i="10"/>
  <c r="AE7" i="10"/>
  <c r="AE10" i="10"/>
  <c r="AE14" i="10"/>
  <c r="AA10" i="10"/>
  <c r="AG10" i="10"/>
  <c r="AD58" i="10"/>
  <c r="AD10" i="10"/>
  <c r="AB58" i="10"/>
  <c r="AB14" i="10"/>
  <c r="AC14" i="10"/>
  <c r="AF7" i="10"/>
  <c r="AD83" i="10"/>
  <c r="AA70" i="10"/>
  <c r="AG53" i="10"/>
  <c r="AD87" i="10"/>
  <c r="AA53" i="10"/>
  <c r="AB10" i="10"/>
  <c r="AC10" i="10"/>
  <c r="AA14" i="10"/>
  <c r="AA83" i="10"/>
  <c r="AA46" i="10"/>
  <c r="AF14" i="10"/>
  <c r="AA29" i="10"/>
  <c r="AE70" i="10"/>
  <c r="AF51" i="10"/>
  <c r="AA58" i="10"/>
  <c r="AB79" i="10"/>
  <c r="AB35" i="10"/>
  <c r="AA35" i="10"/>
  <c r="AC32" i="10"/>
  <c r="AC16" i="10"/>
  <c r="AG16" i="10"/>
  <c r="AC28" i="10"/>
  <c r="AG55" i="10"/>
  <c r="AA69" i="10"/>
  <c r="AF70" i="10"/>
  <c r="AC72" i="10"/>
  <c r="AA32" i="10"/>
  <c r="AF32" i="10"/>
  <c r="AB43" i="10"/>
  <c r="AD55" i="10"/>
  <c r="AB32" i="10"/>
  <c r="AF16" i="10"/>
  <c r="AF28" i="10"/>
  <c r="AB57" i="10"/>
  <c r="AC55" i="10"/>
  <c r="AE16" i="10"/>
  <c r="AG28" i="10"/>
  <c r="AD28" i="10"/>
  <c r="AD16" i="10"/>
  <c r="AC82" i="10"/>
  <c r="AC69" i="10"/>
  <c r="AE58" i="10"/>
  <c r="AA7" i="10"/>
  <c r="AC7" i="10"/>
  <c r="AF82" i="10"/>
  <c r="AG37" i="10"/>
  <c r="AA16" i="10"/>
  <c r="AG52" i="10"/>
  <c r="AE52" i="10"/>
  <c r="AA62" i="10"/>
  <c r="AA72" i="10"/>
  <c r="AF62" i="10"/>
  <c r="AG7" i="10"/>
  <c r="AC22" i="10"/>
  <c r="AE69" i="10"/>
  <c r="AF69" i="10"/>
  <c r="AB37" i="10"/>
  <c r="AC52" i="10"/>
  <c r="AD46" i="10"/>
  <c r="AD7" i="10"/>
  <c r="AB3" i="10"/>
  <c r="AB78" i="10"/>
  <c r="AE35" i="10"/>
  <c r="AA52" i="10"/>
  <c r="AE22" i="10"/>
  <c r="AG22" i="10"/>
  <c r="AC79" i="10"/>
  <c r="AB69" i="10"/>
  <c r="AB82" i="10"/>
  <c r="AF75" i="10"/>
  <c r="AD72" i="10"/>
  <c r="AE61" i="10"/>
  <c r="AB76" i="10"/>
  <c r="AA60" i="10"/>
  <c r="AE34" i="10"/>
  <c r="AE55" i="10"/>
  <c r="AG60" i="10"/>
  <c r="AC60" i="10"/>
  <c r="AC67" i="10"/>
  <c r="AC59" i="10"/>
  <c r="AD76" i="10"/>
  <c r="AD14" i="10"/>
  <c r="AG63" i="10"/>
  <c r="AE78" i="10"/>
  <c r="AB67" i="10"/>
  <c r="AA63" i="10"/>
  <c r="AA59" i="10"/>
  <c r="AE60" i="10"/>
  <c r="AG65" i="10"/>
  <c r="AE59" i="10"/>
  <c r="AC31" i="10"/>
  <c r="AG59" i="10"/>
  <c r="AG76" i="10"/>
  <c r="AG62" i="10"/>
  <c r="AF63" i="10"/>
  <c r="AD79" i="10"/>
  <c r="AC87" i="10"/>
  <c r="AB59" i="10"/>
  <c r="AD77" i="10"/>
  <c r="AG61" i="10"/>
  <c r="AE31" i="10"/>
  <c r="AF81" i="10"/>
  <c r="AG70" i="10"/>
  <c r="AC76" i="10"/>
  <c r="AC62" i="10"/>
  <c r="AD59" i="10"/>
  <c r="AB62" i="10"/>
  <c r="AE81" i="10"/>
  <c r="AC65" i="10"/>
  <c r="AC63" i="10"/>
  <c r="AB46" i="10"/>
  <c r="AD65" i="10"/>
  <c r="AC46" i="10"/>
  <c r="AB31" i="10"/>
  <c r="AF31" i="10"/>
  <c r="AB61" i="10"/>
  <c r="AD31" i="10"/>
  <c r="AE76" i="10"/>
  <c r="AF76" i="10"/>
  <c r="AF79" i="10"/>
  <c r="AB55" i="10"/>
  <c r="AB70" i="10"/>
  <c r="AD81" i="10"/>
  <c r="AG74" i="10"/>
  <c r="AA61" i="10"/>
  <c r="AC81" i="10"/>
  <c r="AA67" i="10"/>
  <c r="AD61" i="10"/>
  <c r="AD32" i="10"/>
  <c r="AC56" i="10"/>
  <c r="AB66" i="10"/>
  <c r="AC29" i="10"/>
  <c r="AG3" i="10"/>
  <c r="AD3" i="10"/>
  <c r="AD56" i="10"/>
  <c r="AB74" i="10"/>
  <c r="AE51" i="10"/>
  <c r="AC57" i="10"/>
  <c r="AG51" i="10"/>
  <c r="AC78" i="10"/>
  <c r="AD73" i="10"/>
  <c r="AC34" i="10"/>
  <c r="AB51" i="10"/>
  <c r="AD78" i="10"/>
  <c r="AD39" i="10"/>
  <c r="AG34" i="10"/>
  <c r="AE48" i="10"/>
  <c r="AE17" i="10"/>
  <c r="AE29" i="10"/>
  <c r="AA3" i="10"/>
  <c r="AA17" i="10"/>
  <c r="AF57" i="10"/>
  <c r="AG40" i="10"/>
  <c r="AA40" i="10"/>
  <c r="AE37" i="10"/>
  <c r="AF17" i="10"/>
  <c r="AF5" i="10"/>
  <c r="AD35" i="10"/>
  <c r="AD82" i="10"/>
  <c r="AE73" i="10"/>
  <c r="AF34" i="10"/>
  <c r="AF39" i="10"/>
  <c r="AB52" i="10"/>
  <c r="AG56" i="10"/>
  <c r="AC43" i="10"/>
  <c r="AD75" i="10"/>
  <c r="AF58" i="10"/>
  <c r="AE50" i="10"/>
  <c r="AD34" i="10"/>
  <c r="AF78" i="10"/>
  <c r="AD57" i="10"/>
  <c r="AD43" i="10"/>
  <c r="AA34" i="10"/>
  <c r="AB73" i="10"/>
  <c r="AC40" i="10"/>
  <c r="AA48" i="10"/>
  <c r="AD48" i="10"/>
  <c r="AG81" i="10"/>
  <c r="AE57" i="10"/>
  <c r="AB39" i="10"/>
  <c r="AB56" i="10"/>
  <c r="AC75" i="10"/>
  <c r="AF40" i="10"/>
  <c r="AF66" i="10"/>
  <c r="AA37" i="10"/>
  <c r="AG48" i="10"/>
  <c r="AA5" i="10"/>
  <c r="AG17" i="10"/>
  <c r="AD5" i="10"/>
  <c r="AG5" i="10"/>
  <c r="AF35" i="10"/>
  <c r="AE83" i="10"/>
  <c r="AC35" i="10"/>
  <c r="AG73" i="10"/>
  <c r="AG87" i="10"/>
  <c r="AA56" i="10"/>
  <c r="AD74" i="10"/>
  <c r="AF52" i="10"/>
  <c r="AE75" i="10"/>
  <c r="AF56" i="10"/>
  <c r="AD69" i="10"/>
  <c r="AE82" i="10"/>
  <c r="AE67" i="10"/>
  <c r="AD36" i="10"/>
  <c r="AF36" i="10"/>
  <c r="AG32" i="10"/>
  <c r="AG83" i="10"/>
  <c r="AE74" i="10"/>
  <c r="AC17" i="10"/>
  <c r="AD17" i="10"/>
  <c r="AE3" i="10"/>
  <c r="AC3" i="10"/>
  <c r="AG75" i="10"/>
  <c r="AF83" i="10"/>
  <c r="AA75" i="10"/>
  <c r="AB40" i="10"/>
  <c r="AC51" i="10"/>
  <c r="AA73" i="10"/>
  <c r="AE40" i="10"/>
  <c r="AA39" i="10"/>
  <c r="AD37" i="10"/>
  <c r="AC37" i="10"/>
  <c r="AC48" i="10"/>
  <c r="AB48" i="10"/>
  <c r="AF29" i="10"/>
  <c r="AG82" i="10"/>
  <c r="AA74" i="10"/>
  <c r="AC83" i="10"/>
  <c r="AC39" i="10"/>
  <c r="AH26" i="10" a="1"/>
  <c r="AH26" i="10" s="1"/>
  <c r="AH82" i="10" a="1"/>
  <c r="AH82" i="10" s="1"/>
  <c r="AH61" i="10" a="1"/>
  <c r="AH61" i="10" s="1"/>
  <c r="AH21" i="10" a="1"/>
  <c r="AH21" i="10" s="1"/>
  <c r="AH8" i="10" a="1"/>
  <c r="AH8" i="10" s="1"/>
  <c r="AH27" i="10" a="1"/>
  <c r="AH27" i="10" s="1"/>
  <c r="AH76" i="10" a="1"/>
  <c r="AH76" i="10" s="1"/>
  <c r="AH70" i="10" a="1"/>
  <c r="AH70" i="10" s="1"/>
  <c r="AE87" i="10"/>
  <c r="AH72" i="10" a="1"/>
  <c r="AH72" i="10" s="1"/>
  <c r="AA87" i="10"/>
  <c r="AB50" i="10"/>
  <c r="AA36" i="10"/>
  <c r="AH45" i="10" a="1"/>
  <c r="AH45" i="10" s="1"/>
  <c r="AH64" i="10" a="1"/>
  <c r="AH64" i="10" s="1"/>
  <c r="AH37" i="10" a="1"/>
  <c r="AH37" i="10" s="1"/>
  <c r="AH7" i="10" a="1"/>
  <c r="AH7" i="10" s="1"/>
  <c r="AH10" i="10" a="1"/>
  <c r="AH10" i="10" s="1"/>
  <c r="AH22" i="10" a="1"/>
  <c r="AH22" i="10" s="1"/>
  <c r="AH23" i="10" a="1"/>
  <c r="AH23" i="10" s="1"/>
  <c r="AH56" i="10" a="1"/>
  <c r="AH56" i="10" s="1"/>
  <c r="AH74" i="10" a="1"/>
  <c r="AH74" i="10" s="1"/>
  <c r="AE46" i="10"/>
  <c r="AH52" i="10" a="1"/>
  <c r="AH52" i="10" s="1"/>
  <c r="AD70" i="10"/>
  <c r="AH50" i="10" a="1"/>
  <c r="AH50" i="10" s="1"/>
  <c r="AG78" i="10"/>
  <c r="AG67" i="10"/>
  <c r="AG39" i="10"/>
  <c r="AH46" i="10" a="1"/>
  <c r="AH46" i="10" s="1"/>
  <c r="AH48" i="10" a="1"/>
  <c r="AH48" i="10" s="1"/>
  <c r="AH49" i="10" a="1"/>
  <c r="AH49" i="10" s="1"/>
  <c r="AH65" i="10" a="1"/>
  <c r="AH65" i="10" s="1"/>
  <c r="AH79" i="10" a="1"/>
  <c r="AH79" i="10" s="1"/>
  <c r="AH77" i="10" a="1"/>
  <c r="AH77" i="10" s="1"/>
  <c r="AH36" i="10" a="1"/>
  <c r="AH36" i="10" s="1"/>
  <c r="AH41" i="10" a="1"/>
  <c r="AH41" i="10" s="1"/>
  <c r="AH44" i="10" a="1"/>
  <c r="AH44" i="10" s="1"/>
  <c r="AH53" i="10" a="1"/>
  <c r="AH53" i="10" s="1"/>
  <c r="AH63" i="10" a="1"/>
  <c r="AH63" i="10" s="1"/>
  <c r="AG46" i="10"/>
  <c r="AB60" i="10"/>
  <c r="AF87" i="10"/>
  <c r="AH84" i="10" a="1"/>
  <c r="AH84" i="10" s="1"/>
  <c r="AH47" i="10" a="1"/>
  <c r="AH47" i="10" s="1"/>
  <c r="AH69" i="10" a="1"/>
  <c r="AH69" i="10" s="1"/>
  <c r="AH66" i="10" a="1"/>
  <c r="AH66" i="10" s="1"/>
  <c r="AH28" i="10" a="1"/>
  <c r="AH28" i="10" s="1"/>
  <c r="AH29" i="10" a="1"/>
  <c r="AH29" i="10" s="1"/>
  <c r="AH6" i="10" a="1"/>
  <c r="AH6" i="10" s="1"/>
  <c r="AH11" i="10" a="1"/>
  <c r="AH11" i="10" s="1"/>
  <c r="AH68" i="10" a="1"/>
  <c r="AH68" i="10" s="1"/>
  <c r="AH80" i="10" a="1"/>
  <c r="AH80" i="10" s="1"/>
  <c r="AC50" i="10"/>
  <c r="AD66" i="10"/>
  <c r="AH75" i="10" a="1"/>
  <c r="AH75" i="10" s="1"/>
  <c r="AH38" i="10" a="1"/>
  <c r="AH38" i="10" s="1"/>
  <c r="AH86" i="10" a="1"/>
  <c r="AH86" i="10" s="1"/>
  <c r="AH78" i="10" a="1"/>
  <c r="AH78" i="10" s="1"/>
  <c r="AH13" i="10" a="1"/>
  <c r="AH13" i="10" s="1"/>
  <c r="AH14" i="10" a="1"/>
  <c r="AH14" i="10" s="1"/>
  <c r="AH19" i="10" a="1"/>
  <c r="AH19" i="10" s="1"/>
  <c r="AH25" i="10" a="1"/>
  <c r="AH25" i="10" s="1"/>
  <c r="AH18" i="10" a="1"/>
  <c r="AH18" i="10" s="1"/>
  <c r="AH17" i="10" a="1"/>
  <c r="AH17" i="10" s="1"/>
  <c r="AE5" i="10"/>
  <c r="AH20" i="10" a="1"/>
  <c r="AH20" i="10" s="1"/>
  <c r="AH24" i="10" a="1"/>
  <c r="AH24" i="10" s="1"/>
  <c r="AA55" i="10"/>
  <c r="AH42" i="10" a="1"/>
  <c r="AH42" i="10" s="1"/>
  <c r="AA79" i="10"/>
  <c r="AG79" i="10"/>
  <c r="AF74" i="10"/>
  <c r="AA81" i="10"/>
  <c r="AC66" i="10"/>
  <c r="AD60" i="10"/>
  <c r="AA43" i="10"/>
  <c r="AD67" i="10"/>
  <c r="AF72" i="10"/>
  <c r="AB36" i="10"/>
  <c r="AE43" i="10"/>
  <c r="AF50" i="10"/>
  <c r="AH40" i="10" a="1"/>
  <c r="AH40" i="10" s="1"/>
  <c r="AH39" i="10" a="1"/>
  <c r="AH39" i="10" s="1"/>
  <c r="AH4" i="10" a="1"/>
  <c r="AH4" i="10" s="1"/>
  <c r="AH12" i="10" a="1"/>
  <c r="AH12" i="10" s="1"/>
  <c r="AH3" i="10" a="1"/>
  <c r="AH3" i="10" s="1"/>
  <c r="AH30" i="10" a="1"/>
  <c r="AH30" i="10" s="1"/>
  <c r="AH16" i="10" a="1"/>
  <c r="AH16" i="10" s="1"/>
  <c r="AH58" i="10" a="1"/>
  <c r="AH58" i="10" s="1"/>
  <c r="AH62" i="10" a="1"/>
  <c r="AH62" i="10" s="1"/>
  <c r="AH67" i="10" a="1"/>
  <c r="AH67" i="10" s="1"/>
  <c r="AH31" i="10" a="1"/>
  <c r="AH31" i="10" s="1"/>
  <c r="AH81" i="10" a="1"/>
  <c r="AH81" i="10" s="1"/>
  <c r="AH83" i="10" a="1"/>
  <c r="AH83" i="10" s="1"/>
  <c r="AH51" i="10" a="1"/>
  <c r="AH51" i="10" s="1"/>
  <c r="AH87" i="10" a="1"/>
  <c r="AH87" i="10" s="1"/>
  <c r="AH57" i="10" a="1"/>
  <c r="AH57" i="10" s="1"/>
  <c r="AH60" i="10" a="1"/>
  <c r="AH60" i="10" s="1"/>
  <c r="AH54" i="10" a="1"/>
  <c r="AH54" i="10" s="1"/>
  <c r="AH73" i="10" a="1"/>
  <c r="AH73" i="10" s="1"/>
  <c r="AH32" i="10" a="1"/>
  <c r="AH32" i="10" s="1"/>
  <c r="AH85" i="10" a="1"/>
  <c r="AH85" i="10" s="1"/>
  <c r="AH43" i="10" a="1"/>
  <c r="AH43" i="10" s="1"/>
  <c r="AH9" i="10" a="1"/>
  <c r="AH9" i="10" s="1"/>
  <c r="AH5" i="10" a="1"/>
  <c r="AH5" i="10" s="1"/>
  <c r="AH15" i="10" a="1"/>
  <c r="AH15" i="10" s="1"/>
  <c r="AH2" i="10" a="1"/>
  <c r="AH2" i="10" s="1"/>
  <c r="AH34" i="10" a="1"/>
  <c r="AH34" i="10" s="1"/>
  <c r="AH71" i="10" a="1"/>
  <c r="AH71" i="10" s="1"/>
  <c r="AA66" i="10"/>
  <c r="AE66" i="10"/>
  <c r="AH55" i="10" a="1"/>
  <c r="AH55" i="10" s="1"/>
  <c r="AH59" i="10" a="1"/>
  <c r="AH59" i="10" s="1"/>
  <c r="AH33" i="10" a="1"/>
  <c r="AH33" i="10" s="1"/>
  <c r="AH35" i="10" a="1"/>
  <c r="AH35" i="10" s="1"/>
  <c r="AE27" i="10"/>
  <c r="AA4" i="10"/>
  <c r="AE12" i="10"/>
  <c r="AF18" i="10"/>
  <c r="AB6" i="10"/>
  <c r="AB27" i="10"/>
  <c r="AG4" i="10"/>
  <c r="AF4" i="10"/>
  <c r="AC11" i="10"/>
  <c r="AF30" i="10"/>
  <c r="AF9" i="10"/>
  <c r="AF6" i="10"/>
  <c r="AF23" i="10"/>
  <c r="AC26" i="10"/>
  <c r="AA26" i="10"/>
  <c r="AA6" i="10"/>
  <c r="AB30" i="10"/>
  <c r="AG30" i="10"/>
  <c r="AD30" i="10"/>
  <c r="AC13" i="10"/>
  <c r="AC15" i="10"/>
  <c r="AF20" i="10"/>
  <c r="AB20" i="10"/>
  <c r="AA20" i="10"/>
  <c r="AE11" i="10"/>
  <c r="AE20" i="10"/>
  <c r="AC20" i="10"/>
  <c r="AB13" i="10"/>
  <c r="AG20" i="10"/>
  <c r="AE23" i="10"/>
  <c r="AF11" i="10"/>
  <c r="AE13" i="10"/>
  <c r="AB23" i="10"/>
  <c r="AB4" i="10"/>
  <c r="AC9" i="10"/>
  <c r="AG27" i="10"/>
  <c r="AG26" i="10"/>
  <c r="AC27" i="10"/>
  <c r="AG6" i="10"/>
  <c r="AD6" i="10"/>
  <c r="AE6" i="10"/>
  <c r="AB26" i="10"/>
  <c r="AD11" i="10"/>
  <c r="AD23" i="10"/>
  <c r="AA8" i="10"/>
  <c r="AA30" i="10"/>
  <c r="AE4" i="10"/>
  <c r="AE8" i="10"/>
  <c r="AD4" i="10"/>
  <c r="AF27" i="10"/>
  <c r="AD27" i="10"/>
  <c r="AF8" i="10"/>
  <c r="AA24" i="10"/>
  <c r="AG23" i="10"/>
  <c r="AF13" i="10"/>
  <c r="AA11" i="10"/>
  <c r="AD13" i="10"/>
  <c r="AG8" i="10"/>
  <c r="AB11" i="10"/>
  <c r="AE30" i="10"/>
  <c r="AF26" i="10"/>
  <c r="AG13" i="10"/>
  <c r="AB18" i="10"/>
  <c r="AE24" i="10"/>
  <c r="AA9" i="10"/>
  <c r="AF24" i="10"/>
  <c r="AB9" i="10"/>
  <c r="AE26" i="10"/>
  <c r="AG9" i="10"/>
  <c r="AA23" i="10"/>
  <c r="AG18" i="10"/>
  <c r="AA12" i="10"/>
  <c r="AA18" i="10"/>
  <c r="AF15" i="10"/>
  <c r="AG25" i="10"/>
  <c r="AA25" i="10"/>
  <c r="AC24" i="10"/>
  <c r="AB12" i="10"/>
  <c r="AE25" i="10"/>
  <c r="AD15" i="10"/>
  <c r="AC25" i="10"/>
  <c r="AB8" i="10"/>
  <c r="AG15" i="10"/>
  <c r="AC18" i="10"/>
  <c r="AB24" i="10"/>
  <c r="AC8" i="10"/>
  <c r="AA15" i="10"/>
  <c r="AC12" i="10"/>
  <c r="AE15" i="10"/>
  <c r="AD12" i="10"/>
  <c r="AB25" i="10"/>
  <c r="AD18" i="10"/>
  <c r="AF12" i="10"/>
  <c r="AF25" i="10"/>
  <c r="AD9" i="10"/>
  <c r="AG24" i="10"/>
  <c r="BO795" i="1" l="1"/>
  <c r="BO797" i="1" s="1"/>
  <c r="BO796" i="1"/>
  <c r="BO484" i="1"/>
  <c r="BO936" i="1"/>
  <c r="BO937" i="1" s="1"/>
  <c r="BO756" i="1"/>
  <c r="BO494" i="1"/>
  <c r="BO495" i="1" s="1"/>
  <c r="BO335" i="1"/>
  <c r="BO337" i="1" s="1"/>
  <c r="BO336" i="1"/>
  <c r="BO1015" i="1"/>
  <c r="BO1016" i="1" s="1"/>
  <c r="BO1268" i="1"/>
  <c r="BO1270" i="1" s="1"/>
  <c r="BO1269" i="1"/>
  <c r="BO845" i="1"/>
  <c r="BO1168" i="1"/>
  <c r="BO233" i="1"/>
  <c r="BO234" i="1" s="1"/>
  <c r="BO949" i="1"/>
  <c r="BO846" i="1"/>
  <c r="BO401" i="1"/>
  <c r="BO402" i="1" s="1"/>
  <c r="BO72" i="1"/>
  <c r="BO485" i="1"/>
  <c r="BO486" i="1" s="1"/>
  <c r="BO1074" i="1"/>
  <c r="BO1247" i="1"/>
  <c r="BO1248" i="1" s="1"/>
  <c r="BO1249" i="1" s="1"/>
  <c r="BO503" i="1"/>
  <c r="BO504" i="1" s="1"/>
  <c r="BO1119" i="1"/>
  <c r="BO354" i="1"/>
  <c r="BO355" i="1" s="1"/>
  <c r="BO632" i="1"/>
  <c r="BO770" i="1"/>
  <c r="BO771" i="1" s="1"/>
  <c r="BO772" i="1" s="1"/>
  <c r="BO444" i="1"/>
  <c r="BO837" i="1"/>
  <c r="BO838" i="1" s="1"/>
  <c r="BO839" i="1" s="1"/>
  <c r="BO840" i="1" s="1"/>
  <c r="BO163" i="1"/>
  <c r="BO164" i="1" s="1"/>
  <c r="BO327" i="1"/>
  <c r="BO328" i="1" s="1"/>
  <c r="BO60" i="1"/>
  <c r="BO61" i="1" s="1"/>
  <c r="BO496" i="1"/>
  <c r="BO997" i="1"/>
  <c r="BO222" i="1"/>
  <c r="BO223" i="1" s="1"/>
  <c r="BO73" i="1"/>
  <c r="BO74" i="1" s="1"/>
  <c r="BO595" i="1"/>
  <c r="BO594" i="1"/>
  <c r="BO147" i="1"/>
  <c r="BO148" i="1" s="1"/>
  <c r="BO149" i="1" s="1"/>
  <c r="BO385" i="1"/>
  <c r="BO386" i="1" s="1"/>
  <c r="BO387" i="1" s="1"/>
  <c r="BO32" i="1"/>
  <c r="BO33" i="1" s="1"/>
  <c r="BO8" i="1"/>
  <c r="BO938" i="1" l="1"/>
  <c r="BO939" i="1"/>
  <c r="BO798" i="1"/>
  <c r="BO799" i="1"/>
  <c r="BO800" i="1" s="1"/>
  <c r="BO801" i="1" s="1"/>
  <c r="BO802" i="1" s="1"/>
  <c r="BO803" i="1" s="1"/>
  <c r="BO804" i="1" s="1"/>
  <c r="BO805" i="1" s="1"/>
  <c r="BO806" i="1" s="1"/>
  <c r="BO807" i="1" s="1"/>
  <c r="BO757" i="1"/>
  <c r="BO759" i="1" s="1"/>
  <c r="BO1169" i="1"/>
  <c r="BO940" i="1"/>
  <c r="BO941" i="1" s="1"/>
  <c r="BO847" i="1"/>
  <c r="BO165" i="1"/>
  <c r="BO166" i="1"/>
  <c r="BO1018" i="1"/>
  <c r="BO1017" i="1"/>
  <c r="BO848" i="1"/>
  <c r="BO849" i="1" s="1"/>
  <c r="BO224" i="1"/>
  <c r="BO263" i="1" s="1"/>
  <c r="BO264" i="1" s="1"/>
  <c r="BO62" i="1"/>
  <c r="BO633" i="1"/>
  <c r="BO1271" i="1"/>
  <c r="BO1272" i="1" s="1"/>
  <c r="BO998" i="1"/>
  <c r="BO999" i="1" s="1"/>
  <c r="BO1000" i="1" s="1"/>
  <c r="BO596" i="1"/>
  <c r="BO746" i="1"/>
  <c r="BO747" i="1" s="1"/>
  <c r="BO338" i="1"/>
  <c r="BO339" i="1" s="1"/>
  <c r="BO445" i="1"/>
  <c r="BO446" i="1" s="1"/>
  <c r="BO447" i="1" s="1"/>
  <c r="BO448" i="1" s="1"/>
  <c r="BO403" i="1"/>
  <c r="BO404" i="1" s="1"/>
  <c r="BO405" i="1" s="1"/>
  <c r="BO1075" i="1"/>
  <c r="BO235" i="1"/>
  <c r="BO236" i="1" s="1"/>
  <c r="BO237" i="1" s="1"/>
  <c r="BO238" i="1" s="1"/>
  <c r="BO239" i="1" s="1"/>
  <c r="BO240" i="1" s="1"/>
  <c r="BO487" i="1"/>
  <c r="BO488" i="1" s="1"/>
  <c r="BO75" i="1"/>
  <c r="BO356" i="1"/>
  <c r="BO357" i="1" s="1"/>
  <c r="BO950" i="1"/>
  <c r="BO951" i="1" s="1"/>
  <c r="BO150" i="1"/>
  <c r="BO151" i="1" s="1"/>
  <c r="BO167" i="1"/>
  <c r="BO1120" i="1"/>
  <c r="BO505" i="1"/>
  <c r="BO63" i="1"/>
  <c r="BO589" i="1" s="1"/>
  <c r="BO590" i="1" s="1"/>
  <c r="BO388" i="1"/>
  <c r="BO773" i="1"/>
  <c r="BO774" i="1" s="1"/>
  <c r="BO775" i="1" s="1"/>
  <c r="BO34" i="1"/>
  <c r="BO35" i="1" s="1"/>
  <c r="BO36" i="1" s="1"/>
  <c r="BO37" i="1" s="1"/>
  <c r="BO9" i="1"/>
  <c r="BO10" i="1" s="1"/>
  <c r="BO760" i="1" l="1"/>
  <c r="BO761" i="1" s="1"/>
  <c r="BO762" i="1" s="1"/>
  <c r="BO1170" i="1"/>
  <c r="BO1171" i="1" s="1"/>
  <c r="BO1172" i="1" s="1"/>
  <c r="BO808" i="1"/>
  <c r="BO809" i="1"/>
  <c r="BO341" i="1"/>
  <c r="BO342" i="1" s="1"/>
  <c r="BO340" i="1"/>
  <c r="BO1001" i="1"/>
  <c r="BO748" i="1"/>
  <c r="BO952" i="1"/>
  <c r="BO953" i="1" s="1"/>
  <c r="BO850" i="1"/>
  <c r="BO1076" i="1"/>
  <c r="BO1077" i="1" s="1"/>
  <c r="BO1078" i="1" s="1"/>
  <c r="BO1079" i="1" s="1"/>
  <c r="BO1080" i="1" s="1"/>
  <c r="BO1081" i="1" s="1"/>
  <c r="BO1082" i="1" s="1"/>
  <c r="BO1083" i="1" s="1"/>
  <c r="BO1084" i="1" s="1"/>
  <c r="BO1085" i="1" s="1"/>
  <c r="BO1086" i="1" s="1"/>
  <c r="BO1087" i="1" s="1"/>
  <c r="BO1088" i="1" s="1"/>
  <c r="BO1089" i="1" s="1"/>
  <c r="BO1090" i="1" s="1"/>
  <c r="BO1091" i="1" s="1"/>
  <c r="BO1092" i="1" s="1"/>
  <c r="BO1093" i="1" s="1"/>
  <c r="BO1094" i="1" s="1"/>
  <c r="BO1095" i="1" s="1"/>
  <c r="BO1096" i="1" s="1"/>
  <c r="BO1097" i="1" s="1"/>
  <c r="BO1098" i="1" s="1"/>
  <c r="BO1099" i="1" s="1"/>
  <c r="BO265" i="1"/>
  <c r="BO266" i="1" s="1"/>
  <c r="BO152" i="1"/>
  <c r="BO153" i="1" s="1"/>
  <c r="BO1121" i="1"/>
  <c r="BO1122" i="1" s="1"/>
  <c r="BO76" i="1"/>
  <c r="BO77" i="1" s="1"/>
  <c r="BO78" i="1" s="1"/>
  <c r="BO79" i="1" s="1"/>
  <c r="BO1002" i="1"/>
  <c r="BO1003" i="1" s="1"/>
  <c r="BO168" i="1"/>
  <c r="BO169" i="1" s="1"/>
  <c r="BO597" i="1"/>
  <c r="BO598" i="1" s="1"/>
  <c r="BO1019" i="1"/>
  <c r="BO1020" i="1" s="1"/>
  <c r="BO1021" i="1" s="1"/>
  <c r="BO506" i="1"/>
  <c r="BO507" i="1" s="1"/>
  <c r="BO508" i="1" s="1"/>
  <c r="BO509" i="1" s="1"/>
  <c r="BO406" i="1"/>
  <c r="BO407" i="1" s="1"/>
  <c r="BO749" i="1"/>
  <c r="BO241" i="1"/>
  <c r="BO242" i="1" s="1"/>
  <c r="BO243" i="1" s="1"/>
  <c r="BO244" i="1" s="1"/>
  <c r="BO245" i="1" s="1"/>
  <c r="BO246" i="1" s="1"/>
  <c r="BO247" i="1" s="1"/>
  <c r="BO248" i="1" s="1"/>
  <c r="BO249" i="1" s="1"/>
  <c r="BO250" i="1" s="1"/>
  <c r="BO251" i="1" s="1"/>
  <c r="BO252" i="1" s="1"/>
  <c r="BO253" i="1" s="1"/>
  <c r="BO254" i="1" s="1"/>
  <c r="BO255" i="1" s="1"/>
  <c r="BO256" i="1" s="1"/>
  <c r="BO257" i="1" s="1"/>
  <c r="BO258" i="1" s="1"/>
  <c r="BO259" i="1" s="1"/>
  <c r="BO260" i="1" s="1"/>
  <c r="BO261" i="1" s="1"/>
  <c r="BO262" i="1" s="1"/>
  <c r="BO449" i="1"/>
  <c r="BO851" i="1"/>
  <c r="BO852" i="1" s="1"/>
  <c r="BO853" i="1" s="1"/>
  <c r="BO358" i="1"/>
  <c r="BO1273" i="1"/>
  <c r="BO634" i="1"/>
  <c r="BO38" i="1"/>
  <c r="BO12" i="1"/>
  <c r="BO776" i="1"/>
  <c r="BO777" i="1" s="1"/>
  <c r="BO778" i="1" l="1"/>
  <c r="BO779" i="1"/>
  <c r="BO780" i="1" s="1"/>
  <c r="BO781" i="1" s="1"/>
  <c r="BO782" i="1" s="1"/>
  <c r="BO783" i="1" s="1"/>
  <c r="BO784" i="1" s="1"/>
  <c r="BO785" i="1" s="1"/>
  <c r="BO786" i="1" s="1"/>
  <c r="BO787" i="1" s="1"/>
  <c r="BO408" i="1"/>
  <c r="BO954" i="1"/>
  <c r="BO955" i="1" s="1"/>
  <c r="BO510" i="1"/>
  <c r="BO511" i="1" s="1"/>
  <c r="BO512" i="1" s="1"/>
  <c r="BO513" i="1" s="1"/>
  <c r="BO514" i="1" s="1"/>
  <c r="BO515" i="1" s="1"/>
  <c r="BO516" i="1" s="1"/>
  <c r="BO517" i="1" s="1"/>
  <c r="BO518" i="1" s="1"/>
  <c r="BO519" i="1" s="1"/>
  <c r="BO520" i="1" s="1"/>
  <c r="BO521" i="1" s="1"/>
  <c r="BO522" i="1" s="1"/>
  <c r="BO523" i="1" s="1"/>
  <c r="BO524" i="1" s="1"/>
  <c r="BO525" i="1" s="1"/>
  <c r="BO267" i="1"/>
  <c r="BO268" i="1" s="1"/>
  <c r="BO80" i="1"/>
  <c r="BO81" i="1" s="1"/>
  <c r="BO82" i="1" s="1"/>
  <c r="BO83" i="1" s="1"/>
  <c r="BO84" i="1" s="1"/>
  <c r="BO85" i="1" s="1"/>
  <c r="BO86" i="1" s="1"/>
  <c r="BO87" i="1" s="1"/>
  <c r="BO88" i="1" s="1"/>
  <c r="BO89" i="1" s="1"/>
  <c r="BO90" i="1" s="1"/>
  <c r="BO91" i="1" s="1"/>
  <c r="BO92" i="1" s="1"/>
  <c r="BO93" i="1" s="1"/>
  <c r="BO94" i="1" s="1"/>
  <c r="BO95" i="1" s="1"/>
  <c r="BO96" i="1" s="1"/>
  <c r="BO635" i="1"/>
  <c r="BO636" i="1" s="1"/>
  <c r="BO637" i="1" s="1"/>
  <c r="BO1004" i="1"/>
  <c r="BO1005" i="1" s="1"/>
  <c r="BO1006" i="1" s="1"/>
  <c r="BO1007" i="1" s="1"/>
  <c r="BO359" i="1"/>
  <c r="BO343" i="1"/>
  <c r="BO344" i="1" s="1"/>
  <c r="BO599" i="1"/>
  <c r="BO409" i="1"/>
  <c r="BO410" i="1" s="1"/>
  <c r="BO154" i="1"/>
  <c r="BO360" i="1"/>
  <c r="BO1123" i="1"/>
  <c r="BO450" i="1"/>
  <c r="BO451" i="1" s="1"/>
  <c r="BO170" i="1"/>
  <c r="BO171" i="1" s="1"/>
  <c r="BO172" i="1" s="1"/>
  <c r="BO173" i="1" s="1"/>
  <c r="BO174" i="1" s="1"/>
  <c r="BO175" i="1" s="1"/>
  <c r="BO176" i="1" s="1"/>
  <c r="BO177" i="1" s="1"/>
  <c r="BO178" i="1" s="1"/>
  <c r="BO179" i="1" s="1"/>
  <c r="BO180" i="1" s="1"/>
  <c r="BO956" i="1"/>
  <c r="BO957" i="1" s="1"/>
  <c r="BO958" i="1" s="1"/>
  <c r="BO1022" i="1"/>
  <c r="BO1023" i="1" s="1"/>
  <c r="BO1024" i="1" s="1"/>
  <c r="BO1025" i="1" s="1"/>
  <c r="BO39" i="1"/>
  <c r="BO13" i="1"/>
  <c r="BO854" i="1"/>
  <c r="BO361" i="1" l="1"/>
  <c r="BO788" i="1"/>
  <c r="BO789" i="1" s="1"/>
  <c r="BO790" i="1" s="1"/>
  <c r="BO791" i="1" s="1"/>
  <c r="BO792" i="1" s="1"/>
  <c r="BO793" i="1" s="1"/>
  <c r="BO794" i="1" s="1"/>
  <c r="BO638" i="1"/>
  <c r="BO639" i="1" s="1"/>
  <c r="BO640" i="1" s="1"/>
  <c r="BO411" i="1"/>
  <c r="BO412" i="1" s="1"/>
  <c r="BO526" i="1"/>
  <c r="BO527" i="1" s="1"/>
  <c r="BO528" i="1" s="1"/>
  <c r="BO529" i="1" s="1"/>
  <c r="BO530" i="1" s="1"/>
  <c r="BO531" i="1" s="1"/>
  <c r="BO1124" i="1"/>
  <c r="BO1125" i="1" s="1"/>
  <c r="BO345" i="1"/>
  <c r="BO346" i="1" s="1"/>
  <c r="BO347" i="1" s="1"/>
  <c r="BO348" i="1" s="1"/>
  <c r="BO97" i="1"/>
  <c r="BO98" i="1" s="1"/>
  <c r="BO99" i="1" s="1"/>
  <c r="BO100" i="1" s="1"/>
  <c r="BO101" i="1" s="1"/>
  <c r="BO102" i="1" s="1"/>
  <c r="BO103" i="1" s="1"/>
  <c r="BO104" i="1" s="1"/>
  <c r="BO105" i="1" s="1"/>
  <c r="BO106" i="1" s="1"/>
  <c r="BO107" i="1" s="1"/>
  <c r="BO108" i="1" s="1"/>
  <c r="BO109" i="1" s="1"/>
  <c r="BO110" i="1" s="1"/>
  <c r="BO111" i="1" s="1"/>
  <c r="BO112" i="1" s="1"/>
  <c r="BO113" i="1" s="1"/>
  <c r="BO114" i="1" s="1"/>
  <c r="BO115" i="1" s="1"/>
  <c r="BO116" i="1" s="1"/>
  <c r="BO117" i="1" s="1"/>
  <c r="BO118" i="1" s="1"/>
  <c r="BO119" i="1" s="1"/>
  <c r="BO120" i="1" s="1"/>
  <c r="BO121" i="1" s="1"/>
  <c r="BO122" i="1" s="1"/>
  <c r="BO123" i="1" s="1"/>
  <c r="BO124" i="1" s="1"/>
  <c r="BO125" i="1" s="1"/>
  <c r="BO126" i="1" s="1"/>
  <c r="BO127" i="1" s="1"/>
  <c r="BO128" i="1" s="1"/>
  <c r="BO129" i="1" s="1"/>
  <c r="BO130" i="1" s="1"/>
  <c r="BO131" i="1" s="1"/>
  <c r="BO132" i="1" s="1"/>
  <c r="BO133" i="1" s="1"/>
  <c r="BO134" i="1" s="1"/>
  <c r="BO135" i="1" s="1"/>
  <c r="BO136" i="1" s="1"/>
  <c r="BO137" i="1" s="1"/>
  <c r="BO138" i="1" s="1"/>
  <c r="BO139" i="1" s="1"/>
  <c r="BO140" i="1" s="1"/>
  <c r="BO141" i="1" s="1"/>
  <c r="BO142" i="1" s="1"/>
  <c r="BO362" i="1"/>
  <c r="BO363" i="1" s="1"/>
  <c r="BO364" i="1" s="1"/>
  <c r="BO365" i="1" s="1"/>
  <c r="BO366" i="1" s="1"/>
  <c r="BO367" i="1" s="1"/>
  <c r="BO368" i="1" s="1"/>
  <c r="BO369" i="1" s="1"/>
  <c r="BO370" i="1" s="1"/>
  <c r="BO371" i="1" s="1"/>
  <c r="BO372" i="1" s="1"/>
  <c r="BO373" i="1" s="1"/>
  <c r="BO374" i="1" s="1"/>
  <c r="BO600" i="1"/>
  <c r="BO601" i="1" s="1"/>
  <c r="BO602" i="1" s="1"/>
  <c r="BO603" i="1" s="1"/>
  <c r="BO604" i="1" s="1"/>
  <c r="BO1026" i="1"/>
  <c r="BO1027" i="1" s="1"/>
  <c r="BO1028" i="1" s="1"/>
  <c r="BO1029" i="1" s="1"/>
  <c r="BO1030" i="1" s="1"/>
  <c r="BO1031" i="1" s="1"/>
  <c r="BO1032" i="1" s="1"/>
  <c r="BO1033" i="1" s="1"/>
  <c r="BO269" i="1"/>
  <c r="BO270" i="1" s="1"/>
  <c r="BO271" i="1" s="1"/>
  <c r="BO272" i="1" s="1"/>
  <c r="BO273" i="1" s="1"/>
  <c r="BO959" i="1"/>
  <c r="BO960" i="1" s="1"/>
  <c r="BO961" i="1" s="1"/>
  <c r="BO155" i="1"/>
  <c r="BO156" i="1"/>
  <c r="BO157" i="1" s="1"/>
  <c r="BO40" i="1"/>
  <c r="BO41" i="1" s="1"/>
  <c r="BO42" i="1" s="1"/>
  <c r="BO43" i="1" s="1"/>
  <c r="BO44" i="1" s="1"/>
  <c r="BO14" i="1"/>
  <c r="BO15" i="1" s="1"/>
  <c r="BO855" i="1"/>
  <c r="BO181" i="1" l="1"/>
  <c r="BO182" i="1" s="1"/>
  <c r="BO183" i="1" s="1"/>
  <c r="BO184" i="1" s="1"/>
  <c r="BO185" i="1" s="1"/>
  <c r="BO186" i="1" s="1"/>
  <c r="BO187" i="1" s="1"/>
  <c r="BO197" i="1" s="1"/>
  <c r="BO198" i="1" s="1"/>
  <c r="BO199" i="1" s="1"/>
  <c r="BO200" i="1" s="1"/>
  <c r="BO201" i="1" s="1"/>
  <c r="BO202" i="1" s="1"/>
  <c r="BO203" i="1" s="1"/>
  <c r="BO204" i="1" s="1"/>
  <c r="BO205" i="1" s="1"/>
  <c r="BO206" i="1" s="1"/>
  <c r="BO207" i="1" s="1"/>
  <c r="BO208" i="1" s="1"/>
  <c r="BO209" i="1" s="1"/>
  <c r="BO210" i="1" s="1"/>
  <c r="BO211" i="1" s="1"/>
  <c r="BO212" i="1" s="1"/>
  <c r="BO213" i="1" s="1"/>
  <c r="BO158" i="1"/>
  <c r="BO810" i="1"/>
  <c r="BO811" i="1" s="1"/>
  <c r="BO812" i="1" s="1"/>
  <c r="BO641" i="1"/>
  <c r="BO642" i="1" s="1"/>
  <c r="BO643" i="1" s="1"/>
  <c r="BO644" i="1" s="1"/>
  <c r="BO645" i="1" s="1"/>
  <c r="BO646" i="1" s="1"/>
  <c r="BO647" i="1" s="1"/>
  <c r="BO413" i="1"/>
  <c r="BO414" i="1" s="1"/>
  <c r="BO1126" i="1"/>
  <c r="BO1127" i="1" s="1"/>
  <c r="BO605" i="1"/>
  <c r="BO606" i="1" s="1"/>
  <c r="BO607" i="1" s="1"/>
  <c r="BO608" i="1" s="1"/>
  <c r="BO609" i="1" s="1"/>
  <c r="BO610" i="1" s="1"/>
  <c r="BO611" i="1" s="1"/>
  <c r="BO612" i="1" s="1"/>
  <c r="BO613" i="1" s="1"/>
  <c r="BO614" i="1" s="1"/>
  <c r="BO615" i="1" s="1"/>
  <c r="BO616" i="1" s="1"/>
  <c r="BO617" i="1" s="1"/>
  <c r="BO618" i="1" s="1"/>
  <c r="BO619" i="1" s="1"/>
  <c r="BO620" i="1" s="1"/>
  <c r="BO621" i="1" s="1"/>
  <c r="BO622" i="1" s="1"/>
  <c r="BO623" i="1" s="1"/>
  <c r="BO624" i="1" s="1"/>
  <c r="BO45" i="1"/>
  <c r="BO46" i="1" s="1"/>
  <c r="BO47" i="1" s="1"/>
  <c r="BO48" i="1" s="1"/>
  <c r="BO49" i="1" s="1"/>
  <c r="BO962" i="1"/>
  <c r="BO389" i="1"/>
  <c r="BO390" i="1" s="1"/>
  <c r="BO391" i="1" s="1"/>
  <c r="BO392" i="1" s="1"/>
  <c r="BO393" i="1" s="1"/>
  <c r="BO532" i="1"/>
  <c r="BO533" i="1" s="1"/>
  <c r="BO534" i="1" s="1"/>
  <c r="BO535" i="1" s="1"/>
  <c r="BO536" i="1" s="1"/>
  <c r="BO537" i="1" s="1"/>
  <c r="BO538" i="1" s="1"/>
  <c r="BO539" i="1" s="1"/>
  <c r="BO540" i="1" s="1"/>
  <c r="BO541" i="1" s="1"/>
  <c r="BO542" i="1" s="1"/>
  <c r="BO543" i="1" s="1"/>
  <c r="BO544" i="1" s="1"/>
  <c r="BO545" i="1" s="1"/>
  <c r="BO546" i="1" s="1"/>
  <c r="BO547" i="1" s="1"/>
  <c r="BO548" i="1" s="1"/>
  <c r="BO549" i="1" s="1"/>
  <c r="BO550" i="1" s="1"/>
  <c r="BO551" i="1" s="1"/>
  <c r="BO552" i="1" s="1"/>
  <c r="BO553" i="1" s="1"/>
  <c r="BO554" i="1" s="1"/>
  <c r="BO555" i="1" s="1"/>
  <c r="BO556" i="1" s="1"/>
  <c r="BO557" i="1" s="1"/>
  <c r="BO558" i="1" s="1"/>
  <c r="BO559" i="1" s="1"/>
  <c r="BO560" i="1" s="1"/>
  <c r="BO561" i="1" s="1"/>
  <c r="BO562" i="1" s="1"/>
  <c r="BO563" i="1" s="1"/>
  <c r="BO564" i="1" s="1"/>
  <c r="BO565" i="1" s="1"/>
  <c r="BO566" i="1" s="1"/>
  <c r="BO567" i="1" s="1"/>
  <c r="BO568" i="1" s="1"/>
  <c r="BO569" i="1" s="1"/>
  <c r="BO570" i="1" s="1"/>
  <c r="BO571" i="1" s="1"/>
  <c r="BO572" i="1" s="1"/>
  <c r="BO573" i="1" s="1"/>
  <c r="BO1034" i="1"/>
  <c r="BO1035" i="1" s="1"/>
  <c r="BO1036" i="1" s="1"/>
  <c r="BO1037" i="1" s="1"/>
  <c r="BO1038" i="1" s="1"/>
  <c r="BO1039" i="1" s="1"/>
  <c r="BO1040" i="1" s="1"/>
  <c r="BO1041" i="1" s="1"/>
  <c r="BO1042" i="1" s="1"/>
  <c r="BO1043" i="1" s="1"/>
  <c r="BO1044" i="1" s="1"/>
  <c r="BO1045" i="1" s="1"/>
  <c r="BO1046" i="1" s="1"/>
  <c r="BO1047" i="1" s="1"/>
  <c r="BO1048" i="1" s="1"/>
  <c r="BO1049" i="1" s="1"/>
  <c r="BO1050" i="1" s="1"/>
  <c r="BO1051" i="1" s="1"/>
  <c r="BO274" i="1"/>
  <c r="BO275" i="1" s="1"/>
  <c r="BO276" i="1" s="1"/>
  <c r="BO277" i="1" s="1"/>
  <c r="BO278" i="1" s="1"/>
  <c r="BO279" i="1" s="1"/>
  <c r="BO280" i="1" s="1"/>
  <c r="BO281" i="1" s="1"/>
  <c r="BO282" i="1" s="1"/>
  <c r="BO283" i="1" s="1"/>
  <c r="BO284" i="1" s="1"/>
  <c r="BO285" i="1" s="1"/>
  <c r="BO286" i="1" s="1"/>
  <c r="BO287" i="1" s="1"/>
  <c r="BO16" i="1"/>
  <c r="BO17" i="1" s="1"/>
  <c r="BO18" i="1" s="1"/>
  <c r="BO19" i="1" s="1"/>
  <c r="BO20" i="1" s="1"/>
  <c r="BO856" i="1"/>
  <c r="BO415" i="1" l="1"/>
  <c r="BO813" i="1"/>
  <c r="BO416" i="1"/>
  <c r="BO417" i="1" s="1"/>
  <c r="BO50" i="1"/>
  <c r="BO51" i="1" s="1"/>
  <c r="BO52" i="1" s="1"/>
  <c r="BO53" i="1" s="1"/>
  <c r="BO648" i="1"/>
  <c r="BO649" i="1" s="1"/>
  <c r="BO650" i="1" s="1"/>
  <c r="BO574" i="1"/>
  <c r="BO575" i="1" s="1"/>
  <c r="BO576" i="1" s="1"/>
  <c r="BO577" i="1" s="1"/>
  <c r="BO578" i="1" s="1"/>
  <c r="BO963" i="1"/>
  <c r="BO1052" i="1"/>
  <c r="BO1053" i="1" s="1"/>
  <c r="BO1054" i="1" s="1"/>
  <c r="BO1055" i="1" s="1"/>
  <c r="BO1056" i="1" s="1"/>
  <c r="BO1057" i="1" s="1"/>
  <c r="BO1058" i="1" s="1"/>
  <c r="BO1059" i="1" s="1"/>
  <c r="BO1060" i="1" s="1"/>
  <c r="BO1061" i="1" s="1"/>
  <c r="BO1062" i="1" s="1"/>
  <c r="BO1063" i="1" s="1"/>
  <c r="BO1064" i="1" s="1"/>
  <c r="BO1065" i="1" s="1"/>
  <c r="BO1128" i="1"/>
  <c r="BO288" i="1"/>
  <c r="BO289" i="1" s="1"/>
  <c r="BO290" i="1" s="1"/>
  <c r="BO291" i="1" s="1"/>
  <c r="BO292" i="1" s="1"/>
  <c r="BO293" i="1" s="1"/>
  <c r="BO294" i="1" s="1"/>
  <c r="BO295" i="1" s="1"/>
  <c r="BO296" i="1" s="1"/>
  <c r="BO297" i="1" s="1"/>
  <c r="BO298" i="1" s="1"/>
  <c r="BO299" i="1" s="1"/>
  <c r="BO300" i="1" s="1"/>
  <c r="BO301" i="1" s="1"/>
  <c r="BO302" i="1" s="1"/>
  <c r="BO303" i="1" s="1"/>
  <c r="BO304" i="1" s="1"/>
  <c r="BO857" i="1"/>
  <c r="BO418" i="1"/>
  <c r="BO814" i="1" l="1"/>
  <c r="BO815" i="1" s="1"/>
  <c r="BO816" i="1" s="1"/>
  <c r="BO817" i="1" s="1"/>
  <c r="BO818" i="1" s="1"/>
  <c r="BO819" i="1" s="1"/>
  <c r="BO820" i="1" s="1"/>
  <c r="BO651" i="1"/>
  <c r="BO652" i="1" s="1"/>
  <c r="BO1129" i="1"/>
  <c r="BO1100" i="1"/>
  <c r="BO1101" i="1" s="1"/>
  <c r="BO1102" i="1" s="1"/>
  <c r="BO964" i="1"/>
  <c r="BO965" i="1" s="1"/>
  <c r="BO966" i="1" s="1"/>
  <c r="BO967" i="1" s="1"/>
  <c r="BO968" i="1" s="1"/>
  <c r="BO969" i="1" s="1"/>
  <c r="BO579" i="1"/>
  <c r="BO580" i="1" s="1"/>
  <c r="BO305" i="1"/>
  <c r="BO306" i="1" s="1"/>
  <c r="BO307" i="1" s="1"/>
  <c r="BO308" i="1" s="1"/>
  <c r="BO309" i="1" s="1"/>
  <c r="BO310" i="1" s="1"/>
  <c r="BO311" i="1" s="1"/>
  <c r="BO312" i="1" s="1"/>
  <c r="BO313" i="1" s="1"/>
  <c r="BO314" i="1" s="1"/>
  <c r="BO315" i="1" s="1"/>
  <c r="BO316" i="1" s="1"/>
  <c r="BO317" i="1" s="1"/>
  <c r="BO318" i="1" s="1"/>
  <c r="BO319" i="1" s="1"/>
  <c r="BO320" i="1" s="1"/>
  <c r="BO321" i="1" s="1"/>
  <c r="BO858" i="1"/>
  <c r="BO419" i="1"/>
  <c r="BO821" i="1" l="1"/>
  <c r="BO822" i="1" s="1"/>
  <c r="BO1130" i="1"/>
  <c r="BO1131" i="1" s="1"/>
  <c r="BO1132" i="1" s="1"/>
  <c r="BO1133" i="1" s="1"/>
  <c r="BO1103" i="1"/>
  <c r="BO653" i="1"/>
  <c r="BO970" i="1"/>
  <c r="BO971" i="1" s="1"/>
  <c r="BO972" i="1" s="1"/>
  <c r="BO973" i="1" s="1"/>
  <c r="BO974" i="1" s="1"/>
  <c r="BO975" i="1" s="1"/>
  <c r="BO976" i="1" s="1"/>
  <c r="BO977" i="1" s="1"/>
  <c r="BO859" i="1"/>
  <c r="BO420" i="1"/>
  <c r="BO421" i="1" s="1"/>
  <c r="BO422" i="1" s="1"/>
  <c r="BO423" i="1" s="1"/>
  <c r="BO424" i="1" s="1"/>
  <c r="BO425" i="1" s="1"/>
  <c r="BO426" i="1" s="1"/>
  <c r="BO427" i="1" s="1"/>
  <c r="BO428" i="1" s="1"/>
  <c r="BO429" i="1" s="1"/>
  <c r="BO430" i="1" s="1"/>
  <c r="BO431" i="1" s="1"/>
  <c r="BO432" i="1" s="1"/>
  <c r="BO433" i="1" s="1"/>
  <c r="BO434" i="1" s="1"/>
  <c r="BO435" i="1" s="1"/>
  <c r="BO436" i="1" s="1"/>
  <c r="BO437" i="1" s="1"/>
  <c r="BO438" i="1" s="1"/>
  <c r="BO439" i="1" s="1"/>
  <c r="BO440" i="1" s="1"/>
  <c r="BO452" i="1" s="1"/>
  <c r="BO453" i="1" s="1"/>
  <c r="BO454" i="1" s="1"/>
  <c r="BO455" i="1" s="1"/>
  <c r="BO1104" i="1" l="1"/>
  <c r="BO978" i="1"/>
  <c r="BO979" i="1" s="1"/>
  <c r="BO1134" i="1"/>
  <c r="BO1135" i="1" s="1"/>
  <c r="BO1136" i="1" s="1"/>
  <c r="BO1137" i="1" s="1"/>
  <c r="BO1138" i="1" s="1"/>
  <c r="BO1139" i="1" s="1"/>
  <c r="BO1140" i="1" s="1"/>
  <c r="BO1141" i="1" s="1"/>
  <c r="BO654" i="1"/>
  <c r="BO655" i="1" s="1"/>
  <c r="BO860" i="1"/>
  <c r="BO861" i="1" s="1"/>
  <c r="BO862" i="1" s="1"/>
  <c r="BO863" i="1" s="1"/>
  <c r="BO864" i="1" s="1"/>
  <c r="BO865" i="1" s="1"/>
  <c r="BO866" i="1" s="1"/>
  <c r="BO867" i="1" s="1"/>
  <c r="BO868" i="1" s="1"/>
  <c r="BO869" i="1" s="1"/>
  <c r="BO870" i="1" s="1"/>
  <c r="BO871" i="1" s="1"/>
  <c r="BO872" i="1" s="1"/>
  <c r="BO873" i="1" s="1"/>
  <c r="BO874" i="1" s="1"/>
  <c r="BO875" i="1" s="1"/>
  <c r="BO876" i="1" s="1"/>
  <c r="BO877" i="1" s="1"/>
  <c r="BO878" i="1" s="1"/>
  <c r="BO879" i="1" s="1"/>
  <c r="BO880" i="1" s="1"/>
  <c r="BO881" i="1" s="1"/>
  <c r="BO882" i="1" s="1"/>
  <c r="BO883" i="1" s="1"/>
  <c r="BO884" i="1" s="1"/>
  <c r="BO885" i="1" s="1"/>
  <c r="BO886" i="1" s="1"/>
  <c r="BO887" i="1" s="1"/>
  <c r="BO888" i="1" s="1"/>
  <c r="BO889" i="1" s="1"/>
  <c r="BO890" i="1" s="1"/>
  <c r="BO891" i="1" s="1"/>
  <c r="BO892" i="1" s="1"/>
  <c r="BO893" i="1" s="1"/>
  <c r="BO894" i="1" s="1"/>
  <c r="BO895" i="1" s="1"/>
  <c r="BO896" i="1" s="1"/>
  <c r="BO897" i="1" s="1"/>
  <c r="BO898" i="1" s="1"/>
  <c r="BO899" i="1" s="1"/>
  <c r="BO900" i="1" s="1"/>
  <c r="BO901" i="1" s="1"/>
  <c r="BO902" i="1" s="1"/>
  <c r="BO903" i="1" s="1"/>
  <c r="BO904" i="1" s="1"/>
  <c r="BO905" i="1" s="1"/>
  <c r="BO906" i="1" s="1"/>
  <c r="BO907" i="1" s="1"/>
  <c r="BO908" i="1" s="1"/>
  <c r="BO909" i="1" s="1"/>
  <c r="BO910" i="1" s="1"/>
  <c r="BO911" i="1" s="1"/>
  <c r="BO912" i="1" s="1"/>
  <c r="BO913" i="1" s="1"/>
  <c r="BO914" i="1" s="1"/>
  <c r="BO915" i="1" s="1"/>
  <c r="BO916" i="1" s="1"/>
  <c r="BO917" i="1" s="1"/>
  <c r="BO918" i="1" s="1"/>
  <c r="BO919" i="1" s="1"/>
  <c r="BO920" i="1" s="1"/>
  <c r="BO921" i="1" s="1"/>
  <c r="BO922" i="1" s="1"/>
  <c r="BO923" i="1" s="1"/>
  <c r="BO924" i="1" s="1"/>
  <c r="BO456" i="1"/>
  <c r="BO457" i="1" s="1"/>
  <c r="BO458" i="1" s="1"/>
  <c r="BO459" i="1" s="1"/>
  <c r="BO460" i="1" s="1"/>
  <c r="BO461" i="1" s="1"/>
  <c r="BO462" i="1" s="1"/>
  <c r="BO463" i="1" s="1"/>
  <c r="BO464" i="1" s="1"/>
  <c r="BO465" i="1" s="1"/>
  <c r="BO466" i="1" s="1"/>
  <c r="BO467" i="1" s="1"/>
  <c r="BO468" i="1" s="1"/>
  <c r="BO469" i="1" s="1"/>
  <c r="BO470" i="1" s="1"/>
  <c r="BO471" i="1" s="1"/>
  <c r="BO472" i="1" s="1"/>
  <c r="BO473" i="1" s="1"/>
  <c r="BO474" i="1" s="1"/>
  <c r="BO475" i="1" s="1"/>
  <c r="BO476" i="1" s="1"/>
  <c r="BO478" i="1" s="1"/>
  <c r="BO479" i="1" s="1"/>
  <c r="BO1142" i="1" l="1"/>
  <c r="BO1143" i="1" s="1"/>
  <c r="BO1144" i="1" s="1"/>
  <c r="BO1145" i="1" s="1"/>
  <c r="BO1146" i="1" s="1"/>
  <c r="BO1147" i="1" s="1"/>
  <c r="BO1148" i="1" s="1"/>
  <c r="BO1149" i="1" s="1"/>
  <c r="BO1150" i="1" s="1"/>
  <c r="BO656" i="1"/>
  <c r="BO657" i="1" s="1"/>
  <c r="BO658" i="1" s="1"/>
  <c r="BO659" i="1" s="1"/>
  <c r="BO660" i="1" s="1"/>
  <c r="BO980" i="1"/>
  <c r="BO981" i="1" s="1"/>
  <c r="BO982" i="1" s="1"/>
  <c r="BO983" i="1" s="1"/>
  <c r="BO984" i="1" s="1"/>
  <c r="BO985" i="1" s="1"/>
  <c r="BO986" i="1" s="1"/>
  <c r="BO987" i="1" s="1"/>
  <c r="BO988" i="1" s="1"/>
  <c r="BO989" i="1" s="1"/>
  <c r="BO990" i="1" s="1"/>
  <c r="BO991" i="1" s="1"/>
  <c r="BO992" i="1" s="1"/>
  <c r="BO1105" i="1"/>
  <c r="BO1106" i="1" s="1"/>
  <c r="BO1107" i="1" s="1"/>
  <c r="BO1108" i="1" s="1"/>
  <c r="BO661" i="1" l="1"/>
  <c r="BO662" i="1" s="1"/>
  <c r="BO663" i="1" s="1"/>
  <c r="BO664" i="1" s="1"/>
  <c r="BO1151" i="1"/>
  <c r="BO1152" i="1" s="1"/>
  <c r="BO1153" i="1" s="1"/>
  <c r="BO1154" i="1" s="1"/>
  <c r="BO1155" i="1" s="1"/>
  <c r="BO1156" i="1" s="1"/>
  <c r="BO1157" i="1" s="1"/>
  <c r="BO1158" i="1" s="1"/>
  <c r="BO1159" i="1" s="1"/>
  <c r="BO1160" i="1" s="1"/>
  <c r="BO1173" i="1" s="1"/>
  <c r="BO1174" i="1" s="1"/>
  <c r="BO1175" i="1" s="1"/>
  <c r="BO1176" i="1" s="1"/>
  <c r="BO1177" i="1" s="1"/>
  <c r="BO1178" i="1" s="1"/>
  <c r="BO1179" i="1" s="1"/>
  <c r="BO1180" i="1" s="1"/>
  <c r="BO1181" i="1" s="1"/>
  <c r="BO1182" i="1" s="1"/>
  <c r="BO1183" i="1" s="1"/>
  <c r="BO1184" i="1" s="1"/>
  <c r="BO1185" i="1" s="1"/>
  <c r="BO1186" i="1" s="1"/>
  <c r="BO1187" i="1" s="1"/>
  <c r="BO1188" i="1" s="1"/>
  <c r="BO1189" i="1" s="1"/>
  <c r="BO1190" i="1" s="1"/>
  <c r="BO1191" i="1" s="1"/>
  <c r="BO1192" i="1" s="1"/>
  <c r="BO1193" i="1" s="1"/>
  <c r="BO1194" i="1" s="1"/>
  <c r="BO1195" i="1" s="1"/>
  <c r="BO1196" i="1" s="1"/>
  <c r="BO1197" i="1" s="1"/>
  <c r="BO1198" i="1" s="1"/>
  <c r="BO1199" i="1" s="1"/>
  <c r="BO1200" i="1" s="1"/>
  <c r="BO1201" i="1" s="1"/>
  <c r="BO1202" i="1" s="1"/>
  <c r="BO1203" i="1" s="1"/>
  <c r="BO1204" i="1" s="1"/>
  <c r="BO1205" i="1" s="1"/>
  <c r="BO1206" i="1" s="1"/>
  <c r="BO1207" i="1" s="1"/>
  <c r="BO1208" i="1" s="1"/>
  <c r="BO1209" i="1" s="1"/>
  <c r="BO1210" i="1" s="1"/>
  <c r="BO1211" i="1" s="1"/>
  <c r="BO1212" i="1" s="1"/>
  <c r="BO1213" i="1" s="1"/>
  <c r="BO1214" i="1" s="1"/>
  <c r="BO1221" i="1" s="1"/>
  <c r="BO1109" i="1"/>
  <c r="BO1110" i="1" s="1"/>
  <c r="BO1222" i="1" l="1"/>
  <c r="BO1223" i="1" s="1"/>
  <c r="BO1224" i="1" s="1"/>
  <c r="BO1225" i="1" s="1"/>
  <c r="BO1226" i="1" s="1"/>
  <c r="BO1227" i="1" s="1"/>
  <c r="BO1228" i="1" s="1"/>
  <c r="BO1229" i="1" s="1"/>
  <c r="BO1230" i="1" s="1"/>
  <c r="BO665" i="1"/>
  <c r="BO666" i="1" s="1"/>
  <c r="BO667" i="1" s="1"/>
  <c r="BO668" i="1" s="1"/>
  <c r="BO669" i="1" s="1"/>
  <c r="BO670" i="1" s="1"/>
  <c r="BO671" i="1" s="1"/>
  <c r="BO672" i="1" s="1"/>
  <c r="BO673" i="1" s="1"/>
  <c r="BO674" i="1" s="1"/>
  <c r="BO675" i="1" s="1"/>
  <c r="BO676" i="1" s="1"/>
  <c r="BO677" i="1" s="1"/>
  <c r="BO678" i="1" s="1"/>
  <c r="BO679" i="1" s="1"/>
  <c r="BO680" i="1" s="1"/>
  <c r="BO681" i="1" s="1"/>
  <c r="BO682" i="1" s="1"/>
  <c r="BO683" i="1" s="1"/>
  <c r="BO684" i="1" s="1"/>
  <c r="BO685" i="1" s="1"/>
  <c r="BO686" i="1" s="1"/>
  <c r="BO687" i="1" s="1"/>
  <c r="BO688" i="1" s="1"/>
  <c r="BO689" i="1" s="1"/>
  <c r="BO690" i="1" s="1"/>
  <c r="BO691" i="1" s="1"/>
  <c r="BO692" i="1" s="1"/>
  <c r="BO693" i="1" s="1"/>
  <c r="BO694" i="1" s="1"/>
  <c r="BO695" i="1" s="1"/>
  <c r="BO696" i="1" s="1"/>
  <c r="BO697" i="1" s="1"/>
  <c r="BO698" i="1" s="1"/>
  <c r="BO699" i="1" s="1"/>
  <c r="BO700" i="1" s="1"/>
  <c r="BO701" i="1" s="1"/>
  <c r="BO702" i="1" s="1"/>
  <c r="BO703" i="1" s="1"/>
  <c r="BO704" i="1" s="1"/>
  <c r="BO705" i="1" s="1"/>
  <c r="BO706" i="1" s="1"/>
  <c r="BO707" i="1" s="1"/>
  <c r="BO708" i="1" s="1"/>
  <c r="BO709" i="1" s="1"/>
  <c r="BO1111" i="1"/>
  <c r="BO1112" i="1" s="1"/>
  <c r="BO710" i="1" l="1"/>
  <c r="BO711" i="1" s="1"/>
  <c r="BO712" i="1" s="1"/>
  <c r="BO713" i="1" s="1"/>
  <c r="BO714" i="1" s="1"/>
  <c r="BO715" i="1" s="1"/>
  <c r="BO716" i="1" s="1"/>
  <c r="BO1231" i="1"/>
  <c r="BO1232" i="1" s="1"/>
  <c r="BO1233" i="1" s="1"/>
  <c r="BO1234" i="1" s="1"/>
  <c r="BO1235" i="1" l="1"/>
  <c r="BO1236" i="1" s="1"/>
  <c r="BO1237" i="1" s="1"/>
  <c r="BO1238" i="1" s="1"/>
  <c r="BO717" i="1"/>
  <c r="BO718" i="1" s="1"/>
  <c r="BO719" i="1" s="1"/>
  <c r="BO720" i="1" s="1"/>
  <c r="BO721" i="1" s="1"/>
  <c r="BO722" i="1" s="1"/>
  <c r="BO723" i="1" s="1"/>
  <c r="BO724" i="1" s="1"/>
  <c r="BO725" i="1" s="1"/>
  <c r="BO726" i="1" s="1"/>
  <c r="BO727" i="1" s="1"/>
  <c r="BO728" i="1" s="1"/>
  <c r="BO729" i="1" s="1"/>
  <c r="BO730" i="1" s="1"/>
  <c r="BO731" i="1" s="1"/>
  <c r="BO732" i="1" s="1"/>
  <c r="BO733" i="1" s="1"/>
  <c r="BO734" i="1" s="1"/>
  <c r="BO735" i="1" s="1"/>
  <c r="BO736" i="1" s="1"/>
  <c r="BO737" i="1" s="1"/>
  <c r="BO738" i="1" s="1"/>
  <c r="BO739" i="1" s="1"/>
  <c r="BO740" i="1" s="1"/>
  <c r="BO741" i="1" s="1"/>
  <c r="BO742" i="1" s="1"/>
  <c r="BO743" i="1" l="1"/>
  <c r="BO744" i="1" s="1"/>
  <c r="BO745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<sst xmlns="http://schemas.openxmlformats.org/spreadsheetml/2006/main" count="18052" uniqueCount="274">
  <si>
    <t>REGDATE</t>
  </si>
  <si>
    <t>본부</t>
  </si>
  <si>
    <t>영업소</t>
  </si>
  <si>
    <t>차박지</t>
  </si>
  <si>
    <t>운수사</t>
  </si>
  <si>
    <t>노선번호</t>
  </si>
  <si>
    <t>차량번호4</t>
  </si>
  <si>
    <t>차종구분</t>
  </si>
  <si>
    <t>제조사</t>
  </si>
  <si>
    <t>연식</t>
  </si>
  <si>
    <t>월식</t>
  </si>
  <si>
    <t>운수사코드</t>
  </si>
  <si>
    <t>운전자번호</t>
  </si>
  <si>
    <t>운전자이름</t>
  </si>
  <si>
    <t>운전자입사일</t>
  </si>
  <si>
    <t>주행거리(km)</t>
  </si>
  <si>
    <t>연료소모량(m3</t>
  </si>
  <si>
    <t>연비(km/m3)</t>
  </si>
  <si>
    <t>주행시간(초)</t>
  </si>
  <si>
    <t>웜업시간(초)</t>
  </si>
  <si>
    <t>공회전시간(초)</t>
  </si>
  <si>
    <t>탄력운전 거리(m)</t>
  </si>
  <si>
    <t>급가속횟수</t>
  </si>
  <si>
    <t>급감속횟수</t>
  </si>
  <si>
    <t>공회전 5분 카운트(회)</t>
  </si>
  <si>
    <t>공회전 5분카운트 누적(초)</t>
  </si>
  <si>
    <t>최고속도</t>
  </si>
  <si>
    <t>평균속도</t>
  </si>
  <si>
    <t>공회전제외평균속도</t>
  </si>
  <si>
    <t>구간1비율(%) 0-20</t>
  </si>
  <si>
    <t>구간2비율(%)20-40</t>
  </si>
  <si>
    <t>구간3비율(%) 40-60</t>
  </si>
  <si>
    <t>구간4비율(%) 60-80</t>
  </si>
  <si>
    <t>구간5비율(%) 80-100</t>
  </si>
  <si>
    <t>구간6비율(%) 100-120</t>
  </si>
  <si>
    <t>구간7비율(%) 120이상</t>
  </si>
  <si>
    <t>에코지수</t>
  </si>
  <si>
    <t>평균연료소모율</t>
  </si>
  <si>
    <t>웜업비율(%)</t>
  </si>
  <si>
    <t>공회전비율(%)</t>
  </si>
  <si>
    <t>탄력운전비율(%)</t>
  </si>
  <si>
    <t>급가속(회)/100km</t>
  </si>
  <si>
    <t>급감속(회)/100km</t>
  </si>
  <si>
    <t>구간1 0-20 (분)</t>
  </si>
  <si>
    <t>구간1 20-40 (분)</t>
  </si>
  <si>
    <t>구간1 40-60 (분)</t>
  </si>
  <si>
    <t>구간1 60-80 (분)</t>
  </si>
  <si>
    <t>구간1 80-100(분)</t>
  </si>
  <si>
    <t>구간1 100-120 (분)</t>
  </si>
  <si>
    <t>구간1 120 (분)</t>
  </si>
  <si>
    <t>GPS거리</t>
  </si>
  <si>
    <t>모니터꺼짐</t>
  </si>
  <si>
    <t>케이블타입</t>
  </si>
  <si>
    <t>연료보정</t>
  </si>
  <si>
    <t>운수사모델</t>
  </si>
  <si>
    <t>운수사원동기</t>
  </si>
  <si>
    <t>보정계수</t>
  </si>
  <si>
    <t>속도필터</t>
  </si>
  <si>
    <t>접속일</t>
  </si>
  <si>
    <t>목표연비설정</t>
  </si>
  <si>
    <t>NULL</t>
  </si>
  <si>
    <t>충남고속</t>
  </si>
  <si>
    <t>직행1</t>
  </si>
  <si>
    <t>충남고속직행1</t>
  </si>
  <si>
    <t>72아7200</t>
  </si>
  <si>
    <t>시외</t>
  </si>
  <si>
    <t>KD</t>
  </si>
  <si>
    <t>A</t>
  </si>
  <si>
    <t>뉴그랜버드</t>
  </si>
  <si>
    <t>D6CD</t>
  </si>
  <si>
    <t>72아7225</t>
  </si>
  <si>
    <t>HD</t>
  </si>
  <si>
    <t>유니버스</t>
  </si>
  <si>
    <t>75아7017</t>
  </si>
  <si>
    <t>E</t>
  </si>
  <si>
    <t>D6CG</t>
  </si>
  <si>
    <t>75아7025</t>
  </si>
  <si>
    <t>75아7352</t>
  </si>
  <si>
    <t>76아3507</t>
  </si>
  <si>
    <t>76아3514</t>
  </si>
  <si>
    <t>76아7325</t>
  </si>
  <si>
    <t>76아7338</t>
  </si>
  <si>
    <t>76아7378</t>
  </si>
  <si>
    <t>76아7383</t>
  </si>
  <si>
    <t>직행2</t>
  </si>
  <si>
    <t>충남고속직행2</t>
  </si>
  <si>
    <t>72아7213</t>
  </si>
  <si>
    <t>76아3525</t>
  </si>
  <si>
    <t>76아7306</t>
  </si>
  <si>
    <t>76아7310</t>
  </si>
  <si>
    <t>76아7405</t>
  </si>
  <si>
    <t>76아7459</t>
  </si>
  <si>
    <t>77아7105</t>
  </si>
  <si>
    <t>77아7117</t>
  </si>
  <si>
    <t>코스</t>
    <phoneticPr fontId="2" type="noConversion"/>
  </si>
  <si>
    <t>7200</t>
  </si>
  <si>
    <t>7225</t>
  </si>
  <si>
    <t>7017</t>
  </si>
  <si>
    <t>7025</t>
  </si>
  <si>
    <t>7352</t>
  </si>
  <si>
    <t>3507</t>
  </si>
  <si>
    <t>3514</t>
  </si>
  <si>
    <t>7325</t>
  </si>
  <si>
    <t>7338</t>
  </si>
  <si>
    <t>7378</t>
  </si>
  <si>
    <t>7383</t>
  </si>
  <si>
    <t>7213</t>
  </si>
  <si>
    <t>3525</t>
  </si>
  <si>
    <t>7306</t>
  </si>
  <si>
    <t>7310</t>
  </si>
  <si>
    <t>7405</t>
  </si>
  <si>
    <t>7459</t>
  </si>
  <si>
    <t>7105</t>
  </si>
  <si>
    <t>7117</t>
  </si>
  <si>
    <t>DATE</t>
    <phoneticPr fontId="2" type="noConversion"/>
  </si>
  <si>
    <t>운전자ID</t>
  </si>
  <si>
    <t>주행시간</t>
  </si>
  <si>
    <t>웜업시간</t>
  </si>
  <si>
    <t>공회전시간</t>
  </si>
  <si>
    <t>탄력운전 거리(km)</t>
  </si>
  <si>
    <t>최고속도(km)</t>
  </si>
  <si>
    <t>과속시간(초)60이상</t>
  </si>
  <si>
    <t>과속시간(초)80km/h이상</t>
  </si>
  <si>
    <t>코스개수</t>
    <phoneticPr fontId="2" type="noConversion"/>
  </si>
  <si>
    <t>연비</t>
    <phoneticPr fontId="2" type="noConversion"/>
  </si>
  <si>
    <t>검색=&gt;</t>
    <phoneticPr fontId="2" type="noConversion"/>
  </si>
  <si>
    <t>&lt;출력예시&gt;</t>
    <phoneticPr fontId="2" type="noConversion"/>
  </si>
  <si>
    <t>1. 전체 지표</t>
    <phoneticPr fontId="2" type="noConversion"/>
  </si>
  <si>
    <t>대표차량:</t>
    <phoneticPr fontId="2" type="noConversion"/>
  </si>
  <si>
    <t>노선:</t>
    <phoneticPr fontId="2" type="noConversion"/>
  </si>
  <si>
    <t>주차량</t>
    <phoneticPr fontId="2" type="noConversion"/>
  </si>
  <si>
    <t>주노선</t>
    <phoneticPr fontId="2" type="noConversion"/>
  </si>
  <si>
    <t>주코스</t>
    <phoneticPr fontId="2" type="noConversion"/>
  </si>
  <si>
    <t>코스:</t>
    <phoneticPr fontId="2" type="noConversion"/>
  </si>
  <si>
    <t>주행거리</t>
    <phoneticPr fontId="2" type="noConversion"/>
  </si>
  <si>
    <t>공회전</t>
    <phoneticPr fontId="2" type="noConversion"/>
  </si>
  <si>
    <t>급감속</t>
    <phoneticPr fontId="2" type="noConversion"/>
  </si>
  <si>
    <t>평균속도</t>
    <phoneticPr fontId="2" type="noConversion"/>
  </si>
  <si>
    <t>2. 주행 코스별 개인 운행기록</t>
    <phoneticPr fontId="2" type="noConversion"/>
  </si>
  <si>
    <t>주행차량대수</t>
    <phoneticPr fontId="2" type="noConversion"/>
  </si>
  <si>
    <t>저속구간</t>
    <phoneticPr fontId="2" type="noConversion"/>
  </si>
  <si>
    <t>적정속도구간</t>
    <phoneticPr fontId="2" type="noConversion"/>
  </si>
  <si>
    <t>고속구간</t>
    <phoneticPr fontId="2" type="noConversion"/>
  </si>
  <si>
    <t>코스</t>
  </si>
  <si>
    <t>주행거리</t>
  </si>
  <si>
    <t>연료소모율</t>
    <phoneticPr fontId="2" type="noConversion"/>
  </si>
  <si>
    <t>연비</t>
  </si>
  <si>
    <t>내수치</t>
    <phoneticPr fontId="2" type="noConversion"/>
  </si>
  <si>
    <t>공회전</t>
  </si>
  <si>
    <t>급감속</t>
  </si>
  <si>
    <t>평균수치</t>
    <phoneticPr fontId="2" type="noConversion"/>
  </si>
  <si>
    <t>공회전,웜업제외 시간</t>
    <phoneticPr fontId="2" type="noConversion"/>
  </si>
  <si>
    <t>60-80</t>
    <phoneticPr fontId="2" type="noConversion"/>
  </si>
  <si>
    <t>1-40</t>
    <phoneticPr fontId="2" type="noConversion"/>
  </si>
  <si>
    <t>100-</t>
    <phoneticPr fontId="2" type="noConversion"/>
  </si>
  <si>
    <t>3. 개인vs전체 비교 (연비)</t>
    <phoneticPr fontId="2" type="noConversion"/>
  </si>
  <si>
    <t>4. 일별 주행기록</t>
    <phoneticPr fontId="2" type="noConversion"/>
  </si>
  <si>
    <t>일자</t>
    <phoneticPr fontId="2" type="noConversion"/>
  </si>
  <si>
    <t>주행차량</t>
    <phoneticPr fontId="2" type="noConversion"/>
  </si>
  <si>
    <t>등급</t>
    <phoneticPr fontId="2" type="noConversion"/>
  </si>
  <si>
    <t>1. 속도구간별 점수부여</t>
    <phoneticPr fontId="2" type="noConversion"/>
  </si>
  <si>
    <t>속도구간</t>
    <phoneticPr fontId="2" type="noConversion"/>
  </si>
  <si>
    <t>점수</t>
    <phoneticPr fontId="2" type="noConversion"/>
  </si>
  <si>
    <t>예시</t>
    <phoneticPr fontId="2" type="noConversion"/>
  </si>
  <si>
    <t>C</t>
    <phoneticPr fontId="2" type="noConversion"/>
  </si>
  <si>
    <t>D</t>
    <phoneticPr fontId="2" type="noConversion"/>
  </si>
  <si>
    <t>B</t>
    <phoneticPr fontId="2" type="noConversion"/>
  </si>
  <si>
    <t>A</t>
    <phoneticPr fontId="2" type="noConversion"/>
  </si>
  <si>
    <t>달성율</t>
    <phoneticPr fontId="2" type="noConversion"/>
  </si>
  <si>
    <t>=(40%*1+50%*3+10%*1)/5</t>
    <phoneticPr fontId="2" type="noConversion"/>
  </si>
  <si>
    <t>=(70%*1+25%*3+5%*1)/5</t>
    <phoneticPr fontId="2" type="noConversion"/>
  </si>
  <si>
    <t>*주의사항</t>
    <phoneticPr fontId="2" type="noConversion"/>
  </si>
  <si>
    <t>1. 코스별 속도제한 구역 파악</t>
    <phoneticPr fontId="2" type="noConversion"/>
  </si>
  <si>
    <t>5. 최종 코멘트 (위치 맨위 vs 맨 아래)</t>
    <phoneticPr fontId="2" type="noConversion"/>
  </si>
  <si>
    <r>
      <rPr>
        <sz val="11"/>
        <color theme="1"/>
        <rFont val="Calibri"/>
        <family val="2"/>
      </rPr>
      <t xml:space="preserve">8 </t>
    </r>
    <r>
      <rPr>
        <sz val="11"/>
        <color theme="1"/>
        <rFont val="맑은 고딕"/>
        <family val="2"/>
        <charset val="129"/>
        <scheme val="minor"/>
      </rPr>
      <t>코스에서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평균보다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연비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운전이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잘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되었습니다</t>
    </r>
    <r>
      <rPr>
        <sz val="11"/>
        <color theme="1"/>
        <rFont val="Calibri"/>
        <family val="2"/>
      </rPr>
      <t xml:space="preserve">. </t>
    </r>
    <r>
      <rPr>
        <sz val="11"/>
        <color theme="1"/>
        <rFont val="맑은 고딕"/>
        <family val="2"/>
        <charset val="129"/>
        <scheme val="minor"/>
      </rPr>
      <t>급가속</t>
    </r>
    <r>
      <rPr>
        <sz val="11"/>
        <color theme="1"/>
        <rFont val="Calibri"/>
        <family val="2"/>
      </rPr>
      <t>/</t>
    </r>
    <r>
      <rPr>
        <sz val="11"/>
        <color theme="1"/>
        <rFont val="맑은 고딕"/>
        <family val="2"/>
        <charset val="129"/>
        <scheme val="minor"/>
      </rPr>
      <t>급감속도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평균보다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적어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맑은 고딕"/>
        <family val="2"/>
        <charset val="129"/>
        <scheme val="minor"/>
      </rPr>
      <t>우수합니다</t>
    </r>
    <r>
      <rPr>
        <sz val="11"/>
        <color theme="1"/>
        <rFont val="Calibri"/>
        <family val="2"/>
      </rPr>
      <t xml:space="preserve">."
</t>
    </r>
    <phoneticPr fontId="2" type="noConversion"/>
  </si>
  <si>
    <r>
      <t>[속도구간별 측정 방법 제안]</t>
    </r>
    <r>
      <rPr>
        <b/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2"/>
        <color rgb="FF002060"/>
        <rFont val="맑은 고딕"/>
        <family val="3"/>
        <charset val="129"/>
        <scheme val="minor"/>
      </rPr>
      <t>(비율로 보여줄지 속도별 점수를 부여할지)</t>
    </r>
    <phoneticPr fontId="2" type="noConversion"/>
  </si>
  <si>
    <t>1코스에서는 저속주행이 많습니다.</t>
    <phoneticPr fontId="2" type="noConversion"/>
  </si>
  <si>
    <t>1)최종 (코스별 멘트)</t>
    <phoneticPr fontId="2" type="noConversion"/>
  </si>
  <si>
    <t>연료소모율</t>
  </si>
  <si>
    <t>&lt;코스별 연비&gt;</t>
    <phoneticPr fontId="2" type="noConversion"/>
  </si>
  <si>
    <t>평균 연비 (km/L)</t>
  </si>
  <si>
    <t>최고 연비</t>
  </si>
  <si>
    <t>최저 연비</t>
  </si>
  <si>
    <t>특징 및 해석</t>
  </si>
  <si>
    <t>안정적, 연비 평균 상위권</t>
  </si>
  <si>
    <r>
      <t xml:space="preserve">변동 폭 큼 (최대 4.02 vs 최소 2.89), </t>
    </r>
    <r>
      <rPr>
        <b/>
        <sz val="11"/>
        <color theme="1"/>
        <rFont val="맑은 고딕"/>
        <family val="3"/>
        <charset val="129"/>
        <scheme val="minor"/>
      </rPr>
      <t>주의 필요</t>
    </r>
  </si>
  <si>
    <r>
      <t>가장 낮은 평균 연비</t>
    </r>
    <r>
      <rPr>
        <sz val="11"/>
        <color theme="1"/>
        <rFont val="맑은 고딕"/>
        <family val="2"/>
        <charset val="129"/>
        <scheme val="minor"/>
      </rPr>
      <t>, 편차도 큼 → 난이도 높음?</t>
    </r>
  </si>
  <si>
    <t>평균 양호, 일부 저연비 기록</t>
  </si>
  <si>
    <t>평균적, 일부 저연비 구간 존재</t>
  </si>
  <si>
    <r>
      <t>최고 연비 4.32 기록</t>
    </r>
    <r>
      <rPr>
        <sz val="11"/>
        <color theme="1"/>
        <rFont val="맑은 고딕"/>
        <family val="2"/>
        <charset val="129"/>
        <scheme val="minor"/>
      </rPr>
      <t>, 하지만 최소도 2.99로 주의</t>
    </r>
  </si>
  <si>
    <t>평균 양호, 최대치 높음 (4.23)</t>
  </si>
  <si>
    <t>전체 평균 수준, 일부 저연비 구간</t>
  </si>
  <si>
    <t>안정적, 편차 적음</t>
  </si>
  <si>
    <r>
      <t>가장 높은 평균 연비</t>
    </r>
    <r>
      <rPr>
        <sz val="11"/>
        <color theme="1"/>
        <rFont val="맑은 고딕"/>
        <family val="2"/>
        <charset val="129"/>
        <scheme val="minor"/>
      </rPr>
      <t>, 안정적</t>
    </r>
  </si>
  <si>
    <t>전체 평균 수준, 일부 극단치 존재</t>
  </si>
  <si>
    <t>경제구간</t>
    <phoneticPr fontId="2" type="noConversion"/>
  </si>
  <si>
    <t>과속구간</t>
    <phoneticPr fontId="2" type="noConversion"/>
  </si>
  <si>
    <t>구간1비율(%) 1-20 시간(초)</t>
  </si>
  <si>
    <t>구간1비율(%) 1-20 시간(초)</t>
    <phoneticPr fontId="2" type="noConversion"/>
  </si>
  <si>
    <t>구간2비율(%)20-40 시간(초)</t>
  </si>
  <si>
    <t>구간3비율(%) 40-60 시간(초)</t>
  </si>
  <si>
    <t>구간4비율(%) 60-80 시간(초)</t>
  </si>
  <si>
    <t>구간5비율(%) 80-100 시간(초)</t>
  </si>
  <si>
    <t>구간6비율(%) 100-120 시간(초)</t>
  </si>
  <si>
    <t>구간7비율(%) 120이상 시간(초)</t>
  </si>
  <si>
    <t>40-80</t>
    <phoneticPr fontId="2" type="noConversion"/>
  </si>
  <si>
    <t>80-120</t>
    <phoneticPr fontId="2" type="noConversion"/>
  </si>
  <si>
    <t>순위</t>
    <phoneticPr fontId="2" type="noConversion"/>
  </si>
  <si>
    <t>1위</t>
    <phoneticPr fontId="2" type="noConversion"/>
  </si>
  <si>
    <t>3위</t>
    <phoneticPr fontId="2" type="noConversion"/>
  </si>
  <si>
    <t>4위</t>
    <phoneticPr fontId="2" type="noConversion"/>
  </si>
  <si>
    <t>5위</t>
    <phoneticPr fontId="2" type="noConversion"/>
  </si>
  <si>
    <t>2위</t>
    <phoneticPr fontId="2" type="noConversion"/>
  </si>
  <si>
    <t>8위</t>
    <phoneticPr fontId="2" type="noConversion"/>
  </si>
  <si>
    <t>9위</t>
    <phoneticPr fontId="2" type="noConversion"/>
  </si>
  <si>
    <t>경제속도구간</t>
    <phoneticPr fontId="2" type="noConversion"/>
  </si>
  <si>
    <t>주코스코드</t>
    <phoneticPr fontId="2" type="noConversion"/>
  </si>
  <si>
    <t>주차량코스</t>
    <phoneticPr fontId="2" type="noConversion"/>
  </si>
  <si>
    <t>제조사/유종</t>
  </si>
  <si>
    <t>목표연비</t>
  </si>
  <si>
    <t>총거리</t>
    <phoneticPr fontId="2" type="noConversion"/>
  </si>
  <si>
    <t>거리비중달성율</t>
    <phoneticPr fontId="2" type="noConversion"/>
  </si>
  <si>
    <t>연료소모량</t>
    <phoneticPr fontId="2" type="noConversion"/>
  </si>
  <si>
    <t>공회전,웜업제외 시간</t>
  </si>
  <si>
    <t>웜업률</t>
    <phoneticPr fontId="2" type="noConversion"/>
  </si>
  <si>
    <t>공회전율</t>
    <phoneticPr fontId="2" type="noConversion"/>
  </si>
  <si>
    <t>급가속</t>
    <phoneticPr fontId="2" type="noConversion"/>
  </si>
  <si>
    <t>구간1비율</t>
    <phoneticPr fontId="2" type="noConversion"/>
  </si>
  <si>
    <t>구간2비율</t>
    <phoneticPr fontId="2" type="noConversion"/>
  </si>
  <si>
    <t>구간3비율</t>
    <phoneticPr fontId="2" type="noConversion"/>
  </si>
  <si>
    <t>구간4비율</t>
  </si>
  <si>
    <t>구간5비율</t>
  </si>
  <si>
    <t>구간6비율</t>
  </si>
  <si>
    <t>구간7비율</t>
  </si>
  <si>
    <t>등수</t>
    <phoneticPr fontId="2" type="noConversion"/>
  </si>
  <si>
    <t>임성빈</t>
  </si>
  <si>
    <t>구자춘</t>
  </si>
  <si>
    <t>정근태</t>
  </si>
  <si>
    <t>김창기A</t>
  </si>
  <si>
    <t>이황</t>
  </si>
  <si>
    <t>박완신</t>
  </si>
  <si>
    <t>윤인수</t>
  </si>
  <si>
    <t>윤일희</t>
  </si>
  <si>
    <t>박종혁</t>
  </si>
  <si>
    <t>김근주</t>
  </si>
  <si>
    <t>류옥현A</t>
  </si>
  <si>
    <t>한대철</t>
  </si>
  <si>
    <t>신종식</t>
  </si>
  <si>
    <t>이상철B</t>
  </si>
  <si>
    <t>이준모</t>
  </si>
  <si>
    <t>곽영민</t>
  </si>
  <si>
    <t>김광일</t>
  </si>
  <si>
    <t>문광용</t>
  </si>
  <si>
    <t>김기연</t>
  </si>
  <si>
    <t>고의준</t>
  </si>
  <si>
    <t>김형식</t>
  </si>
  <si>
    <t>엄희규</t>
  </si>
  <si>
    <t>임종길</t>
  </si>
  <si>
    <t>고신원</t>
  </si>
  <si>
    <t>이종호</t>
  </si>
  <si>
    <t>서성완</t>
  </si>
  <si>
    <t>신현기</t>
  </si>
  <si>
    <t>김동진</t>
  </si>
  <si>
    <t>박주용</t>
  </si>
  <si>
    <t>신동호</t>
  </si>
  <si>
    <t>노선</t>
    <phoneticPr fontId="2" type="noConversion"/>
  </si>
  <si>
    <t>최고속도</t>
    <phoneticPr fontId="2" type="noConversion"/>
  </si>
  <si>
    <t>목표연비달성율</t>
  </si>
  <si>
    <t>이문</t>
  </si>
  <si>
    <t>김충식</t>
  </si>
  <si>
    <t>김현귀</t>
  </si>
  <si>
    <t>번호</t>
    <phoneticPr fontId="2" type="noConversion"/>
  </si>
  <si>
    <t>노선</t>
    <phoneticPr fontId="2" type="noConversion"/>
  </si>
  <si>
    <t>코스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</si>
</sst>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1" formatCode="_-* #,##0_-;\-* #,##0_-;_-* &quot;-&quot;_-;_-@_-"/>
    <numFmt numFmtId="43" formatCode="_-* #,##0.00_-;\-* #,##0.00_-;_-* &quot;-&quot;??_-;_-@_-"/>
    <numFmt numFmtId="176" formatCode="[$-409]yy&quot;-&quot;m&quot;-&quot;d\ h:mm\ AM/PM;@"/>
    <numFmt numFmtId="177" formatCode="m&quot;월&quot;\ dd&quot;일(&quot;aaa&quot;)&quot;"/>
    <numFmt numFmtId="178" formatCode="_-* #,##0.00_-;\-* #,##0.00_-;_-* &quot;-&quot;_-;_-@_-"/>
    <numFmt numFmtId="179" formatCode="mm&quot;월&quot;\ dd&quot;일&quot;"/>
    <numFmt numFmtId="180" formatCode="0.0%"/>
  </numFmts>
  <fonts count="2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name val="맑은 고딕"/>
      <family val="3"/>
      <charset val="129"/>
    </font>
    <font>
      <sz val="10"/>
      <color theme="1"/>
      <name val="맑은 고딕"/>
      <family val="2"/>
      <charset val="129"/>
    </font>
    <font>
      <b/>
      <sz val="10"/>
      <color rgb="FF000000"/>
      <name val="맑은 고딕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C00000"/>
      <name val="맑은 고딕"/>
      <family val="3"/>
      <charset val="129"/>
      <scheme val="minor"/>
    </font>
    <font>
      <sz val="11"/>
      <color rgb="FFC00000"/>
      <name val="맑은 고딕"/>
      <family val="2"/>
      <charset val="129"/>
      <scheme val="minor"/>
    </font>
    <font>
      <sz val="11"/>
      <color rgb="FF0070C0"/>
      <name val="맑은 고딕"/>
      <family val="3"/>
      <charset val="129"/>
      <scheme val="minor"/>
    </font>
    <font>
      <b/>
      <sz val="11"/>
      <color rgb="FF0070C0"/>
      <name val="맑은 고딕"/>
      <family val="3"/>
      <charset val="129"/>
      <scheme val="minor"/>
    </font>
    <font>
      <sz val="11"/>
      <color theme="2"/>
      <name val="맑은 고딕"/>
      <family val="2"/>
      <charset val="129"/>
      <scheme val="minor"/>
    </font>
    <font>
      <sz val="11"/>
      <color theme="2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10"/>
      <color rgb="FF0070C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1"/>
      <color theme="1"/>
      <name val="Calibri"/>
      <family val="2"/>
    </font>
    <font>
      <b/>
      <sz val="12"/>
      <color rgb="FF00206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0" tint="-4.9989318521683403E-2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</font>
    <font>
      <sz val="8"/>
      <color theme="1"/>
      <name val="맑은 고딕"/>
      <family val="3"/>
      <charset val="129"/>
      <scheme val="minor"/>
    </font>
    <font>
      <b/>
      <sz val="8"/>
      <name val="맑은 고딕"/>
      <family val="3"/>
      <charset val="129"/>
    </font>
    <font>
      <sz val="8"/>
      <color theme="1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sz val="8"/>
      <color rgb="FF000000"/>
      <name val="맑은 고딕"/>
      <family val="3"/>
      <charset val="129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rgb="FFFFEB9C"/>
      </patternFill>
    </fill>
    <fill>
      <patternFill patternType="solid">
        <fgColor theme="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2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</cellStyleXfs>
  <cellXfs count="131">
    <xf numFmtId="0" fontId="0" fillId="0" borderId="0" xfId="0">
      <alignment vertical="center"/>
    </xf>
    <xf numFmtId="47" fontId="0" fillId="0" borderId="0" xfId="0" applyNumberFormat="1">
      <alignment vertical="center"/>
    </xf>
    <xf numFmtId="49" fontId="0" fillId="0" borderId="0" xfId="0" applyNumberFormat="1">
      <alignment vertical="center"/>
    </xf>
    <xf numFmtId="176" fontId="0" fillId="0" borderId="0" xfId="0" applyNumberFormat="1">
      <alignment vertical="center"/>
    </xf>
    <xf numFmtId="9" fontId="0" fillId="0" borderId="0" xfId="1" applyFont="1">
      <alignment vertical="center"/>
    </xf>
    <xf numFmtId="0" fontId="3" fillId="3" borderId="1" xfId="0" applyFont="1" applyFill="1" applyBorder="1" applyAlignment="1">
      <alignment horizontal="center" vertical="center"/>
    </xf>
    <xf numFmtId="0" fontId="4" fillId="0" borderId="2" xfId="0" applyFont="1" applyBorder="1">
      <alignment vertical="center"/>
    </xf>
    <xf numFmtId="0" fontId="5" fillId="0" borderId="6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5" borderId="6" xfId="0" applyFont="1" applyFill="1" applyBorder="1" applyAlignment="1">
      <alignment horizontal="center" vertical="center"/>
    </xf>
    <xf numFmtId="0" fontId="4" fillId="5" borderId="2" xfId="0" applyFont="1" applyFill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5" fillId="0" borderId="9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5" borderId="9" xfId="0" applyFont="1" applyFill="1" applyBorder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4" borderId="10" xfId="0" applyFont="1" applyFill="1" applyBorder="1" applyAlignment="1">
      <alignment horizontal="center" vertical="center"/>
    </xf>
    <xf numFmtId="0" fontId="3" fillId="3" borderId="11" xfId="0" applyFont="1" applyFill="1" applyBorder="1" applyAlignment="1">
      <alignment horizontal="center" vertical="center"/>
    </xf>
    <xf numFmtId="0" fontId="4" fillId="0" borderId="12" xfId="0" applyFont="1" applyBorder="1">
      <alignment vertical="center"/>
    </xf>
    <xf numFmtId="0" fontId="5" fillId="0" borderId="13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5" fillId="5" borderId="13" xfId="0" applyFont="1" applyFill="1" applyBorder="1" applyAlignment="1">
      <alignment horizontal="center" vertical="center"/>
    </xf>
    <xf numFmtId="0" fontId="4" fillId="5" borderId="12" xfId="0" applyFont="1" applyFill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4" fillId="4" borderId="14" xfId="0" applyFont="1" applyFill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5" borderId="15" xfId="0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14" fontId="6" fillId="2" borderId="0" xfId="0" applyNumberFormat="1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7" borderId="0" xfId="0" applyFill="1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2" borderId="0" xfId="0" applyFill="1" applyAlignment="1">
      <alignment horizontal="left" vertical="center"/>
    </xf>
    <xf numFmtId="0" fontId="8" fillId="2" borderId="0" xfId="3" applyFont="1" applyFill="1">
      <alignment vertical="center"/>
    </xf>
    <xf numFmtId="41" fontId="0" fillId="0" borderId="0" xfId="2" applyFont="1" applyAlignment="1">
      <alignment horizontal="center" vertical="center"/>
    </xf>
    <xf numFmtId="41" fontId="0" fillId="0" borderId="0" xfId="2" applyFont="1">
      <alignment vertical="center"/>
    </xf>
    <xf numFmtId="0" fontId="0" fillId="8" borderId="0" xfId="0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178" fontId="11" fillId="0" borderId="0" xfId="2" applyNumberFormat="1" applyFont="1" applyAlignment="1">
      <alignment horizontal="center"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 applyAlignment="1">
      <alignment horizontal="center" vertical="center"/>
    </xf>
    <xf numFmtId="41" fontId="13" fillId="0" borderId="0" xfId="2" applyFont="1">
      <alignment vertical="center"/>
    </xf>
    <xf numFmtId="178" fontId="13" fillId="0" borderId="0" xfId="2" applyNumberFormat="1" applyFont="1">
      <alignment vertical="center"/>
    </xf>
    <xf numFmtId="9" fontId="13" fillId="0" borderId="0" xfId="1" applyFont="1">
      <alignment vertical="center"/>
    </xf>
    <xf numFmtId="41" fontId="13" fillId="0" borderId="0" xfId="2" applyFont="1" applyAlignment="1">
      <alignment horizontal="center" vertical="center"/>
    </xf>
    <xf numFmtId="178" fontId="13" fillId="0" borderId="0" xfId="2" applyNumberFormat="1" applyFont="1" applyAlignment="1">
      <alignment horizontal="center" vertical="center"/>
    </xf>
    <xf numFmtId="9" fontId="13" fillId="0" borderId="0" xfId="1" applyFont="1" applyAlignment="1">
      <alignment horizontal="center" vertical="center"/>
    </xf>
    <xf numFmtId="0" fontId="6" fillId="2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0" fillId="9" borderId="0" xfId="0" applyFill="1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10" borderId="0" xfId="0" applyFill="1" applyAlignment="1">
      <alignment vertical="center" wrapText="1"/>
    </xf>
    <xf numFmtId="0" fontId="0" fillId="11" borderId="0" xfId="0" applyFill="1" applyAlignment="1">
      <alignment vertical="center" wrapText="1"/>
    </xf>
    <xf numFmtId="0" fontId="6" fillId="0" borderId="0" xfId="0" applyFont="1">
      <alignment vertical="center"/>
    </xf>
    <xf numFmtId="0" fontId="0" fillId="0" borderId="0" xfId="0" quotePrefix="1">
      <alignment vertical="center"/>
    </xf>
    <xf numFmtId="0" fontId="0" fillId="0" borderId="16" xfId="0" applyBorder="1" applyAlignment="1">
      <alignment horizontal="center" vertical="center"/>
    </xf>
    <xf numFmtId="9" fontId="0" fillId="0" borderId="0" xfId="1" applyFont="1" applyFill="1" applyBorder="1" applyAlignment="1">
      <alignment horizontal="center" vertical="center"/>
    </xf>
    <xf numFmtId="9" fontId="0" fillId="0" borderId="0" xfId="0" applyNumberFormat="1">
      <alignment vertical="center"/>
    </xf>
    <xf numFmtId="180" fontId="0" fillId="0" borderId="0" xfId="1" applyNumberFormat="1" applyFont="1">
      <alignment vertical="center"/>
    </xf>
    <xf numFmtId="0" fontId="9" fillId="0" borderId="0" xfId="0" applyFont="1">
      <alignment vertical="center"/>
    </xf>
    <xf numFmtId="0" fontId="14" fillId="0" borderId="17" xfId="0" applyFont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179" fontId="14" fillId="0" borderId="21" xfId="0" applyNumberFormat="1" applyFont="1" applyBorder="1" applyAlignment="1">
      <alignment horizontal="center" vertical="center"/>
    </xf>
    <xf numFmtId="179" fontId="14" fillId="0" borderId="23" xfId="0" applyNumberFormat="1" applyFont="1" applyBorder="1" applyAlignment="1">
      <alignment horizontal="center" vertical="center"/>
    </xf>
    <xf numFmtId="0" fontId="14" fillId="0" borderId="24" xfId="0" applyFont="1" applyBorder="1" applyAlignment="1">
      <alignment horizontal="center" vertical="center"/>
    </xf>
    <xf numFmtId="0" fontId="15" fillId="0" borderId="24" xfId="0" applyFont="1" applyBorder="1" applyAlignment="1">
      <alignment horizontal="center" vertical="center"/>
    </xf>
    <xf numFmtId="0" fontId="0" fillId="0" borderId="17" xfId="0" applyBorder="1">
      <alignment vertical="center"/>
    </xf>
    <xf numFmtId="178" fontId="0" fillId="0" borderId="17" xfId="2" applyNumberFormat="1" applyFont="1" applyBorder="1">
      <alignment vertical="center"/>
    </xf>
    <xf numFmtId="9" fontId="0" fillId="0" borderId="17" xfId="1" applyFont="1" applyBorder="1">
      <alignment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>
      <alignment vertical="center"/>
    </xf>
    <xf numFmtId="178" fontId="0" fillId="0" borderId="24" xfId="2" applyNumberFormat="1" applyFont="1" applyBorder="1">
      <alignment vertical="center"/>
    </xf>
    <xf numFmtId="9" fontId="0" fillId="0" borderId="24" xfId="1" applyFont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41" fontId="0" fillId="0" borderId="11" xfId="2" applyFont="1" applyBorder="1" applyAlignment="1">
      <alignment horizontal="center" vertical="center"/>
    </xf>
    <xf numFmtId="43" fontId="10" fillId="0" borderId="12" xfId="0" applyNumberFormat="1" applyFont="1" applyBorder="1" applyAlignment="1">
      <alignment horizontal="center" vertical="center"/>
    </xf>
    <xf numFmtId="9" fontId="0" fillId="0" borderId="12" xfId="0" applyNumberFormat="1" applyBorder="1" applyAlignment="1">
      <alignment horizontal="center" vertical="center"/>
    </xf>
    <xf numFmtId="178" fontId="0" fillId="0" borderId="12" xfId="2" applyNumberFormat="1" applyFont="1" applyBorder="1" applyAlignment="1">
      <alignment horizontal="center" vertical="center"/>
    </xf>
    <xf numFmtId="0" fontId="8" fillId="0" borderId="0" xfId="0" applyFont="1">
      <alignment vertical="center"/>
    </xf>
    <xf numFmtId="0" fontId="0" fillId="0" borderId="10" xfId="0" applyBorder="1">
      <alignment vertical="center"/>
    </xf>
    <xf numFmtId="0" fontId="12" fillId="0" borderId="10" xfId="0" applyFont="1" applyBorder="1">
      <alignment vertical="center"/>
    </xf>
    <xf numFmtId="0" fontId="13" fillId="0" borderId="10" xfId="0" applyFont="1" applyBorder="1" applyAlignment="1">
      <alignment horizontal="center" vertical="center"/>
    </xf>
    <xf numFmtId="178" fontId="13" fillId="0" borderId="10" xfId="2" applyNumberFormat="1" applyFont="1" applyBorder="1">
      <alignment vertical="center"/>
    </xf>
    <xf numFmtId="0" fontId="6" fillId="0" borderId="0" xfId="0" applyFont="1" applyAlignment="1">
      <alignment horizontal="center" vertical="center" wrapText="1"/>
    </xf>
    <xf numFmtId="178" fontId="19" fillId="0" borderId="0" xfId="2" applyNumberFormat="1" applyFont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9" fontId="20" fillId="0" borderId="14" xfId="0" applyNumberFormat="1" applyFont="1" applyBorder="1" applyAlignment="1">
      <alignment horizontal="center" vertical="center"/>
    </xf>
    <xf numFmtId="0" fontId="20" fillId="0" borderId="19" xfId="0" applyFont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9" fontId="20" fillId="0" borderId="17" xfId="0" applyNumberFormat="1" applyFont="1" applyBorder="1" applyAlignment="1">
      <alignment horizontal="center" vertical="center"/>
    </xf>
    <xf numFmtId="9" fontId="20" fillId="0" borderId="22" xfId="0" applyNumberFormat="1" applyFont="1" applyBorder="1" applyAlignment="1">
      <alignment horizontal="center" vertical="center"/>
    </xf>
    <xf numFmtId="9" fontId="20" fillId="0" borderId="17" xfId="1" applyFont="1" applyBorder="1" applyAlignment="1">
      <alignment horizontal="center" vertical="center"/>
    </xf>
    <xf numFmtId="9" fontId="20" fillId="0" borderId="24" xfId="1" applyFont="1" applyBorder="1" applyAlignment="1">
      <alignment horizontal="center" vertical="center"/>
    </xf>
    <xf numFmtId="0" fontId="21" fillId="0" borderId="0" xfId="0" applyFont="1">
      <alignment vertical="center"/>
    </xf>
    <xf numFmtId="0" fontId="20" fillId="0" borderId="22" xfId="0" applyFont="1" applyBorder="1" applyAlignment="1">
      <alignment horizontal="center" vertical="center"/>
    </xf>
    <xf numFmtId="0" fontId="20" fillId="0" borderId="22" xfId="1" applyNumberFormat="1" applyFont="1" applyBorder="1" applyAlignment="1">
      <alignment horizontal="center" vertical="center"/>
    </xf>
    <xf numFmtId="0" fontId="20" fillId="0" borderId="25" xfId="1" applyNumberFormat="1" applyFont="1" applyBorder="1" applyAlignment="1">
      <alignment horizontal="center" vertical="center"/>
    </xf>
    <xf numFmtId="0" fontId="22" fillId="0" borderId="19" xfId="0" applyFont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0" fillId="0" borderId="17" xfId="0" applyFont="1" applyBorder="1" applyAlignment="1">
      <alignment horizontal="center" vertical="center"/>
    </xf>
    <xf numFmtId="0" fontId="20" fillId="0" borderId="24" xfId="0" applyFont="1" applyBorder="1" applyAlignment="1">
      <alignment horizontal="center" vertical="center"/>
    </xf>
    <xf numFmtId="9" fontId="20" fillId="0" borderId="25" xfId="0" applyNumberFormat="1" applyFont="1" applyBorder="1" applyAlignment="1">
      <alignment horizontal="center" vertical="center"/>
    </xf>
    <xf numFmtId="0" fontId="23" fillId="12" borderId="0" xfId="0" applyFont="1" applyFill="1" applyAlignment="1">
      <alignment horizontal="center" vertical="center"/>
    </xf>
    <xf numFmtId="0" fontId="0" fillId="7" borderId="0" xfId="0" applyFill="1" applyAlignment="1">
      <alignment horizontal="center" vertical="center" wrapText="1"/>
    </xf>
    <xf numFmtId="0" fontId="6" fillId="2" borderId="0" xfId="0" applyFont="1" applyFill="1">
      <alignment vertical="center"/>
    </xf>
    <xf numFmtId="0" fontId="6" fillId="2" borderId="0" xfId="0" applyFont="1" applyFill="1" applyAlignment="1">
      <alignment vertical="center" wrapText="1"/>
    </xf>
    <xf numFmtId="178" fontId="0" fillId="0" borderId="0" xfId="2" applyNumberFormat="1" applyFont="1">
      <alignment vertical="center"/>
    </xf>
    <xf numFmtId="0" fontId="0" fillId="0" borderId="0" xfId="2" applyNumberFormat="1" applyFont="1">
      <alignment vertical="center"/>
    </xf>
    <xf numFmtId="0" fontId="24" fillId="0" borderId="0" xfId="0" applyFont="1">
      <alignment vertical="center"/>
    </xf>
    <xf numFmtId="177" fontId="25" fillId="3" borderId="1" xfId="0" applyNumberFormat="1" applyFont="1" applyFill="1" applyBorder="1" applyAlignment="1">
      <alignment horizontal="center" vertical="center"/>
    </xf>
    <xf numFmtId="177" fontId="26" fillId="0" borderId="2" xfId="0" applyNumberFormat="1" applyFont="1" applyBorder="1">
      <alignment vertical="center"/>
    </xf>
    <xf numFmtId="177" fontId="27" fillId="0" borderId="3" xfId="0" applyNumberFormat="1" applyFont="1" applyBorder="1" applyAlignment="1">
      <alignment horizontal="center" vertical="center" wrapText="1"/>
    </xf>
    <xf numFmtId="177" fontId="28" fillId="0" borderId="4" xfId="0" applyNumberFormat="1" applyFont="1" applyBorder="1" applyAlignment="1">
      <alignment horizontal="center" vertical="center" wrapText="1"/>
    </xf>
    <xf numFmtId="177" fontId="28" fillId="0" borderId="5" xfId="0" applyNumberFormat="1" applyFont="1" applyBorder="1" applyAlignment="1">
      <alignment horizontal="center" vertical="center" wrapText="1"/>
    </xf>
    <xf numFmtId="177" fontId="28" fillId="4" borderId="5" xfId="0" applyNumberFormat="1" applyFont="1" applyFill="1" applyBorder="1" applyAlignment="1">
      <alignment horizontal="center" vertical="center" wrapText="1"/>
    </xf>
  </cellXfs>
  <cellStyles count="4">
    <cellStyle name="백분율" xfId="1" builtinId="5"/>
    <cellStyle name="보통" xfId="3" builtinId="28"/>
    <cellStyle name="쉼표 [0]" xfId="2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출력예시!$K$26</c:f>
              <c:strCache>
                <c:ptCount val="1"/>
                <c:pt idx="0">
                  <c:v>내수치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출력예시!$K$28:$K$36</c:f>
              <c:numCache>
                <c:formatCode>General</c:formatCode>
                <c:ptCount val="9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</c:numCache>
            </c:numRef>
          </c:cat>
          <c:val>
            <c:numRef>
              <c:f>출력예시!$M$28:$M$36</c:f>
              <c:numCache>
                <c:formatCode>_-* #,##0.00_-;\-* #,##0.00_-;_-* "-"_-;_-@_-</c:formatCode>
                <c:ptCount val="9"/>
                <c:pt idx="0">
                  <c:v>3.6915811567164183</c:v>
                </c:pt>
                <c:pt idx="1">
                  <c:v>3.4662514356391907</c:v>
                </c:pt>
                <c:pt idx="2">
                  <c:v>3.2478844937942259</c:v>
                </c:pt>
                <c:pt idx="3">
                  <c:v>3.3405466970387243</c:v>
                </c:pt>
                <c:pt idx="4">
                  <c:v>3.7275610743690102</c:v>
                </c:pt>
                <c:pt idx="5">
                  <c:v>3.4733842493091807</c:v>
                </c:pt>
                <c:pt idx="6">
                  <c:v>3.2543392960752109</c:v>
                </c:pt>
                <c:pt idx="7">
                  <c:v>2.9928019568332918</c:v>
                </c:pt>
                <c:pt idx="8">
                  <c:v>3.7285083987891499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349-441D-B836-C415FF3274B2}"/>
            </c:ext>
          </c:extLst>
        </c:ser>
        <c:ser>
          <c:idx val="1"/>
          <c:order val="1"/>
          <c:tx>
            <c:strRef>
              <c:f>출력예시!$R$26</c:f>
              <c:strCache>
                <c:ptCount val="1"/>
                <c:pt idx="0">
                  <c:v>평균수치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출력예시!$K$28:$K$36</c:f>
              <c:numCache>
                <c:formatCode>General</c:formatCode>
                <c:ptCount val="9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</c:numCache>
            </c:numRef>
          </c:cat>
          <c:val>
            <c:numRef>
              <c:f>출력예시!$S$28:$S$36</c:f>
              <c:numCache>
                <c:formatCode>_-* #,##0.00_-;\-* #,##0.00_-;_-* "-"_-;_-@_-</c:formatCode>
                <c:ptCount val="9"/>
                <c:pt idx="0">
                  <c:v>3.035975905996867</c:v>
                </c:pt>
                <c:pt idx="1">
                  <c:v>3.1526128288630018</c:v>
                </c:pt>
                <c:pt idx="2">
                  <c:v>3.0859718710056163</c:v>
                </c:pt>
                <c:pt idx="3">
                  <c:v>3.1434651852711055</c:v>
                </c:pt>
                <c:pt idx="4">
                  <c:v>3.1506504267753552</c:v>
                </c:pt>
                <c:pt idx="5">
                  <c:v>3.1285872129483092</c:v>
                </c:pt>
                <c:pt idx="6">
                  <c:v>3.0607599607548117</c:v>
                </c:pt>
                <c:pt idx="7">
                  <c:v>3.0273573761860053</c:v>
                </c:pt>
                <c:pt idx="8">
                  <c:v>3.029067830850467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349-441D-B836-C415FF3274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49570640"/>
        <c:axId val="449569680"/>
      </c:barChart>
      <c:catAx>
        <c:axId val="4495706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49569680"/>
        <c:crosses val="autoZero"/>
        <c:auto val="1"/>
        <c:lblAlgn val="ctr"/>
        <c:lblOffset val="100"/>
        <c:noMultiLvlLbl val="0"/>
      </c:catAx>
      <c:valAx>
        <c:axId val="449569680"/>
        <c:scaling>
          <c:orientation val="minMax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4957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5</xdr:row>
      <xdr:rowOff>9525</xdr:rowOff>
    </xdr:from>
    <xdr:to>
      <xdr:col>1</xdr:col>
      <xdr:colOff>809625</xdr:colOff>
      <xdr:row>8</xdr:row>
      <xdr:rowOff>49400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0F92251-D4F0-D613-EF05-8F0249008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1343025"/>
          <a:ext cx="714375" cy="678050"/>
        </a:xfrm>
        <a:prstGeom prst="rect">
          <a:avLst/>
        </a:prstGeom>
      </xdr:spPr>
    </xdr:pic>
    <xdr:clientData/>
  </xdr:twoCellAnchor>
  <xdr:twoCellAnchor>
    <xdr:from>
      <xdr:col>1</xdr:col>
      <xdr:colOff>57150</xdr:colOff>
      <xdr:row>25</xdr:row>
      <xdr:rowOff>104775</xdr:rowOff>
    </xdr:from>
    <xdr:to>
      <xdr:col>7</xdr:col>
      <xdr:colOff>295275</xdr:colOff>
      <xdr:row>38</xdr:row>
      <xdr:rowOff>123825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876E7F88-3A4C-D324-B53B-F5DE2E71C1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EA625-4195-40A4-8750-E7544E4DD4F9}">
  <sheetPr filterMode="1"/>
  <dimension ref="A1:BZ1277"/>
  <sheetViews>
    <sheetView zoomScale="70" zoomScaleNormal="70" workbookViewId="0">
      <pane xSplit="15" ySplit="1" topLeftCell="BG1234" activePane="bottomRight" state="frozen"/>
      <selection pane="topRight" activeCell="P1" sqref="P1"/>
      <selection pane="bottomLeft" activeCell="A2" sqref="A2"/>
      <selection pane="bottomRight" activeCell="BX5" sqref="BX5:BZ1277"/>
    </sheetView>
  </sheetViews>
  <sheetFormatPr defaultRowHeight="16.5" outlineLevelCol="1" x14ac:dyDescent="0.3"/>
  <cols>
    <col min="1" max="1" width="11.625" style="31" bestFit="1" customWidth="1"/>
    <col min="2" max="2" width="18.125" style="3" bestFit="1" customWidth="1"/>
    <col min="3" max="7" width="9" customWidth="1"/>
    <col min="10" max="14" width="9" customWidth="1" outlineLevel="1"/>
    <col min="15" max="15" width="9" style="35" customWidth="1" outlineLevel="1"/>
    <col min="16" max="17" width="9" hidden="1" customWidth="1" outlineLevel="1"/>
    <col min="18" max="24" width="9" customWidth="1" outlineLevel="1"/>
    <col min="25" max="26" width="13.875" customWidth="1" outlineLevel="1"/>
    <col min="27" max="27" width="16.125" customWidth="1" outlineLevel="1"/>
    <col min="28" max="28" width="12.625" customWidth="1" outlineLevel="1"/>
    <col min="29" max="31" width="9" customWidth="1" outlineLevel="1"/>
    <col min="32" max="38" width="10.625" customWidth="1" outlineLevel="1"/>
    <col min="39" max="43" width="9" customWidth="1" outlineLevel="1"/>
    <col min="44" max="45" width="20.25" customWidth="1" outlineLevel="1"/>
    <col min="46" max="46" width="18.375" customWidth="1" outlineLevel="1"/>
    <col min="47" max="49" width="19.625" customWidth="1" outlineLevel="1"/>
    <col min="50" max="50" width="20" customWidth="1" outlineLevel="1"/>
    <col min="51" max="51" width="22.125" customWidth="1" outlineLevel="1"/>
    <col min="52" max="52" width="17.5" customWidth="1" outlineLevel="1"/>
    <col min="53" max="53" width="11.75" bestFit="1" customWidth="1" outlineLevel="1"/>
    <col min="54" max="62" width="9" customWidth="1" outlineLevel="1"/>
    <col min="63" max="63" width="15.125" style="4" customWidth="1" outlineLevel="1"/>
    <col min="64" max="64" width="8.5" style="36" customWidth="1"/>
    <col min="65" max="67" width="9" customWidth="1"/>
  </cols>
  <sheetData>
    <row r="1" spans="1:78" s="58" customFormat="1" ht="66" x14ac:dyDescent="0.3">
      <c r="A1" s="54" t="s">
        <v>114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3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267</v>
      </c>
      <c r="BL1" s="55" t="s">
        <v>94</v>
      </c>
      <c r="BM1" s="56" t="s">
        <v>217</v>
      </c>
      <c r="BN1" s="56" t="s">
        <v>216</v>
      </c>
      <c r="BO1" s="57" t="s">
        <v>123</v>
      </c>
      <c r="BP1" s="59" t="s">
        <v>198</v>
      </c>
      <c r="BQ1" s="59" t="s">
        <v>199</v>
      </c>
      <c r="BR1" s="59" t="s">
        <v>200</v>
      </c>
      <c r="BS1" s="59" t="s">
        <v>201</v>
      </c>
      <c r="BT1" s="59" t="s">
        <v>202</v>
      </c>
      <c r="BU1" s="59" t="s">
        <v>203</v>
      </c>
      <c r="BV1" s="59" t="s">
        <v>204</v>
      </c>
      <c r="BW1" s="60" t="s">
        <v>151</v>
      </c>
      <c r="BX1" s="58" t="s">
        <v>271</v>
      </c>
      <c r="BY1" s="58" t="s">
        <v>272</v>
      </c>
      <c r="BZ1" s="58" t="s">
        <v>273</v>
      </c>
    </row>
    <row r="2" spans="1:78" hidden="1" x14ac:dyDescent="0.3">
      <c r="A2" s="32">
        <f t="shared" ref="A2:A29" si="0">DATE(YEAR(B2),MONTH(B2),DAY(B2))</f>
        <v>45809</v>
      </c>
      <c r="B2" s="1">
        <v>45809.346412037034</v>
      </c>
      <c r="C2" t="s">
        <v>60</v>
      </c>
      <c r="D2" t="s">
        <v>60</v>
      </c>
      <c r="E2" t="s">
        <v>60</v>
      </c>
      <c r="F2" t="s">
        <v>61</v>
      </c>
      <c r="G2" t="s">
        <v>62</v>
      </c>
      <c r="H2" t="s">
        <v>63</v>
      </c>
      <c r="I2" t="s">
        <v>64</v>
      </c>
      <c r="J2" t="s">
        <v>65</v>
      </c>
      <c r="K2" t="s">
        <v>66</v>
      </c>
      <c r="L2">
        <v>14</v>
      </c>
      <c r="M2">
        <v>12</v>
      </c>
      <c r="N2">
        <v>168</v>
      </c>
      <c r="O2">
        <v>9999</v>
      </c>
      <c r="P2" t="s">
        <v>61</v>
      </c>
      <c r="Q2" s="1">
        <v>45786.608721180557</v>
      </c>
      <c r="R2">
        <v>30.981999999999999</v>
      </c>
      <c r="S2">
        <v>8.8819999999999997</v>
      </c>
      <c r="T2">
        <v>3.488</v>
      </c>
      <c r="U2">
        <v>2329</v>
      </c>
      <c r="V2">
        <v>72</v>
      </c>
      <c r="W2">
        <v>241</v>
      </c>
      <c r="X2">
        <v>794</v>
      </c>
      <c r="Y2">
        <v>5</v>
      </c>
      <c r="Z2">
        <v>7</v>
      </c>
      <c r="AA2">
        <v>0</v>
      </c>
      <c r="AB2">
        <v>0</v>
      </c>
      <c r="AC2">
        <v>97</v>
      </c>
      <c r="AD2">
        <v>47.89</v>
      </c>
      <c r="AE2">
        <v>55.325000000000003</v>
      </c>
      <c r="AF2">
        <v>97</v>
      </c>
      <c r="AG2">
        <v>0.6</v>
      </c>
      <c r="AH2">
        <v>0.9</v>
      </c>
      <c r="AI2">
        <v>0.8</v>
      </c>
      <c r="AJ2">
        <v>0.6</v>
      </c>
      <c r="AK2">
        <v>0</v>
      </c>
      <c r="AL2">
        <v>0</v>
      </c>
      <c r="AM2">
        <v>3.06</v>
      </c>
      <c r="AN2">
        <v>47.296999999999997</v>
      </c>
      <c r="AO2">
        <v>3.0910000000000002</v>
      </c>
      <c r="AP2">
        <v>10.348000000000001</v>
      </c>
      <c r="AQ2">
        <v>0.22600000000000001</v>
      </c>
      <c r="AR2">
        <v>16.138000000000002</v>
      </c>
      <c r="AS2">
        <v>22.594000000000001</v>
      </c>
      <c r="AT2">
        <v>37.183</v>
      </c>
      <c r="AU2">
        <v>0.23</v>
      </c>
      <c r="AV2">
        <v>0.34499999999999997</v>
      </c>
      <c r="AW2">
        <v>0.307</v>
      </c>
      <c r="AX2">
        <v>0.23</v>
      </c>
      <c r="AY2">
        <v>0</v>
      </c>
      <c r="AZ2">
        <v>0</v>
      </c>
      <c r="BA2">
        <v>304</v>
      </c>
      <c r="BB2">
        <v>0</v>
      </c>
      <c r="BC2" t="s">
        <v>67</v>
      </c>
      <c r="BD2">
        <v>0</v>
      </c>
      <c r="BE2" t="s">
        <v>68</v>
      </c>
      <c r="BF2" t="s">
        <v>69</v>
      </c>
      <c r="BG2">
        <v>1.1399999999999999</v>
      </c>
      <c r="BH2">
        <v>0</v>
      </c>
      <c r="BI2" s="1">
        <v>45824.273105787041</v>
      </c>
      <c r="BJ2">
        <v>3.6</v>
      </c>
      <c r="BK2">
        <v>0.96889999999999998</v>
      </c>
      <c r="BL2" s="36">
        <f>HLOOKUP($A2,차량별코스!$E$1:$AZ$20,_xlfn.XLOOKUP(탕데이터!$I2,차량별코스!$D$2:$D$20,차량별코스!$A$2:$A$20),0)</f>
        <v>3</v>
      </c>
      <c r="BM2">
        <f>SUMIFS(R:R,I:I,I2,O:O,O2)</f>
        <v>155.17700000000002</v>
      </c>
      <c r="BN2">
        <f>SUMIFS(R:R,O:O,O2,BL:BL,BL2,G:G,G2)</f>
        <v>155.17700000000002</v>
      </c>
      <c r="BO2">
        <v>1</v>
      </c>
      <c r="BP2">
        <f>$U2*AF2%-V2-W2</f>
        <v>1946.13</v>
      </c>
      <c r="BQ2">
        <f t="shared" ref="BQ2" si="1">$U2*AG2%</f>
        <v>13.974</v>
      </c>
      <c r="BR2">
        <f t="shared" ref="BR2" si="2">$U2*AH2%</f>
        <v>20.961000000000002</v>
      </c>
      <c r="BS2">
        <f t="shared" ref="BS2" si="3">$U2*AI2%</f>
        <v>18.632000000000001</v>
      </c>
      <c r="BT2">
        <f t="shared" ref="BT2" si="4">$U2*AJ2%</f>
        <v>13.974</v>
      </c>
      <c r="BU2">
        <f t="shared" ref="BU2" si="5">$U2*AK2%</f>
        <v>0</v>
      </c>
      <c r="BV2">
        <f t="shared" ref="BV2" si="6">$U2*AL2%</f>
        <v>0</v>
      </c>
      <c r="BW2">
        <f t="shared" ref="BW2:BW29" si="7">SUM(BP2:BV2)</f>
        <v>2013.671</v>
      </c>
      <c r="BX2">
        <f>O2</f>
        <v>9999</v>
      </c>
      <c r="BY2" t="str">
        <f>G2</f>
        <v>직행1</v>
      </c>
      <c r="BZ2">
        <f>BL2</f>
        <v>3</v>
      </c>
    </row>
    <row r="3" spans="1:78" hidden="1" x14ac:dyDescent="0.3">
      <c r="A3" s="32">
        <f t="shared" si="0"/>
        <v>45809</v>
      </c>
      <c r="B3" s="1">
        <v>45809.380300925928</v>
      </c>
      <c r="C3" t="s">
        <v>60</v>
      </c>
      <c r="D3" t="s">
        <v>60</v>
      </c>
      <c r="E3" t="s">
        <v>60</v>
      </c>
      <c r="F3" t="s">
        <v>61</v>
      </c>
      <c r="G3" t="s">
        <v>62</v>
      </c>
      <c r="H3" t="s">
        <v>63</v>
      </c>
      <c r="I3" t="s">
        <v>64</v>
      </c>
      <c r="J3" t="s">
        <v>65</v>
      </c>
      <c r="K3" t="s">
        <v>66</v>
      </c>
      <c r="L3">
        <v>14</v>
      </c>
      <c r="M3">
        <v>12</v>
      </c>
      <c r="N3">
        <v>168</v>
      </c>
      <c r="O3">
        <v>9999</v>
      </c>
      <c r="P3" t="s">
        <v>61</v>
      </c>
      <c r="Q3" s="1">
        <v>45786.608721180557</v>
      </c>
      <c r="R3">
        <v>17.343</v>
      </c>
      <c r="S3">
        <v>4.4359999999999999</v>
      </c>
      <c r="T3">
        <v>3.91</v>
      </c>
      <c r="U3">
        <v>1705</v>
      </c>
      <c r="V3">
        <v>140</v>
      </c>
      <c r="W3">
        <v>279</v>
      </c>
      <c r="X3">
        <v>290</v>
      </c>
      <c r="Y3">
        <v>0</v>
      </c>
      <c r="Z3">
        <v>0</v>
      </c>
      <c r="AA3">
        <v>0</v>
      </c>
      <c r="AB3">
        <v>0</v>
      </c>
      <c r="AC3">
        <v>78</v>
      </c>
      <c r="AD3">
        <v>36.619999999999997</v>
      </c>
      <c r="AE3">
        <v>48.549505000000003</v>
      </c>
      <c r="AF3">
        <v>97.3</v>
      </c>
      <c r="AG3">
        <v>0.4</v>
      </c>
      <c r="AH3">
        <v>0.7</v>
      </c>
      <c r="AI3">
        <v>1.6</v>
      </c>
      <c r="AJ3">
        <v>0</v>
      </c>
      <c r="AK3">
        <v>0</v>
      </c>
      <c r="AL3">
        <v>0</v>
      </c>
      <c r="AM3">
        <v>3.43</v>
      </c>
      <c r="AN3">
        <v>35.426000000000002</v>
      </c>
      <c r="AO3">
        <v>8.2110000000000003</v>
      </c>
      <c r="AP3">
        <v>16.364000000000001</v>
      </c>
      <c r="AQ3">
        <v>0.115</v>
      </c>
      <c r="AR3">
        <v>0</v>
      </c>
      <c r="AS3">
        <v>0</v>
      </c>
      <c r="AT3">
        <v>27.568000000000001</v>
      </c>
      <c r="AU3">
        <v>0.113</v>
      </c>
      <c r="AV3">
        <v>0.19800000000000001</v>
      </c>
      <c r="AW3">
        <v>0.45300000000000001</v>
      </c>
      <c r="AX3">
        <v>0</v>
      </c>
      <c r="AY3">
        <v>0</v>
      </c>
      <c r="AZ3">
        <v>0</v>
      </c>
      <c r="BA3">
        <v>171</v>
      </c>
      <c r="BB3">
        <v>0</v>
      </c>
      <c r="BC3" t="s">
        <v>67</v>
      </c>
      <c r="BD3">
        <v>0</v>
      </c>
      <c r="BE3" t="s">
        <v>68</v>
      </c>
      <c r="BF3" t="s">
        <v>69</v>
      </c>
      <c r="BG3">
        <v>1.1399999999999999</v>
      </c>
      <c r="BH3">
        <v>0</v>
      </c>
      <c r="BI3" s="1">
        <v>45824.273105787041</v>
      </c>
      <c r="BJ3">
        <v>3.6</v>
      </c>
      <c r="BK3">
        <v>1.0860000000000001</v>
      </c>
      <c r="BL3" s="36">
        <f>HLOOKUP($A3,차량별코스!$E$1:$AZ$20,_xlfn.XLOOKUP(탕데이터!$I3,차량별코스!$D$2:$D$20,차량별코스!$A$2:$A$20),0)</f>
        <v>3</v>
      </c>
      <c r="BM3">
        <f t="shared" ref="BM3:BM66" si="8">SUMIFS(R:R,I:I,I3,O:O,O3)</f>
        <v>155.17700000000002</v>
      </c>
      <c r="BN3">
        <f t="shared" ref="BN3:BN66" si="9">SUMIFS(R:R,O:O,O3,BL:BL,BL3,G:G,G3)</f>
        <v>155.17700000000002</v>
      </c>
      <c r="BO3">
        <f>IF(COUNTIFS($BL$2:$BL3,$BL3,$O$2:$O3,$O3,$G$2:$G3,$G3)=1,_xlfn.MAXIFS($BO$2:$BO2,$O$2:$O2,$O3,$G$2:$G2,$G3)+1,_xlfn.MAXIFS($BO$2:$BO2,$O$2:$O2,$O3,$G$2:$G2,$G3))</f>
        <v>1</v>
      </c>
      <c r="BP3">
        <f t="shared" ref="BP3:BP66" si="10">$U3*AF3%-V3-W3</f>
        <v>1239.9649999999999</v>
      </c>
      <c r="BQ3">
        <f t="shared" ref="BQ3:BQ66" si="11">$U3*AG3%</f>
        <v>6.82</v>
      </c>
      <c r="BR3">
        <f t="shared" ref="BR3:BR66" si="12">$U3*AH3%</f>
        <v>11.934999999999999</v>
      </c>
      <c r="BS3">
        <f t="shared" ref="BS3:BS66" si="13">$U3*AI3%</f>
        <v>27.28</v>
      </c>
      <c r="BT3">
        <f t="shared" ref="BT3:BT66" si="14">$U3*AJ3%</f>
        <v>0</v>
      </c>
      <c r="BU3">
        <f t="shared" ref="BU3:BU66" si="15">$U3*AK3%</f>
        <v>0</v>
      </c>
      <c r="BV3">
        <f t="shared" ref="BV3:BV66" si="16">$U3*AL3%</f>
        <v>0</v>
      </c>
      <c r="BW3">
        <f t="shared" ref="BW3:BW66" si="17">SUM(BP3:BV3)</f>
        <v>1285.9999999999998</v>
      </c>
      <c r="BX3">
        <f t="shared" ref="BX3:BX66" si="18">O3</f>
        <v>9999</v>
      </c>
      <c r="BY3" t="str">
        <f t="shared" ref="BY3:BY66" si="19">G3</f>
        <v>직행1</v>
      </c>
      <c r="BZ3">
        <f t="shared" ref="BZ3:BZ66" si="20">BL3</f>
        <v>3</v>
      </c>
    </row>
    <row r="4" spans="1:78" hidden="1" x14ac:dyDescent="0.3">
      <c r="A4" s="32">
        <f t="shared" si="0"/>
        <v>45809</v>
      </c>
      <c r="B4" s="1">
        <v>45809.407511574071</v>
      </c>
      <c r="C4" t="s">
        <v>60</v>
      </c>
      <c r="D4" t="s">
        <v>60</v>
      </c>
      <c r="E4" t="s">
        <v>60</v>
      </c>
      <c r="F4" t="s">
        <v>61</v>
      </c>
      <c r="G4" t="s">
        <v>62</v>
      </c>
      <c r="H4" t="s">
        <v>63</v>
      </c>
      <c r="I4" t="s">
        <v>64</v>
      </c>
      <c r="J4" t="s">
        <v>65</v>
      </c>
      <c r="K4" t="s">
        <v>66</v>
      </c>
      <c r="L4">
        <v>14</v>
      </c>
      <c r="M4">
        <v>12</v>
      </c>
      <c r="N4">
        <v>168</v>
      </c>
      <c r="O4">
        <v>9999</v>
      </c>
      <c r="P4" t="s">
        <v>61</v>
      </c>
      <c r="Q4" s="1">
        <v>45786.608721180557</v>
      </c>
      <c r="R4">
        <v>106.852</v>
      </c>
      <c r="S4">
        <v>36.756999999999998</v>
      </c>
      <c r="T4">
        <v>2.907</v>
      </c>
      <c r="U4">
        <v>10302</v>
      </c>
      <c r="V4">
        <v>196</v>
      </c>
      <c r="W4">
        <v>2330</v>
      </c>
      <c r="X4">
        <v>2080</v>
      </c>
      <c r="Y4">
        <v>10</v>
      </c>
      <c r="Z4">
        <v>30</v>
      </c>
      <c r="AA4">
        <v>0</v>
      </c>
      <c r="AB4">
        <v>0</v>
      </c>
      <c r="AC4">
        <v>102</v>
      </c>
      <c r="AD4">
        <v>37.340000000000003</v>
      </c>
      <c r="AE4">
        <v>49.468518000000003</v>
      </c>
      <c r="AF4">
        <v>87.8</v>
      </c>
      <c r="AG4">
        <v>3.3</v>
      </c>
      <c r="AH4">
        <v>3.6</v>
      </c>
      <c r="AI4">
        <v>3.1</v>
      </c>
      <c r="AJ4">
        <v>2.1</v>
      </c>
      <c r="AK4">
        <v>0</v>
      </c>
      <c r="AL4">
        <v>0</v>
      </c>
      <c r="AM4">
        <v>2.5499999999999998</v>
      </c>
      <c r="AN4">
        <v>51.292999999999999</v>
      </c>
      <c r="AO4">
        <v>1.903</v>
      </c>
      <c r="AP4">
        <v>22.617000000000001</v>
      </c>
      <c r="AQ4">
        <v>0.187</v>
      </c>
      <c r="AR4">
        <v>9.359</v>
      </c>
      <c r="AS4">
        <v>28.076000000000001</v>
      </c>
      <c r="AT4">
        <v>150.72300000000001</v>
      </c>
      <c r="AU4">
        <v>5.665</v>
      </c>
      <c r="AV4">
        <v>6.18</v>
      </c>
      <c r="AW4">
        <v>5.3220000000000001</v>
      </c>
      <c r="AX4">
        <v>3.605</v>
      </c>
      <c r="AY4">
        <v>0</v>
      </c>
      <c r="AZ4">
        <v>0</v>
      </c>
      <c r="BA4">
        <v>1035</v>
      </c>
      <c r="BB4">
        <v>0</v>
      </c>
      <c r="BC4" t="s">
        <v>67</v>
      </c>
      <c r="BD4">
        <v>0</v>
      </c>
      <c r="BE4" t="s">
        <v>68</v>
      </c>
      <c r="BF4" t="s">
        <v>69</v>
      </c>
      <c r="BG4">
        <v>1.1399999999999999</v>
      </c>
      <c r="BH4">
        <v>0</v>
      </c>
      <c r="BI4" s="1">
        <v>45824.273105787041</v>
      </c>
      <c r="BJ4">
        <v>3.6</v>
      </c>
      <c r="BK4">
        <v>0.8075</v>
      </c>
      <c r="BL4" s="36">
        <f>HLOOKUP($A4,차량별코스!$E$1:$AZ$20,_xlfn.XLOOKUP(탕데이터!$I4,차량별코스!$D$2:$D$20,차량별코스!$A$2:$A$20),0)</f>
        <v>3</v>
      </c>
      <c r="BM4">
        <f t="shared" si="8"/>
        <v>155.17700000000002</v>
      </c>
      <c r="BN4">
        <f t="shared" si="9"/>
        <v>155.17700000000002</v>
      </c>
      <c r="BO4">
        <f>IF(COUNTIFS($BL$2:$BL4,$BL4,$O$2:$O4,$O4,$G$2:$G4,$G4)=1,_xlfn.MAXIFS($BO$2:$BO3,$O$2:$O3,$O4,$G$2:$G3,$G4)+1,_xlfn.MAXIFS($BO$2:$BO3,$O$2:$O3,$O4,$G$2:$G3,$G4))</f>
        <v>1</v>
      </c>
      <c r="BP4">
        <f t="shared" si="10"/>
        <v>6519.1560000000009</v>
      </c>
      <c r="BQ4">
        <f t="shared" si="11"/>
        <v>339.96600000000001</v>
      </c>
      <c r="BR4">
        <f t="shared" si="12"/>
        <v>370.87200000000007</v>
      </c>
      <c r="BS4">
        <f t="shared" si="13"/>
        <v>319.36200000000002</v>
      </c>
      <c r="BT4">
        <f t="shared" si="14"/>
        <v>216.34200000000001</v>
      </c>
      <c r="BU4">
        <f t="shared" si="15"/>
        <v>0</v>
      </c>
      <c r="BV4">
        <f t="shared" si="16"/>
        <v>0</v>
      </c>
      <c r="BW4">
        <f t="shared" si="17"/>
        <v>7765.6980000000012</v>
      </c>
      <c r="BX4">
        <f t="shared" si="18"/>
        <v>9999</v>
      </c>
      <c r="BY4" t="str">
        <f t="shared" si="19"/>
        <v>직행1</v>
      </c>
      <c r="BZ4">
        <f t="shared" si="20"/>
        <v>3</v>
      </c>
    </row>
    <row r="5" spans="1:78" x14ac:dyDescent="0.3">
      <c r="A5" s="32">
        <f t="shared" si="0"/>
        <v>45809</v>
      </c>
      <c r="B5" s="1">
        <v>45809.632592592592</v>
      </c>
      <c r="C5" t="s">
        <v>60</v>
      </c>
      <c r="D5" t="s">
        <v>60</v>
      </c>
      <c r="E5" t="s">
        <v>60</v>
      </c>
      <c r="F5" t="s">
        <v>61</v>
      </c>
      <c r="G5" t="s">
        <v>62</v>
      </c>
      <c r="H5" t="s">
        <v>63</v>
      </c>
      <c r="I5" t="s">
        <v>64</v>
      </c>
      <c r="J5" t="s">
        <v>65</v>
      </c>
      <c r="K5" t="s">
        <v>66</v>
      </c>
      <c r="L5">
        <v>14</v>
      </c>
      <c r="M5">
        <v>12</v>
      </c>
      <c r="N5">
        <v>168</v>
      </c>
      <c r="O5">
        <v>9211</v>
      </c>
      <c r="P5" t="s">
        <v>235</v>
      </c>
      <c r="Q5" s="1">
        <v>45786.607562581019</v>
      </c>
      <c r="R5">
        <v>59.959000000000003</v>
      </c>
      <c r="S5">
        <v>19.696999999999999</v>
      </c>
      <c r="T5">
        <v>3.044</v>
      </c>
      <c r="U5">
        <v>6212</v>
      </c>
      <c r="V5">
        <v>32</v>
      </c>
      <c r="W5">
        <v>1708</v>
      </c>
      <c r="X5">
        <v>1020</v>
      </c>
      <c r="Y5">
        <v>0</v>
      </c>
      <c r="Z5">
        <v>5</v>
      </c>
      <c r="AA5">
        <v>1</v>
      </c>
      <c r="AB5">
        <v>192</v>
      </c>
      <c r="AC5">
        <v>97</v>
      </c>
      <c r="AD5">
        <v>34.75</v>
      </c>
      <c r="AE5">
        <v>48.267501000000003</v>
      </c>
      <c r="AF5">
        <v>94.1</v>
      </c>
      <c r="AG5">
        <v>1.6</v>
      </c>
      <c r="AH5">
        <v>1.5</v>
      </c>
      <c r="AI5">
        <v>1.9</v>
      </c>
      <c r="AJ5">
        <v>0.8</v>
      </c>
      <c r="AK5">
        <v>0</v>
      </c>
      <c r="AL5">
        <v>0</v>
      </c>
      <c r="AM5">
        <v>2.67</v>
      </c>
      <c r="AN5">
        <v>47.173999999999999</v>
      </c>
      <c r="AO5">
        <v>0.51500000000000001</v>
      </c>
      <c r="AP5">
        <v>27.495000000000001</v>
      </c>
      <c r="AQ5">
        <v>0.16700000000000001</v>
      </c>
      <c r="AR5">
        <v>0</v>
      </c>
      <c r="AS5">
        <v>8.3390000000000004</v>
      </c>
      <c r="AT5">
        <v>97.236999999999995</v>
      </c>
      <c r="AU5">
        <v>1.653</v>
      </c>
      <c r="AV5">
        <v>1.55</v>
      </c>
      <c r="AW5">
        <v>1.9630000000000001</v>
      </c>
      <c r="AX5">
        <v>0.82699999999999996</v>
      </c>
      <c r="AY5">
        <v>0</v>
      </c>
      <c r="AZ5">
        <v>0</v>
      </c>
      <c r="BA5">
        <v>577</v>
      </c>
      <c r="BB5">
        <v>0</v>
      </c>
      <c r="BC5" t="s">
        <v>67</v>
      </c>
      <c r="BD5">
        <v>0</v>
      </c>
      <c r="BE5" t="s">
        <v>68</v>
      </c>
      <c r="BF5" t="s">
        <v>69</v>
      </c>
      <c r="BG5">
        <v>1.1399999999999999</v>
      </c>
      <c r="BH5">
        <v>0</v>
      </c>
      <c r="BI5" s="1">
        <v>45824.273105787041</v>
      </c>
      <c r="BJ5">
        <v>3.6</v>
      </c>
      <c r="BK5">
        <v>0.84560000000000002</v>
      </c>
      <c r="BL5" s="36">
        <f>HLOOKUP($A5,차량별코스!$E$1:$AZ$20,_xlfn.XLOOKUP(탕데이터!$I5,차량별코스!$D$2:$D$20,차량별코스!$A$2:$A$20),0)</f>
        <v>3</v>
      </c>
      <c r="BM5">
        <f t="shared" si="8"/>
        <v>736.87900000000013</v>
      </c>
      <c r="BN5">
        <f t="shared" si="9"/>
        <v>128.47899999999998</v>
      </c>
      <c r="BO5">
        <f>IF(COUNTIFS($BL$2:$BL5,$BL5,$O$2:$O5,$O5,$G$2:$G5,$G5)=1,_xlfn.MAXIFS($BO$2:$BO4,$O$2:$O4,$O5,$G$2:$G4,$G5)+1,_xlfn.MAXIFS($BO$2:$BO4,$O$2:$O4,$O5,$G$2:$G4,$G5))</f>
        <v>1</v>
      </c>
      <c r="BP5">
        <f t="shared" si="10"/>
        <v>4105.4919999999993</v>
      </c>
      <c r="BQ5">
        <f t="shared" si="11"/>
        <v>99.391999999999996</v>
      </c>
      <c r="BR5">
        <f t="shared" si="12"/>
        <v>93.179999999999993</v>
      </c>
      <c r="BS5">
        <f t="shared" si="13"/>
        <v>118.02799999999999</v>
      </c>
      <c r="BT5">
        <f t="shared" si="14"/>
        <v>49.695999999999998</v>
      </c>
      <c r="BU5">
        <f t="shared" si="15"/>
        <v>0</v>
      </c>
      <c r="BV5">
        <f t="shared" si="16"/>
        <v>0</v>
      </c>
      <c r="BW5">
        <f t="shared" si="17"/>
        <v>4465.7879999999996</v>
      </c>
      <c r="BX5">
        <f t="shared" si="18"/>
        <v>9211</v>
      </c>
      <c r="BY5" t="str">
        <f t="shared" si="19"/>
        <v>직행1</v>
      </c>
      <c r="BZ5">
        <f t="shared" si="20"/>
        <v>3</v>
      </c>
    </row>
    <row r="6" spans="1:78" x14ac:dyDescent="0.3">
      <c r="A6" s="32">
        <f t="shared" si="0"/>
        <v>45809</v>
      </c>
      <c r="B6" s="1">
        <v>45809.753449074073</v>
      </c>
      <c r="C6" t="s">
        <v>60</v>
      </c>
      <c r="D6" t="s">
        <v>60</v>
      </c>
      <c r="E6" t="s">
        <v>60</v>
      </c>
      <c r="F6" t="s">
        <v>61</v>
      </c>
      <c r="G6" t="s">
        <v>62</v>
      </c>
      <c r="H6" t="s">
        <v>63</v>
      </c>
      <c r="I6" t="s">
        <v>64</v>
      </c>
      <c r="J6" t="s">
        <v>65</v>
      </c>
      <c r="K6" t="s">
        <v>66</v>
      </c>
      <c r="L6">
        <v>14</v>
      </c>
      <c r="M6">
        <v>12</v>
      </c>
      <c r="N6">
        <v>168</v>
      </c>
      <c r="O6">
        <v>9211</v>
      </c>
      <c r="P6" t="s">
        <v>235</v>
      </c>
      <c r="Q6" s="1">
        <v>45786.607562581019</v>
      </c>
      <c r="R6">
        <v>68.52</v>
      </c>
      <c r="S6">
        <v>23.571000000000002</v>
      </c>
      <c r="T6">
        <v>2.907</v>
      </c>
      <c r="U6">
        <v>6604</v>
      </c>
      <c r="V6">
        <v>6</v>
      </c>
      <c r="W6">
        <v>1570</v>
      </c>
      <c r="X6">
        <v>1260</v>
      </c>
      <c r="Y6">
        <v>4</v>
      </c>
      <c r="Z6">
        <v>20</v>
      </c>
      <c r="AA6">
        <v>0</v>
      </c>
      <c r="AB6">
        <v>0</v>
      </c>
      <c r="AC6">
        <v>97</v>
      </c>
      <c r="AD6">
        <v>37.35</v>
      </c>
      <c r="AE6">
        <v>49.059654000000002</v>
      </c>
      <c r="AF6">
        <v>72.099999999999994</v>
      </c>
      <c r="AG6">
        <v>6.3</v>
      </c>
      <c r="AH6">
        <v>10.1</v>
      </c>
      <c r="AI6">
        <v>8.8000000000000007</v>
      </c>
      <c r="AJ6">
        <v>2.7</v>
      </c>
      <c r="AK6">
        <v>0</v>
      </c>
      <c r="AL6">
        <v>0</v>
      </c>
      <c r="AM6">
        <v>2.5499999999999998</v>
      </c>
      <c r="AN6">
        <v>50.792000000000002</v>
      </c>
      <c r="AO6">
        <v>9.0999999999999998E-2</v>
      </c>
      <c r="AP6">
        <v>23.773</v>
      </c>
      <c r="AQ6">
        <v>0.17499999999999999</v>
      </c>
      <c r="AR6">
        <v>5.8380000000000001</v>
      </c>
      <c r="AS6">
        <v>29.189</v>
      </c>
      <c r="AT6">
        <v>79.31</v>
      </c>
      <c r="AU6">
        <v>6.93</v>
      </c>
      <c r="AV6">
        <v>11.11</v>
      </c>
      <c r="AW6">
        <v>9.68</v>
      </c>
      <c r="AX6">
        <v>2.97</v>
      </c>
      <c r="AY6">
        <v>0</v>
      </c>
      <c r="AZ6">
        <v>0</v>
      </c>
      <c r="BA6">
        <v>667</v>
      </c>
      <c r="BB6">
        <v>0</v>
      </c>
      <c r="BC6" t="s">
        <v>67</v>
      </c>
      <c r="BD6">
        <v>0</v>
      </c>
      <c r="BE6" t="s">
        <v>68</v>
      </c>
      <c r="BF6" t="s">
        <v>69</v>
      </c>
      <c r="BG6">
        <v>1.1399999999999999</v>
      </c>
      <c r="BH6">
        <v>0</v>
      </c>
      <c r="BI6" s="1">
        <v>45824.273105787041</v>
      </c>
      <c r="BJ6">
        <v>3.6</v>
      </c>
      <c r="BK6">
        <v>0.8075</v>
      </c>
      <c r="BL6" s="36">
        <f>HLOOKUP($A6,차량별코스!$E$1:$AZ$20,_xlfn.XLOOKUP(탕데이터!$I6,차량별코스!$D$2:$D$20,차량별코스!$A$2:$A$20),0)</f>
        <v>3</v>
      </c>
      <c r="BM6">
        <f t="shared" si="8"/>
        <v>736.87900000000013</v>
      </c>
      <c r="BN6">
        <f t="shared" si="9"/>
        <v>128.47899999999998</v>
      </c>
      <c r="BO6">
        <f>IF(COUNTIFS($BL$2:$BL6,$BL6,$O$2:$O6,$O6,$G$2:$G6,$G6)=1,_xlfn.MAXIFS($BO$2:$BO5,$O$2:$O5,$O6,$G$2:$G5,$G6)+1,_xlfn.MAXIFS($BO$2:$BO5,$O$2:$O5,$O6,$G$2:$G5,$G6))</f>
        <v>1</v>
      </c>
      <c r="BP6">
        <f t="shared" si="10"/>
        <v>3185.4839999999995</v>
      </c>
      <c r="BQ6">
        <f t="shared" si="11"/>
        <v>416.05200000000002</v>
      </c>
      <c r="BR6">
        <f t="shared" si="12"/>
        <v>667.00399999999991</v>
      </c>
      <c r="BS6">
        <f t="shared" si="13"/>
        <v>581.15200000000004</v>
      </c>
      <c r="BT6">
        <f t="shared" si="14"/>
        <v>178.30800000000002</v>
      </c>
      <c r="BU6">
        <f t="shared" si="15"/>
        <v>0</v>
      </c>
      <c r="BV6">
        <f t="shared" si="16"/>
        <v>0</v>
      </c>
      <c r="BW6">
        <f t="shared" si="17"/>
        <v>5027.9999999999991</v>
      </c>
      <c r="BX6">
        <f t="shared" si="18"/>
        <v>9211</v>
      </c>
      <c r="BY6" t="str">
        <f t="shared" si="19"/>
        <v>직행1</v>
      </c>
      <c r="BZ6">
        <f t="shared" si="20"/>
        <v>3</v>
      </c>
    </row>
    <row r="7" spans="1:78" x14ac:dyDescent="0.3">
      <c r="A7" s="32">
        <f t="shared" si="0"/>
        <v>45810</v>
      </c>
      <c r="B7" s="1">
        <v>45810.27815972222</v>
      </c>
      <c r="C7" t="s">
        <v>60</v>
      </c>
      <c r="D7" t="s">
        <v>60</v>
      </c>
      <c r="E7" t="s">
        <v>60</v>
      </c>
      <c r="F7" t="s">
        <v>61</v>
      </c>
      <c r="G7" t="s">
        <v>62</v>
      </c>
      <c r="H7" t="s">
        <v>63</v>
      </c>
      <c r="I7" t="s">
        <v>64</v>
      </c>
      <c r="J7" t="s">
        <v>65</v>
      </c>
      <c r="K7" t="s">
        <v>66</v>
      </c>
      <c r="L7">
        <v>14</v>
      </c>
      <c r="M7">
        <v>12</v>
      </c>
      <c r="N7">
        <v>168</v>
      </c>
      <c r="O7">
        <v>9211</v>
      </c>
      <c r="P7" t="s">
        <v>235</v>
      </c>
      <c r="Q7" s="1">
        <v>45786.607562581019</v>
      </c>
      <c r="R7">
        <v>16.173999999999999</v>
      </c>
      <c r="S7">
        <v>4.6660000000000004</v>
      </c>
      <c r="T7">
        <v>3.4660000000000002</v>
      </c>
      <c r="U7">
        <v>1852</v>
      </c>
      <c r="V7">
        <v>86</v>
      </c>
      <c r="W7">
        <v>342</v>
      </c>
      <c r="X7">
        <v>327</v>
      </c>
      <c r="Y7">
        <v>0</v>
      </c>
      <c r="Z7">
        <v>0</v>
      </c>
      <c r="AA7">
        <v>0</v>
      </c>
      <c r="AB7">
        <v>0</v>
      </c>
      <c r="AC7">
        <v>91</v>
      </c>
      <c r="AD7">
        <v>31.44</v>
      </c>
      <c r="AE7">
        <v>40.889279000000002</v>
      </c>
      <c r="AF7">
        <v>68.2</v>
      </c>
      <c r="AG7">
        <v>10.8</v>
      </c>
      <c r="AH7">
        <v>13</v>
      </c>
      <c r="AI7">
        <v>5.7</v>
      </c>
      <c r="AJ7">
        <v>2.4</v>
      </c>
      <c r="AK7">
        <v>0</v>
      </c>
      <c r="AL7">
        <v>0</v>
      </c>
      <c r="AM7">
        <v>3.04</v>
      </c>
      <c r="AN7">
        <v>33.317</v>
      </c>
      <c r="AO7">
        <v>4.6429999999999998</v>
      </c>
      <c r="AP7">
        <v>18.466999999999999</v>
      </c>
      <c r="AQ7">
        <v>0.185</v>
      </c>
      <c r="AR7">
        <v>0</v>
      </c>
      <c r="AS7">
        <v>0</v>
      </c>
      <c r="AT7">
        <v>20.46</v>
      </c>
      <c r="AU7">
        <v>3.24</v>
      </c>
      <c r="AV7">
        <v>3.9</v>
      </c>
      <c r="AW7">
        <v>1.71</v>
      </c>
      <c r="AX7">
        <v>0.72</v>
      </c>
      <c r="AY7">
        <v>0</v>
      </c>
      <c r="AZ7">
        <v>0</v>
      </c>
      <c r="BA7">
        <v>126</v>
      </c>
      <c r="BB7">
        <v>0</v>
      </c>
      <c r="BC7" t="s">
        <v>67</v>
      </c>
      <c r="BD7">
        <v>0</v>
      </c>
      <c r="BE7" t="s">
        <v>68</v>
      </c>
      <c r="BF7" t="s">
        <v>69</v>
      </c>
      <c r="BG7">
        <v>1.1399999999999999</v>
      </c>
      <c r="BH7">
        <v>0</v>
      </c>
      <c r="BI7" s="1">
        <v>45824.273105787041</v>
      </c>
      <c r="BJ7">
        <v>3.6</v>
      </c>
      <c r="BK7">
        <v>0.96289999999999998</v>
      </c>
      <c r="BL7" s="36">
        <f>HLOOKUP($A7,차량별코스!$E$1:$AZ$20,_xlfn.XLOOKUP(탕데이터!$I7,차량별코스!$D$2:$D$20,차량별코스!$A$2:$A$20),0)</f>
        <v>4</v>
      </c>
      <c r="BM7">
        <f t="shared" si="8"/>
        <v>736.87900000000013</v>
      </c>
      <c r="BN7">
        <f t="shared" si="9"/>
        <v>355.68100000000004</v>
      </c>
      <c r="BO7">
        <f>IF(COUNTIFS($BL$2:$BL7,$BL7,$O$2:$O7,$O7,$G$2:$G7,$G7)=1,_xlfn.MAXIFS($BO$2:$BO6,$O$2:$O6,$O7,$G$2:$G6,$G7)+1,_xlfn.MAXIFS($BO$2:$BO6,$O$2:$O6,$O7,$G$2:$G6,$G7))</f>
        <v>2</v>
      </c>
      <c r="BP7">
        <f t="shared" si="10"/>
        <v>835.06400000000008</v>
      </c>
      <c r="BQ7">
        <f t="shared" si="11"/>
        <v>200.01600000000002</v>
      </c>
      <c r="BR7">
        <f t="shared" si="12"/>
        <v>240.76000000000002</v>
      </c>
      <c r="BS7">
        <f t="shared" si="13"/>
        <v>105.56400000000001</v>
      </c>
      <c r="BT7">
        <f t="shared" si="14"/>
        <v>44.448</v>
      </c>
      <c r="BU7">
        <f t="shared" si="15"/>
        <v>0</v>
      </c>
      <c r="BV7">
        <f t="shared" si="16"/>
        <v>0</v>
      </c>
      <c r="BW7">
        <f t="shared" si="17"/>
        <v>1425.8520000000003</v>
      </c>
      <c r="BX7">
        <f t="shared" si="18"/>
        <v>9211</v>
      </c>
      <c r="BY7" t="str">
        <f t="shared" si="19"/>
        <v>직행1</v>
      </c>
      <c r="BZ7">
        <f t="shared" si="20"/>
        <v>4</v>
      </c>
    </row>
    <row r="8" spans="1:78" x14ac:dyDescent="0.3">
      <c r="A8" s="32">
        <f t="shared" si="0"/>
        <v>45810</v>
      </c>
      <c r="B8" s="1">
        <v>45810.303090277775</v>
      </c>
      <c r="C8" t="s">
        <v>60</v>
      </c>
      <c r="D8" t="s">
        <v>60</v>
      </c>
      <c r="E8" t="s">
        <v>60</v>
      </c>
      <c r="F8" t="s">
        <v>61</v>
      </c>
      <c r="G8" t="s">
        <v>62</v>
      </c>
      <c r="H8" t="s">
        <v>63</v>
      </c>
      <c r="I8" t="s">
        <v>64</v>
      </c>
      <c r="J8" t="s">
        <v>65</v>
      </c>
      <c r="K8" t="s">
        <v>66</v>
      </c>
      <c r="L8">
        <v>14</v>
      </c>
      <c r="M8">
        <v>12</v>
      </c>
      <c r="N8">
        <v>168</v>
      </c>
      <c r="O8">
        <v>9211</v>
      </c>
      <c r="P8" t="s">
        <v>235</v>
      </c>
      <c r="Q8" s="1">
        <v>45786.607562581019</v>
      </c>
      <c r="R8">
        <v>89.546000000000006</v>
      </c>
      <c r="S8">
        <v>26.268000000000001</v>
      </c>
      <c r="T8">
        <v>3.4089999999999998</v>
      </c>
      <c r="U8">
        <v>8298</v>
      </c>
      <c r="V8">
        <v>20</v>
      </c>
      <c r="W8">
        <v>1446</v>
      </c>
      <c r="X8">
        <v>2214</v>
      </c>
      <c r="Y8">
        <v>5</v>
      </c>
      <c r="Z8">
        <v>13</v>
      </c>
      <c r="AA8">
        <v>0</v>
      </c>
      <c r="AB8">
        <v>0</v>
      </c>
      <c r="AC8">
        <v>92</v>
      </c>
      <c r="AD8">
        <v>38.85</v>
      </c>
      <c r="AE8">
        <v>47.184629999999999</v>
      </c>
      <c r="AF8">
        <v>91.2</v>
      </c>
      <c r="AG8">
        <v>2.5</v>
      </c>
      <c r="AH8">
        <v>2.5</v>
      </c>
      <c r="AI8">
        <v>2.4</v>
      </c>
      <c r="AJ8">
        <v>1.4</v>
      </c>
      <c r="AK8">
        <v>0</v>
      </c>
      <c r="AL8">
        <v>0</v>
      </c>
      <c r="AM8">
        <v>2.99</v>
      </c>
      <c r="AN8">
        <v>40.369</v>
      </c>
      <c r="AO8">
        <v>0.24099999999999999</v>
      </c>
      <c r="AP8">
        <v>17.425999999999998</v>
      </c>
      <c r="AQ8">
        <v>0.246</v>
      </c>
      <c r="AR8">
        <v>5.5839999999999996</v>
      </c>
      <c r="AS8">
        <v>14.518000000000001</v>
      </c>
      <c r="AT8">
        <v>124.64</v>
      </c>
      <c r="AU8">
        <v>3.4169999999999998</v>
      </c>
      <c r="AV8">
        <v>3.4169999999999998</v>
      </c>
      <c r="AW8">
        <v>3.28</v>
      </c>
      <c r="AX8">
        <v>1.913</v>
      </c>
      <c r="AY8">
        <v>0</v>
      </c>
      <c r="AZ8">
        <v>0</v>
      </c>
      <c r="BA8">
        <v>873</v>
      </c>
      <c r="BB8">
        <v>0</v>
      </c>
      <c r="BC8" t="s">
        <v>67</v>
      </c>
      <c r="BD8">
        <v>0</v>
      </c>
      <c r="BE8" t="s">
        <v>68</v>
      </c>
      <c r="BF8" t="s">
        <v>69</v>
      </c>
      <c r="BG8">
        <v>1.1399999999999999</v>
      </c>
      <c r="BH8">
        <v>0</v>
      </c>
      <c r="BI8" s="1">
        <v>45824.273105787041</v>
      </c>
      <c r="BJ8">
        <v>3.6</v>
      </c>
      <c r="BK8">
        <v>0.94689999999999996</v>
      </c>
      <c r="BL8" s="36">
        <f>HLOOKUP($A8,차량별코스!$E$1:$AZ$20,_xlfn.XLOOKUP(탕데이터!$I8,차량별코스!$D$2:$D$20,차량별코스!$A$2:$A$20),0)</f>
        <v>4</v>
      </c>
      <c r="BM8">
        <f t="shared" si="8"/>
        <v>736.87900000000013</v>
      </c>
      <c r="BN8">
        <f t="shared" si="9"/>
        <v>355.68100000000004</v>
      </c>
      <c r="BO8">
        <f>IF(COUNTIFS($BL$2:$BL8,$BL8,$O$2:$O8,$O8,$G$2:$G8,$G8)=1,_xlfn.MAXIFS($BO$2:$BO7,$O$2:$O7,$O8,$G$2:$G7,$G8)+1,_xlfn.MAXIFS($BO$2:$BO7,$O$2:$O7,$O8,$G$2:$G7,$G8))</f>
        <v>2</v>
      </c>
      <c r="BP8">
        <f t="shared" si="10"/>
        <v>6101.7759999999998</v>
      </c>
      <c r="BQ8">
        <f t="shared" si="11"/>
        <v>207.45000000000002</v>
      </c>
      <c r="BR8">
        <f t="shared" si="12"/>
        <v>207.45000000000002</v>
      </c>
      <c r="BS8">
        <f t="shared" si="13"/>
        <v>199.15200000000002</v>
      </c>
      <c r="BT8">
        <f t="shared" si="14"/>
        <v>116.17199999999998</v>
      </c>
      <c r="BU8">
        <f t="shared" si="15"/>
        <v>0</v>
      </c>
      <c r="BV8">
        <f t="shared" si="16"/>
        <v>0</v>
      </c>
      <c r="BW8">
        <f t="shared" si="17"/>
        <v>6831.9999999999991</v>
      </c>
      <c r="BX8">
        <f t="shared" si="18"/>
        <v>9211</v>
      </c>
      <c r="BY8" t="str">
        <f t="shared" si="19"/>
        <v>직행1</v>
      </c>
      <c r="BZ8">
        <f t="shared" si="20"/>
        <v>4</v>
      </c>
    </row>
    <row r="9" spans="1:78" x14ac:dyDescent="0.3">
      <c r="A9" s="32">
        <f t="shared" si="0"/>
        <v>45810</v>
      </c>
      <c r="B9" s="1">
        <v>45810.440347222226</v>
      </c>
      <c r="C9" t="s">
        <v>60</v>
      </c>
      <c r="D9" t="s">
        <v>60</v>
      </c>
      <c r="E9" t="s">
        <v>60</v>
      </c>
      <c r="F9" t="s">
        <v>61</v>
      </c>
      <c r="G9" t="s">
        <v>62</v>
      </c>
      <c r="H9" t="s">
        <v>63</v>
      </c>
      <c r="I9" t="s">
        <v>64</v>
      </c>
      <c r="J9" t="s">
        <v>65</v>
      </c>
      <c r="K9" t="s">
        <v>66</v>
      </c>
      <c r="L9">
        <v>14</v>
      </c>
      <c r="M9">
        <v>12</v>
      </c>
      <c r="N9">
        <v>168</v>
      </c>
      <c r="O9">
        <v>9211</v>
      </c>
      <c r="P9" t="s">
        <v>235</v>
      </c>
      <c r="Q9" s="1">
        <v>45786.607562581019</v>
      </c>
      <c r="R9">
        <v>89.673000000000002</v>
      </c>
      <c r="S9">
        <v>25.79</v>
      </c>
      <c r="T9">
        <v>3.4769999999999999</v>
      </c>
      <c r="U9">
        <v>7756</v>
      </c>
      <c r="V9">
        <v>83</v>
      </c>
      <c r="W9">
        <v>1035</v>
      </c>
      <c r="X9">
        <v>2010</v>
      </c>
      <c r="Y9">
        <v>5</v>
      </c>
      <c r="Z9">
        <v>12</v>
      </c>
      <c r="AA9">
        <v>0</v>
      </c>
      <c r="AB9">
        <v>0</v>
      </c>
      <c r="AC9">
        <v>100</v>
      </c>
      <c r="AD9">
        <v>41.62</v>
      </c>
      <c r="AE9">
        <v>48.632536000000002</v>
      </c>
      <c r="AF9">
        <v>87.5</v>
      </c>
      <c r="AG9">
        <v>3.6</v>
      </c>
      <c r="AH9">
        <v>3.4</v>
      </c>
      <c r="AI9">
        <v>3.9</v>
      </c>
      <c r="AJ9">
        <v>1.6</v>
      </c>
      <c r="AK9">
        <v>0</v>
      </c>
      <c r="AL9">
        <v>0</v>
      </c>
      <c r="AM9">
        <v>3.05</v>
      </c>
      <c r="AN9">
        <v>40.905000000000001</v>
      </c>
      <c r="AO9">
        <v>1.07</v>
      </c>
      <c r="AP9">
        <v>13.345000000000001</v>
      </c>
      <c r="AQ9">
        <v>0.223</v>
      </c>
      <c r="AR9">
        <v>5.5759999999999996</v>
      </c>
      <c r="AS9">
        <v>13.382</v>
      </c>
      <c r="AT9">
        <v>112.292</v>
      </c>
      <c r="AU9">
        <v>4.62</v>
      </c>
      <c r="AV9">
        <v>4.3630000000000004</v>
      </c>
      <c r="AW9">
        <v>5.0049999999999999</v>
      </c>
      <c r="AX9">
        <v>2.0529999999999999</v>
      </c>
      <c r="AY9">
        <v>0</v>
      </c>
      <c r="AZ9">
        <v>0</v>
      </c>
      <c r="BA9">
        <v>872</v>
      </c>
      <c r="BB9">
        <v>0</v>
      </c>
      <c r="BC9" t="s">
        <v>67</v>
      </c>
      <c r="BD9">
        <v>0</v>
      </c>
      <c r="BE9" t="s">
        <v>68</v>
      </c>
      <c r="BF9" t="s">
        <v>69</v>
      </c>
      <c r="BG9">
        <v>1.1399999999999999</v>
      </c>
      <c r="BH9">
        <v>0</v>
      </c>
      <c r="BI9" s="1">
        <v>45824.273105787041</v>
      </c>
      <c r="BJ9">
        <v>3.6</v>
      </c>
      <c r="BK9">
        <v>0.96579999999999999</v>
      </c>
      <c r="BL9" s="36">
        <f>HLOOKUP($A9,차량별코스!$E$1:$AZ$20,_xlfn.XLOOKUP(탕데이터!$I9,차량별코스!$D$2:$D$20,차량별코스!$A$2:$A$20),0)</f>
        <v>4</v>
      </c>
      <c r="BM9">
        <f t="shared" si="8"/>
        <v>736.87900000000013</v>
      </c>
      <c r="BN9">
        <f t="shared" si="9"/>
        <v>355.68100000000004</v>
      </c>
      <c r="BO9">
        <f>IF(COUNTIFS($BL$2:$BL9,$BL9,$O$2:$O9,$O9,$G$2:$G9,$G9)=1,_xlfn.MAXIFS($BO$2:$BO8,$O$2:$O8,$O9,$G$2:$G8,$G9)+1,_xlfn.MAXIFS($BO$2:$BO8,$O$2:$O8,$O9,$G$2:$G8,$G9))</f>
        <v>2</v>
      </c>
      <c r="BP9">
        <f t="shared" si="10"/>
        <v>5668.5</v>
      </c>
      <c r="BQ9">
        <f t="shared" si="11"/>
        <v>279.21600000000001</v>
      </c>
      <c r="BR9">
        <f t="shared" si="12"/>
        <v>263.70400000000001</v>
      </c>
      <c r="BS9">
        <f t="shared" si="13"/>
        <v>302.48399999999998</v>
      </c>
      <c r="BT9">
        <f t="shared" si="14"/>
        <v>124.096</v>
      </c>
      <c r="BU9">
        <f t="shared" si="15"/>
        <v>0</v>
      </c>
      <c r="BV9">
        <f t="shared" si="16"/>
        <v>0</v>
      </c>
      <c r="BW9">
        <f t="shared" si="17"/>
        <v>6638</v>
      </c>
      <c r="BX9">
        <f t="shared" si="18"/>
        <v>9211</v>
      </c>
      <c r="BY9" t="str">
        <f t="shared" si="19"/>
        <v>직행1</v>
      </c>
      <c r="BZ9">
        <f t="shared" si="20"/>
        <v>4</v>
      </c>
    </row>
    <row r="10" spans="1:78" x14ac:dyDescent="0.3">
      <c r="A10" s="32">
        <f t="shared" si="0"/>
        <v>45810</v>
      </c>
      <c r="B10" s="1">
        <v>45810.534756944442</v>
      </c>
      <c r="C10" t="s">
        <v>60</v>
      </c>
      <c r="D10" t="s">
        <v>60</v>
      </c>
      <c r="E10" t="s">
        <v>60</v>
      </c>
      <c r="F10" t="s">
        <v>61</v>
      </c>
      <c r="G10" t="s">
        <v>62</v>
      </c>
      <c r="H10" t="s">
        <v>63</v>
      </c>
      <c r="I10" t="s">
        <v>64</v>
      </c>
      <c r="J10" t="s">
        <v>65</v>
      </c>
      <c r="K10" t="s">
        <v>66</v>
      </c>
      <c r="L10">
        <v>14</v>
      </c>
      <c r="M10">
        <v>12</v>
      </c>
      <c r="N10">
        <v>168</v>
      </c>
      <c r="O10">
        <v>9211</v>
      </c>
      <c r="P10" t="s">
        <v>235</v>
      </c>
      <c r="Q10" s="1">
        <v>45786.607562581019</v>
      </c>
      <c r="R10">
        <v>17.338999999999999</v>
      </c>
      <c r="S10">
        <v>5.2450000000000001</v>
      </c>
      <c r="T10">
        <v>3.306</v>
      </c>
      <c r="U10">
        <v>1897</v>
      </c>
      <c r="V10">
        <v>50</v>
      </c>
      <c r="W10">
        <v>413</v>
      </c>
      <c r="X10">
        <v>400</v>
      </c>
      <c r="Y10">
        <v>0</v>
      </c>
      <c r="Z10">
        <v>4</v>
      </c>
      <c r="AA10">
        <v>0</v>
      </c>
      <c r="AB10">
        <v>0</v>
      </c>
      <c r="AC10">
        <v>96</v>
      </c>
      <c r="AD10">
        <v>32.9</v>
      </c>
      <c r="AE10">
        <v>43.528796999999997</v>
      </c>
      <c r="AF10">
        <v>85.8</v>
      </c>
      <c r="AG10">
        <v>3.7</v>
      </c>
      <c r="AH10">
        <v>5.2</v>
      </c>
      <c r="AI10">
        <v>4.0999999999999996</v>
      </c>
      <c r="AJ10">
        <v>1.1000000000000001</v>
      </c>
      <c r="AK10">
        <v>0</v>
      </c>
      <c r="AL10">
        <v>0</v>
      </c>
      <c r="AM10">
        <v>2.9</v>
      </c>
      <c r="AN10">
        <v>37.978000000000002</v>
      </c>
      <c r="AO10">
        <v>2.6360000000000001</v>
      </c>
      <c r="AP10">
        <v>21.771000000000001</v>
      </c>
      <c r="AQ10">
        <v>0.23100000000000001</v>
      </c>
      <c r="AR10">
        <v>0</v>
      </c>
      <c r="AS10">
        <v>23.068999999999999</v>
      </c>
      <c r="AT10">
        <v>25.74</v>
      </c>
      <c r="AU10">
        <v>1.1100000000000001</v>
      </c>
      <c r="AV10">
        <v>1.56</v>
      </c>
      <c r="AW10">
        <v>1.23</v>
      </c>
      <c r="AX10">
        <v>0.33</v>
      </c>
      <c r="AY10">
        <v>0</v>
      </c>
      <c r="AZ10">
        <v>0</v>
      </c>
      <c r="BA10">
        <v>161</v>
      </c>
      <c r="BB10">
        <v>0</v>
      </c>
      <c r="BC10" t="s">
        <v>67</v>
      </c>
      <c r="BD10">
        <v>0</v>
      </c>
      <c r="BE10" t="s">
        <v>68</v>
      </c>
      <c r="BF10" t="s">
        <v>69</v>
      </c>
      <c r="BG10">
        <v>1.1399999999999999</v>
      </c>
      <c r="BH10">
        <v>0</v>
      </c>
      <c r="BI10" s="1">
        <v>45824.273105787041</v>
      </c>
      <c r="BJ10">
        <v>3.6</v>
      </c>
      <c r="BK10">
        <v>0.91830000000000001</v>
      </c>
      <c r="BL10" s="36">
        <f>HLOOKUP($A10,차량별코스!$E$1:$AZ$20,_xlfn.XLOOKUP(탕데이터!$I10,차량별코스!$D$2:$D$20,차량별코스!$A$2:$A$20),0)</f>
        <v>4</v>
      </c>
      <c r="BM10">
        <f t="shared" si="8"/>
        <v>736.87900000000013</v>
      </c>
      <c r="BN10">
        <f t="shared" si="9"/>
        <v>355.68100000000004</v>
      </c>
      <c r="BO10">
        <f>IF(COUNTIFS($BL$2:$BL10,$BL10,$O$2:$O10,$O10,$G$2:$G10,$G10)=1,_xlfn.MAXIFS($BO$2:$BO9,$O$2:$O9,$O10,$G$2:$G9,$G10)+1,_xlfn.MAXIFS($BO$2:$BO9,$O$2:$O9,$O10,$G$2:$G9,$G10))</f>
        <v>2</v>
      </c>
      <c r="BP10">
        <f t="shared" si="10"/>
        <v>1164.626</v>
      </c>
      <c r="BQ10">
        <f t="shared" si="11"/>
        <v>70.189000000000007</v>
      </c>
      <c r="BR10">
        <f t="shared" si="12"/>
        <v>98.644000000000005</v>
      </c>
      <c r="BS10">
        <f t="shared" si="13"/>
        <v>77.776999999999987</v>
      </c>
      <c r="BT10">
        <f t="shared" si="14"/>
        <v>20.867000000000001</v>
      </c>
      <c r="BU10">
        <f t="shared" si="15"/>
        <v>0</v>
      </c>
      <c r="BV10">
        <f t="shared" si="16"/>
        <v>0</v>
      </c>
      <c r="BW10">
        <f t="shared" si="17"/>
        <v>1432.1030000000001</v>
      </c>
      <c r="BX10">
        <f t="shared" si="18"/>
        <v>9211</v>
      </c>
      <c r="BY10" t="str">
        <f t="shared" si="19"/>
        <v>직행1</v>
      </c>
      <c r="BZ10">
        <f t="shared" si="20"/>
        <v>4</v>
      </c>
    </row>
    <row r="11" spans="1:78" x14ac:dyDescent="0.3">
      <c r="A11" s="32">
        <f t="shared" si="0"/>
        <v>45810</v>
      </c>
      <c r="B11" s="1">
        <v>45810.579826388886</v>
      </c>
      <c r="C11" t="s">
        <v>60</v>
      </c>
      <c r="D11" t="s">
        <v>60</v>
      </c>
      <c r="E11" t="s">
        <v>60</v>
      </c>
      <c r="F11" t="s">
        <v>61</v>
      </c>
      <c r="G11" t="s">
        <v>62</v>
      </c>
      <c r="H11" t="s">
        <v>63</v>
      </c>
      <c r="I11" t="s">
        <v>64</v>
      </c>
      <c r="J11" t="s">
        <v>65</v>
      </c>
      <c r="K11" t="s">
        <v>66</v>
      </c>
      <c r="L11">
        <v>14</v>
      </c>
      <c r="M11">
        <v>12</v>
      </c>
      <c r="N11">
        <v>168</v>
      </c>
      <c r="O11">
        <v>921</v>
      </c>
      <c r="P11" t="s">
        <v>60</v>
      </c>
      <c r="Q11" t="s">
        <v>60</v>
      </c>
      <c r="R11">
        <v>36.404000000000003</v>
      </c>
      <c r="S11">
        <v>8.92</v>
      </c>
      <c r="T11">
        <v>4.0810000000000004</v>
      </c>
      <c r="U11">
        <v>2679</v>
      </c>
      <c r="V11">
        <v>47</v>
      </c>
      <c r="W11">
        <v>493</v>
      </c>
      <c r="X11">
        <v>715</v>
      </c>
      <c r="Y11">
        <v>3</v>
      </c>
      <c r="Z11">
        <v>1</v>
      </c>
      <c r="AA11">
        <v>0</v>
      </c>
      <c r="AB11">
        <v>0</v>
      </c>
      <c r="AC11">
        <v>101</v>
      </c>
      <c r="AD11">
        <v>48.92</v>
      </c>
      <c r="AE11">
        <v>61.268968999999998</v>
      </c>
      <c r="AF11">
        <v>97.1</v>
      </c>
      <c r="AG11">
        <v>0.6</v>
      </c>
      <c r="AH11">
        <v>0.5</v>
      </c>
      <c r="AI11">
        <v>0.6</v>
      </c>
      <c r="AJ11">
        <v>1.2</v>
      </c>
      <c r="AK11">
        <v>0</v>
      </c>
      <c r="AL11">
        <v>0</v>
      </c>
      <c r="AM11">
        <v>3.58</v>
      </c>
      <c r="AN11">
        <v>44.350999999999999</v>
      </c>
      <c r="AO11">
        <v>1.754</v>
      </c>
      <c r="AP11">
        <v>18.402000000000001</v>
      </c>
      <c r="AQ11">
        <v>0.192</v>
      </c>
      <c r="AR11">
        <v>8.2409999999999997</v>
      </c>
      <c r="AS11">
        <v>2.7469999999999999</v>
      </c>
      <c r="AT11">
        <v>42.076999999999998</v>
      </c>
      <c r="AU11">
        <v>0.26</v>
      </c>
      <c r="AV11">
        <v>0.217</v>
      </c>
      <c r="AW11">
        <v>0.26</v>
      </c>
      <c r="AX11">
        <v>0.52</v>
      </c>
      <c r="AY11">
        <v>0</v>
      </c>
      <c r="AZ11">
        <v>0</v>
      </c>
      <c r="BA11">
        <v>342</v>
      </c>
      <c r="BB11">
        <v>0</v>
      </c>
      <c r="BC11" t="s">
        <v>67</v>
      </c>
      <c r="BD11">
        <v>0</v>
      </c>
      <c r="BE11" t="s">
        <v>68</v>
      </c>
      <c r="BF11" t="s">
        <v>69</v>
      </c>
      <c r="BG11">
        <v>1.1399999999999999</v>
      </c>
      <c r="BH11">
        <v>0</v>
      </c>
      <c r="BI11" s="1">
        <v>45824.273105787041</v>
      </c>
      <c r="BJ11">
        <v>3.6</v>
      </c>
      <c r="BK11">
        <v>1.1336999999999999</v>
      </c>
      <c r="BL11" s="36">
        <f>HLOOKUP($A11,차량별코스!$E$1:$AZ$20,_xlfn.XLOOKUP(탕데이터!$I11,차량별코스!$D$2:$D$20,차량별코스!$A$2:$A$20),0)</f>
        <v>4</v>
      </c>
      <c r="BM11">
        <f t="shared" si="8"/>
        <v>36.404000000000003</v>
      </c>
      <c r="BN11">
        <f t="shared" si="9"/>
        <v>36.404000000000003</v>
      </c>
      <c r="BO11">
        <f>IF(COUNTIFS($BL$2:$BL11,$BL11,$O$2:$O11,$O11,$G$2:$G11,$G11)=1,_xlfn.MAXIFS($BO$2:$BO10,$O$2:$O10,$O11,$G$2:$G10,$G11)+1,_xlfn.MAXIFS($BO$2:$BO10,$O$2:$O10,$O11,$G$2:$G10,$G11))</f>
        <v>1</v>
      </c>
      <c r="BP11">
        <f t="shared" si="10"/>
        <v>2061.3089999999997</v>
      </c>
      <c r="BQ11">
        <f t="shared" si="11"/>
        <v>16.074000000000002</v>
      </c>
      <c r="BR11">
        <f t="shared" si="12"/>
        <v>13.395</v>
      </c>
      <c r="BS11">
        <f t="shared" si="13"/>
        <v>16.074000000000002</v>
      </c>
      <c r="BT11">
        <f t="shared" si="14"/>
        <v>32.148000000000003</v>
      </c>
      <c r="BU11">
        <f t="shared" si="15"/>
        <v>0</v>
      </c>
      <c r="BV11">
        <f t="shared" si="16"/>
        <v>0</v>
      </c>
      <c r="BW11">
        <f t="shared" si="17"/>
        <v>2139</v>
      </c>
      <c r="BX11">
        <f t="shared" si="18"/>
        <v>921</v>
      </c>
      <c r="BY11" t="str">
        <f t="shared" si="19"/>
        <v>직행1</v>
      </c>
      <c r="BZ11">
        <f t="shared" si="20"/>
        <v>4</v>
      </c>
    </row>
    <row r="12" spans="1:78" x14ac:dyDescent="0.3">
      <c r="A12" s="32">
        <f t="shared" si="0"/>
        <v>45810</v>
      </c>
      <c r="B12" s="1">
        <v>45810.651226851849</v>
      </c>
      <c r="C12" t="s">
        <v>60</v>
      </c>
      <c r="D12" t="s">
        <v>60</v>
      </c>
      <c r="E12" t="s">
        <v>60</v>
      </c>
      <c r="F12" t="s">
        <v>61</v>
      </c>
      <c r="G12" t="s">
        <v>62</v>
      </c>
      <c r="H12" t="s">
        <v>63</v>
      </c>
      <c r="I12" t="s">
        <v>64</v>
      </c>
      <c r="J12" t="s">
        <v>65</v>
      </c>
      <c r="K12" t="s">
        <v>66</v>
      </c>
      <c r="L12">
        <v>14</v>
      </c>
      <c r="M12">
        <v>12</v>
      </c>
      <c r="N12">
        <v>168</v>
      </c>
      <c r="O12">
        <v>9211</v>
      </c>
      <c r="P12" t="s">
        <v>235</v>
      </c>
      <c r="Q12" s="1">
        <v>45786.607562581019</v>
      </c>
      <c r="R12">
        <v>37.216000000000001</v>
      </c>
      <c r="S12">
        <v>10.266</v>
      </c>
      <c r="T12">
        <v>3.625</v>
      </c>
      <c r="U12">
        <v>3078</v>
      </c>
      <c r="V12">
        <v>114</v>
      </c>
      <c r="W12">
        <v>607</v>
      </c>
      <c r="X12">
        <v>697</v>
      </c>
      <c r="Y12">
        <v>5</v>
      </c>
      <c r="Z12">
        <v>5</v>
      </c>
      <c r="AA12">
        <v>0</v>
      </c>
      <c r="AB12">
        <v>0</v>
      </c>
      <c r="AC12">
        <v>102</v>
      </c>
      <c r="AD12">
        <v>43.53</v>
      </c>
      <c r="AE12">
        <v>56.842359000000002</v>
      </c>
      <c r="AF12">
        <v>91.5</v>
      </c>
      <c r="AG12">
        <v>1.6</v>
      </c>
      <c r="AH12">
        <v>1.9</v>
      </c>
      <c r="AI12">
        <v>1.8</v>
      </c>
      <c r="AJ12">
        <v>3.2</v>
      </c>
      <c r="AK12">
        <v>0</v>
      </c>
      <c r="AL12">
        <v>0</v>
      </c>
      <c r="AM12">
        <v>3.18</v>
      </c>
      <c r="AN12">
        <v>46.542000000000002</v>
      </c>
      <c r="AO12">
        <v>3.7040000000000002</v>
      </c>
      <c r="AP12">
        <v>19.721</v>
      </c>
      <c r="AQ12">
        <v>0.161</v>
      </c>
      <c r="AR12">
        <v>13.435</v>
      </c>
      <c r="AS12">
        <v>13.435</v>
      </c>
      <c r="AT12">
        <v>45.75</v>
      </c>
      <c r="AU12">
        <v>0.8</v>
      </c>
      <c r="AV12">
        <v>0.95</v>
      </c>
      <c r="AW12">
        <v>0.9</v>
      </c>
      <c r="AX12">
        <v>1.6</v>
      </c>
      <c r="AY12">
        <v>0</v>
      </c>
      <c r="AZ12">
        <v>0</v>
      </c>
      <c r="BA12">
        <v>353</v>
      </c>
      <c r="BB12">
        <v>0</v>
      </c>
      <c r="BC12" t="s">
        <v>67</v>
      </c>
      <c r="BD12">
        <v>0</v>
      </c>
      <c r="BE12" t="s">
        <v>68</v>
      </c>
      <c r="BF12" t="s">
        <v>69</v>
      </c>
      <c r="BG12">
        <v>1.1399999999999999</v>
      </c>
      <c r="BH12">
        <v>0</v>
      </c>
      <c r="BI12" s="1">
        <v>45824.273105787041</v>
      </c>
      <c r="BJ12">
        <v>3.6</v>
      </c>
      <c r="BK12">
        <v>1.0069999999999999</v>
      </c>
      <c r="BL12" s="36">
        <f>HLOOKUP($A12,차량별코스!$E$1:$AZ$20,_xlfn.XLOOKUP(탕데이터!$I12,차량별코스!$D$2:$D$20,차량별코스!$A$2:$A$20),0)</f>
        <v>4</v>
      </c>
      <c r="BM12">
        <f t="shared" si="8"/>
        <v>736.87900000000013</v>
      </c>
      <c r="BN12">
        <f t="shared" si="9"/>
        <v>355.68100000000004</v>
      </c>
      <c r="BO12">
        <f>IF(COUNTIFS($BL$2:$BL12,$BL12,$O$2:$O12,$O12,$G$2:$G12,$G12)=1,_xlfn.MAXIFS($BO$2:$BO11,$O$2:$O11,$O12,$G$2:$G11,$G12)+1,_xlfn.MAXIFS($BO$2:$BO11,$O$2:$O11,$O12,$G$2:$G11,$G12))</f>
        <v>2</v>
      </c>
      <c r="BP12">
        <f t="shared" si="10"/>
        <v>2095.37</v>
      </c>
      <c r="BQ12">
        <f t="shared" si="11"/>
        <v>49.247999999999998</v>
      </c>
      <c r="BR12">
        <f t="shared" si="12"/>
        <v>58.481999999999999</v>
      </c>
      <c r="BS12">
        <f t="shared" si="13"/>
        <v>55.404000000000003</v>
      </c>
      <c r="BT12">
        <f t="shared" si="14"/>
        <v>98.495999999999995</v>
      </c>
      <c r="BU12">
        <f t="shared" si="15"/>
        <v>0</v>
      </c>
      <c r="BV12">
        <f t="shared" si="16"/>
        <v>0</v>
      </c>
      <c r="BW12">
        <f t="shared" si="17"/>
        <v>2357</v>
      </c>
      <c r="BX12">
        <f t="shared" si="18"/>
        <v>9211</v>
      </c>
      <c r="BY12" t="str">
        <f t="shared" si="19"/>
        <v>직행1</v>
      </c>
      <c r="BZ12">
        <f t="shared" si="20"/>
        <v>4</v>
      </c>
    </row>
    <row r="13" spans="1:78" x14ac:dyDescent="0.3">
      <c r="A13" s="32">
        <f t="shared" si="0"/>
        <v>45810</v>
      </c>
      <c r="B13" s="1">
        <v>45810.697256944448</v>
      </c>
      <c r="C13" t="s">
        <v>60</v>
      </c>
      <c r="D13" t="s">
        <v>60</v>
      </c>
      <c r="E13" t="s">
        <v>60</v>
      </c>
      <c r="F13" t="s">
        <v>61</v>
      </c>
      <c r="G13" t="s">
        <v>62</v>
      </c>
      <c r="H13" t="s">
        <v>63</v>
      </c>
      <c r="I13" t="s">
        <v>64</v>
      </c>
      <c r="J13" t="s">
        <v>65</v>
      </c>
      <c r="K13" t="s">
        <v>66</v>
      </c>
      <c r="L13">
        <v>14</v>
      </c>
      <c r="M13">
        <v>12</v>
      </c>
      <c r="N13">
        <v>168</v>
      </c>
      <c r="O13">
        <v>9211</v>
      </c>
      <c r="P13" t="s">
        <v>235</v>
      </c>
      <c r="Q13" s="1">
        <v>45786.607562581019</v>
      </c>
      <c r="R13">
        <v>105.733</v>
      </c>
      <c r="S13">
        <v>30.71</v>
      </c>
      <c r="T13">
        <v>3.4430000000000001</v>
      </c>
      <c r="U13">
        <v>10223</v>
      </c>
      <c r="V13">
        <v>64</v>
      </c>
      <c r="W13">
        <v>2069</v>
      </c>
      <c r="X13">
        <v>2505</v>
      </c>
      <c r="Y13">
        <v>8</v>
      </c>
      <c r="Z13">
        <v>17</v>
      </c>
      <c r="AA13">
        <v>0</v>
      </c>
      <c r="AB13">
        <v>0</v>
      </c>
      <c r="AC13">
        <v>95</v>
      </c>
      <c r="AD13">
        <v>37.229999999999997</v>
      </c>
      <c r="AE13">
        <v>47.050514999999997</v>
      </c>
      <c r="AF13">
        <v>89.4</v>
      </c>
      <c r="AG13">
        <v>2.7</v>
      </c>
      <c r="AH13">
        <v>3.5</v>
      </c>
      <c r="AI13">
        <v>3.8</v>
      </c>
      <c r="AJ13">
        <v>0.6</v>
      </c>
      <c r="AK13">
        <v>0</v>
      </c>
      <c r="AL13">
        <v>0</v>
      </c>
      <c r="AM13">
        <v>3.02</v>
      </c>
      <c r="AN13">
        <v>39.755000000000003</v>
      </c>
      <c r="AO13">
        <v>0.626</v>
      </c>
      <c r="AP13">
        <v>20.239000000000001</v>
      </c>
      <c r="AQ13">
        <v>0.23599999999999999</v>
      </c>
      <c r="AR13">
        <v>7.5659999999999998</v>
      </c>
      <c r="AS13">
        <v>16.077999999999999</v>
      </c>
      <c r="AT13">
        <v>151.97999999999999</v>
      </c>
      <c r="AU13">
        <v>4.59</v>
      </c>
      <c r="AV13">
        <v>5.95</v>
      </c>
      <c r="AW13">
        <v>6.46</v>
      </c>
      <c r="AX13">
        <v>1.02</v>
      </c>
      <c r="AY13">
        <v>0</v>
      </c>
      <c r="AZ13">
        <v>0</v>
      </c>
      <c r="BA13">
        <v>1019</v>
      </c>
      <c r="BB13">
        <v>0</v>
      </c>
      <c r="BC13" t="s">
        <v>67</v>
      </c>
      <c r="BD13">
        <v>0</v>
      </c>
      <c r="BE13" t="s">
        <v>68</v>
      </c>
      <c r="BF13" t="s">
        <v>69</v>
      </c>
      <c r="BG13">
        <v>1.1399999999999999</v>
      </c>
      <c r="BH13">
        <v>0</v>
      </c>
      <c r="BI13" s="1">
        <v>45824.273105787041</v>
      </c>
      <c r="BJ13">
        <v>3.6</v>
      </c>
      <c r="BK13">
        <v>0.95640000000000003</v>
      </c>
      <c r="BL13" s="36">
        <f>HLOOKUP($A13,차량별코스!$E$1:$AZ$20,_xlfn.XLOOKUP(탕데이터!$I13,차량별코스!$D$2:$D$20,차량별코스!$A$2:$A$20),0)</f>
        <v>4</v>
      </c>
      <c r="BM13">
        <f t="shared" si="8"/>
        <v>736.87900000000013</v>
      </c>
      <c r="BN13">
        <f t="shared" si="9"/>
        <v>355.68100000000004</v>
      </c>
      <c r="BO13">
        <f>IF(COUNTIFS($BL$2:$BL13,$BL13,$O$2:$O13,$O13,$G$2:$G13,$G13)=1,_xlfn.MAXIFS($BO$2:$BO12,$O$2:$O12,$O13,$G$2:$G12,$G13)+1,_xlfn.MAXIFS($BO$2:$BO12,$O$2:$O12,$O13,$G$2:$G12,$G13))</f>
        <v>2</v>
      </c>
      <c r="BP13">
        <f t="shared" si="10"/>
        <v>7006.362000000001</v>
      </c>
      <c r="BQ13">
        <f t="shared" si="11"/>
        <v>276.02100000000002</v>
      </c>
      <c r="BR13">
        <f t="shared" si="12"/>
        <v>357.80500000000001</v>
      </c>
      <c r="BS13">
        <f t="shared" si="13"/>
        <v>388.47399999999999</v>
      </c>
      <c r="BT13">
        <f t="shared" si="14"/>
        <v>61.338000000000001</v>
      </c>
      <c r="BU13">
        <f t="shared" si="15"/>
        <v>0</v>
      </c>
      <c r="BV13">
        <f t="shared" si="16"/>
        <v>0</v>
      </c>
      <c r="BW13">
        <f t="shared" si="17"/>
        <v>8090.0000000000009</v>
      </c>
      <c r="BX13">
        <f t="shared" si="18"/>
        <v>9211</v>
      </c>
      <c r="BY13" t="str">
        <f t="shared" si="19"/>
        <v>직행1</v>
      </c>
      <c r="BZ13">
        <f t="shared" si="20"/>
        <v>4</v>
      </c>
    </row>
    <row r="14" spans="1:78" x14ac:dyDescent="0.3">
      <c r="A14" s="32">
        <f t="shared" si="0"/>
        <v>45811</v>
      </c>
      <c r="B14" s="1">
        <v>45811.311041666668</v>
      </c>
      <c r="C14" t="s">
        <v>60</v>
      </c>
      <c r="D14" t="s">
        <v>60</v>
      </c>
      <c r="E14" t="s">
        <v>60</v>
      </c>
      <c r="F14" t="s">
        <v>61</v>
      </c>
      <c r="G14" t="s">
        <v>62</v>
      </c>
      <c r="H14" t="s">
        <v>63</v>
      </c>
      <c r="I14" t="s">
        <v>64</v>
      </c>
      <c r="J14" t="s">
        <v>65</v>
      </c>
      <c r="K14" t="s">
        <v>66</v>
      </c>
      <c r="L14">
        <v>14</v>
      </c>
      <c r="M14">
        <v>12</v>
      </c>
      <c r="N14">
        <v>168</v>
      </c>
      <c r="O14">
        <v>9211</v>
      </c>
      <c r="P14" t="s">
        <v>235</v>
      </c>
      <c r="Q14" s="1">
        <v>45786.607562581019</v>
      </c>
      <c r="R14">
        <v>17.178000000000001</v>
      </c>
      <c r="S14">
        <v>4.58</v>
      </c>
      <c r="T14">
        <v>3.7509999999999999</v>
      </c>
      <c r="U14">
        <v>1821</v>
      </c>
      <c r="V14">
        <v>149</v>
      </c>
      <c r="W14">
        <v>452</v>
      </c>
      <c r="X14">
        <v>395</v>
      </c>
      <c r="Y14">
        <v>1</v>
      </c>
      <c r="Z14">
        <v>0</v>
      </c>
      <c r="AA14">
        <v>0</v>
      </c>
      <c r="AB14">
        <v>0</v>
      </c>
      <c r="AC14">
        <v>83</v>
      </c>
      <c r="AD14">
        <v>33.96</v>
      </c>
      <c r="AE14">
        <v>50.689014</v>
      </c>
      <c r="AF14">
        <v>95.5</v>
      </c>
      <c r="AG14">
        <v>0.9</v>
      </c>
      <c r="AH14">
        <v>0.8</v>
      </c>
      <c r="AI14">
        <v>2.8</v>
      </c>
      <c r="AJ14">
        <v>0.1</v>
      </c>
      <c r="AK14">
        <v>0</v>
      </c>
      <c r="AL14">
        <v>0</v>
      </c>
      <c r="AM14">
        <v>3.29</v>
      </c>
      <c r="AN14">
        <v>39.271000000000001</v>
      </c>
      <c r="AO14">
        <v>8.1820000000000004</v>
      </c>
      <c r="AP14">
        <v>24.821000000000002</v>
      </c>
      <c r="AQ14">
        <v>0.17499999999999999</v>
      </c>
      <c r="AR14">
        <v>5.8209999999999997</v>
      </c>
      <c r="AS14">
        <v>0</v>
      </c>
      <c r="AT14">
        <v>28.65</v>
      </c>
      <c r="AU14">
        <v>0.27</v>
      </c>
      <c r="AV14">
        <v>0.24</v>
      </c>
      <c r="AW14">
        <v>0.84</v>
      </c>
      <c r="AX14">
        <v>0.03</v>
      </c>
      <c r="AY14">
        <v>0</v>
      </c>
      <c r="AZ14">
        <v>0</v>
      </c>
      <c r="BA14">
        <v>161</v>
      </c>
      <c r="BB14">
        <v>0</v>
      </c>
      <c r="BC14" t="s">
        <v>67</v>
      </c>
      <c r="BD14">
        <v>0</v>
      </c>
      <c r="BE14" t="s">
        <v>68</v>
      </c>
      <c r="BF14" t="s">
        <v>69</v>
      </c>
      <c r="BG14">
        <v>1.1399999999999999</v>
      </c>
      <c r="BH14">
        <v>0</v>
      </c>
      <c r="BI14" s="1">
        <v>45824.273105787041</v>
      </c>
      <c r="BJ14">
        <v>3.6</v>
      </c>
      <c r="BK14">
        <v>1.0418000000000001</v>
      </c>
      <c r="BL14" s="36">
        <f>HLOOKUP($A14,차량별코스!$E$1:$AZ$20,_xlfn.XLOOKUP(탕데이터!$I14,차량별코스!$D$2:$D$20,차량별코스!$A$2:$A$20),0)</f>
        <v>5</v>
      </c>
      <c r="BM14">
        <f t="shared" si="8"/>
        <v>736.87900000000013</v>
      </c>
      <c r="BN14">
        <f t="shared" si="9"/>
        <v>252.71899999999999</v>
      </c>
      <c r="BO14">
        <f>IF(COUNTIFS($BL$2:$BL14,$BL14,$O$2:$O14,$O14,$G$2:$G14,$G14)=1,_xlfn.MAXIFS($BO$2:$BO13,$O$2:$O13,$O14,$G$2:$G13,$G14)+1,_xlfn.MAXIFS($BO$2:$BO13,$O$2:$O13,$O14,$G$2:$G13,$G14))</f>
        <v>3</v>
      </c>
      <c r="BP14">
        <f t="shared" si="10"/>
        <v>1138.0549999999998</v>
      </c>
      <c r="BQ14">
        <f t="shared" si="11"/>
        <v>16.389000000000003</v>
      </c>
      <c r="BR14">
        <f t="shared" si="12"/>
        <v>14.568</v>
      </c>
      <c r="BS14">
        <f t="shared" si="13"/>
        <v>50.987999999999992</v>
      </c>
      <c r="BT14">
        <f t="shared" si="14"/>
        <v>1.821</v>
      </c>
      <c r="BU14">
        <f t="shared" si="15"/>
        <v>0</v>
      </c>
      <c r="BV14">
        <f t="shared" si="16"/>
        <v>0</v>
      </c>
      <c r="BW14">
        <f t="shared" si="17"/>
        <v>1221.8209999999997</v>
      </c>
      <c r="BX14">
        <f t="shared" si="18"/>
        <v>9211</v>
      </c>
      <c r="BY14" t="str">
        <f t="shared" si="19"/>
        <v>직행1</v>
      </c>
      <c r="BZ14">
        <f t="shared" si="20"/>
        <v>5</v>
      </c>
    </row>
    <row r="15" spans="1:78" x14ac:dyDescent="0.3">
      <c r="A15" s="32">
        <f t="shared" si="0"/>
        <v>45811</v>
      </c>
      <c r="B15" s="1">
        <v>45811.342939814815</v>
      </c>
      <c r="C15" t="s">
        <v>60</v>
      </c>
      <c r="D15" t="s">
        <v>60</v>
      </c>
      <c r="E15" t="s">
        <v>60</v>
      </c>
      <c r="F15" t="s">
        <v>61</v>
      </c>
      <c r="G15" t="s">
        <v>62</v>
      </c>
      <c r="H15" t="s">
        <v>63</v>
      </c>
      <c r="I15" t="s">
        <v>64</v>
      </c>
      <c r="J15" t="s">
        <v>65</v>
      </c>
      <c r="K15" t="s">
        <v>66</v>
      </c>
      <c r="L15">
        <v>14</v>
      </c>
      <c r="M15">
        <v>12</v>
      </c>
      <c r="N15">
        <v>168</v>
      </c>
      <c r="O15">
        <v>9211</v>
      </c>
      <c r="P15" t="s">
        <v>235</v>
      </c>
      <c r="Q15" s="1">
        <v>45786.607562581019</v>
      </c>
      <c r="R15">
        <v>17.361000000000001</v>
      </c>
      <c r="S15">
        <v>4.1159999999999997</v>
      </c>
      <c r="T15">
        <v>4.218</v>
      </c>
      <c r="U15">
        <v>1370</v>
      </c>
      <c r="V15">
        <v>70</v>
      </c>
      <c r="W15">
        <v>123</v>
      </c>
      <c r="X15">
        <v>337</v>
      </c>
      <c r="Y15">
        <v>1</v>
      </c>
      <c r="Z15">
        <v>0</v>
      </c>
      <c r="AA15">
        <v>0</v>
      </c>
      <c r="AB15">
        <v>0</v>
      </c>
      <c r="AC15">
        <v>81</v>
      </c>
      <c r="AD15">
        <v>45.62</v>
      </c>
      <c r="AE15">
        <v>53.100673999999998</v>
      </c>
      <c r="AF15">
        <v>96.4</v>
      </c>
      <c r="AG15">
        <v>0.7</v>
      </c>
      <c r="AH15">
        <v>0.8</v>
      </c>
      <c r="AI15">
        <v>2.1</v>
      </c>
      <c r="AJ15">
        <v>0</v>
      </c>
      <c r="AK15">
        <v>0</v>
      </c>
      <c r="AL15">
        <v>0</v>
      </c>
      <c r="AM15">
        <v>3.7</v>
      </c>
      <c r="AN15">
        <v>36.067</v>
      </c>
      <c r="AO15">
        <v>5.109</v>
      </c>
      <c r="AP15">
        <v>8.9779999999999998</v>
      </c>
      <c r="AQ15">
        <v>0.17299999999999999</v>
      </c>
      <c r="AR15">
        <v>5.76</v>
      </c>
      <c r="AS15">
        <v>0</v>
      </c>
      <c r="AT15">
        <v>20.887</v>
      </c>
      <c r="AU15">
        <v>0.152</v>
      </c>
      <c r="AV15">
        <v>0.17299999999999999</v>
      </c>
      <c r="AW15">
        <v>0.45500000000000002</v>
      </c>
      <c r="AX15">
        <v>0</v>
      </c>
      <c r="AY15">
        <v>0</v>
      </c>
      <c r="AZ15">
        <v>0</v>
      </c>
      <c r="BA15">
        <v>170</v>
      </c>
      <c r="BB15">
        <v>0</v>
      </c>
      <c r="BC15" t="s">
        <v>67</v>
      </c>
      <c r="BD15">
        <v>0</v>
      </c>
      <c r="BE15" t="s">
        <v>68</v>
      </c>
      <c r="BF15" t="s">
        <v>69</v>
      </c>
      <c r="BG15">
        <v>1.1399999999999999</v>
      </c>
      <c r="BH15">
        <v>0</v>
      </c>
      <c r="BI15" s="1">
        <v>45824.273105787041</v>
      </c>
      <c r="BJ15">
        <v>3.6</v>
      </c>
      <c r="BK15">
        <v>1.1716</v>
      </c>
      <c r="BL15" s="36">
        <f>HLOOKUP($A15,차량별코스!$E$1:$AZ$20,_xlfn.XLOOKUP(탕데이터!$I15,차량별코스!$D$2:$D$20,차량별코스!$A$2:$A$20),0)</f>
        <v>5</v>
      </c>
      <c r="BM15">
        <f t="shared" si="8"/>
        <v>736.87900000000013</v>
      </c>
      <c r="BN15">
        <f t="shared" si="9"/>
        <v>252.71899999999999</v>
      </c>
      <c r="BO15">
        <f>IF(COUNTIFS($BL$2:$BL15,$BL15,$O$2:$O15,$O15,$G$2:$G15,$G15)=1,_xlfn.MAXIFS($BO$2:$BO14,$O$2:$O14,$O15,$G$2:$G14,$G15)+1,_xlfn.MAXIFS($BO$2:$BO14,$O$2:$O14,$O15,$G$2:$G14,$G15))</f>
        <v>3</v>
      </c>
      <c r="BP15">
        <f t="shared" si="10"/>
        <v>1127.68</v>
      </c>
      <c r="BQ15">
        <f t="shared" si="11"/>
        <v>9.59</v>
      </c>
      <c r="BR15">
        <f t="shared" si="12"/>
        <v>10.96</v>
      </c>
      <c r="BS15">
        <f t="shared" si="13"/>
        <v>28.770000000000003</v>
      </c>
      <c r="BT15">
        <f t="shared" si="14"/>
        <v>0</v>
      </c>
      <c r="BU15">
        <f t="shared" si="15"/>
        <v>0</v>
      </c>
      <c r="BV15">
        <f t="shared" si="16"/>
        <v>0</v>
      </c>
      <c r="BW15">
        <f t="shared" si="17"/>
        <v>1177</v>
      </c>
      <c r="BX15">
        <f t="shared" si="18"/>
        <v>9211</v>
      </c>
      <c r="BY15" t="str">
        <f t="shared" si="19"/>
        <v>직행1</v>
      </c>
      <c r="BZ15">
        <f t="shared" si="20"/>
        <v>5</v>
      </c>
    </row>
    <row r="16" spans="1:78" x14ac:dyDescent="0.3">
      <c r="A16" s="32">
        <f t="shared" si="0"/>
        <v>45811</v>
      </c>
      <c r="B16" s="1">
        <v>45811.363935185182</v>
      </c>
      <c r="C16" t="s">
        <v>60</v>
      </c>
      <c r="D16" t="s">
        <v>60</v>
      </c>
      <c r="E16" t="s">
        <v>60</v>
      </c>
      <c r="F16" t="s">
        <v>61</v>
      </c>
      <c r="G16" t="s">
        <v>62</v>
      </c>
      <c r="H16" t="s">
        <v>63</v>
      </c>
      <c r="I16" t="s">
        <v>64</v>
      </c>
      <c r="J16" t="s">
        <v>65</v>
      </c>
      <c r="K16" t="s">
        <v>66</v>
      </c>
      <c r="L16">
        <v>14</v>
      </c>
      <c r="M16">
        <v>12</v>
      </c>
      <c r="N16">
        <v>168</v>
      </c>
      <c r="O16">
        <v>9211</v>
      </c>
      <c r="P16" t="s">
        <v>235</v>
      </c>
      <c r="Q16" s="1">
        <v>45786.607562581019</v>
      </c>
      <c r="R16">
        <v>29.954000000000001</v>
      </c>
      <c r="S16">
        <v>8.4760000000000009</v>
      </c>
      <c r="T16">
        <v>3.5339999999999998</v>
      </c>
      <c r="U16">
        <v>2613</v>
      </c>
      <c r="V16">
        <v>63</v>
      </c>
      <c r="W16">
        <v>314</v>
      </c>
      <c r="X16">
        <v>897</v>
      </c>
      <c r="Y16">
        <v>1</v>
      </c>
      <c r="Z16">
        <v>6</v>
      </c>
      <c r="AA16">
        <v>0</v>
      </c>
      <c r="AB16">
        <v>0</v>
      </c>
      <c r="AC16">
        <v>95</v>
      </c>
      <c r="AD16">
        <v>41.27</v>
      </c>
      <c r="AE16">
        <v>48.226483999999999</v>
      </c>
      <c r="AF16">
        <v>95.9</v>
      </c>
      <c r="AG16">
        <v>1</v>
      </c>
      <c r="AH16">
        <v>1.6</v>
      </c>
      <c r="AI16">
        <v>1.3</v>
      </c>
      <c r="AJ16">
        <v>0.3</v>
      </c>
      <c r="AK16">
        <v>0</v>
      </c>
      <c r="AL16">
        <v>0</v>
      </c>
      <c r="AM16">
        <v>3.1</v>
      </c>
      <c r="AN16">
        <v>39.744</v>
      </c>
      <c r="AO16">
        <v>2.411</v>
      </c>
      <c r="AP16">
        <v>12.016999999999999</v>
      </c>
      <c r="AQ16">
        <v>0.26700000000000002</v>
      </c>
      <c r="AR16">
        <v>3.3380000000000001</v>
      </c>
      <c r="AS16">
        <v>20.030999999999999</v>
      </c>
      <c r="AT16">
        <v>41.557000000000002</v>
      </c>
      <c r="AU16">
        <v>0.433</v>
      </c>
      <c r="AV16">
        <v>0.69299999999999995</v>
      </c>
      <c r="AW16">
        <v>0.56299999999999994</v>
      </c>
      <c r="AX16">
        <v>0.13</v>
      </c>
      <c r="AY16">
        <v>0</v>
      </c>
      <c r="AZ16">
        <v>0</v>
      </c>
      <c r="BA16">
        <v>291</v>
      </c>
      <c r="BB16">
        <v>0</v>
      </c>
      <c r="BC16" t="s">
        <v>67</v>
      </c>
      <c r="BD16">
        <v>0</v>
      </c>
      <c r="BE16" t="s">
        <v>68</v>
      </c>
      <c r="BF16" t="s">
        <v>69</v>
      </c>
      <c r="BG16">
        <v>1.1399999999999999</v>
      </c>
      <c r="BH16">
        <v>0</v>
      </c>
      <c r="BI16" s="1">
        <v>45824.273105787041</v>
      </c>
      <c r="BJ16">
        <v>3.6</v>
      </c>
      <c r="BK16">
        <v>0.98170000000000002</v>
      </c>
      <c r="BL16" s="36">
        <f>HLOOKUP($A16,차량별코스!$E$1:$AZ$20,_xlfn.XLOOKUP(탕데이터!$I16,차량별코스!$D$2:$D$20,차량별코스!$A$2:$A$20),0)</f>
        <v>5</v>
      </c>
      <c r="BM16">
        <f t="shared" si="8"/>
        <v>736.87900000000013</v>
      </c>
      <c r="BN16">
        <f t="shared" si="9"/>
        <v>252.71899999999999</v>
      </c>
      <c r="BO16">
        <f>IF(COUNTIFS($BL$2:$BL16,$BL16,$O$2:$O16,$O16,$G$2:$G16,$G16)=1,_xlfn.MAXIFS($BO$2:$BO15,$O$2:$O15,$O16,$G$2:$G15,$G16)+1,_xlfn.MAXIFS($BO$2:$BO15,$O$2:$O15,$O16,$G$2:$G15,$G16))</f>
        <v>3</v>
      </c>
      <c r="BP16">
        <f t="shared" si="10"/>
        <v>2128.8670000000002</v>
      </c>
      <c r="BQ16">
        <f t="shared" si="11"/>
        <v>26.13</v>
      </c>
      <c r="BR16">
        <f t="shared" si="12"/>
        <v>41.808</v>
      </c>
      <c r="BS16">
        <f t="shared" si="13"/>
        <v>33.969000000000001</v>
      </c>
      <c r="BT16">
        <f t="shared" si="14"/>
        <v>7.8390000000000004</v>
      </c>
      <c r="BU16">
        <f t="shared" si="15"/>
        <v>0</v>
      </c>
      <c r="BV16">
        <f t="shared" si="16"/>
        <v>0</v>
      </c>
      <c r="BW16">
        <f t="shared" si="17"/>
        <v>2238.6130000000003</v>
      </c>
      <c r="BX16">
        <f t="shared" si="18"/>
        <v>9211</v>
      </c>
      <c r="BY16" t="str">
        <f t="shared" si="19"/>
        <v>직행1</v>
      </c>
      <c r="BZ16">
        <f t="shared" si="20"/>
        <v>5</v>
      </c>
    </row>
    <row r="17" spans="1:78" x14ac:dyDescent="0.3">
      <c r="A17" s="32">
        <f t="shared" si="0"/>
        <v>45811</v>
      </c>
      <c r="B17" s="1">
        <v>45811.408518518518</v>
      </c>
      <c r="C17" t="s">
        <v>60</v>
      </c>
      <c r="D17" t="s">
        <v>60</v>
      </c>
      <c r="E17" t="s">
        <v>60</v>
      </c>
      <c r="F17" t="s">
        <v>61</v>
      </c>
      <c r="G17" t="s">
        <v>62</v>
      </c>
      <c r="H17" t="s">
        <v>63</v>
      </c>
      <c r="I17" t="s">
        <v>64</v>
      </c>
      <c r="J17" t="s">
        <v>65</v>
      </c>
      <c r="K17" t="s">
        <v>66</v>
      </c>
      <c r="L17">
        <v>14</v>
      </c>
      <c r="M17">
        <v>12</v>
      </c>
      <c r="N17">
        <v>168</v>
      </c>
      <c r="O17">
        <v>9211</v>
      </c>
      <c r="P17" t="s">
        <v>235</v>
      </c>
      <c r="Q17" s="1">
        <v>45786.607562581019</v>
      </c>
      <c r="R17">
        <v>59.993000000000002</v>
      </c>
      <c r="S17">
        <v>18.087</v>
      </c>
      <c r="T17">
        <v>3.3170000000000002</v>
      </c>
      <c r="U17">
        <v>5435</v>
      </c>
      <c r="V17">
        <v>95</v>
      </c>
      <c r="W17">
        <v>1089</v>
      </c>
      <c r="X17">
        <v>1403</v>
      </c>
      <c r="Y17">
        <v>2</v>
      </c>
      <c r="Z17">
        <v>4</v>
      </c>
      <c r="AA17">
        <v>0</v>
      </c>
      <c r="AB17">
        <v>0</v>
      </c>
      <c r="AC17">
        <v>95</v>
      </c>
      <c r="AD17">
        <v>39.74</v>
      </c>
      <c r="AE17">
        <v>50.805616999999998</v>
      </c>
      <c r="AF17">
        <v>86.2</v>
      </c>
      <c r="AG17">
        <v>3.2</v>
      </c>
      <c r="AH17">
        <v>3.7</v>
      </c>
      <c r="AI17">
        <v>4.0999999999999996</v>
      </c>
      <c r="AJ17">
        <v>2.8</v>
      </c>
      <c r="AK17">
        <v>0</v>
      </c>
      <c r="AL17">
        <v>0</v>
      </c>
      <c r="AM17">
        <v>2.91</v>
      </c>
      <c r="AN17">
        <v>45.418999999999997</v>
      </c>
      <c r="AO17">
        <v>1.748</v>
      </c>
      <c r="AP17">
        <v>20.036999999999999</v>
      </c>
      <c r="AQ17">
        <v>0.23300000000000001</v>
      </c>
      <c r="AR17">
        <v>3.3340000000000001</v>
      </c>
      <c r="AS17">
        <v>6.6669999999999998</v>
      </c>
      <c r="AT17">
        <v>77.58</v>
      </c>
      <c r="AU17">
        <v>2.88</v>
      </c>
      <c r="AV17">
        <v>3.33</v>
      </c>
      <c r="AW17">
        <v>3.69</v>
      </c>
      <c r="AX17">
        <v>2.52</v>
      </c>
      <c r="AY17">
        <v>0</v>
      </c>
      <c r="AZ17">
        <v>0</v>
      </c>
      <c r="BA17">
        <v>583</v>
      </c>
      <c r="BB17">
        <v>0</v>
      </c>
      <c r="BC17" t="s">
        <v>67</v>
      </c>
      <c r="BD17">
        <v>0</v>
      </c>
      <c r="BE17" t="s">
        <v>68</v>
      </c>
      <c r="BF17" t="s">
        <v>69</v>
      </c>
      <c r="BG17">
        <v>1.1399999999999999</v>
      </c>
      <c r="BH17">
        <v>0</v>
      </c>
      <c r="BI17" s="1">
        <v>45824.273105787041</v>
      </c>
      <c r="BJ17">
        <v>3.6</v>
      </c>
      <c r="BK17">
        <v>0.9214</v>
      </c>
      <c r="BL17" s="36">
        <f>HLOOKUP($A17,차량별코스!$E$1:$AZ$20,_xlfn.XLOOKUP(탕데이터!$I17,차량별코스!$D$2:$D$20,차량별코스!$A$2:$A$20),0)</f>
        <v>5</v>
      </c>
      <c r="BM17">
        <f t="shared" si="8"/>
        <v>736.87900000000013</v>
      </c>
      <c r="BN17">
        <f t="shared" si="9"/>
        <v>252.71899999999999</v>
      </c>
      <c r="BO17">
        <f>IF(COUNTIFS($BL$2:$BL17,$BL17,$O$2:$O17,$O17,$G$2:$G17,$G17)=1,_xlfn.MAXIFS($BO$2:$BO16,$O$2:$O16,$O17,$G$2:$G16,$G17)+1,_xlfn.MAXIFS($BO$2:$BO16,$O$2:$O16,$O17,$G$2:$G16,$G17))</f>
        <v>3</v>
      </c>
      <c r="BP17">
        <f t="shared" si="10"/>
        <v>3500.9700000000003</v>
      </c>
      <c r="BQ17">
        <f t="shared" si="11"/>
        <v>173.92000000000002</v>
      </c>
      <c r="BR17">
        <f t="shared" si="12"/>
        <v>201.09500000000003</v>
      </c>
      <c r="BS17">
        <f t="shared" si="13"/>
        <v>222.83499999999998</v>
      </c>
      <c r="BT17">
        <f t="shared" si="14"/>
        <v>152.17999999999998</v>
      </c>
      <c r="BU17">
        <f t="shared" si="15"/>
        <v>0</v>
      </c>
      <c r="BV17">
        <f t="shared" si="16"/>
        <v>0</v>
      </c>
      <c r="BW17">
        <f t="shared" si="17"/>
        <v>4251.0000000000009</v>
      </c>
      <c r="BX17">
        <f t="shared" si="18"/>
        <v>9211</v>
      </c>
      <c r="BY17" t="str">
        <f t="shared" si="19"/>
        <v>직행1</v>
      </c>
      <c r="BZ17">
        <f t="shared" si="20"/>
        <v>5</v>
      </c>
    </row>
    <row r="18" spans="1:78" x14ac:dyDescent="0.3">
      <c r="A18" s="32">
        <f t="shared" si="0"/>
        <v>45811</v>
      </c>
      <c r="B18" s="1">
        <v>45811.529699074075</v>
      </c>
      <c r="C18" t="s">
        <v>60</v>
      </c>
      <c r="D18" t="s">
        <v>60</v>
      </c>
      <c r="E18" t="s">
        <v>60</v>
      </c>
      <c r="F18" t="s">
        <v>61</v>
      </c>
      <c r="G18" t="s">
        <v>62</v>
      </c>
      <c r="H18" t="s">
        <v>63</v>
      </c>
      <c r="I18" t="s">
        <v>64</v>
      </c>
      <c r="J18" t="s">
        <v>65</v>
      </c>
      <c r="K18" t="s">
        <v>66</v>
      </c>
      <c r="L18">
        <v>14</v>
      </c>
      <c r="M18">
        <v>12</v>
      </c>
      <c r="N18">
        <v>168</v>
      </c>
      <c r="O18">
        <v>9211</v>
      </c>
      <c r="P18" t="s">
        <v>235</v>
      </c>
      <c r="Q18" s="1">
        <v>45786.607562581019</v>
      </c>
      <c r="R18">
        <v>16.213000000000001</v>
      </c>
      <c r="S18">
        <v>5.577</v>
      </c>
      <c r="T18">
        <v>2.907</v>
      </c>
      <c r="U18">
        <v>2213</v>
      </c>
      <c r="V18">
        <v>25</v>
      </c>
      <c r="W18">
        <v>823</v>
      </c>
      <c r="X18">
        <v>237</v>
      </c>
      <c r="Y18">
        <v>0</v>
      </c>
      <c r="Z18">
        <v>2</v>
      </c>
      <c r="AA18">
        <v>1</v>
      </c>
      <c r="AB18">
        <v>62</v>
      </c>
      <c r="AC18">
        <v>78</v>
      </c>
      <c r="AD18">
        <v>26.37</v>
      </c>
      <c r="AE18">
        <v>42.759521999999997</v>
      </c>
      <c r="AF18">
        <v>96</v>
      </c>
      <c r="AG18">
        <v>1.1000000000000001</v>
      </c>
      <c r="AH18">
        <v>1.8</v>
      </c>
      <c r="AI18">
        <v>1.1000000000000001</v>
      </c>
      <c r="AJ18">
        <v>0</v>
      </c>
      <c r="AK18">
        <v>0</v>
      </c>
      <c r="AL18">
        <v>0</v>
      </c>
      <c r="AM18">
        <v>2.5499999999999998</v>
      </c>
      <c r="AN18">
        <v>43.259</v>
      </c>
      <c r="AO18">
        <v>1.1299999999999999</v>
      </c>
      <c r="AP18">
        <v>37.189</v>
      </c>
      <c r="AQ18">
        <v>0.123</v>
      </c>
      <c r="AR18">
        <v>0</v>
      </c>
      <c r="AS18">
        <v>12.336</v>
      </c>
      <c r="AT18">
        <v>35.200000000000003</v>
      </c>
      <c r="AU18">
        <v>0.40300000000000002</v>
      </c>
      <c r="AV18">
        <v>0.66</v>
      </c>
      <c r="AW18">
        <v>0.40300000000000002</v>
      </c>
      <c r="AX18">
        <v>0</v>
      </c>
      <c r="AY18">
        <v>0</v>
      </c>
      <c r="AZ18">
        <v>0</v>
      </c>
      <c r="BA18">
        <v>145</v>
      </c>
      <c r="BB18">
        <v>0</v>
      </c>
      <c r="BC18" t="s">
        <v>67</v>
      </c>
      <c r="BD18">
        <v>0</v>
      </c>
      <c r="BE18" t="s">
        <v>68</v>
      </c>
      <c r="BF18" t="s">
        <v>69</v>
      </c>
      <c r="BG18">
        <v>1.1399999999999999</v>
      </c>
      <c r="BH18">
        <v>0</v>
      </c>
      <c r="BI18" s="1">
        <v>45824.273105787041</v>
      </c>
      <c r="BJ18">
        <v>3.6</v>
      </c>
      <c r="BK18">
        <v>0.8075</v>
      </c>
      <c r="BL18" s="36">
        <f>HLOOKUP($A18,차량별코스!$E$1:$AZ$20,_xlfn.XLOOKUP(탕데이터!$I18,차량별코스!$D$2:$D$20,차량별코스!$A$2:$A$20),0)</f>
        <v>5</v>
      </c>
      <c r="BM18">
        <f t="shared" si="8"/>
        <v>736.87900000000013</v>
      </c>
      <c r="BN18">
        <f t="shared" si="9"/>
        <v>252.71899999999999</v>
      </c>
      <c r="BO18">
        <f>IF(COUNTIFS($BL$2:$BL18,$BL18,$O$2:$O18,$O18,$G$2:$G18,$G18)=1,_xlfn.MAXIFS($BO$2:$BO17,$O$2:$O17,$O18,$G$2:$G17,$G18)+1,_xlfn.MAXIFS($BO$2:$BO17,$O$2:$O17,$O18,$G$2:$G17,$G18))</f>
        <v>3</v>
      </c>
      <c r="BP18">
        <f t="shared" si="10"/>
        <v>1276.48</v>
      </c>
      <c r="BQ18">
        <f t="shared" si="11"/>
        <v>24.343000000000004</v>
      </c>
      <c r="BR18">
        <f t="shared" si="12"/>
        <v>39.834000000000003</v>
      </c>
      <c r="BS18">
        <f t="shared" si="13"/>
        <v>24.343000000000004</v>
      </c>
      <c r="BT18">
        <f t="shared" si="14"/>
        <v>0</v>
      </c>
      <c r="BU18">
        <f t="shared" si="15"/>
        <v>0</v>
      </c>
      <c r="BV18">
        <f t="shared" si="16"/>
        <v>0</v>
      </c>
      <c r="BW18">
        <f t="shared" si="17"/>
        <v>1365.0000000000002</v>
      </c>
      <c r="BX18">
        <f t="shared" si="18"/>
        <v>9211</v>
      </c>
      <c r="BY18" t="str">
        <f t="shared" si="19"/>
        <v>직행1</v>
      </c>
      <c r="BZ18">
        <f t="shared" si="20"/>
        <v>5</v>
      </c>
    </row>
    <row r="19" spans="1:78" x14ac:dyDescent="0.3">
      <c r="A19" s="32">
        <f t="shared" si="0"/>
        <v>45811</v>
      </c>
      <c r="B19" s="1">
        <v>45811.558437500003</v>
      </c>
      <c r="C19" t="s">
        <v>60</v>
      </c>
      <c r="D19" t="s">
        <v>60</v>
      </c>
      <c r="E19" t="s">
        <v>60</v>
      </c>
      <c r="F19" t="s">
        <v>61</v>
      </c>
      <c r="G19" t="s">
        <v>62</v>
      </c>
      <c r="H19" t="s">
        <v>63</v>
      </c>
      <c r="I19" t="s">
        <v>64</v>
      </c>
      <c r="J19" t="s">
        <v>65</v>
      </c>
      <c r="K19" t="s">
        <v>66</v>
      </c>
      <c r="L19">
        <v>14</v>
      </c>
      <c r="M19">
        <v>12</v>
      </c>
      <c r="N19">
        <v>168</v>
      </c>
      <c r="O19">
        <v>9211</v>
      </c>
      <c r="P19" t="s">
        <v>235</v>
      </c>
      <c r="Q19" s="1">
        <v>45786.607562581019</v>
      </c>
      <c r="R19">
        <v>43.728999999999999</v>
      </c>
      <c r="S19">
        <v>12.744999999999999</v>
      </c>
      <c r="T19">
        <v>3.431</v>
      </c>
      <c r="U19">
        <v>3653</v>
      </c>
      <c r="V19">
        <v>54</v>
      </c>
      <c r="W19">
        <v>368</v>
      </c>
      <c r="X19">
        <v>977</v>
      </c>
      <c r="Y19">
        <v>0</v>
      </c>
      <c r="Z19">
        <v>2</v>
      </c>
      <c r="AA19">
        <v>0</v>
      </c>
      <c r="AB19">
        <v>0</v>
      </c>
      <c r="AC19">
        <v>97</v>
      </c>
      <c r="AD19">
        <v>43.09</v>
      </c>
      <c r="AE19">
        <v>48.723118999999997</v>
      </c>
      <c r="AF19">
        <v>93.3</v>
      </c>
      <c r="AG19">
        <v>2</v>
      </c>
      <c r="AH19">
        <v>1.7</v>
      </c>
      <c r="AI19">
        <v>2.2999999999999998</v>
      </c>
      <c r="AJ19">
        <v>0.7</v>
      </c>
      <c r="AK19">
        <v>0</v>
      </c>
      <c r="AL19">
        <v>0</v>
      </c>
      <c r="AM19">
        <v>3.01</v>
      </c>
      <c r="AN19">
        <v>41.616</v>
      </c>
      <c r="AO19">
        <v>1.478</v>
      </c>
      <c r="AP19">
        <v>10.074</v>
      </c>
      <c r="AQ19">
        <v>0.20599999999999999</v>
      </c>
      <c r="AR19">
        <v>0</v>
      </c>
      <c r="AS19">
        <v>4.5739999999999998</v>
      </c>
      <c r="AT19">
        <v>55.98</v>
      </c>
      <c r="AU19">
        <v>1.2</v>
      </c>
      <c r="AV19">
        <v>1.02</v>
      </c>
      <c r="AW19">
        <v>1.38</v>
      </c>
      <c r="AX19">
        <v>0.42</v>
      </c>
      <c r="AY19">
        <v>0</v>
      </c>
      <c r="AZ19">
        <v>0</v>
      </c>
      <c r="BA19">
        <v>426</v>
      </c>
      <c r="BB19">
        <v>0</v>
      </c>
      <c r="BC19" t="s">
        <v>67</v>
      </c>
      <c r="BD19">
        <v>0</v>
      </c>
      <c r="BE19" t="s">
        <v>68</v>
      </c>
      <c r="BF19" t="s">
        <v>69</v>
      </c>
      <c r="BG19">
        <v>1.1399999999999999</v>
      </c>
      <c r="BH19">
        <v>0</v>
      </c>
      <c r="BI19" s="1">
        <v>45824.273105787041</v>
      </c>
      <c r="BJ19">
        <v>3.6</v>
      </c>
      <c r="BK19">
        <v>0.95309999999999995</v>
      </c>
      <c r="BL19" s="36">
        <f>HLOOKUP($A19,차량별코스!$E$1:$AZ$20,_xlfn.XLOOKUP(탕데이터!$I19,차량별코스!$D$2:$D$20,차량별코스!$A$2:$A$20),0)</f>
        <v>5</v>
      </c>
      <c r="BM19">
        <f t="shared" si="8"/>
        <v>736.87900000000013</v>
      </c>
      <c r="BN19">
        <f t="shared" si="9"/>
        <v>252.71899999999999</v>
      </c>
      <c r="BO19">
        <f>IF(COUNTIFS($BL$2:$BL19,$BL19,$O$2:$O19,$O19,$G$2:$G19,$G19)=1,_xlfn.MAXIFS($BO$2:$BO18,$O$2:$O18,$O19,$G$2:$G18,$G19)+1,_xlfn.MAXIFS($BO$2:$BO18,$O$2:$O18,$O19,$G$2:$G18,$G19))</f>
        <v>3</v>
      </c>
      <c r="BP19">
        <f t="shared" si="10"/>
        <v>2986.2489999999998</v>
      </c>
      <c r="BQ19">
        <f t="shared" si="11"/>
        <v>73.06</v>
      </c>
      <c r="BR19">
        <f t="shared" si="12"/>
        <v>62.101000000000006</v>
      </c>
      <c r="BS19">
        <f t="shared" si="13"/>
        <v>84.019000000000005</v>
      </c>
      <c r="BT19">
        <f t="shared" si="14"/>
        <v>25.570999999999998</v>
      </c>
      <c r="BU19">
        <f t="shared" si="15"/>
        <v>0</v>
      </c>
      <c r="BV19">
        <f t="shared" si="16"/>
        <v>0</v>
      </c>
      <c r="BW19">
        <f t="shared" si="17"/>
        <v>3231</v>
      </c>
      <c r="BX19">
        <f t="shared" si="18"/>
        <v>9211</v>
      </c>
      <c r="BY19" t="str">
        <f t="shared" si="19"/>
        <v>직행1</v>
      </c>
      <c r="BZ19">
        <f t="shared" si="20"/>
        <v>5</v>
      </c>
    </row>
    <row r="20" spans="1:78" x14ac:dyDescent="0.3">
      <c r="A20" s="32">
        <f t="shared" si="0"/>
        <v>45811</v>
      </c>
      <c r="B20" s="1">
        <v>45811.656458333331</v>
      </c>
      <c r="C20" t="s">
        <v>60</v>
      </c>
      <c r="D20" t="s">
        <v>60</v>
      </c>
      <c r="E20" t="s">
        <v>60</v>
      </c>
      <c r="F20" t="s">
        <v>61</v>
      </c>
      <c r="G20" t="s">
        <v>62</v>
      </c>
      <c r="H20" t="s">
        <v>63</v>
      </c>
      <c r="I20" t="s">
        <v>64</v>
      </c>
      <c r="J20" t="s">
        <v>65</v>
      </c>
      <c r="K20" t="s">
        <v>66</v>
      </c>
      <c r="L20">
        <v>14</v>
      </c>
      <c r="M20">
        <v>12</v>
      </c>
      <c r="N20">
        <v>168</v>
      </c>
      <c r="O20">
        <v>9211</v>
      </c>
      <c r="P20" t="s">
        <v>235</v>
      </c>
      <c r="Q20" s="1">
        <v>45786.607562581019</v>
      </c>
      <c r="R20">
        <v>68.290999999999997</v>
      </c>
      <c r="S20">
        <v>23.402999999999999</v>
      </c>
      <c r="T20">
        <v>2.9180000000000001</v>
      </c>
      <c r="U20">
        <v>6692</v>
      </c>
      <c r="V20">
        <v>281</v>
      </c>
      <c r="W20">
        <v>1243</v>
      </c>
      <c r="X20">
        <v>1427</v>
      </c>
      <c r="Y20">
        <v>5</v>
      </c>
      <c r="Z20">
        <v>24</v>
      </c>
      <c r="AA20">
        <v>0</v>
      </c>
      <c r="AB20">
        <v>0</v>
      </c>
      <c r="AC20">
        <v>101</v>
      </c>
      <c r="AD20">
        <v>36.74</v>
      </c>
      <c r="AE20">
        <v>47.571114999999999</v>
      </c>
      <c r="AF20">
        <v>66.7</v>
      </c>
      <c r="AG20">
        <v>9.3000000000000007</v>
      </c>
      <c r="AH20">
        <v>10.9</v>
      </c>
      <c r="AI20">
        <v>9.6999999999999993</v>
      </c>
      <c r="AJ20">
        <v>3.4</v>
      </c>
      <c r="AK20">
        <v>0.1</v>
      </c>
      <c r="AL20">
        <v>0</v>
      </c>
      <c r="AM20">
        <v>2.56</v>
      </c>
      <c r="AN20">
        <v>48.68</v>
      </c>
      <c r="AO20">
        <v>4.1989999999999998</v>
      </c>
      <c r="AP20">
        <v>18.574000000000002</v>
      </c>
      <c r="AQ20">
        <v>0.20499999999999999</v>
      </c>
      <c r="AR20">
        <v>7.3220000000000001</v>
      </c>
      <c r="AS20">
        <v>35.143999999999998</v>
      </c>
      <c r="AT20">
        <v>73.37</v>
      </c>
      <c r="AU20">
        <v>10.23</v>
      </c>
      <c r="AV20">
        <v>11.99</v>
      </c>
      <c r="AW20">
        <v>10.67</v>
      </c>
      <c r="AX20">
        <v>3.74</v>
      </c>
      <c r="AY20">
        <v>0.11</v>
      </c>
      <c r="AZ20">
        <v>0</v>
      </c>
      <c r="BA20">
        <v>660</v>
      </c>
      <c r="BB20">
        <v>0</v>
      </c>
      <c r="BC20" t="s">
        <v>67</v>
      </c>
      <c r="BD20">
        <v>0</v>
      </c>
      <c r="BE20" t="s">
        <v>68</v>
      </c>
      <c r="BF20" t="s">
        <v>69</v>
      </c>
      <c r="BG20">
        <v>1.1399999999999999</v>
      </c>
      <c r="BH20">
        <v>0</v>
      </c>
      <c r="BI20" s="1">
        <v>45824.273105787041</v>
      </c>
      <c r="BJ20">
        <v>3.6</v>
      </c>
      <c r="BK20">
        <v>0.81059999999999999</v>
      </c>
      <c r="BL20" s="36">
        <f>HLOOKUP($A20,차량별코스!$E$1:$AZ$20,_xlfn.XLOOKUP(탕데이터!$I20,차량별코스!$D$2:$D$20,차량별코스!$A$2:$A$20),0)</f>
        <v>5</v>
      </c>
      <c r="BM20">
        <f t="shared" si="8"/>
        <v>736.87900000000013</v>
      </c>
      <c r="BN20">
        <f t="shared" si="9"/>
        <v>252.71899999999999</v>
      </c>
      <c r="BO20">
        <f>IF(COUNTIFS($BL$2:$BL20,$BL20,$O$2:$O20,$O20,$G$2:$G20,$G20)=1,_xlfn.MAXIFS($BO$2:$BO19,$O$2:$O19,$O20,$G$2:$G19,$G20)+1,_xlfn.MAXIFS($BO$2:$BO19,$O$2:$O19,$O20,$G$2:$G19,$G20))</f>
        <v>3</v>
      </c>
      <c r="BP20">
        <f t="shared" si="10"/>
        <v>2939.5640000000003</v>
      </c>
      <c r="BQ20">
        <f t="shared" si="11"/>
        <v>622.35600000000011</v>
      </c>
      <c r="BR20">
        <f t="shared" si="12"/>
        <v>729.428</v>
      </c>
      <c r="BS20">
        <f t="shared" si="13"/>
        <v>649.12399999999991</v>
      </c>
      <c r="BT20">
        <f t="shared" si="14"/>
        <v>227.52800000000002</v>
      </c>
      <c r="BU20">
        <f t="shared" si="15"/>
        <v>6.6920000000000002</v>
      </c>
      <c r="BV20">
        <f t="shared" si="16"/>
        <v>0</v>
      </c>
      <c r="BW20">
        <f t="shared" si="17"/>
        <v>5174.6920000000009</v>
      </c>
      <c r="BX20">
        <f t="shared" si="18"/>
        <v>9211</v>
      </c>
      <c r="BY20" t="str">
        <f t="shared" si="19"/>
        <v>직행1</v>
      </c>
      <c r="BZ20">
        <f t="shared" si="20"/>
        <v>5</v>
      </c>
    </row>
    <row r="21" spans="1:78" x14ac:dyDescent="0.3">
      <c r="A21" s="32">
        <f t="shared" si="0"/>
        <v>45811</v>
      </c>
      <c r="B21" s="1">
        <v>45811.816076388888</v>
      </c>
      <c r="C21" t="s">
        <v>60</v>
      </c>
      <c r="D21" t="s">
        <v>60</v>
      </c>
      <c r="E21" t="s">
        <v>60</v>
      </c>
      <c r="F21" t="s">
        <v>61</v>
      </c>
      <c r="G21" t="s">
        <v>62</v>
      </c>
      <c r="H21" t="s">
        <v>63</v>
      </c>
      <c r="I21" t="s">
        <v>64</v>
      </c>
      <c r="J21" t="s">
        <v>65</v>
      </c>
      <c r="K21" t="s">
        <v>66</v>
      </c>
      <c r="L21">
        <v>14</v>
      </c>
      <c r="M21">
        <v>12</v>
      </c>
      <c r="N21">
        <v>168</v>
      </c>
      <c r="O21">
        <v>5673</v>
      </c>
      <c r="P21" t="s">
        <v>236</v>
      </c>
      <c r="Q21" s="1">
        <v>45786.607561192126</v>
      </c>
      <c r="R21">
        <v>121.938</v>
      </c>
      <c r="S21">
        <v>32.021999999999998</v>
      </c>
      <c r="T21">
        <v>3.8079999999999998</v>
      </c>
      <c r="U21">
        <v>11938</v>
      </c>
      <c r="V21">
        <v>89</v>
      </c>
      <c r="W21">
        <v>2323</v>
      </c>
      <c r="X21">
        <v>3376</v>
      </c>
      <c r="Y21">
        <v>0</v>
      </c>
      <c r="Z21">
        <v>11</v>
      </c>
      <c r="AA21">
        <v>0</v>
      </c>
      <c r="AB21">
        <v>0</v>
      </c>
      <c r="AC21">
        <v>101</v>
      </c>
      <c r="AD21">
        <v>36.770000000000003</v>
      </c>
      <c r="AE21">
        <v>46.081949000000002</v>
      </c>
      <c r="AF21">
        <v>49.6</v>
      </c>
      <c r="AG21">
        <v>14.7</v>
      </c>
      <c r="AH21">
        <v>15.4</v>
      </c>
      <c r="AI21">
        <v>16.8</v>
      </c>
      <c r="AJ21">
        <v>3.4</v>
      </c>
      <c r="AK21">
        <v>0</v>
      </c>
      <c r="AL21">
        <v>0</v>
      </c>
      <c r="AM21">
        <v>3.34</v>
      </c>
      <c r="AN21">
        <v>34.356000000000002</v>
      </c>
      <c r="AO21">
        <v>0.746</v>
      </c>
      <c r="AP21">
        <v>19.459</v>
      </c>
      <c r="AQ21">
        <v>0.27100000000000002</v>
      </c>
      <c r="AR21">
        <v>0</v>
      </c>
      <c r="AS21">
        <v>9.0210000000000008</v>
      </c>
      <c r="AT21">
        <v>98.373000000000005</v>
      </c>
      <c r="AU21">
        <v>29.155000000000001</v>
      </c>
      <c r="AV21">
        <v>30.542999999999999</v>
      </c>
      <c r="AW21">
        <v>33.32</v>
      </c>
      <c r="AX21">
        <v>6.7430000000000003</v>
      </c>
      <c r="AY21">
        <v>0</v>
      </c>
      <c r="AZ21">
        <v>0</v>
      </c>
      <c r="BA21">
        <v>1187</v>
      </c>
      <c r="BB21">
        <v>0</v>
      </c>
      <c r="BC21" t="s">
        <v>67</v>
      </c>
      <c r="BD21">
        <v>0</v>
      </c>
      <c r="BE21" t="s">
        <v>68</v>
      </c>
      <c r="BF21" t="s">
        <v>69</v>
      </c>
      <c r="BG21">
        <v>1.1399999999999999</v>
      </c>
      <c r="BH21">
        <v>0</v>
      </c>
      <c r="BI21" s="1">
        <v>45824.273105787041</v>
      </c>
      <c r="BJ21">
        <v>3.6</v>
      </c>
      <c r="BK21">
        <v>1.0578000000000001</v>
      </c>
      <c r="BL21" s="36">
        <f>HLOOKUP($A21,차량별코스!$E$1:$AZ$20,_xlfn.XLOOKUP(탕데이터!$I21,차량별코스!$D$2:$D$20,차량별코스!$A$2:$A$20),0)</f>
        <v>5</v>
      </c>
      <c r="BM21">
        <f t="shared" si="8"/>
        <v>3131.8739999999998</v>
      </c>
      <c r="BN21">
        <f t="shared" si="9"/>
        <v>121.938</v>
      </c>
      <c r="BO21">
        <f>IF(COUNTIFS($BL$2:$BL21,$BL21,$O$2:$O21,$O21,$G$2:$G21,$G21)=1,_xlfn.MAXIFS($BO$2:$BO20,$O$2:$O20,$O21,$G$2:$G20,$G21)+1,_xlfn.MAXIFS($BO$2:$BO20,$O$2:$O20,$O21,$G$2:$G20,$G21))</f>
        <v>1</v>
      </c>
      <c r="BP21">
        <f t="shared" si="10"/>
        <v>3509.2479999999996</v>
      </c>
      <c r="BQ21">
        <f t="shared" si="11"/>
        <v>1754.886</v>
      </c>
      <c r="BR21">
        <f t="shared" si="12"/>
        <v>1838.452</v>
      </c>
      <c r="BS21">
        <f t="shared" si="13"/>
        <v>2005.5840000000001</v>
      </c>
      <c r="BT21">
        <f t="shared" si="14"/>
        <v>405.89200000000005</v>
      </c>
      <c r="BU21">
        <f t="shared" si="15"/>
        <v>0</v>
      </c>
      <c r="BV21">
        <f t="shared" si="16"/>
        <v>0</v>
      </c>
      <c r="BW21">
        <f t="shared" si="17"/>
        <v>9514.0619999999999</v>
      </c>
      <c r="BX21">
        <f t="shared" si="18"/>
        <v>5673</v>
      </c>
      <c r="BY21" t="str">
        <f t="shared" si="19"/>
        <v>직행1</v>
      </c>
      <c r="BZ21">
        <f t="shared" si="20"/>
        <v>5</v>
      </c>
    </row>
    <row r="22" spans="1:78" x14ac:dyDescent="0.3">
      <c r="A22" s="32">
        <f t="shared" si="0"/>
        <v>45812</v>
      </c>
      <c r="B22" s="1">
        <v>45812.323993055557</v>
      </c>
      <c r="C22" t="s">
        <v>60</v>
      </c>
      <c r="D22" t="s">
        <v>60</v>
      </c>
      <c r="E22" t="s">
        <v>60</v>
      </c>
      <c r="F22" t="s">
        <v>61</v>
      </c>
      <c r="G22" t="s">
        <v>62</v>
      </c>
      <c r="H22" t="s">
        <v>63</v>
      </c>
      <c r="I22" t="s">
        <v>64</v>
      </c>
      <c r="J22" t="s">
        <v>65</v>
      </c>
      <c r="K22" t="s">
        <v>66</v>
      </c>
      <c r="L22">
        <v>14</v>
      </c>
      <c r="M22">
        <v>12</v>
      </c>
      <c r="N22">
        <v>168</v>
      </c>
      <c r="O22">
        <v>5673</v>
      </c>
      <c r="P22" t="s">
        <v>236</v>
      </c>
      <c r="Q22" s="1">
        <v>45786.607561192126</v>
      </c>
      <c r="R22">
        <v>98.945999999999998</v>
      </c>
      <c r="S22">
        <v>25.228000000000002</v>
      </c>
      <c r="T22">
        <v>3.9220000000000002</v>
      </c>
      <c r="U22">
        <v>9125</v>
      </c>
      <c r="V22">
        <v>140</v>
      </c>
      <c r="W22">
        <v>1872</v>
      </c>
      <c r="X22">
        <v>2590</v>
      </c>
      <c r="Y22">
        <v>0</v>
      </c>
      <c r="Z22">
        <v>11</v>
      </c>
      <c r="AA22">
        <v>0</v>
      </c>
      <c r="AB22">
        <v>0</v>
      </c>
      <c r="AC22">
        <v>102</v>
      </c>
      <c r="AD22">
        <v>39.04</v>
      </c>
      <c r="AE22">
        <v>50.078093000000003</v>
      </c>
      <c r="AF22">
        <v>51.5</v>
      </c>
      <c r="AG22">
        <v>10.7</v>
      </c>
      <c r="AH22">
        <v>15.6</v>
      </c>
      <c r="AI22">
        <v>16.3</v>
      </c>
      <c r="AJ22">
        <v>5.7</v>
      </c>
      <c r="AK22">
        <v>0.1</v>
      </c>
      <c r="AL22">
        <v>0</v>
      </c>
      <c r="AM22">
        <v>3.44</v>
      </c>
      <c r="AN22">
        <v>36.616999999999997</v>
      </c>
      <c r="AO22">
        <v>1.534</v>
      </c>
      <c r="AP22">
        <v>20.515000000000001</v>
      </c>
      <c r="AQ22">
        <v>0.253</v>
      </c>
      <c r="AR22">
        <v>0</v>
      </c>
      <c r="AS22">
        <v>11.117000000000001</v>
      </c>
      <c r="AT22">
        <v>78.108000000000004</v>
      </c>
      <c r="AU22">
        <v>16.228000000000002</v>
      </c>
      <c r="AV22">
        <v>23.66</v>
      </c>
      <c r="AW22">
        <v>24.722000000000001</v>
      </c>
      <c r="AX22">
        <v>8.6449999999999996</v>
      </c>
      <c r="AY22">
        <v>0.152</v>
      </c>
      <c r="AZ22">
        <v>0</v>
      </c>
      <c r="BA22">
        <v>959</v>
      </c>
      <c r="BB22">
        <v>0</v>
      </c>
      <c r="BC22" t="s">
        <v>67</v>
      </c>
      <c r="BD22">
        <v>0</v>
      </c>
      <c r="BE22" t="s">
        <v>68</v>
      </c>
      <c r="BF22" t="s">
        <v>69</v>
      </c>
      <c r="BG22">
        <v>1.1399999999999999</v>
      </c>
      <c r="BH22">
        <v>0</v>
      </c>
      <c r="BI22" s="1">
        <v>45824.273105787041</v>
      </c>
      <c r="BJ22">
        <v>3.6</v>
      </c>
      <c r="BK22">
        <v>1.0894999999999999</v>
      </c>
      <c r="BL22" s="36">
        <f>HLOOKUP($A22,차량별코스!$E$1:$AZ$20,_xlfn.XLOOKUP(탕데이터!$I22,차량별코스!$D$2:$D$20,차량별코스!$A$2:$A$20),0)</f>
        <v>6</v>
      </c>
      <c r="BM22">
        <f t="shared" si="8"/>
        <v>3131.8739999999998</v>
      </c>
      <c r="BN22">
        <f t="shared" si="9"/>
        <v>328.30400000000003</v>
      </c>
      <c r="BO22">
        <f>IF(COUNTIFS($BL$2:$BL22,$BL22,$O$2:$O22,$O22,$G$2:$G22,$G22)=1,_xlfn.MAXIFS($BO$2:$BO21,$O$2:$O21,$O22,$G$2:$G21,$G22)+1,_xlfn.MAXIFS($BO$2:$BO21,$O$2:$O21,$O22,$G$2:$G21,$G22))</f>
        <v>2</v>
      </c>
      <c r="BP22">
        <f t="shared" si="10"/>
        <v>2687.375</v>
      </c>
      <c r="BQ22">
        <f t="shared" si="11"/>
        <v>976.375</v>
      </c>
      <c r="BR22">
        <f t="shared" si="12"/>
        <v>1423.5</v>
      </c>
      <c r="BS22">
        <f t="shared" si="13"/>
        <v>1487.375</v>
      </c>
      <c r="BT22">
        <f t="shared" si="14"/>
        <v>520.125</v>
      </c>
      <c r="BU22">
        <f t="shared" si="15"/>
        <v>9.125</v>
      </c>
      <c r="BV22">
        <f t="shared" si="16"/>
        <v>0</v>
      </c>
      <c r="BW22">
        <f t="shared" si="17"/>
        <v>7103.875</v>
      </c>
      <c r="BX22">
        <f t="shared" si="18"/>
        <v>5673</v>
      </c>
      <c r="BY22" t="str">
        <f t="shared" si="19"/>
        <v>직행1</v>
      </c>
      <c r="BZ22">
        <f t="shared" si="20"/>
        <v>6</v>
      </c>
    </row>
    <row r="23" spans="1:78" x14ac:dyDescent="0.3">
      <c r="A23" s="32">
        <f t="shared" si="0"/>
        <v>45812</v>
      </c>
      <c r="B23" s="1">
        <v>45812.460439814815</v>
      </c>
      <c r="C23" t="s">
        <v>60</v>
      </c>
      <c r="D23" t="s">
        <v>60</v>
      </c>
      <c r="E23" t="s">
        <v>60</v>
      </c>
      <c r="F23" t="s">
        <v>61</v>
      </c>
      <c r="G23" t="s">
        <v>62</v>
      </c>
      <c r="H23" t="s">
        <v>63</v>
      </c>
      <c r="I23" t="s">
        <v>64</v>
      </c>
      <c r="J23" t="s">
        <v>65</v>
      </c>
      <c r="K23" t="s">
        <v>66</v>
      </c>
      <c r="L23">
        <v>14</v>
      </c>
      <c r="M23">
        <v>12</v>
      </c>
      <c r="N23">
        <v>168</v>
      </c>
      <c r="O23">
        <v>5673</v>
      </c>
      <c r="P23" t="s">
        <v>236</v>
      </c>
      <c r="Q23" s="1">
        <v>45786.607561192126</v>
      </c>
      <c r="R23">
        <v>121.878</v>
      </c>
      <c r="S23">
        <v>33.200000000000003</v>
      </c>
      <c r="T23">
        <v>3.6709999999999998</v>
      </c>
      <c r="U23">
        <v>12372</v>
      </c>
      <c r="V23">
        <v>7</v>
      </c>
      <c r="W23">
        <v>2837</v>
      </c>
      <c r="X23">
        <v>2921</v>
      </c>
      <c r="Y23">
        <v>0</v>
      </c>
      <c r="Z23">
        <v>18</v>
      </c>
      <c r="AA23">
        <v>1</v>
      </c>
      <c r="AB23">
        <v>109</v>
      </c>
      <c r="AC23">
        <v>87</v>
      </c>
      <c r="AD23">
        <v>35.46</v>
      </c>
      <c r="AE23">
        <v>46.049616</v>
      </c>
      <c r="AF23">
        <v>65.099999999999994</v>
      </c>
      <c r="AG23">
        <v>9.1</v>
      </c>
      <c r="AH23">
        <v>10.199999999999999</v>
      </c>
      <c r="AI23">
        <v>14.9</v>
      </c>
      <c r="AJ23">
        <v>0.8</v>
      </c>
      <c r="AK23">
        <v>0</v>
      </c>
      <c r="AL23">
        <v>0</v>
      </c>
      <c r="AM23">
        <v>3.22</v>
      </c>
      <c r="AN23">
        <v>35.85</v>
      </c>
      <c r="AO23">
        <v>5.7000000000000002E-2</v>
      </c>
      <c r="AP23">
        <v>22.931000000000001</v>
      </c>
      <c r="AQ23">
        <v>0.23799999999999999</v>
      </c>
      <c r="AR23">
        <v>0</v>
      </c>
      <c r="AS23">
        <v>14.769</v>
      </c>
      <c r="AT23">
        <v>133.45500000000001</v>
      </c>
      <c r="AU23">
        <v>18.655000000000001</v>
      </c>
      <c r="AV23">
        <v>20.91</v>
      </c>
      <c r="AW23">
        <v>30.545000000000002</v>
      </c>
      <c r="AX23">
        <v>1.64</v>
      </c>
      <c r="AY23">
        <v>0</v>
      </c>
      <c r="AZ23">
        <v>0</v>
      </c>
      <c r="BA23">
        <v>1177</v>
      </c>
      <c r="BB23">
        <v>0</v>
      </c>
      <c r="BC23" t="s">
        <v>67</v>
      </c>
      <c r="BD23">
        <v>0</v>
      </c>
      <c r="BE23" t="s">
        <v>68</v>
      </c>
      <c r="BF23" t="s">
        <v>69</v>
      </c>
      <c r="BG23">
        <v>1.1399999999999999</v>
      </c>
      <c r="BH23">
        <v>0</v>
      </c>
      <c r="BI23" s="1">
        <v>45824.273105787041</v>
      </c>
      <c r="BJ23">
        <v>3.6</v>
      </c>
      <c r="BK23">
        <v>1.0197000000000001</v>
      </c>
      <c r="BL23" s="36">
        <f>HLOOKUP($A23,차량별코스!$E$1:$AZ$20,_xlfn.XLOOKUP(탕데이터!$I23,차량별코스!$D$2:$D$20,차량별코스!$A$2:$A$20),0)</f>
        <v>6</v>
      </c>
      <c r="BM23">
        <f t="shared" si="8"/>
        <v>3131.8739999999998</v>
      </c>
      <c r="BN23">
        <f t="shared" si="9"/>
        <v>328.30400000000003</v>
      </c>
      <c r="BO23">
        <f>IF(COUNTIFS($BL$2:$BL23,$BL23,$O$2:$O23,$O23,$G$2:$G23,$G23)=1,_xlfn.MAXIFS($BO$2:$BO22,$O$2:$O22,$O23,$G$2:$G22,$G23)+1,_xlfn.MAXIFS($BO$2:$BO22,$O$2:$O22,$O23,$G$2:$G22,$G23))</f>
        <v>2</v>
      </c>
      <c r="BP23">
        <f t="shared" si="10"/>
        <v>5210.1719999999987</v>
      </c>
      <c r="BQ23">
        <f t="shared" si="11"/>
        <v>1125.8519999999999</v>
      </c>
      <c r="BR23">
        <f t="shared" si="12"/>
        <v>1261.944</v>
      </c>
      <c r="BS23">
        <f t="shared" si="13"/>
        <v>1843.4279999999999</v>
      </c>
      <c r="BT23">
        <f t="shared" si="14"/>
        <v>98.975999999999999</v>
      </c>
      <c r="BU23">
        <f t="shared" si="15"/>
        <v>0</v>
      </c>
      <c r="BV23">
        <f t="shared" si="16"/>
        <v>0</v>
      </c>
      <c r="BW23">
        <f t="shared" si="17"/>
        <v>9540.3719999999994</v>
      </c>
      <c r="BX23">
        <f t="shared" si="18"/>
        <v>5673</v>
      </c>
      <c r="BY23" t="str">
        <f t="shared" si="19"/>
        <v>직행1</v>
      </c>
      <c r="BZ23">
        <f t="shared" si="20"/>
        <v>6</v>
      </c>
    </row>
    <row r="24" spans="1:78" x14ac:dyDescent="0.3">
      <c r="A24" s="32">
        <f t="shared" si="0"/>
        <v>45812</v>
      </c>
      <c r="B24" s="1">
        <v>45812.648657407408</v>
      </c>
      <c r="C24" t="s">
        <v>60</v>
      </c>
      <c r="D24" t="s">
        <v>60</v>
      </c>
      <c r="E24" t="s">
        <v>60</v>
      </c>
      <c r="F24" t="s">
        <v>61</v>
      </c>
      <c r="G24" t="s">
        <v>62</v>
      </c>
      <c r="H24" t="s">
        <v>63</v>
      </c>
      <c r="I24" t="s">
        <v>64</v>
      </c>
      <c r="J24" t="s">
        <v>65</v>
      </c>
      <c r="K24" t="s">
        <v>66</v>
      </c>
      <c r="L24">
        <v>14</v>
      </c>
      <c r="M24">
        <v>12</v>
      </c>
      <c r="N24">
        <v>168</v>
      </c>
      <c r="O24">
        <v>5673</v>
      </c>
      <c r="P24" t="s">
        <v>236</v>
      </c>
      <c r="Q24" s="1">
        <v>45786.607561192126</v>
      </c>
      <c r="R24">
        <v>107.48</v>
      </c>
      <c r="S24">
        <v>31.427</v>
      </c>
      <c r="T24">
        <v>3.42</v>
      </c>
      <c r="U24">
        <v>11386</v>
      </c>
      <c r="V24">
        <v>9</v>
      </c>
      <c r="W24">
        <v>2488</v>
      </c>
      <c r="X24">
        <v>2691</v>
      </c>
      <c r="Y24">
        <v>1</v>
      </c>
      <c r="Z24">
        <v>23</v>
      </c>
      <c r="AA24">
        <v>0</v>
      </c>
      <c r="AB24">
        <v>0</v>
      </c>
      <c r="AC24">
        <v>97</v>
      </c>
      <c r="AD24">
        <v>33.979999999999997</v>
      </c>
      <c r="AE24">
        <v>43.528866999999998</v>
      </c>
      <c r="AF24">
        <v>88.8</v>
      </c>
      <c r="AG24">
        <v>3.5</v>
      </c>
      <c r="AH24">
        <v>3.3</v>
      </c>
      <c r="AI24">
        <v>3.4</v>
      </c>
      <c r="AJ24">
        <v>1</v>
      </c>
      <c r="AK24">
        <v>0</v>
      </c>
      <c r="AL24">
        <v>0</v>
      </c>
      <c r="AM24">
        <v>3</v>
      </c>
      <c r="AN24">
        <v>36.551000000000002</v>
      </c>
      <c r="AO24">
        <v>7.9000000000000001E-2</v>
      </c>
      <c r="AP24">
        <v>21.850999999999999</v>
      </c>
      <c r="AQ24">
        <v>0.24199999999999999</v>
      </c>
      <c r="AR24">
        <v>0.93</v>
      </c>
      <c r="AS24">
        <v>21.399000000000001</v>
      </c>
      <c r="AT24">
        <v>167.24</v>
      </c>
      <c r="AU24">
        <v>6.5919999999999996</v>
      </c>
      <c r="AV24">
        <v>6.2149999999999999</v>
      </c>
      <c r="AW24">
        <v>6.4029999999999996</v>
      </c>
      <c r="AX24">
        <v>1.883</v>
      </c>
      <c r="AY24">
        <v>0</v>
      </c>
      <c r="AZ24">
        <v>0</v>
      </c>
      <c r="BA24">
        <v>1042</v>
      </c>
      <c r="BB24">
        <v>0</v>
      </c>
      <c r="BC24" t="s">
        <v>67</v>
      </c>
      <c r="BD24">
        <v>0</v>
      </c>
      <c r="BE24" t="s">
        <v>68</v>
      </c>
      <c r="BF24" t="s">
        <v>69</v>
      </c>
      <c r="BG24">
        <v>1.1399999999999999</v>
      </c>
      <c r="BH24">
        <v>0</v>
      </c>
      <c r="BI24" s="1">
        <v>45824.273105787041</v>
      </c>
      <c r="BJ24">
        <v>3.6</v>
      </c>
      <c r="BK24">
        <v>0.95</v>
      </c>
      <c r="BL24" s="36">
        <f>HLOOKUP($A24,차량별코스!$E$1:$AZ$20,_xlfn.XLOOKUP(탕데이터!$I24,차량별코스!$D$2:$D$20,차량별코스!$A$2:$A$20),0)</f>
        <v>6</v>
      </c>
      <c r="BM24">
        <f t="shared" si="8"/>
        <v>3131.8739999999998</v>
      </c>
      <c r="BN24">
        <f t="shared" si="9"/>
        <v>328.30400000000003</v>
      </c>
      <c r="BO24">
        <f>IF(COUNTIFS($BL$2:$BL24,$BL24,$O$2:$O24,$O24,$G$2:$G24,$G24)=1,_xlfn.MAXIFS($BO$2:$BO23,$O$2:$O23,$O24,$G$2:$G23,$G24)+1,_xlfn.MAXIFS($BO$2:$BO23,$O$2:$O23,$O24,$G$2:$G23,$G24))</f>
        <v>2</v>
      </c>
      <c r="BP24">
        <f t="shared" si="10"/>
        <v>7613.768</v>
      </c>
      <c r="BQ24">
        <f t="shared" si="11"/>
        <v>398.51000000000005</v>
      </c>
      <c r="BR24">
        <f t="shared" si="12"/>
        <v>375.738</v>
      </c>
      <c r="BS24">
        <f t="shared" si="13"/>
        <v>387.12400000000002</v>
      </c>
      <c r="BT24">
        <f t="shared" si="14"/>
        <v>113.86</v>
      </c>
      <c r="BU24">
        <f t="shared" si="15"/>
        <v>0</v>
      </c>
      <c r="BV24">
        <f t="shared" si="16"/>
        <v>0</v>
      </c>
      <c r="BW24">
        <f t="shared" si="17"/>
        <v>8889</v>
      </c>
      <c r="BX24">
        <f t="shared" si="18"/>
        <v>5673</v>
      </c>
      <c r="BY24" t="str">
        <f t="shared" si="19"/>
        <v>직행1</v>
      </c>
      <c r="BZ24">
        <f t="shared" si="20"/>
        <v>6</v>
      </c>
    </row>
    <row r="25" spans="1:78" x14ac:dyDescent="0.3">
      <c r="A25" s="32">
        <f t="shared" si="0"/>
        <v>45813</v>
      </c>
      <c r="B25" s="1">
        <v>45813.269942129627</v>
      </c>
      <c r="C25" t="s">
        <v>60</v>
      </c>
      <c r="D25" t="s">
        <v>60</v>
      </c>
      <c r="E25" t="s">
        <v>60</v>
      </c>
      <c r="F25" t="s">
        <v>61</v>
      </c>
      <c r="G25" t="s">
        <v>62</v>
      </c>
      <c r="H25" t="s">
        <v>63</v>
      </c>
      <c r="I25" t="s">
        <v>64</v>
      </c>
      <c r="J25" t="s">
        <v>65</v>
      </c>
      <c r="K25" t="s">
        <v>66</v>
      </c>
      <c r="L25">
        <v>14</v>
      </c>
      <c r="M25">
        <v>12</v>
      </c>
      <c r="N25">
        <v>168</v>
      </c>
      <c r="O25">
        <v>5673</v>
      </c>
      <c r="P25" t="s">
        <v>236</v>
      </c>
      <c r="Q25" s="1">
        <v>45786.607561192126</v>
      </c>
      <c r="R25">
        <v>115.678</v>
      </c>
      <c r="S25">
        <v>32.008000000000003</v>
      </c>
      <c r="T25">
        <v>3.6139999999999999</v>
      </c>
      <c r="U25">
        <v>11960</v>
      </c>
      <c r="V25">
        <v>402</v>
      </c>
      <c r="W25">
        <v>2430</v>
      </c>
      <c r="X25">
        <v>3223</v>
      </c>
      <c r="Y25">
        <v>5</v>
      </c>
      <c r="Z25">
        <v>16</v>
      </c>
      <c r="AA25">
        <v>0</v>
      </c>
      <c r="AB25">
        <v>0</v>
      </c>
      <c r="AC25">
        <v>96</v>
      </c>
      <c r="AD25">
        <v>34.82</v>
      </c>
      <c r="AE25">
        <v>45.622340000000001</v>
      </c>
      <c r="AF25">
        <v>86.4</v>
      </c>
      <c r="AG25">
        <v>3.8</v>
      </c>
      <c r="AH25">
        <v>5</v>
      </c>
      <c r="AI25">
        <v>4.0999999999999996</v>
      </c>
      <c r="AJ25">
        <v>0.6</v>
      </c>
      <c r="AK25">
        <v>0</v>
      </c>
      <c r="AL25">
        <v>0</v>
      </c>
      <c r="AM25">
        <v>3.17</v>
      </c>
      <c r="AN25">
        <v>36.238</v>
      </c>
      <c r="AO25">
        <v>3.3610000000000002</v>
      </c>
      <c r="AP25">
        <v>20.318000000000001</v>
      </c>
      <c r="AQ25">
        <v>0.27700000000000002</v>
      </c>
      <c r="AR25">
        <v>4.3220000000000001</v>
      </c>
      <c r="AS25">
        <v>13.831</v>
      </c>
      <c r="AT25">
        <v>171.36</v>
      </c>
      <c r="AU25">
        <v>7.5369999999999999</v>
      </c>
      <c r="AV25">
        <v>9.9169999999999998</v>
      </c>
      <c r="AW25">
        <v>8.1319999999999997</v>
      </c>
      <c r="AX25">
        <v>1.19</v>
      </c>
      <c r="AY25">
        <v>0</v>
      </c>
      <c r="AZ25">
        <v>0</v>
      </c>
      <c r="BA25">
        <v>1123</v>
      </c>
      <c r="BB25">
        <v>0</v>
      </c>
      <c r="BC25" t="s">
        <v>67</v>
      </c>
      <c r="BD25">
        <v>0</v>
      </c>
      <c r="BE25" t="s">
        <v>68</v>
      </c>
      <c r="BF25" t="s">
        <v>69</v>
      </c>
      <c r="BG25">
        <v>1.1399999999999999</v>
      </c>
      <c r="BH25">
        <v>0</v>
      </c>
      <c r="BI25" s="1">
        <v>45824.273105787041</v>
      </c>
      <c r="BJ25">
        <v>3.6</v>
      </c>
      <c r="BK25">
        <v>1.0039</v>
      </c>
      <c r="BL25" s="36">
        <f>HLOOKUP($A25,차량별코스!$E$1:$AZ$20,_xlfn.XLOOKUP(탕데이터!$I25,차량별코스!$D$2:$D$20,차량별코스!$A$2:$A$20),0)</f>
        <v>7</v>
      </c>
      <c r="BM25">
        <f t="shared" si="8"/>
        <v>3131.8739999999998</v>
      </c>
      <c r="BN25">
        <f t="shared" si="9"/>
        <v>331.34800000000001</v>
      </c>
      <c r="BO25">
        <f>IF(COUNTIFS($BL$2:$BL25,$BL25,$O$2:$O25,$O25,$G$2:$G25,$G25)=1,_xlfn.MAXIFS($BO$2:$BO24,$O$2:$O24,$O25,$G$2:$G24,$G25)+1,_xlfn.MAXIFS($BO$2:$BO24,$O$2:$O24,$O25,$G$2:$G24,$G25))</f>
        <v>3</v>
      </c>
      <c r="BP25">
        <f t="shared" si="10"/>
        <v>7501.4400000000005</v>
      </c>
      <c r="BQ25">
        <f t="shared" si="11"/>
        <v>454.47999999999996</v>
      </c>
      <c r="BR25">
        <f t="shared" si="12"/>
        <v>598</v>
      </c>
      <c r="BS25">
        <f t="shared" si="13"/>
        <v>490.35999999999996</v>
      </c>
      <c r="BT25">
        <f t="shared" si="14"/>
        <v>71.760000000000005</v>
      </c>
      <c r="BU25">
        <f t="shared" si="15"/>
        <v>0</v>
      </c>
      <c r="BV25">
        <f t="shared" si="16"/>
        <v>0</v>
      </c>
      <c r="BW25">
        <f t="shared" si="17"/>
        <v>9116.0400000000009</v>
      </c>
      <c r="BX25">
        <f t="shared" si="18"/>
        <v>5673</v>
      </c>
      <c r="BY25" t="str">
        <f t="shared" si="19"/>
        <v>직행1</v>
      </c>
      <c r="BZ25">
        <f t="shared" si="20"/>
        <v>7</v>
      </c>
    </row>
    <row r="26" spans="1:78" x14ac:dyDescent="0.3">
      <c r="A26" s="32">
        <f t="shared" si="0"/>
        <v>45813</v>
      </c>
      <c r="B26" s="1">
        <v>45813.531319444446</v>
      </c>
      <c r="C26" t="s">
        <v>60</v>
      </c>
      <c r="D26" t="s">
        <v>60</v>
      </c>
      <c r="E26" t="s">
        <v>60</v>
      </c>
      <c r="F26" t="s">
        <v>61</v>
      </c>
      <c r="G26" t="s">
        <v>62</v>
      </c>
      <c r="H26" t="s">
        <v>63</v>
      </c>
      <c r="I26" t="s">
        <v>64</v>
      </c>
      <c r="J26" t="s">
        <v>65</v>
      </c>
      <c r="K26" t="s">
        <v>66</v>
      </c>
      <c r="L26">
        <v>14</v>
      </c>
      <c r="M26">
        <v>12</v>
      </c>
      <c r="N26">
        <v>168</v>
      </c>
      <c r="O26">
        <v>5673</v>
      </c>
      <c r="P26" t="s">
        <v>236</v>
      </c>
      <c r="Q26" s="1">
        <v>45786.607561192126</v>
      </c>
      <c r="R26">
        <v>117.952</v>
      </c>
      <c r="S26">
        <v>35.189</v>
      </c>
      <c r="T26">
        <v>3.3519999999999999</v>
      </c>
      <c r="U26">
        <v>14928</v>
      </c>
      <c r="V26">
        <v>27</v>
      </c>
      <c r="W26">
        <v>3738</v>
      </c>
      <c r="X26">
        <v>2719</v>
      </c>
      <c r="Y26">
        <v>2</v>
      </c>
      <c r="Z26">
        <v>0</v>
      </c>
      <c r="AA26">
        <v>1</v>
      </c>
      <c r="AB26">
        <v>262</v>
      </c>
      <c r="AC26">
        <v>100</v>
      </c>
      <c r="AD26">
        <v>28.45</v>
      </c>
      <c r="AE26">
        <v>38.038809999999998</v>
      </c>
      <c r="AF26">
        <v>87.6</v>
      </c>
      <c r="AG26">
        <v>4.0999999999999996</v>
      </c>
      <c r="AH26">
        <v>4.0999999999999996</v>
      </c>
      <c r="AI26">
        <v>3.6</v>
      </c>
      <c r="AJ26">
        <v>0.5</v>
      </c>
      <c r="AK26">
        <v>0</v>
      </c>
      <c r="AL26">
        <v>0</v>
      </c>
      <c r="AM26">
        <v>2.94</v>
      </c>
      <c r="AN26">
        <v>31.780999999999999</v>
      </c>
      <c r="AO26">
        <v>0.18099999999999999</v>
      </c>
      <c r="AP26">
        <v>25.04</v>
      </c>
      <c r="AQ26">
        <v>0.22900000000000001</v>
      </c>
      <c r="AR26">
        <v>1.696</v>
      </c>
      <c r="AS26">
        <v>0</v>
      </c>
      <c r="AT26">
        <v>217.54</v>
      </c>
      <c r="AU26">
        <v>10.182</v>
      </c>
      <c r="AV26">
        <v>10.182</v>
      </c>
      <c r="AW26">
        <v>8.94</v>
      </c>
      <c r="AX26">
        <v>1.242</v>
      </c>
      <c r="AY26">
        <v>0</v>
      </c>
      <c r="AZ26">
        <v>0</v>
      </c>
      <c r="BA26">
        <v>1133</v>
      </c>
      <c r="BB26">
        <v>0</v>
      </c>
      <c r="BC26" t="s">
        <v>67</v>
      </c>
      <c r="BD26">
        <v>0</v>
      </c>
      <c r="BE26" t="s">
        <v>68</v>
      </c>
      <c r="BF26" t="s">
        <v>69</v>
      </c>
      <c r="BG26">
        <v>1.1399999999999999</v>
      </c>
      <c r="BH26">
        <v>0</v>
      </c>
      <c r="BI26" s="1">
        <v>45824.273105787041</v>
      </c>
      <c r="BJ26">
        <v>3.6</v>
      </c>
      <c r="BK26">
        <v>0.93110000000000004</v>
      </c>
      <c r="BL26" s="36">
        <f>HLOOKUP($A26,차량별코스!$E$1:$AZ$20,_xlfn.XLOOKUP(탕데이터!$I26,차량별코스!$D$2:$D$20,차량별코스!$A$2:$A$20),0)</f>
        <v>7</v>
      </c>
      <c r="BM26">
        <f t="shared" si="8"/>
        <v>3131.8739999999998</v>
      </c>
      <c r="BN26">
        <f t="shared" si="9"/>
        <v>331.34800000000001</v>
      </c>
      <c r="BO26">
        <f>IF(COUNTIFS($BL$2:$BL26,$BL26,$O$2:$O26,$O26,$G$2:$G26,$G26)=1,_xlfn.MAXIFS($BO$2:$BO25,$O$2:$O25,$O26,$G$2:$G25,$G26)+1,_xlfn.MAXIFS($BO$2:$BO25,$O$2:$O25,$O26,$G$2:$G25,$G26))</f>
        <v>3</v>
      </c>
      <c r="BP26">
        <f t="shared" si="10"/>
        <v>9311.9279999999981</v>
      </c>
      <c r="BQ26">
        <f t="shared" si="11"/>
        <v>612.04799999999989</v>
      </c>
      <c r="BR26">
        <f t="shared" si="12"/>
        <v>612.04799999999989</v>
      </c>
      <c r="BS26">
        <f t="shared" si="13"/>
        <v>537.40800000000002</v>
      </c>
      <c r="BT26">
        <f t="shared" si="14"/>
        <v>74.64</v>
      </c>
      <c r="BU26">
        <f t="shared" si="15"/>
        <v>0</v>
      </c>
      <c r="BV26">
        <f t="shared" si="16"/>
        <v>0</v>
      </c>
      <c r="BW26">
        <f t="shared" si="17"/>
        <v>11148.071999999998</v>
      </c>
      <c r="BX26">
        <f t="shared" si="18"/>
        <v>5673</v>
      </c>
      <c r="BY26" t="str">
        <f t="shared" si="19"/>
        <v>직행1</v>
      </c>
      <c r="BZ26">
        <f t="shared" si="20"/>
        <v>7</v>
      </c>
    </row>
    <row r="27" spans="1:78" x14ac:dyDescent="0.3">
      <c r="A27" s="32">
        <f t="shared" si="0"/>
        <v>45813</v>
      </c>
      <c r="B27" s="1">
        <v>45813.764074074075</v>
      </c>
      <c r="C27" t="s">
        <v>60</v>
      </c>
      <c r="D27" t="s">
        <v>60</v>
      </c>
      <c r="E27" t="s">
        <v>60</v>
      </c>
      <c r="F27" t="s">
        <v>61</v>
      </c>
      <c r="G27" t="s">
        <v>62</v>
      </c>
      <c r="H27" t="s">
        <v>63</v>
      </c>
      <c r="I27" t="s">
        <v>64</v>
      </c>
      <c r="J27" t="s">
        <v>65</v>
      </c>
      <c r="K27" t="s">
        <v>66</v>
      </c>
      <c r="L27">
        <v>14</v>
      </c>
      <c r="M27">
        <v>12</v>
      </c>
      <c r="N27">
        <v>168</v>
      </c>
      <c r="O27">
        <v>5673</v>
      </c>
      <c r="P27" t="s">
        <v>236</v>
      </c>
      <c r="Q27" s="1">
        <v>45786.607561192126</v>
      </c>
      <c r="R27">
        <v>97.718000000000004</v>
      </c>
      <c r="S27">
        <v>25.14</v>
      </c>
      <c r="T27">
        <v>3.887</v>
      </c>
      <c r="U27">
        <v>9658</v>
      </c>
      <c r="V27">
        <v>19</v>
      </c>
      <c r="W27">
        <v>2354</v>
      </c>
      <c r="X27">
        <v>2573</v>
      </c>
      <c r="Y27">
        <v>1</v>
      </c>
      <c r="Z27">
        <v>0</v>
      </c>
      <c r="AA27">
        <v>1</v>
      </c>
      <c r="AB27">
        <v>278</v>
      </c>
      <c r="AC27">
        <v>90</v>
      </c>
      <c r="AD27">
        <v>36.42</v>
      </c>
      <c r="AE27">
        <v>48.288901000000003</v>
      </c>
      <c r="AF27">
        <v>72.900000000000006</v>
      </c>
      <c r="AG27">
        <v>6.1</v>
      </c>
      <c r="AH27">
        <v>7.7</v>
      </c>
      <c r="AI27">
        <v>12.7</v>
      </c>
      <c r="AJ27">
        <v>0.6</v>
      </c>
      <c r="AK27">
        <v>0</v>
      </c>
      <c r="AL27">
        <v>0</v>
      </c>
      <c r="AM27">
        <v>3.41</v>
      </c>
      <c r="AN27">
        <v>35.423999999999999</v>
      </c>
      <c r="AO27">
        <v>0.19700000000000001</v>
      </c>
      <c r="AP27">
        <v>24.373999999999999</v>
      </c>
      <c r="AQ27">
        <v>0.25600000000000001</v>
      </c>
      <c r="AR27">
        <v>1.0229999999999999</v>
      </c>
      <c r="AS27">
        <v>0</v>
      </c>
      <c r="AT27">
        <v>116.64</v>
      </c>
      <c r="AU27">
        <v>9.76</v>
      </c>
      <c r="AV27">
        <v>12.32</v>
      </c>
      <c r="AW27">
        <v>20.32</v>
      </c>
      <c r="AX27">
        <v>0.96</v>
      </c>
      <c r="AY27">
        <v>0</v>
      </c>
      <c r="AZ27">
        <v>0</v>
      </c>
      <c r="BA27">
        <v>946</v>
      </c>
      <c r="BB27">
        <v>0</v>
      </c>
      <c r="BC27" t="s">
        <v>67</v>
      </c>
      <c r="BD27">
        <v>0</v>
      </c>
      <c r="BE27" t="s">
        <v>68</v>
      </c>
      <c r="BF27" t="s">
        <v>69</v>
      </c>
      <c r="BG27">
        <v>1.1399999999999999</v>
      </c>
      <c r="BH27">
        <v>0</v>
      </c>
      <c r="BI27" s="1">
        <v>45824.273105787041</v>
      </c>
      <c r="BJ27">
        <v>3.6</v>
      </c>
      <c r="BK27">
        <v>1.0797000000000001</v>
      </c>
      <c r="BL27" s="36">
        <f>HLOOKUP($A27,차량별코스!$E$1:$AZ$20,_xlfn.XLOOKUP(탕데이터!$I27,차량별코스!$D$2:$D$20,차량별코스!$A$2:$A$20),0)</f>
        <v>7</v>
      </c>
      <c r="BM27">
        <f t="shared" si="8"/>
        <v>3131.8739999999998</v>
      </c>
      <c r="BN27">
        <f t="shared" si="9"/>
        <v>331.34800000000001</v>
      </c>
      <c r="BO27">
        <f>IF(COUNTIFS($BL$2:$BL27,$BL27,$O$2:$O27,$O27,$G$2:$G27,$G27)=1,_xlfn.MAXIFS($BO$2:$BO26,$O$2:$O26,$O27,$G$2:$G26,$G27)+1,_xlfn.MAXIFS($BO$2:$BO26,$O$2:$O26,$O27,$G$2:$G26,$G27))</f>
        <v>3</v>
      </c>
      <c r="BP27">
        <f t="shared" si="10"/>
        <v>4667.6820000000007</v>
      </c>
      <c r="BQ27">
        <f t="shared" si="11"/>
        <v>589.13800000000003</v>
      </c>
      <c r="BR27">
        <f t="shared" si="12"/>
        <v>743.66599999999994</v>
      </c>
      <c r="BS27">
        <f t="shared" si="13"/>
        <v>1226.566</v>
      </c>
      <c r="BT27">
        <f t="shared" si="14"/>
        <v>57.948</v>
      </c>
      <c r="BU27">
        <f t="shared" si="15"/>
        <v>0</v>
      </c>
      <c r="BV27">
        <f t="shared" si="16"/>
        <v>0</v>
      </c>
      <c r="BW27">
        <f t="shared" si="17"/>
        <v>7285.0000000000009</v>
      </c>
      <c r="BX27">
        <f t="shared" si="18"/>
        <v>5673</v>
      </c>
      <c r="BY27" t="str">
        <f t="shared" si="19"/>
        <v>직행1</v>
      </c>
      <c r="BZ27">
        <f t="shared" si="20"/>
        <v>7</v>
      </c>
    </row>
    <row r="28" spans="1:78" x14ac:dyDescent="0.3">
      <c r="A28" s="32">
        <f t="shared" si="0"/>
        <v>45814</v>
      </c>
      <c r="B28" s="1">
        <v>45814.269016203703</v>
      </c>
      <c r="C28" t="s">
        <v>60</v>
      </c>
      <c r="D28" t="s">
        <v>60</v>
      </c>
      <c r="E28" t="s">
        <v>60</v>
      </c>
      <c r="F28" t="s">
        <v>61</v>
      </c>
      <c r="G28" t="s">
        <v>62</v>
      </c>
      <c r="H28" t="s">
        <v>63</v>
      </c>
      <c r="I28" t="s">
        <v>64</v>
      </c>
      <c r="J28" t="s">
        <v>65</v>
      </c>
      <c r="K28" t="s">
        <v>66</v>
      </c>
      <c r="L28">
        <v>14</v>
      </c>
      <c r="M28">
        <v>12</v>
      </c>
      <c r="N28">
        <v>168</v>
      </c>
      <c r="O28">
        <v>5673</v>
      </c>
      <c r="P28" t="s">
        <v>236</v>
      </c>
      <c r="Q28" s="1">
        <v>45786.607561192126</v>
      </c>
      <c r="R28">
        <v>118.53700000000001</v>
      </c>
      <c r="S28">
        <v>31.039000000000001</v>
      </c>
      <c r="T28">
        <v>3.819</v>
      </c>
      <c r="U28">
        <v>10907</v>
      </c>
      <c r="V28">
        <v>186</v>
      </c>
      <c r="W28">
        <v>1382</v>
      </c>
      <c r="X28">
        <v>2805</v>
      </c>
      <c r="Y28">
        <v>0</v>
      </c>
      <c r="Z28">
        <v>0</v>
      </c>
      <c r="AA28">
        <v>0</v>
      </c>
      <c r="AB28">
        <v>0</v>
      </c>
      <c r="AC28">
        <v>97</v>
      </c>
      <c r="AD28">
        <v>39.119999999999997</v>
      </c>
      <c r="AE28">
        <v>45.693648000000003</v>
      </c>
      <c r="AF28">
        <v>68.2</v>
      </c>
      <c r="AG28">
        <v>9.4</v>
      </c>
      <c r="AH28">
        <v>10.7</v>
      </c>
      <c r="AI28">
        <v>9.3000000000000007</v>
      </c>
      <c r="AJ28">
        <v>2.4</v>
      </c>
      <c r="AK28">
        <v>0</v>
      </c>
      <c r="AL28">
        <v>0</v>
      </c>
      <c r="AM28">
        <v>3.35</v>
      </c>
      <c r="AN28">
        <v>33.875999999999998</v>
      </c>
      <c r="AO28">
        <v>1.7050000000000001</v>
      </c>
      <c r="AP28">
        <v>12.670999999999999</v>
      </c>
      <c r="AQ28">
        <v>0.23599999999999999</v>
      </c>
      <c r="AR28">
        <v>0</v>
      </c>
      <c r="AS28">
        <v>0</v>
      </c>
      <c r="AT28">
        <v>123.89700000000001</v>
      </c>
      <c r="AU28">
        <v>17.077000000000002</v>
      </c>
      <c r="AV28">
        <v>19.437999999999999</v>
      </c>
      <c r="AW28">
        <v>16.895</v>
      </c>
      <c r="AX28">
        <v>4.3600000000000003</v>
      </c>
      <c r="AY28">
        <v>0</v>
      </c>
      <c r="AZ28">
        <v>0</v>
      </c>
      <c r="BA28">
        <v>1143</v>
      </c>
      <c r="BB28">
        <v>0</v>
      </c>
      <c r="BC28" t="s">
        <v>67</v>
      </c>
      <c r="BD28">
        <v>0</v>
      </c>
      <c r="BE28" t="s">
        <v>68</v>
      </c>
      <c r="BF28" t="s">
        <v>69</v>
      </c>
      <c r="BG28">
        <v>1.1399999999999999</v>
      </c>
      <c r="BH28">
        <v>0</v>
      </c>
      <c r="BI28" s="1">
        <v>45824.273105787041</v>
      </c>
      <c r="BJ28">
        <v>3.6</v>
      </c>
      <c r="BK28">
        <v>1.0608</v>
      </c>
      <c r="BL28" s="36">
        <f>HLOOKUP($A28,차량별코스!$E$1:$AZ$20,_xlfn.XLOOKUP(탕데이터!$I28,차량별코스!$D$2:$D$20,차량별코스!$A$2:$A$20),0)</f>
        <v>8</v>
      </c>
      <c r="BM28">
        <f t="shared" si="8"/>
        <v>3131.8739999999998</v>
      </c>
      <c r="BN28">
        <f t="shared" si="9"/>
        <v>361.69299999999998</v>
      </c>
      <c r="BO28">
        <f>IF(COUNTIFS($BL$2:$BL28,$BL28,$O$2:$O28,$O28,$G$2:$G28,$G28)=1,_xlfn.MAXIFS($BO$2:$BO27,$O$2:$O27,$O28,$G$2:$G27,$G28)+1,_xlfn.MAXIFS($BO$2:$BO27,$O$2:$O27,$O28,$G$2:$G27,$G28))</f>
        <v>4</v>
      </c>
      <c r="BP28">
        <f t="shared" si="10"/>
        <v>5870.5740000000005</v>
      </c>
      <c r="BQ28">
        <f t="shared" si="11"/>
        <v>1025.258</v>
      </c>
      <c r="BR28">
        <f t="shared" si="12"/>
        <v>1167.049</v>
      </c>
      <c r="BS28">
        <f t="shared" si="13"/>
        <v>1014.3510000000001</v>
      </c>
      <c r="BT28">
        <f t="shared" si="14"/>
        <v>261.76800000000003</v>
      </c>
      <c r="BU28">
        <f t="shared" si="15"/>
        <v>0</v>
      </c>
      <c r="BV28">
        <f t="shared" si="16"/>
        <v>0</v>
      </c>
      <c r="BW28">
        <f t="shared" si="17"/>
        <v>9339</v>
      </c>
      <c r="BX28">
        <f t="shared" si="18"/>
        <v>5673</v>
      </c>
      <c r="BY28" t="str">
        <f t="shared" si="19"/>
        <v>직행1</v>
      </c>
      <c r="BZ28">
        <f t="shared" si="20"/>
        <v>8</v>
      </c>
    </row>
    <row r="29" spans="1:78" x14ac:dyDescent="0.3">
      <c r="A29" s="32">
        <f t="shared" si="0"/>
        <v>45814</v>
      </c>
      <c r="B29" s="1">
        <v>45814.555671296293</v>
      </c>
      <c r="C29" t="s">
        <v>60</v>
      </c>
      <c r="D29" t="s">
        <v>60</v>
      </c>
      <c r="E29" t="s">
        <v>60</v>
      </c>
      <c r="F29" t="s">
        <v>61</v>
      </c>
      <c r="G29" t="s">
        <v>62</v>
      </c>
      <c r="H29" t="s">
        <v>63</v>
      </c>
      <c r="I29" t="s">
        <v>64</v>
      </c>
      <c r="J29" t="s">
        <v>65</v>
      </c>
      <c r="K29" t="s">
        <v>66</v>
      </c>
      <c r="L29">
        <v>14</v>
      </c>
      <c r="M29">
        <v>12</v>
      </c>
      <c r="N29">
        <v>168</v>
      </c>
      <c r="O29">
        <v>5673</v>
      </c>
      <c r="P29" t="s">
        <v>236</v>
      </c>
      <c r="Q29" s="1">
        <v>45786.607561192126</v>
      </c>
      <c r="R29">
        <v>117.69</v>
      </c>
      <c r="S29">
        <v>34.073999999999998</v>
      </c>
      <c r="T29">
        <v>3.4540000000000002</v>
      </c>
      <c r="U29">
        <v>13120</v>
      </c>
      <c r="V29">
        <v>31</v>
      </c>
      <c r="W29">
        <v>3224</v>
      </c>
      <c r="X29">
        <v>2984</v>
      </c>
      <c r="Y29">
        <v>1</v>
      </c>
      <c r="Z29">
        <v>17</v>
      </c>
      <c r="AA29">
        <v>2</v>
      </c>
      <c r="AB29">
        <v>265</v>
      </c>
      <c r="AC29">
        <v>83</v>
      </c>
      <c r="AD29">
        <v>32.29</v>
      </c>
      <c r="AE29">
        <v>42.948197</v>
      </c>
      <c r="AF29">
        <v>85.8</v>
      </c>
      <c r="AG29">
        <v>4.4000000000000004</v>
      </c>
      <c r="AH29">
        <v>5.3</v>
      </c>
      <c r="AI29">
        <v>4.4000000000000004</v>
      </c>
      <c r="AJ29">
        <v>0</v>
      </c>
      <c r="AK29">
        <v>0</v>
      </c>
      <c r="AL29">
        <v>0</v>
      </c>
      <c r="AM29">
        <v>3.03</v>
      </c>
      <c r="AN29">
        <v>35.558999999999997</v>
      </c>
      <c r="AO29">
        <v>0.23599999999999999</v>
      </c>
      <c r="AP29">
        <v>24.573</v>
      </c>
      <c r="AQ29">
        <v>0.246</v>
      </c>
      <c r="AR29">
        <v>0.85</v>
      </c>
      <c r="AS29">
        <v>14.445</v>
      </c>
      <c r="AT29">
        <v>187.33</v>
      </c>
      <c r="AU29">
        <v>9.6069999999999993</v>
      </c>
      <c r="AV29">
        <v>11.571999999999999</v>
      </c>
      <c r="AW29">
        <v>9.6069999999999993</v>
      </c>
      <c r="AX29">
        <v>0</v>
      </c>
      <c r="AY29">
        <v>0</v>
      </c>
      <c r="AZ29">
        <v>0</v>
      </c>
      <c r="BA29">
        <v>1133</v>
      </c>
      <c r="BB29">
        <v>0</v>
      </c>
      <c r="BC29" t="s">
        <v>67</v>
      </c>
      <c r="BD29">
        <v>0</v>
      </c>
      <c r="BE29" t="s">
        <v>68</v>
      </c>
      <c r="BF29" t="s">
        <v>69</v>
      </c>
      <c r="BG29">
        <v>1.1399999999999999</v>
      </c>
      <c r="BH29">
        <v>0</v>
      </c>
      <c r="BI29" s="1">
        <v>45824.273105787041</v>
      </c>
      <c r="BJ29">
        <v>3.6</v>
      </c>
      <c r="BK29">
        <v>0.95940000000000003</v>
      </c>
      <c r="BL29" s="36">
        <f>HLOOKUP($A29,차량별코스!$E$1:$AZ$20,_xlfn.XLOOKUP(탕데이터!$I29,차량별코스!$D$2:$D$20,차량별코스!$A$2:$A$20),0)</f>
        <v>8</v>
      </c>
      <c r="BM29">
        <f t="shared" si="8"/>
        <v>3131.8739999999998</v>
      </c>
      <c r="BN29">
        <f t="shared" si="9"/>
        <v>361.69299999999998</v>
      </c>
      <c r="BO29">
        <f>IF(COUNTIFS($BL$2:$BL29,$BL29,$O$2:$O29,$O29,$G$2:$G29,$G29)=1,_xlfn.MAXIFS($BO$2:$BO28,$O$2:$O28,$O29,$G$2:$G28,$G29)+1,_xlfn.MAXIFS($BO$2:$BO28,$O$2:$O28,$O29,$G$2:$G28,$G29))</f>
        <v>4</v>
      </c>
      <c r="BP29">
        <f t="shared" si="10"/>
        <v>8001.9599999999991</v>
      </c>
      <c r="BQ29">
        <f t="shared" si="11"/>
        <v>577.28000000000009</v>
      </c>
      <c r="BR29">
        <f t="shared" si="12"/>
        <v>695.36</v>
      </c>
      <c r="BS29">
        <f t="shared" si="13"/>
        <v>577.28000000000009</v>
      </c>
      <c r="BT29">
        <f t="shared" si="14"/>
        <v>0</v>
      </c>
      <c r="BU29">
        <f t="shared" si="15"/>
        <v>0</v>
      </c>
      <c r="BV29">
        <f t="shared" si="16"/>
        <v>0</v>
      </c>
      <c r="BW29">
        <f t="shared" si="17"/>
        <v>9851.880000000001</v>
      </c>
      <c r="BX29">
        <f t="shared" si="18"/>
        <v>5673</v>
      </c>
      <c r="BY29" t="str">
        <f t="shared" si="19"/>
        <v>직행1</v>
      </c>
      <c r="BZ29">
        <f t="shared" si="20"/>
        <v>8</v>
      </c>
    </row>
    <row r="30" spans="1:78" x14ac:dyDescent="0.3">
      <c r="A30" s="32">
        <f t="shared" ref="A30:A64" si="21">DATE(YEAR(B30),MONTH(B30),DAY(B30))</f>
        <v>45814</v>
      </c>
      <c r="B30" s="1">
        <v>45814.768310185187</v>
      </c>
      <c r="C30" t="s">
        <v>60</v>
      </c>
      <c r="D30" t="s">
        <v>60</v>
      </c>
      <c r="E30" t="s">
        <v>60</v>
      </c>
      <c r="F30" t="s">
        <v>61</v>
      </c>
      <c r="G30" t="s">
        <v>62</v>
      </c>
      <c r="H30" t="s">
        <v>63</v>
      </c>
      <c r="I30" t="s">
        <v>64</v>
      </c>
      <c r="J30" t="s">
        <v>65</v>
      </c>
      <c r="K30" t="s">
        <v>66</v>
      </c>
      <c r="L30">
        <v>14</v>
      </c>
      <c r="M30">
        <v>12</v>
      </c>
      <c r="N30">
        <v>168</v>
      </c>
      <c r="O30">
        <v>5673</v>
      </c>
      <c r="P30" t="s">
        <v>236</v>
      </c>
      <c r="Q30" s="1">
        <v>45786.607561192126</v>
      </c>
      <c r="R30">
        <v>125.46599999999999</v>
      </c>
      <c r="S30">
        <v>33.253999999999998</v>
      </c>
      <c r="T30">
        <v>3.7730000000000001</v>
      </c>
      <c r="U30">
        <v>12422</v>
      </c>
      <c r="V30">
        <v>81</v>
      </c>
      <c r="W30">
        <v>3000</v>
      </c>
      <c r="X30">
        <v>3112</v>
      </c>
      <c r="Y30">
        <v>1</v>
      </c>
      <c r="Z30">
        <v>2</v>
      </c>
      <c r="AA30">
        <v>2</v>
      </c>
      <c r="AB30">
        <v>523</v>
      </c>
      <c r="AC30">
        <v>98</v>
      </c>
      <c r="AD30">
        <v>36.36</v>
      </c>
      <c r="AE30">
        <v>48.354312999999998</v>
      </c>
      <c r="AF30">
        <v>69.2</v>
      </c>
      <c r="AG30">
        <v>8.4</v>
      </c>
      <c r="AH30">
        <v>8.8000000000000007</v>
      </c>
      <c r="AI30">
        <v>9.6</v>
      </c>
      <c r="AJ30">
        <v>4.0999999999999996</v>
      </c>
      <c r="AK30">
        <v>0</v>
      </c>
      <c r="AL30">
        <v>0</v>
      </c>
      <c r="AM30">
        <v>3.31</v>
      </c>
      <c r="AN30">
        <v>36.884999999999998</v>
      </c>
      <c r="AO30">
        <v>0.65200000000000002</v>
      </c>
      <c r="AP30">
        <v>24.151</v>
      </c>
      <c r="AQ30">
        <v>0.247</v>
      </c>
      <c r="AR30">
        <v>0.79700000000000004</v>
      </c>
      <c r="AS30">
        <v>1.5940000000000001</v>
      </c>
      <c r="AT30">
        <v>143.01300000000001</v>
      </c>
      <c r="AU30">
        <v>17.36</v>
      </c>
      <c r="AV30">
        <v>18.187000000000001</v>
      </c>
      <c r="AW30">
        <v>19.84</v>
      </c>
      <c r="AX30">
        <v>8.4730000000000008</v>
      </c>
      <c r="AY30">
        <v>0</v>
      </c>
      <c r="AZ30">
        <v>0</v>
      </c>
      <c r="BA30">
        <v>1216</v>
      </c>
      <c r="BB30">
        <v>0</v>
      </c>
      <c r="BC30" t="s">
        <v>67</v>
      </c>
      <c r="BD30">
        <v>0</v>
      </c>
      <c r="BE30" t="s">
        <v>68</v>
      </c>
      <c r="BF30" t="s">
        <v>69</v>
      </c>
      <c r="BG30">
        <v>1.1399999999999999</v>
      </c>
      <c r="BH30">
        <v>0</v>
      </c>
      <c r="BI30" s="1">
        <v>45824.273105787041</v>
      </c>
      <c r="BJ30">
        <v>3.6</v>
      </c>
      <c r="BK30">
        <v>1.048</v>
      </c>
      <c r="BL30" s="36">
        <f>HLOOKUP($A30,차량별코스!$E$1:$AZ$20,_xlfn.XLOOKUP(탕데이터!$I30,차량별코스!$D$2:$D$20,차량별코스!$A$2:$A$20),0)</f>
        <v>8</v>
      </c>
      <c r="BM30">
        <f t="shared" si="8"/>
        <v>3131.8739999999998</v>
      </c>
      <c r="BN30">
        <f t="shared" si="9"/>
        <v>361.69299999999998</v>
      </c>
      <c r="BO30">
        <f>IF(COUNTIFS($BL$2:$BL30,$BL30,$O$2:$O30,$O30,$G$2:$G30,$G30)=1,_xlfn.MAXIFS($BO$2:$BO29,$O$2:$O29,$O30,$G$2:$G29,$G30)+1,_xlfn.MAXIFS($BO$2:$BO29,$O$2:$O29,$O30,$G$2:$G29,$G30))</f>
        <v>4</v>
      </c>
      <c r="BP30">
        <f t="shared" si="10"/>
        <v>5515.0240000000013</v>
      </c>
      <c r="BQ30">
        <f t="shared" si="11"/>
        <v>1043.4480000000001</v>
      </c>
      <c r="BR30">
        <f t="shared" si="12"/>
        <v>1093.1360000000002</v>
      </c>
      <c r="BS30">
        <f t="shared" si="13"/>
        <v>1192.5119999999999</v>
      </c>
      <c r="BT30">
        <f t="shared" si="14"/>
        <v>509.30199999999991</v>
      </c>
      <c r="BU30">
        <f t="shared" si="15"/>
        <v>0</v>
      </c>
      <c r="BV30">
        <f t="shared" si="16"/>
        <v>0</v>
      </c>
      <c r="BW30">
        <f t="shared" si="17"/>
        <v>9353.4220000000023</v>
      </c>
      <c r="BX30">
        <f t="shared" si="18"/>
        <v>5673</v>
      </c>
      <c r="BY30" t="str">
        <f t="shared" si="19"/>
        <v>직행1</v>
      </c>
      <c r="BZ30">
        <f t="shared" si="20"/>
        <v>8</v>
      </c>
    </row>
    <row r="31" spans="1:78" x14ac:dyDescent="0.3">
      <c r="A31" s="32">
        <f t="shared" si="21"/>
        <v>45815</v>
      </c>
      <c r="B31" s="1">
        <v>45815.38722222222</v>
      </c>
      <c r="C31" t="s">
        <v>60</v>
      </c>
      <c r="D31" t="s">
        <v>60</v>
      </c>
      <c r="E31" t="s">
        <v>60</v>
      </c>
      <c r="F31" t="s">
        <v>61</v>
      </c>
      <c r="G31" t="s">
        <v>62</v>
      </c>
      <c r="H31" t="s">
        <v>63</v>
      </c>
      <c r="I31" t="s">
        <v>64</v>
      </c>
      <c r="J31" t="s">
        <v>65</v>
      </c>
      <c r="K31" t="s">
        <v>66</v>
      </c>
      <c r="L31">
        <v>14</v>
      </c>
      <c r="M31">
        <v>12</v>
      </c>
      <c r="N31">
        <v>168</v>
      </c>
      <c r="O31">
        <v>5673</v>
      </c>
      <c r="P31" t="s">
        <v>236</v>
      </c>
      <c r="Q31" s="1">
        <v>45786.607561192126</v>
      </c>
      <c r="R31">
        <v>133.244</v>
      </c>
      <c r="S31">
        <v>39.893000000000001</v>
      </c>
      <c r="T31">
        <v>3.34</v>
      </c>
      <c r="U31">
        <v>14441</v>
      </c>
      <c r="V31">
        <v>163</v>
      </c>
      <c r="W31">
        <v>3530</v>
      </c>
      <c r="X31">
        <v>3079</v>
      </c>
      <c r="Y31">
        <v>3</v>
      </c>
      <c r="Z31">
        <v>20</v>
      </c>
      <c r="AA31">
        <v>2</v>
      </c>
      <c r="AB31">
        <v>373</v>
      </c>
      <c r="AC31">
        <v>94</v>
      </c>
      <c r="AD31">
        <v>33.22</v>
      </c>
      <c r="AE31">
        <v>44.629542999999998</v>
      </c>
      <c r="AF31">
        <v>85.1</v>
      </c>
      <c r="AG31">
        <v>4.2</v>
      </c>
      <c r="AH31">
        <v>5.2</v>
      </c>
      <c r="AI31">
        <v>4.9000000000000004</v>
      </c>
      <c r="AJ31">
        <v>0.7</v>
      </c>
      <c r="AK31">
        <v>0</v>
      </c>
      <c r="AL31">
        <v>0</v>
      </c>
      <c r="AM31">
        <v>2.93</v>
      </c>
      <c r="AN31">
        <v>38.682000000000002</v>
      </c>
      <c r="AO31">
        <v>1.129</v>
      </c>
      <c r="AP31">
        <v>24.443999999999999</v>
      </c>
      <c r="AQ31">
        <v>0.22500000000000001</v>
      </c>
      <c r="AR31">
        <v>2.2519999999999998</v>
      </c>
      <c r="AS31">
        <v>15.01</v>
      </c>
      <c r="AT31">
        <v>204.24</v>
      </c>
      <c r="AU31">
        <v>10.08</v>
      </c>
      <c r="AV31">
        <v>12.48</v>
      </c>
      <c r="AW31">
        <v>11.76</v>
      </c>
      <c r="AX31">
        <v>1.68</v>
      </c>
      <c r="AY31">
        <v>0</v>
      </c>
      <c r="AZ31">
        <v>0</v>
      </c>
      <c r="BA31">
        <v>1293</v>
      </c>
      <c r="BB31">
        <v>0</v>
      </c>
      <c r="BC31" t="s">
        <v>67</v>
      </c>
      <c r="BD31">
        <v>0</v>
      </c>
      <c r="BE31" t="s">
        <v>68</v>
      </c>
      <c r="BF31" t="s">
        <v>69</v>
      </c>
      <c r="BG31">
        <v>1.1399999999999999</v>
      </c>
      <c r="BH31">
        <v>0</v>
      </c>
      <c r="BI31" s="1">
        <v>45824.273105787041</v>
      </c>
      <c r="BJ31">
        <v>3.6</v>
      </c>
      <c r="BK31">
        <v>0.92779999999999996</v>
      </c>
      <c r="BL31" s="36">
        <f>HLOOKUP($A31,차량별코스!$E$1:$AZ$20,_xlfn.XLOOKUP(탕데이터!$I31,차량별코스!$D$2:$D$20,차량별코스!$A$2:$A$20),0)</f>
        <v>9</v>
      </c>
      <c r="BM31">
        <f t="shared" si="8"/>
        <v>3131.8739999999998</v>
      </c>
      <c r="BN31">
        <f t="shared" si="9"/>
        <v>328.94</v>
      </c>
      <c r="BO31">
        <f>IF(COUNTIFS($BL$2:$BL31,$BL31,$O$2:$O31,$O31,$G$2:$G31,$G31)=1,_xlfn.MAXIFS($BO$2:$BO30,$O$2:$O30,$O31,$G$2:$G30,$G31)+1,_xlfn.MAXIFS($BO$2:$BO30,$O$2:$O30,$O31,$G$2:$G30,$G31))</f>
        <v>5</v>
      </c>
      <c r="BP31">
        <f t="shared" si="10"/>
        <v>8596.2909999999993</v>
      </c>
      <c r="BQ31">
        <f t="shared" si="11"/>
        <v>606.52200000000005</v>
      </c>
      <c r="BR31">
        <f t="shared" si="12"/>
        <v>750.93200000000002</v>
      </c>
      <c r="BS31">
        <f t="shared" si="13"/>
        <v>707.60900000000004</v>
      </c>
      <c r="BT31">
        <f t="shared" si="14"/>
        <v>101.08699999999999</v>
      </c>
      <c r="BU31">
        <f t="shared" si="15"/>
        <v>0</v>
      </c>
      <c r="BV31">
        <f t="shared" si="16"/>
        <v>0</v>
      </c>
      <c r="BW31">
        <f t="shared" si="17"/>
        <v>10762.441000000001</v>
      </c>
      <c r="BX31">
        <f t="shared" si="18"/>
        <v>5673</v>
      </c>
      <c r="BY31" t="str">
        <f t="shared" si="19"/>
        <v>직행1</v>
      </c>
      <c r="BZ31">
        <f t="shared" si="20"/>
        <v>9</v>
      </c>
    </row>
    <row r="32" spans="1:78" x14ac:dyDescent="0.3">
      <c r="A32" s="32">
        <f t="shared" si="21"/>
        <v>45815</v>
      </c>
      <c r="B32" s="1">
        <v>45815.605462962965</v>
      </c>
      <c r="C32" t="s">
        <v>60</v>
      </c>
      <c r="D32" t="s">
        <v>60</v>
      </c>
      <c r="E32" t="s">
        <v>60</v>
      </c>
      <c r="F32" t="s">
        <v>61</v>
      </c>
      <c r="G32" t="s">
        <v>62</v>
      </c>
      <c r="H32" t="s">
        <v>63</v>
      </c>
      <c r="I32" t="s">
        <v>64</v>
      </c>
      <c r="J32" t="s">
        <v>65</v>
      </c>
      <c r="K32" t="s">
        <v>66</v>
      </c>
      <c r="L32">
        <v>14</v>
      </c>
      <c r="M32">
        <v>12</v>
      </c>
      <c r="N32">
        <v>168</v>
      </c>
      <c r="O32">
        <v>5673</v>
      </c>
      <c r="P32" t="s">
        <v>236</v>
      </c>
      <c r="Q32" s="1">
        <v>45786.607561192126</v>
      </c>
      <c r="R32">
        <v>137.435</v>
      </c>
      <c r="S32">
        <v>40.734000000000002</v>
      </c>
      <c r="T32">
        <v>3.3740000000000001</v>
      </c>
      <c r="U32">
        <v>13532</v>
      </c>
      <c r="V32">
        <v>218</v>
      </c>
      <c r="W32">
        <v>2713</v>
      </c>
      <c r="X32">
        <v>3392</v>
      </c>
      <c r="Y32">
        <v>1</v>
      </c>
      <c r="Z32">
        <v>15</v>
      </c>
      <c r="AA32">
        <v>0</v>
      </c>
      <c r="AB32">
        <v>0</v>
      </c>
      <c r="AC32">
        <v>104</v>
      </c>
      <c r="AD32">
        <v>36.56</v>
      </c>
      <c r="AE32">
        <v>46.671638000000002</v>
      </c>
      <c r="AF32">
        <v>85.8</v>
      </c>
      <c r="AG32">
        <v>4</v>
      </c>
      <c r="AH32">
        <v>4.0999999999999996</v>
      </c>
      <c r="AI32">
        <v>4.7</v>
      </c>
      <c r="AJ32">
        <v>1.2</v>
      </c>
      <c r="AK32">
        <v>0</v>
      </c>
      <c r="AL32">
        <v>0</v>
      </c>
      <c r="AM32">
        <v>2.96</v>
      </c>
      <c r="AN32">
        <v>40.229999999999997</v>
      </c>
      <c r="AO32">
        <v>1.611</v>
      </c>
      <c r="AP32">
        <v>20.048999999999999</v>
      </c>
      <c r="AQ32">
        <v>0.24</v>
      </c>
      <c r="AR32">
        <v>0.72799999999999998</v>
      </c>
      <c r="AS32">
        <v>10.914</v>
      </c>
      <c r="AT32">
        <v>193.05</v>
      </c>
      <c r="AU32">
        <v>9</v>
      </c>
      <c r="AV32">
        <v>9.2249999999999996</v>
      </c>
      <c r="AW32">
        <v>10.574999999999999</v>
      </c>
      <c r="AX32">
        <v>2.7</v>
      </c>
      <c r="AY32">
        <v>0</v>
      </c>
      <c r="AZ32">
        <v>0</v>
      </c>
      <c r="BA32">
        <v>1333</v>
      </c>
      <c r="BB32">
        <v>0</v>
      </c>
      <c r="BC32" t="s">
        <v>67</v>
      </c>
      <c r="BD32">
        <v>0</v>
      </c>
      <c r="BE32" t="s">
        <v>68</v>
      </c>
      <c r="BF32" t="s">
        <v>69</v>
      </c>
      <c r="BG32">
        <v>1.1399999999999999</v>
      </c>
      <c r="BH32">
        <v>0</v>
      </c>
      <c r="BI32" s="1">
        <v>45824.273105787041</v>
      </c>
      <c r="BJ32">
        <v>3.6</v>
      </c>
      <c r="BK32">
        <v>0.93720000000000003</v>
      </c>
      <c r="BL32" s="36">
        <f>HLOOKUP($A32,차량별코스!$E$1:$AZ$20,_xlfn.XLOOKUP(탕데이터!$I32,차량별코스!$D$2:$D$20,차량별코스!$A$2:$A$20),0)</f>
        <v>9</v>
      </c>
      <c r="BM32">
        <f t="shared" si="8"/>
        <v>3131.8739999999998</v>
      </c>
      <c r="BN32">
        <f t="shared" si="9"/>
        <v>328.94</v>
      </c>
      <c r="BO32">
        <f>IF(COUNTIFS($BL$2:$BL32,$BL32,$O$2:$O32,$O32,$G$2:$G32,$G32)=1,_xlfn.MAXIFS($BO$2:$BO31,$O$2:$O31,$O32,$G$2:$G31,$G32)+1,_xlfn.MAXIFS($BO$2:$BO31,$O$2:$O31,$O32,$G$2:$G31,$G32))</f>
        <v>5</v>
      </c>
      <c r="BP32">
        <f t="shared" si="10"/>
        <v>8679.4560000000001</v>
      </c>
      <c r="BQ32">
        <f t="shared" si="11"/>
        <v>541.28</v>
      </c>
      <c r="BR32">
        <f t="shared" si="12"/>
        <v>554.8119999999999</v>
      </c>
      <c r="BS32">
        <f t="shared" si="13"/>
        <v>636.00400000000002</v>
      </c>
      <c r="BT32">
        <f t="shared" si="14"/>
        <v>162.38400000000001</v>
      </c>
      <c r="BU32">
        <f t="shared" si="15"/>
        <v>0</v>
      </c>
      <c r="BV32">
        <f t="shared" si="16"/>
        <v>0</v>
      </c>
      <c r="BW32">
        <f t="shared" si="17"/>
        <v>10573.936000000002</v>
      </c>
      <c r="BX32">
        <f t="shared" si="18"/>
        <v>5673</v>
      </c>
      <c r="BY32" t="str">
        <f t="shared" si="19"/>
        <v>직행1</v>
      </c>
      <c r="BZ32">
        <f t="shared" si="20"/>
        <v>9</v>
      </c>
    </row>
    <row r="33" spans="1:78" x14ac:dyDescent="0.3">
      <c r="A33" s="32">
        <f t="shared" si="21"/>
        <v>45815</v>
      </c>
      <c r="B33" s="1">
        <v>45815.833715277775</v>
      </c>
      <c r="C33" t="s">
        <v>60</v>
      </c>
      <c r="D33" t="s">
        <v>60</v>
      </c>
      <c r="E33" t="s">
        <v>60</v>
      </c>
      <c r="F33" t="s">
        <v>61</v>
      </c>
      <c r="G33" t="s">
        <v>62</v>
      </c>
      <c r="H33" t="s">
        <v>63</v>
      </c>
      <c r="I33" t="s">
        <v>64</v>
      </c>
      <c r="J33" t="s">
        <v>65</v>
      </c>
      <c r="K33" t="s">
        <v>66</v>
      </c>
      <c r="L33">
        <v>14</v>
      </c>
      <c r="M33">
        <v>12</v>
      </c>
      <c r="N33">
        <v>168</v>
      </c>
      <c r="O33">
        <v>5673</v>
      </c>
      <c r="P33" t="s">
        <v>236</v>
      </c>
      <c r="Q33" s="1">
        <v>45786.607561192126</v>
      </c>
      <c r="R33">
        <v>58.261000000000003</v>
      </c>
      <c r="S33">
        <v>16.922000000000001</v>
      </c>
      <c r="T33">
        <v>3.4430000000000001</v>
      </c>
      <c r="U33">
        <v>6713</v>
      </c>
      <c r="V33">
        <v>71</v>
      </c>
      <c r="W33">
        <v>2076</v>
      </c>
      <c r="X33">
        <v>1347</v>
      </c>
      <c r="Y33">
        <v>1</v>
      </c>
      <c r="Z33">
        <v>3</v>
      </c>
      <c r="AA33">
        <v>1</v>
      </c>
      <c r="AB33">
        <v>190</v>
      </c>
      <c r="AC33">
        <v>100</v>
      </c>
      <c r="AD33">
        <v>31.24</v>
      </c>
      <c r="AE33">
        <v>45.935060999999997</v>
      </c>
      <c r="AF33">
        <v>71.599999999999994</v>
      </c>
      <c r="AG33">
        <v>6.6</v>
      </c>
      <c r="AH33">
        <v>7.1</v>
      </c>
      <c r="AI33">
        <v>9.8000000000000007</v>
      </c>
      <c r="AJ33">
        <v>4.8</v>
      </c>
      <c r="AK33">
        <v>0</v>
      </c>
      <c r="AL33">
        <v>0</v>
      </c>
      <c r="AM33">
        <v>3.02</v>
      </c>
      <c r="AN33">
        <v>38.576999999999998</v>
      </c>
      <c r="AO33">
        <v>1.0580000000000001</v>
      </c>
      <c r="AP33">
        <v>30.925000000000001</v>
      </c>
      <c r="AQ33">
        <v>0.223</v>
      </c>
      <c r="AR33">
        <v>1.716</v>
      </c>
      <c r="AS33">
        <v>5.149</v>
      </c>
      <c r="AT33">
        <v>79.953000000000003</v>
      </c>
      <c r="AU33">
        <v>7.37</v>
      </c>
      <c r="AV33">
        <v>7.9279999999999999</v>
      </c>
      <c r="AW33">
        <v>10.943</v>
      </c>
      <c r="AX33">
        <v>5.36</v>
      </c>
      <c r="AY33">
        <v>0</v>
      </c>
      <c r="AZ33">
        <v>0</v>
      </c>
      <c r="BA33">
        <v>566</v>
      </c>
      <c r="BB33">
        <v>0</v>
      </c>
      <c r="BC33" t="s">
        <v>67</v>
      </c>
      <c r="BD33">
        <v>0</v>
      </c>
      <c r="BE33" t="s">
        <v>68</v>
      </c>
      <c r="BF33" t="s">
        <v>69</v>
      </c>
      <c r="BG33">
        <v>1.1399999999999999</v>
      </c>
      <c r="BH33">
        <v>0</v>
      </c>
      <c r="BI33" s="1">
        <v>45824.273105787041</v>
      </c>
      <c r="BJ33">
        <v>3.6</v>
      </c>
      <c r="BK33">
        <v>0.95640000000000003</v>
      </c>
      <c r="BL33" s="36">
        <f>HLOOKUP($A33,차량별코스!$E$1:$AZ$20,_xlfn.XLOOKUP(탕데이터!$I33,차량별코스!$D$2:$D$20,차량별코스!$A$2:$A$20),0)</f>
        <v>9</v>
      </c>
      <c r="BM33">
        <f t="shared" si="8"/>
        <v>3131.8739999999998</v>
      </c>
      <c r="BN33">
        <f t="shared" si="9"/>
        <v>328.94</v>
      </c>
      <c r="BO33">
        <f>IF(COUNTIFS($BL$2:$BL33,$BL33,$O$2:$O33,$O33,$G$2:$G33,$G33)=1,_xlfn.MAXIFS($BO$2:$BO32,$O$2:$O32,$O33,$G$2:$G32,$G33)+1,_xlfn.MAXIFS($BO$2:$BO32,$O$2:$O32,$O33,$G$2:$G32,$G33))</f>
        <v>5</v>
      </c>
      <c r="BP33">
        <f t="shared" si="10"/>
        <v>2659.5079999999998</v>
      </c>
      <c r="BQ33">
        <f t="shared" si="11"/>
        <v>443.05799999999999</v>
      </c>
      <c r="BR33">
        <f t="shared" si="12"/>
        <v>476.62299999999993</v>
      </c>
      <c r="BS33">
        <f t="shared" si="13"/>
        <v>657.87400000000002</v>
      </c>
      <c r="BT33">
        <f t="shared" si="14"/>
        <v>322.22399999999999</v>
      </c>
      <c r="BU33">
        <f t="shared" si="15"/>
        <v>0</v>
      </c>
      <c r="BV33">
        <f t="shared" si="16"/>
        <v>0</v>
      </c>
      <c r="BW33">
        <f t="shared" si="17"/>
        <v>4559.2870000000003</v>
      </c>
      <c r="BX33">
        <f t="shared" si="18"/>
        <v>5673</v>
      </c>
      <c r="BY33" t="str">
        <f t="shared" si="19"/>
        <v>직행1</v>
      </c>
      <c r="BZ33">
        <f t="shared" si="20"/>
        <v>9</v>
      </c>
    </row>
    <row r="34" spans="1:78" x14ac:dyDescent="0.3">
      <c r="A34" s="32">
        <f t="shared" si="21"/>
        <v>45816</v>
      </c>
      <c r="B34" s="1">
        <v>45816.302685185183</v>
      </c>
      <c r="C34" t="s">
        <v>60</v>
      </c>
      <c r="D34" t="s">
        <v>60</v>
      </c>
      <c r="E34" t="s">
        <v>60</v>
      </c>
      <c r="F34" t="s">
        <v>61</v>
      </c>
      <c r="G34" t="s">
        <v>62</v>
      </c>
      <c r="H34" t="s">
        <v>63</v>
      </c>
      <c r="I34" t="s">
        <v>64</v>
      </c>
      <c r="J34" t="s">
        <v>65</v>
      </c>
      <c r="K34" t="s">
        <v>66</v>
      </c>
      <c r="L34">
        <v>14</v>
      </c>
      <c r="M34">
        <v>12</v>
      </c>
      <c r="N34">
        <v>168</v>
      </c>
      <c r="O34">
        <v>5673</v>
      </c>
      <c r="P34" t="s">
        <v>236</v>
      </c>
      <c r="Q34" s="1">
        <v>45786.607561192126</v>
      </c>
      <c r="R34">
        <v>46.871000000000002</v>
      </c>
      <c r="S34">
        <v>11.78</v>
      </c>
      <c r="T34">
        <v>3.9790000000000001</v>
      </c>
      <c r="U34">
        <v>4392</v>
      </c>
      <c r="V34">
        <v>256</v>
      </c>
      <c r="W34">
        <v>486</v>
      </c>
      <c r="X34">
        <v>1320</v>
      </c>
      <c r="Y34">
        <v>0</v>
      </c>
      <c r="Z34">
        <v>5</v>
      </c>
      <c r="AA34">
        <v>0</v>
      </c>
      <c r="AB34">
        <v>0</v>
      </c>
      <c r="AC34">
        <v>90</v>
      </c>
      <c r="AD34">
        <v>38.42</v>
      </c>
      <c r="AE34">
        <v>46.228926000000001</v>
      </c>
      <c r="AF34">
        <v>89.9</v>
      </c>
      <c r="AG34">
        <v>2.7</v>
      </c>
      <c r="AH34">
        <v>3.2</v>
      </c>
      <c r="AI34">
        <v>3.9</v>
      </c>
      <c r="AJ34">
        <v>0.4</v>
      </c>
      <c r="AK34">
        <v>0</v>
      </c>
      <c r="AL34">
        <v>0</v>
      </c>
      <c r="AM34">
        <v>3.49</v>
      </c>
      <c r="AN34">
        <v>32.707999999999998</v>
      </c>
      <c r="AO34">
        <v>5.8289999999999997</v>
      </c>
      <c r="AP34">
        <v>11.066000000000001</v>
      </c>
      <c r="AQ34">
        <v>0.27700000000000002</v>
      </c>
      <c r="AR34">
        <v>0</v>
      </c>
      <c r="AS34">
        <v>10.667999999999999</v>
      </c>
      <c r="AT34">
        <v>64.427999999999997</v>
      </c>
      <c r="AU34">
        <v>1.9350000000000001</v>
      </c>
      <c r="AV34">
        <v>2.2930000000000001</v>
      </c>
      <c r="AW34">
        <v>2.7949999999999999</v>
      </c>
      <c r="AX34">
        <v>0.28699999999999998</v>
      </c>
      <c r="AY34">
        <v>0</v>
      </c>
      <c r="AZ34">
        <v>0</v>
      </c>
      <c r="BA34">
        <v>441</v>
      </c>
      <c r="BB34">
        <v>0</v>
      </c>
      <c r="BC34" t="s">
        <v>67</v>
      </c>
      <c r="BD34">
        <v>0</v>
      </c>
      <c r="BE34" t="s">
        <v>68</v>
      </c>
      <c r="BF34" t="s">
        <v>69</v>
      </c>
      <c r="BG34">
        <v>1.1399999999999999</v>
      </c>
      <c r="BH34">
        <v>0</v>
      </c>
      <c r="BI34" s="1">
        <v>45824.273105787041</v>
      </c>
      <c r="BJ34">
        <v>3.6</v>
      </c>
      <c r="BK34">
        <v>1.1052</v>
      </c>
      <c r="BL34" s="36">
        <f>HLOOKUP($A34,차량별코스!$E$1:$AZ$20,_xlfn.XLOOKUP(탕데이터!$I34,차량별코스!$D$2:$D$20,차량별코스!$A$2:$A$20),0)</f>
        <v>10</v>
      </c>
      <c r="BM34">
        <f t="shared" si="8"/>
        <v>3131.8739999999998</v>
      </c>
      <c r="BN34">
        <f t="shared" si="9"/>
        <v>277.24400000000003</v>
      </c>
      <c r="BO34">
        <f>IF(COUNTIFS($BL$2:$BL34,$BL34,$O$2:$O34,$O34,$G$2:$G34,$G34)=1,_xlfn.MAXIFS($BO$2:$BO33,$O$2:$O33,$O34,$G$2:$G33,$G34)+1,_xlfn.MAXIFS($BO$2:$BO33,$O$2:$O33,$O34,$G$2:$G33,$G34))</f>
        <v>6</v>
      </c>
      <c r="BP34">
        <f t="shared" si="10"/>
        <v>3206.4079999999999</v>
      </c>
      <c r="BQ34">
        <f t="shared" si="11"/>
        <v>118.58400000000002</v>
      </c>
      <c r="BR34">
        <f t="shared" si="12"/>
        <v>140.54400000000001</v>
      </c>
      <c r="BS34">
        <f t="shared" si="13"/>
        <v>171.28800000000001</v>
      </c>
      <c r="BT34">
        <f t="shared" si="14"/>
        <v>17.568000000000001</v>
      </c>
      <c r="BU34">
        <f t="shared" si="15"/>
        <v>0</v>
      </c>
      <c r="BV34">
        <f t="shared" si="16"/>
        <v>0</v>
      </c>
      <c r="BW34">
        <f t="shared" si="17"/>
        <v>3654.3919999999998</v>
      </c>
      <c r="BX34">
        <f t="shared" si="18"/>
        <v>5673</v>
      </c>
      <c r="BY34" t="str">
        <f t="shared" si="19"/>
        <v>직행1</v>
      </c>
      <c r="BZ34">
        <f t="shared" si="20"/>
        <v>10</v>
      </c>
    </row>
    <row r="35" spans="1:78" x14ac:dyDescent="0.3">
      <c r="A35" s="32">
        <f t="shared" si="21"/>
        <v>45816</v>
      </c>
      <c r="B35" s="1">
        <v>45816.503842592596</v>
      </c>
      <c r="C35" t="s">
        <v>60</v>
      </c>
      <c r="D35" t="s">
        <v>60</v>
      </c>
      <c r="E35" t="s">
        <v>60</v>
      </c>
      <c r="F35" t="s">
        <v>61</v>
      </c>
      <c r="G35" t="s">
        <v>62</v>
      </c>
      <c r="H35" t="s">
        <v>63</v>
      </c>
      <c r="I35" t="s">
        <v>64</v>
      </c>
      <c r="J35" t="s">
        <v>65</v>
      </c>
      <c r="K35" t="s">
        <v>66</v>
      </c>
      <c r="L35">
        <v>14</v>
      </c>
      <c r="M35">
        <v>12</v>
      </c>
      <c r="N35">
        <v>168</v>
      </c>
      <c r="O35">
        <v>5673</v>
      </c>
      <c r="P35" t="s">
        <v>236</v>
      </c>
      <c r="Q35" s="1">
        <v>45786.607561192126</v>
      </c>
      <c r="R35">
        <v>115.479</v>
      </c>
      <c r="S35">
        <v>37.107999999999997</v>
      </c>
      <c r="T35">
        <v>3.1120000000000001</v>
      </c>
      <c r="U35">
        <v>12350</v>
      </c>
      <c r="V35">
        <v>15</v>
      </c>
      <c r="W35">
        <v>2993</v>
      </c>
      <c r="X35">
        <v>2958</v>
      </c>
      <c r="Y35">
        <v>1</v>
      </c>
      <c r="Z35">
        <v>29</v>
      </c>
      <c r="AA35">
        <v>1</v>
      </c>
      <c r="AB35">
        <v>222</v>
      </c>
      <c r="AC35">
        <v>105</v>
      </c>
      <c r="AD35">
        <v>33.659999999999997</v>
      </c>
      <c r="AE35">
        <v>44.50056</v>
      </c>
      <c r="AF35">
        <v>79.599999999999994</v>
      </c>
      <c r="AG35">
        <v>6.3</v>
      </c>
      <c r="AH35">
        <v>7.3</v>
      </c>
      <c r="AI35">
        <v>5.4</v>
      </c>
      <c r="AJ35">
        <v>1.4</v>
      </c>
      <c r="AK35">
        <v>0.1</v>
      </c>
      <c r="AL35">
        <v>0</v>
      </c>
      <c r="AM35">
        <v>2.73</v>
      </c>
      <c r="AN35">
        <v>41.912999999999997</v>
      </c>
      <c r="AO35">
        <v>0.121</v>
      </c>
      <c r="AP35">
        <v>24.234999999999999</v>
      </c>
      <c r="AQ35">
        <v>0.251</v>
      </c>
      <c r="AR35">
        <v>0.86599999999999999</v>
      </c>
      <c r="AS35">
        <v>25.113</v>
      </c>
      <c r="AT35">
        <v>163.18</v>
      </c>
      <c r="AU35">
        <v>12.914999999999999</v>
      </c>
      <c r="AV35">
        <v>14.965</v>
      </c>
      <c r="AW35">
        <v>11.07</v>
      </c>
      <c r="AX35">
        <v>2.87</v>
      </c>
      <c r="AY35">
        <v>0.20499999999999999</v>
      </c>
      <c r="AZ35">
        <v>0</v>
      </c>
      <c r="BA35">
        <v>1116</v>
      </c>
      <c r="BB35">
        <v>0</v>
      </c>
      <c r="BC35" t="s">
        <v>67</v>
      </c>
      <c r="BD35">
        <v>0</v>
      </c>
      <c r="BE35" t="s">
        <v>68</v>
      </c>
      <c r="BF35" t="s">
        <v>69</v>
      </c>
      <c r="BG35">
        <v>1.1399999999999999</v>
      </c>
      <c r="BH35">
        <v>0</v>
      </c>
      <c r="BI35" s="1">
        <v>45824.273105787041</v>
      </c>
      <c r="BJ35">
        <v>3.6</v>
      </c>
      <c r="BK35">
        <v>0.86439999999999995</v>
      </c>
      <c r="BL35" s="36">
        <f>HLOOKUP($A35,차량별코스!$E$1:$AZ$20,_xlfn.XLOOKUP(탕데이터!$I35,차량별코스!$D$2:$D$20,차량별코스!$A$2:$A$20),0)</f>
        <v>10</v>
      </c>
      <c r="BM35">
        <f t="shared" si="8"/>
        <v>3131.8739999999998</v>
      </c>
      <c r="BN35">
        <f t="shared" si="9"/>
        <v>277.24400000000003</v>
      </c>
      <c r="BO35">
        <f>IF(COUNTIFS($BL$2:$BL35,$BL35,$O$2:$O35,$O35,$G$2:$G35,$G35)=1,_xlfn.MAXIFS($BO$2:$BO34,$O$2:$O34,$O35,$G$2:$G34,$G35)+1,_xlfn.MAXIFS($BO$2:$BO34,$O$2:$O34,$O35,$G$2:$G34,$G35))</f>
        <v>6</v>
      </c>
      <c r="BP35">
        <f t="shared" si="10"/>
        <v>6822.5999999999985</v>
      </c>
      <c r="BQ35">
        <f t="shared" si="11"/>
        <v>778.05</v>
      </c>
      <c r="BR35">
        <f t="shared" si="12"/>
        <v>901.55</v>
      </c>
      <c r="BS35">
        <f t="shared" si="13"/>
        <v>666.90000000000009</v>
      </c>
      <c r="BT35">
        <f t="shared" si="14"/>
        <v>172.89999999999998</v>
      </c>
      <c r="BU35">
        <f t="shared" si="15"/>
        <v>12.35</v>
      </c>
      <c r="BV35">
        <f t="shared" si="16"/>
        <v>0</v>
      </c>
      <c r="BW35">
        <f t="shared" si="17"/>
        <v>9354.3499999999985</v>
      </c>
      <c r="BX35">
        <f t="shared" si="18"/>
        <v>5673</v>
      </c>
      <c r="BY35" t="str">
        <f t="shared" si="19"/>
        <v>직행1</v>
      </c>
      <c r="BZ35">
        <f t="shared" si="20"/>
        <v>10</v>
      </c>
    </row>
    <row r="36" spans="1:78" x14ac:dyDescent="0.3">
      <c r="A36" s="32">
        <f t="shared" si="21"/>
        <v>45816</v>
      </c>
      <c r="B36" s="1">
        <v>45816.776354166665</v>
      </c>
      <c r="C36" t="s">
        <v>60</v>
      </c>
      <c r="D36" t="s">
        <v>60</v>
      </c>
      <c r="E36" t="s">
        <v>60</v>
      </c>
      <c r="F36" t="s">
        <v>61</v>
      </c>
      <c r="G36" t="s">
        <v>62</v>
      </c>
      <c r="H36" t="s">
        <v>63</v>
      </c>
      <c r="I36" t="s">
        <v>64</v>
      </c>
      <c r="J36" t="s">
        <v>65</v>
      </c>
      <c r="K36" t="s">
        <v>66</v>
      </c>
      <c r="L36">
        <v>14</v>
      </c>
      <c r="M36">
        <v>12</v>
      </c>
      <c r="N36">
        <v>168</v>
      </c>
      <c r="O36">
        <v>5673</v>
      </c>
      <c r="P36" t="s">
        <v>236</v>
      </c>
      <c r="Q36" s="1">
        <v>45786.607561192126</v>
      </c>
      <c r="R36">
        <v>114.89400000000001</v>
      </c>
      <c r="S36">
        <v>34.637999999999998</v>
      </c>
      <c r="T36">
        <v>3.3170000000000002</v>
      </c>
      <c r="U36">
        <v>12173</v>
      </c>
      <c r="V36">
        <v>248</v>
      </c>
      <c r="W36">
        <v>2615</v>
      </c>
      <c r="X36">
        <v>3111</v>
      </c>
      <c r="Y36">
        <v>1</v>
      </c>
      <c r="Z36">
        <v>2</v>
      </c>
      <c r="AA36">
        <v>1</v>
      </c>
      <c r="AB36">
        <v>163</v>
      </c>
      <c r="AC36">
        <v>97</v>
      </c>
      <c r="AD36">
        <v>33.979999999999997</v>
      </c>
      <c r="AE36">
        <v>44.427309999999999</v>
      </c>
      <c r="AF36">
        <v>89</v>
      </c>
      <c r="AG36">
        <v>3.4</v>
      </c>
      <c r="AH36">
        <v>3.6</v>
      </c>
      <c r="AI36">
        <v>3.5</v>
      </c>
      <c r="AJ36">
        <v>0.5</v>
      </c>
      <c r="AK36">
        <v>0</v>
      </c>
      <c r="AL36">
        <v>0</v>
      </c>
      <c r="AM36">
        <v>2.91</v>
      </c>
      <c r="AN36">
        <v>38.762999999999998</v>
      </c>
      <c r="AO36">
        <v>2.0369999999999999</v>
      </c>
      <c r="AP36">
        <v>21.481999999999999</v>
      </c>
      <c r="AQ36">
        <v>0.27</v>
      </c>
      <c r="AR36">
        <v>0.87</v>
      </c>
      <c r="AS36">
        <v>1.7410000000000001</v>
      </c>
      <c r="AT36">
        <v>179.483</v>
      </c>
      <c r="AU36">
        <v>6.8570000000000002</v>
      </c>
      <c r="AV36">
        <v>7.26</v>
      </c>
      <c r="AW36">
        <v>7.0579999999999998</v>
      </c>
      <c r="AX36">
        <v>1.008</v>
      </c>
      <c r="AY36">
        <v>0</v>
      </c>
      <c r="AZ36">
        <v>0</v>
      </c>
      <c r="BA36">
        <v>1120</v>
      </c>
      <c r="BB36">
        <v>0</v>
      </c>
      <c r="BC36" t="s">
        <v>67</v>
      </c>
      <c r="BD36">
        <v>0</v>
      </c>
      <c r="BE36" t="s">
        <v>68</v>
      </c>
      <c r="BF36" t="s">
        <v>69</v>
      </c>
      <c r="BG36">
        <v>1.1399999999999999</v>
      </c>
      <c r="BH36">
        <v>0</v>
      </c>
      <c r="BI36" s="1">
        <v>45824.273105787041</v>
      </c>
      <c r="BJ36">
        <v>3.6</v>
      </c>
      <c r="BK36">
        <v>0.9214</v>
      </c>
      <c r="BL36" s="36">
        <f>HLOOKUP($A36,차량별코스!$E$1:$AZ$20,_xlfn.XLOOKUP(탕데이터!$I36,차량별코스!$D$2:$D$20,차량별코스!$A$2:$A$20),0)</f>
        <v>10</v>
      </c>
      <c r="BM36">
        <f t="shared" si="8"/>
        <v>3131.8739999999998</v>
      </c>
      <c r="BN36">
        <f t="shared" si="9"/>
        <v>277.24400000000003</v>
      </c>
      <c r="BO36">
        <f>IF(COUNTIFS($BL$2:$BL36,$BL36,$O$2:$O36,$O36,$G$2:$G36,$G36)=1,_xlfn.MAXIFS($BO$2:$BO35,$O$2:$O35,$O36,$G$2:$G35,$G36)+1,_xlfn.MAXIFS($BO$2:$BO35,$O$2:$O35,$O36,$G$2:$G35,$G36))</f>
        <v>6</v>
      </c>
      <c r="BP36">
        <f t="shared" si="10"/>
        <v>7970.9699999999993</v>
      </c>
      <c r="BQ36">
        <f t="shared" si="11"/>
        <v>413.88200000000001</v>
      </c>
      <c r="BR36">
        <f t="shared" si="12"/>
        <v>438.22800000000007</v>
      </c>
      <c r="BS36">
        <f t="shared" si="13"/>
        <v>426.05500000000006</v>
      </c>
      <c r="BT36">
        <f t="shared" si="14"/>
        <v>60.865000000000002</v>
      </c>
      <c r="BU36">
        <f t="shared" si="15"/>
        <v>0</v>
      </c>
      <c r="BV36">
        <f t="shared" si="16"/>
        <v>0</v>
      </c>
      <c r="BW36">
        <f t="shared" si="17"/>
        <v>9309.9999999999982</v>
      </c>
      <c r="BX36">
        <f t="shared" si="18"/>
        <v>5673</v>
      </c>
      <c r="BY36" t="str">
        <f t="shared" si="19"/>
        <v>직행1</v>
      </c>
      <c r="BZ36">
        <f t="shared" si="20"/>
        <v>10</v>
      </c>
    </row>
    <row r="37" spans="1:78" x14ac:dyDescent="0.3">
      <c r="A37" s="32">
        <f t="shared" si="21"/>
        <v>45817</v>
      </c>
      <c r="B37" s="1">
        <v>45817.306157407409</v>
      </c>
      <c r="C37" t="s">
        <v>60</v>
      </c>
      <c r="D37" t="s">
        <v>60</v>
      </c>
      <c r="E37" t="s">
        <v>60</v>
      </c>
      <c r="F37" t="s">
        <v>61</v>
      </c>
      <c r="G37" t="s">
        <v>62</v>
      </c>
      <c r="H37" t="s">
        <v>63</v>
      </c>
      <c r="I37" t="s">
        <v>64</v>
      </c>
      <c r="J37" t="s">
        <v>65</v>
      </c>
      <c r="K37" t="s">
        <v>66</v>
      </c>
      <c r="L37">
        <v>14</v>
      </c>
      <c r="M37">
        <v>12</v>
      </c>
      <c r="N37">
        <v>168</v>
      </c>
      <c r="O37">
        <v>5673</v>
      </c>
      <c r="P37" t="s">
        <v>236</v>
      </c>
      <c r="Q37" s="1">
        <v>45786.607561192126</v>
      </c>
      <c r="R37">
        <v>152.83099999999999</v>
      </c>
      <c r="S37">
        <v>44.832000000000001</v>
      </c>
      <c r="T37">
        <v>3.4089999999999998</v>
      </c>
      <c r="U37">
        <v>15759</v>
      </c>
      <c r="V37">
        <v>366</v>
      </c>
      <c r="W37">
        <v>3675</v>
      </c>
      <c r="X37">
        <v>3553</v>
      </c>
      <c r="Y37">
        <v>2</v>
      </c>
      <c r="Z37">
        <v>19</v>
      </c>
      <c r="AA37">
        <v>2</v>
      </c>
      <c r="AB37">
        <v>164</v>
      </c>
      <c r="AC37">
        <v>103</v>
      </c>
      <c r="AD37">
        <v>34.909999999999997</v>
      </c>
      <c r="AE37">
        <v>46.952672999999997</v>
      </c>
      <c r="AF37">
        <v>73.099999999999994</v>
      </c>
      <c r="AG37">
        <v>7.2</v>
      </c>
      <c r="AH37">
        <v>9.1</v>
      </c>
      <c r="AI37">
        <v>7.3</v>
      </c>
      <c r="AJ37">
        <v>3.2</v>
      </c>
      <c r="AK37">
        <v>0.1</v>
      </c>
      <c r="AL37">
        <v>0</v>
      </c>
      <c r="AM37">
        <v>2.99</v>
      </c>
      <c r="AN37">
        <v>40.07</v>
      </c>
      <c r="AO37">
        <v>2.3220000000000001</v>
      </c>
      <c r="AP37">
        <v>23.32</v>
      </c>
      <c r="AQ37">
        <v>0.22900000000000001</v>
      </c>
      <c r="AR37">
        <v>1.3089999999999999</v>
      </c>
      <c r="AS37">
        <v>12.432</v>
      </c>
      <c r="AT37">
        <v>191.27799999999999</v>
      </c>
      <c r="AU37">
        <v>18.84</v>
      </c>
      <c r="AV37">
        <v>23.812000000000001</v>
      </c>
      <c r="AW37">
        <v>19.102</v>
      </c>
      <c r="AX37">
        <v>8.3729999999999993</v>
      </c>
      <c r="AY37">
        <v>0.26200000000000001</v>
      </c>
      <c r="AZ37">
        <v>0</v>
      </c>
      <c r="BA37">
        <v>1479</v>
      </c>
      <c r="BB37">
        <v>0</v>
      </c>
      <c r="BC37" t="s">
        <v>67</v>
      </c>
      <c r="BD37">
        <v>0</v>
      </c>
      <c r="BE37" t="s">
        <v>68</v>
      </c>
      <c r="BF37" t="s">
        <v>69</v>
      </c>
      <c r="BG37">
        <v>1.1399999999999999</v>
      </c>
      <c r="BH37">
        <v>0</v>
      </c>
      <c r="BI37" s="1">
        <v>45824.273105787041</v>
      </c>
      <c r="BJ37">
        <v>3.6</v>
      </c>
      <c r="BK37">
        <v>0.94689999999999996</v>
      </c>
      <c r="BL37" s="36">
        <f>HLOOKUP($A37,차량별코스!$E$1:$AZ$20,_xlfn.XLOOKUP(탕데이터!$I37,차량별코스!$D$2:$D$20,차량별코스!$A$2:$A$20),0)</f>
        <v>11</v>
      </c>
      <c r="BM37">
        <f t="shared" si="8"/>
        <v>3131.8739999999998</v>
      </c>
      <c r="BN37">
        <f t="shared" si="9"/>
        <v>417.97599999999994</v>
      </c>
      <c r="BO37">
        <f>IF(COUNTIFS($BL$2:$BL37,$BL37,$O$2:$O37,$O37,$G$2:$G37,$G37)=1,_xlfn.MAXIFS($BO$2:$BO36,$O$2:$O36,$O37,$G$2:$G36,$G37)+1,_xlfn.MAXIFS($BO$2:$BO36,$O$2:$O36,$O37,$G$2:$G36,$G37))</f>
        <v>7</v>
      </c>
      <c r="BP37">
        <f t="shared" si="10"/>
        <v>7478.8289999999997</v>
      </c>
      <c r="BQ37">
        <f t="shared" si="11"/>
        <v>1134.6480000000001</v>
      </c>
      <c r="BR37">
        <f t="shared" si="12"/>
        <v>1434.069</v>
      </c>
      <c r="BS37">
        <f t="shared" si="13"/>
        <v>1150.4069999999999</v>
      </c>
      <c r="BT37">
        <f t="shared" si="14"/>
        <v>504.28800000000001</v>
      </c>
      <c r="BU37">
        <f t="shared" si="15"/>
        <v>15.759</v>
      </c>
      <c r="BV37">
        <f t="shared" si="16"/>
        <v>0</v>
      </c>
      <c r="BW37">
        <f t="shared" si="17"/>
        <v>11717.999999999998</v>
      </c>
      <c r="BX37">
        <f t="shared" si="18"/>
        <v>5673</v>
      </c>
      <c r="BY37" t="str">
        <f t="shared" si="19"/>
        <v>직행1</v>
      </c>
      <c r="BZ37">
        <f t="shared" si="20"/>
        <v>11</v>
      </c>
    </row>
    <row r="38" spans="1:78" x14ac:dyDescent="0.3">
      <c r="A38" s="32">
        <f t="shared" si="21"/>
        <v>45817</v>
      </c>
      <c r="B38" s="1">
        <v>45817.534780092596</v>
      </c>
      <c r="C38" t="s">
        <v>60</v>
      </c>
      <c r="D38" t="s">
        <v>60</v>
      </c>
      <c r="E38" t="s">
        <v>60</v>
      </c>
      <c r="F38" t="s">
        <v>61</v>
      </c>
      <c r="G38" t="s">
        <v>62</v>
      </c>
      <c r="H38" t="s">
        <v>63</v>
      </c>
      <c r="I38" t="s">
        <v>64</v>
      </c>
      <c r="J38" t="s">
        <v>65</v>
      </c>
      <c r="K38" t="s">
        <v>66</v>
      </c>
      <c r="L38">
        <v>14</v>
      </c>
      <c r="M38">
        <v>12</v>
      </c>
      <c r="N38">
        <v>168</v>
      </c>
      <c r="O38">
        <v>5673</v>
      </c>
      <c r="P38" t="s">
        <v>236</v>
      </c>
      <c r="Q38" s="1">
        <v>45786.607561192126</v>
      </c>
      <c r="R38">
        <v>150.27699999999999</v>
      </c>
      <c r="S38">
        <v>48.460999999999999</v>
      </c>
      <c r="T38">
        <v>3.101</v>
      </c>
      <c r="U38">
        <v>16553</v>
      </c>
      <c r="V38">
        <v>8</v>
      </c>
      <c r="W38">
        <v>4607</v>
      </c>
      <c r="X38">
        <v>3424</v>
      </c>
      <c r="Y38">
        <v>0</v>
      </c>
      <c r="Z38">
        <v>18</v>
      </c>
      <c r="AA38">
        <v>2</v>
      </c>
      <c r="AB38">
        <v>814</v>
      </c>
      <c r="AC38">
        <v>101</v>
      </c>
      <c r="AD38">
        <v>32.68</v>
      </c>
      <c r="AE38">
        <v>45.317239999999998</v>
      </c>
      <c r="AF38">
        <v>73.8</v>
      </c>
      <c r="AG38">
        <v>7.8</v>
      </c>
      <c r="AH38">
        <v>8.4</v>
      </c>
      <c r="AI38">
        <v>7.4</v>
      </c>
      <c r="AJ38">
        <v>2.6</v>
      </c>
      <c r="AK38">
        <v>0</v>
      </c>
      <c r="AL38">
        <v>0</v>
      </c>
      <c r="AM38">
        <v>2.72</v>
      </c>
      <c r="AN38">
        <v>42.917000000000002</v>
      </c>
      <c r="AO38">
        <v>4.8000000000000001E-2</v>
      </c>
      <c r="AP38">
        <v>27.832000000000001</v>
      </c>
      <c r="AQ38">
        <v>0.22600000000000001</v>
      </c>
      <c r="AR38">
        <v>0</v>
      </c>
      <c r="AS38">
        <v>11.978</v>
      </c>
      <c r="AT38">
        <v>202.95</v>
      </c>
      <c r="AU38">
        <v>21.45</v>
      </c>
      <c r="AV38">
        <v>23.1</v>
      </c>
      <c r="AW38">
        <v>20.350000000000001</v>
      </c>
      <c r="AX38">
        <v>7.15</v>
      </c>
      <c r="AY38">
        <v>0</v>
      </c>
      <c r="AZ38">
        <v>0</v>
      </c>
      <c r="BA38">
        <v>1462</v>
      </c>
      <c r="BB38">
        <v>0</v>
      </c>
      <c r="BC38" t="s">
        <v>67</v>
      </c>
      <c r="BD38">
        <v>0</v>
      </c>
      <c r="BE38" t="s">
        <v>68</v>
      </c>
      <c r="BF38" t="s">
        <v>69</v>
      </c>
      <c r="BG38">
        <v>1.1399999999999999</v>
      </c>
      <c r="BH38">
        <v>0</v>
      </c>
      <c r="BI38" s="1">
        <v>45824.273105787041</v>
      </c>
      <c r="BJ38">
        <v>3.6</v>
      </c>
      <c r="BK38">
        <v>0.86140000000000005</v>
      </c>
      <c r="BL38" s="36">
        <f>HLOOKUP($A38,차량별코스!$E$1:$AZ$20,_xlfn.XLOOKUP(탕데이터!$I38,차량별코스!$D$2:$D$20,차량별코스!$A$2:$A$20),0)</f>
        <v>11</v>
      </c>
      <c r="BM38">
        <f t="shared" si="8"/>
        <v>3131.8739999999998</v>
      </c>
      <c r="BN38">
        <f t="shared" si="9"/>
        <v>417.97599999999994</v>
      </c>
      <c r="BO38">
        <f>IF(COUNTIFS($BL$2:$BL38,$BL38,$O$2:$O38,$O38,$G$2:$G38,$G38)=1,_xlfn.MAXIFS($BO$2:$BO37,$O$2:$O37,$O38,$G$2:$G37,$G38)+1,_xlfn.MAXIFS($BO$2:$BO37,$O$2:$O37,$O38,$G$2:$G37,$G38))</f>
        <v>7</v>
      </c>
      <c r="BP38">
        <f t="shared" si="10"/>
        <v>7601.1139999999996</v>
      </c>
      <c r="BQ38">
        <f t="shared" si="11"/>
        <v>1291.134</v>
      </c>
      <c r="BR38">
        <f t="shared" si="12"/>
        <v>1390.452</v>
      </c>
      <c r="BS38">
        <f t="shared" si="13"/>
        <v>1224.9220000000003</v>
      </c>
      <c r="BT38">
        <f t="shared" si="14"/>
        <v>430.37800000000004</v>
      </c>
      <c r="BU38">
        <f t="shared" si="15"/>
        <v>0</v>
      </c>
      <c r="BV38">
        <f t="shared" si="16"/>
        <v>0</v>
      </c>
      <c r="BW38">
        <f t="shared" si="17"/>
        <v>11938</v>
      </c>
      <c r="BX38">
        <f t="shared" si="18"/>
        <v>5673</v>
      </c>
      <c r="BY38" t="str">
        <f t="shared" si="19"/>
        <v>직행1</v>
      </c>
      <c r="BZ38">
        <f t="shared" si="20"/>
        <v>11</v>
      </c>
    </row>
    <row r="39" spans="1:78" x14ac:dyDescent="0.3">
      <c r="A39" s="32">
        <f t="shared" si="21"/>
        <v>45817</v>
      </c>
      <c r="B39" s="1">
        <v>45817.792951388888</v>
      </c>
      <c r="C39" t="s">
        <v>60</v>
      </c>
      <c r="D39" t="s">
        <v>60</v>
      </c>
      <c r="E39" t="s">
        <v>60</v>
      </c>
      <c r="F39" t="s">
        <v>61</v>
      </c>
      <c r="G39" t="s">
        <v>62</v>
      </c>
      <c r="H39" t="s">
        <v>63</v>
      </c>
      <c r="I39" t="s">
        <v>64</v>
      </c>
      <c r="J39" t="s">
        <v>65</v>
      </c>
      <c r="K39" t="s">
        <v>66</v>
      </c>
      <c r="L39">
        <v>14</v>
      </c>
      <c r="M39">
        <v>12</v>
      </c>
      <c r="N39">
        <v>168</v>
      </c>
      <c r="O39">
        <v>5673</v>
      </c>
      <c r="P39" t="s">
        <v>236</v>
      </c>
      <c r="Q39" s="1">
        <v>45786.607561192126</v>
      </c>
      <c r="R39">
        <v>114.86799999999999</v>
      </c>
      <c r="S39">
        <v>29.72</v>
      </c>
      <c r="T39">
        <v>3.8650000000000002</v>
      </c>
      <c r="U39">
        <v>10763</v>
      </c>
      <c r="V39">
        <v>83</v>
      </c>
      <c r="W39">
        <v>1570</v>
      </c>
      <c r="X39">
        <v>3319</v>
      </c>
      <c r="Y39">
        <v>0</v>
      </c>
      <c r="Z39">
        <v>21</v>
      </c>
      <c r="AA39">
        <v>0</v>
      </c>
      <c r="AB39">
        <v>0</v>
      </c>
      <c r="AC39">
        <v>89</v>
      </c>
      <c r="AD39">
        <v>38.42</v>
      </c>
      <c r="AE39">
        <v>45.392395</v>
      </c>
      <c r="AF39">
        <v>67.599999999999994</v>
      </c>
      <c r="AG39">
        <v>8.1</v>
      </c>
      <c r="AH39">
        <v>13.6</v>
      </c>
      <c r="AI39">
        <v>9.5</v>
      </c>
      <c r="AJ39">
        <v>1.4</v>
      </c>
      <c r="AK39">
        <v>0</v>
      </c>
      <c r="AL39">
        <v>0</v>
      </c>
      <c r="AM39">
        <v>3.39</v>
      </c>
      <c r="AN39">
        <v>33.168999999999997</v>
      </c>
      <c r="AO39">
        <v>0.77100000000000002</v>
      </c>
      <c r="AP39">
        <v>14.587</v>
      </c>
      <c r="AQ39">
        <v>0.28699999999999998</v>
      </c>
      <c r="AR39">
        <v>0</v>
      </c>
      <c r="AS39">
        <v>18.282</v>
      </c>
      <c r="AT39">
        <v>120.553</v>
      </c>
      <c r="AU39">
        <v>14.445</v>
      </c>
      <c r="AV39">
        <v>24.253</v>
      </c>
      <c r="AW39">
        <v>16.942</v>
      </c>
      <c r="AX39">
        <v>2.4969999999999999</v>
      </c>
      <c r="AY39">
        <v>0</v>
      </c>
      <c r="AZ39">
        <v>0</v>
      </c>
      <c r="BA39">
        <v>1131</v>
      </c>
      <c r="BB39">
        <v>0</v>
      </c>
      <c r="BC39" t="s">
        <v>67</v>
      </c>
      <c r="BD39">
        <v>0</v>
      </c>
      <c r="BE39" t="s">
        <v>68</v>
      </c>
      <c r="BF39" t="s">
        <v>69</v>
      </c>
      <c r="BG39">
        <v>1.1399999999999999</v>
      </c>
      <c r="BH39">
        <v>0</v>
      </c>
      <c r="BI39" s="1">
        <v>45824.273105787041</v>
      </c>
      <c r="BJ39">
        <v>3.6</v>
      </c>
      <c r="BK39">
        <v>1.0736000000000001</v>
      </c>
      <c r="BL39" s="36">
        <f>HLOOKUP($A39,차량별코스!$E$1:$AZ$20,_xlfn.XLOOKUP(탕데이터!$I39,차량별코스!$D$2:$D$20,차량별코스!$A$2:$A$20),0)</f>
        <v>11</v>
      </c>
      <c r="BM39">
        <f t="shared" si="8"/>
        <v>3131.8739999999998</v>
      </c>
      <c r="BN39">
        <f t="shared" si="9"/>
        <v>417.97599999999994</v>
      </c>
      <c r="BO39">
        <f>IF(COUNTIFS($BL$2:$BL39,$BL39,$O$2:$O39,$O39,$G$2:$G39,$G39)=1,_xlfn.MAXIFS($BO$2:$BO38,$O$2:$O38,$O39,$G$2:$G38,$G39)+1,_xlfn.MAXIFS($BO$2:$BO38,$O$2:$O38,$O39,$G$2:$G38,$G39))</f>
        <v>7</v>
      </c>
      <c r="BP39">
        <f t="shared" si="10"/>
        <v>5622.7879999999996</v>
      </c>
      <c r="BQ39">
        <f t="shared" si="11"/>
        <v>871.803</v>
      </c>
      <c r="BR39">
        <f t="shared" si="12"/>
        <v>1463.768</v>
      </c>
      <c r="BS39">
        <f t="shared" si="13"/>
        <v>1022.485</v>
      </c>
      <c r="BT39">
        <f t="shared" si="14"/>
        <v>150.68199999999999</v>
      </c>
      <c r="BU39">
        <f t="shared" si="15"/>
        <v>0</v>
      </c>
      <c r="BV39">
        <f t="shared" si="16"/>
        <v>0</v>
      </c>
      <c r="BW39">
        <f t="shared" si="17"/>
        <v>9131.5259999999998</v>
      </c>
      <c r="BX39">
        <f t="shared" si="18"/>
        <v>5673</v>
      </c>
      <c r="BY39" t="str">
        <f t="shared" si="19"/>
        <v>직행1</v>
      </c>
      <c r="BZ39">
        <f t="shared" si="20"/>
        <v>11</v>
      </c>
    </row>
    <row r="40" spans="1:78" x14ac:dyDescent="0.3">
      <c r="A40" s="32">
        <f t="shared" si="21"/>
        <v>45818</v>
      </c>
      <c r="B40" s="1">
        <v>45818.326261574075</v>
      </c>
      <c r="C40" t="s">
        <v>60</v>
      </c>
      <c r="D40" t="s">
        <v>60</v>
      </c>
      <c r="E40" t="s">
        <v>60</v>
      </c>
      <c r="F40" t="s">
        <v>61</v>
      </c>
      <c r="G40" t="s">
        <v>62</v>
      </c>
      <c r="H40" t="s">
        <v>63</v>
      </c>
      <c r="I40" t="s">
        <v>64</v>
      </c>
      <c r="J40" t="s">
        <v>65</v>
      </c>
      <c r="K40" t="s">
        <v>66</v>
      </c>
      <c r="L40">
        <v>14</v>
      </c>
      <c r="M40">
        <v>12</v>
      </c>
      <c r="N40">
        <v>168</v>
      </c>
      <c r="O40">
        <v>5673</v>
      </c>
      <c r="P40" t="s">
        <v>236</v>
      </c>
      <c r="Q40" s="1">
        <v>45786.607561192126</v>
      </c>
      <c r="R40">
        <v>59.488999999999997</v>
      </c>
      <c r="S40">
        <v>16.257999999999999</v>
      </c>
      <c r="T40">
        <v>3.6589999999999998</v>
      </c>
      <c r="U40">
        <v>6263</v>
      </c>
      <c r="V40">
        <v>20</v>
      </c>
      <c r="W40">
        <v>1152</v>
      </c>
      <c r="X40">
        <v>1494</v>
      </c>
      <c r="Y40">
        <v>0</v>
      </c>
      <c r="Z40">
        <v>3</v>
      </c>
      <c r="AA40">
        <v>0</v>
      </c>
      <c r="AB40">
        <v>0</v>
      </c>
      <c r="AC40">
        <v>89</v>
      </c>
      <c r="AD40">
        <v>34.19</v>
      </c>
      <c r="AE40">
        <v>42.066459999999999</v>
      </c>
      <c r="AF40">
        <v>88.5</v>
      </c>
      <c r="AG40">
        <v>4.4000000000000004</v>
      </c>
      <c r="AH40">
        <v>3.3</v>
      </c>
      <c r="AI40">
        <v>3.4</v>
      </c>
      <c r="AJ40">
        <v>0.4</v>
      </c>
      <c r="AK40">
        <v>0</v>
      </c>
      <c r="AL40">
        <v>0</v>
      </c>
      <c r="AM40">
        <v>3.21</v>
      </c>
      <c r="AN40">
        <v>32.366999999999997</v>
      </c>
      <c r="AO40">
        <v>0.31900000000000001</v>
      </c>
      <c r="AP40">
        <v>18.393999999999998</v>
      </c>
      <c r="AQ40">
        <v>0.23499999999999999</v>
      </c>
      <c r="AR40">
        <v>0</v>
      </c>
      <c r="AS40">
        <v>5.0430000000000001</v>
      </c>
      <c r="AT40">
        <v>91.45</v>
      </c>
      <c r="AU40">
        <v>4.5469999999999997</v>
      </c>
      <c r="AV40">
        <v>3.41</v>
      </c>
      <c r="AW40">
        <v>3.5129999999999999</v>
      </c>
      <c r="AX40">
        <v>0.41299999999999998</v>
      </c>
      <c r="AY40">
        <v>0</v>
      </c>
      <c r="AZ40">
        <v>0</v>
      </c>
      <c r="BA40">
        <v>571</v>
      </c>
      <c r="BB40">
        <v>0</v>
      </c>
      <c r="BC40" t="s">
        <v>67</v>
      </c>
      <c r="BD40">
        <v>0</v>
      </c>
      <c r="BE40" t="s">
        <v>68</v>
      </c>
      <c r="BF40" t="s">
        <v>69</v>
      </c>
      <c r="BG40">
        <v>1.1399999999999999</v>
      </c>
      <c r="BH40">
        <v>0</v>
      </c>
      <c r="BI40" s="1">
        <v>45824.273105787041</v>
      </c>
      <c r="BJ40">
        <v>3.6</v>
      </c>
      <c r="BK40">
        <v>1.0164</v>
      </c>
      <c r="BL40" s="36">
        <f>HLOOKUP($A40,차량별코스!$E$1:$AZ$20,_xlfn.XLOOKUP(탕데이터!$I40,차량별코스!$D$2:$D$20,차량별코스!$A$2:$A$20),0)</f>
        <v>1</v>
      </c>
      <c r="BM40">
        <f t="shared" si="8"/>
        <v>3131.8739999999998</v>
      </c>
      <c r="BN40">
        <f t="shared" si="9"/>
        <v>335.29499999999996</v>
      </c>
      <c r="BO40">
        <f>IF(COUNTIFS($BL$2:$BL40,$BL40,$O$2:$O40,$O40,$G$2:$G40,$G40)=1,_xlfn.MAXIFS($BO$2:$BO39,$O$2:$O39,$O40,$G$2:$G39,$G40)+1,_xlfn.MAXIFS($BO$2:$BO39,$O$2:$O39,$O40,$G$2:$G39,$G40))</f>
        <v>8</v>
      </c>
      <c r="BP40">
        <f t="shared" si="10"/>
        <v>4370.7550000000001</v>
      </c>
      <c r="BQ40">
        <f t="shared" si="11"/>
        <v>275.572</v>
      </c>
      <c r="BR40">
        <f t="shared" si="12"/>
        <v>206.679</v>
      </c>
      <c r="BS40">
        <f t="shared" si="13"/>
        <v>212.94200000000001</v>
      </c>
      <c r="BT40">
        <f t="shared" si="14"/>
        <v>25.052</v>
      </c>
      <c r="BU40">
        <f t="shared" si="15"/>
        <v>0</v>
      </c>
      <c r="BV40">
        <f t="shared" si="16"/>
        <v>0</v>
      </c>
      <c r="BW40">
        <f t="shared" si="17"/>
        <v>5091</v>
      </c>
      <c r="BX40">
        <f t="shared" si="18"/>
        <v>5673</v>
      </c>
      <c r="BY40" t="str">
        <f t="shared" si="19"/>
        <v>직행1</v>
      </c>
      <c r="BZ40">
        <f t="shared" si="20"/>
        <v>1</v>
      </c>
    </row>
    <row r="41" spans="1:78" x14ac:dyDescent="0.3">
      <c r="A41" s="32">
        <f t="shared" si="21"/>
        <v>45818</v>
      </c>
      <c r="B41" s="1">
        <v>45818.458240740743</v>
      </c>
      <c r="C41" t="s">
        <v>60</v>
      </c>
      <c r="D41" t="s">
        <v>60</v>
      </c>
      <c r="E41" t="s">
        <v>60</v>
      </c>
      <c r="F41" t="s">
        <v>61</v>
      </c>
      <c r="G41" t="s">
        <v>62</v>
      </c>
      <c r="H41" t="s">
        <v>63</v>
      </c>
      <c r="I41" t="s">
        <v>64</v>
      </c>
      <c r="J41" t="s">
        <v>65</v>
      </c>
      <c r="K41" t="s">
        <v>66</v>
      </c>
      <c r="L41">
        <v>14</v>
      </c>
      <c r="M41">
        <v>12</v>
      </c>
      <c r="N41">
        <v>168</v>
      </c>
      <c r="O41">
        <v>5673</v>
      </c>
      <c r="P41" t="s">
        <v>236</v>
      </c>
      <c r="Q41" s="1">
        <v>45786.607561192126</v>
      </c>
      <c r="R41">
        <v>68.665999999999997</v>
      </c>
      <c r="S41">
        <v>20.013000000000002</v>
      </c>
      <c r="T41">
        <v>3.431</v>
      </c>
      <c r="U41">
        <v>7456</v>
      </c>
      <c r="V41">
        <v>37</v>
      </c>
      <c r="W41">
        <v>1716</v>
      </c>
      <c r="X41">
        <v>1631</v>
      </c>
      <c r="Y41">
        <v>0</v>
      </c>
      <c r="Z41">
        <v>14</v>
      </c>
      <c r="AA41">
        <v>1</v>
      </c>
      <c r="AB41">
        <v>244</v>
      </c>
      <c r="AC41">
        <v>89</v>
      </c>
      <c r="AD41">
        <v>33.15</v>
      </c>
      <c r="AE41">
        <v>43.345149999999997</v>
      </c>
      <c r="AF41">
        <v>18.3</v>
      </c>
      <c r="AG41">
        <v>26.3</v>
      </c>
      <c r="AH41">
        <v>28.4</v>
      </c>
      <c r="AI41">
        <v>25</v>
      </c>
      <c r="AJ41">
        <v>2.1</v>
      </c>
      <c r="AK41">
        <v>0</v>
      </c>
      <c r="AL41">
        <v>0</v>
      </c>
      <c r="AM41">
        <v>3.01</v>
      </c>
      <c r="AN41">
        <v>36.143999999999998</v>
      </c>
      <c r="AO41">
        <v>0.496</v>
      </c>
      <c r="AP41">
        <v>23.015000000000001</v>
      </c>
      <c r="AQ41">
        <v>0.23300000000000001</v>
      </c>
      <c r="AR41">
        <v>0</v>
      </c>
      <c r="AS41">
        <v>20.388999999999999</v>
      </c>
      <c r="AT41">
        <v>22.57</v>
      </c>
      <c r="AU41">
        <v>32.436999999999998</v>
      </c>
      <c r="AV41">
        <v>35.027000000000001</v>
      </c>
      <c r="AW41">
        <v>30.832999999999998</v>
      </c>
      <c r="AX41">
        <v>2.59</v>
      </c>
      <c r="AY41">
        <v>0</v>
      </c>
      <c r="AZ41">
        <v>0</v>
      </c>
      <c r="BA41">
        <v>662</v>
      </c>
      <c r="BB41">
        <v>0</v>
      </c>
      <c r="BC41" t="s">
        <v>67</v>
      </c>
      <c r="BD41">
        <v>0</v>
      </c>
      <c r="BE41" t="s">
        <v>68</v>
      </c>
      <c r="BF41" t="s">
        <v>69</v>
      </c>
      <c r="BG41">
        <v>1.1399999999999999</v>
      </c>
      <c r="BH41">
        <v>0</v>
      </c>
      <c r="BI41" s="1">
        <v>45824.273105787041</v>
      </c>
      <c r="BJ41">
        <v>3.6</v>
      </c>
      <c r="BK41">
        <v>0.95309999999999995</v>
      </c>
      <c r="BL41" s="36">
        <f>HLOOKUP($A41,차량별코스!$E$1:$AZ$20,_xlfn.XLOOKUP(탕데이터!$I41,차량별코스!$D$2:$D$20,차량별코스!$A$2:$A$20),0)</f>
        <v>1</v>
      </c>
      <c r="BM41">
        <f t="shared" si="8"/>
        <v>3131.8739999999998</v>
      </c>
      <c r="BN41">
        <f t="shared" si="9"/>
        <v>335.29499999999996</v>
      </c>
      <c r="BO41">
        <f>IF(COUNTIFS($BL$2:$BL41,$BL41,$O$2:$O41,$O41,$G$2:$G41,$G41)=1,_xlfn.MAXIFS($BO$2:$BO40,$O$2:$O40,$O41,$G$2:$G40,$G41)+1,_xlfn.MAXIFS($BO$2:$BO40,$O$2:$O40,$O41,$G$2:$G40,$G41))</f>
        <v>8</v>
      </c>
      <c r="BP41">
        <f t="shared" si="10"/>
        <v>-388.55200000000013</v>
      </c>
      <c r="BQ41">
        <f t="shared" si="11"/>
        <v>1960.9280000000001</v>
      </c>
      <c r="BR41">
        <f t="shared" si="12"/>
        <v>2117.5039999999999</v>
      </c>
      <c r="BS41">
        <f t="shared" si="13"/>
        <v>1864</v>
      </c>
      <c r="BT41">
        <f t="shared" si="14"/>
        <v>156.57600000000002</v>
      </c>
      <c r="BU41">
        <f t="shared" si="15"/>
        <v>0</v>
      </c>
      <c r="BV41">
        <f t="shared" si="16"/>
        <v>0</v>
      </c>
      <c r="BW41">
        <f t="shared" si="17"/>
        <v>5710.4560000000001</v>
      </c>
      <c r="BX41">
        <f t="shared" si="18"/>
        <v>5673</v>
      </c>
      <c r="BY41" t="str">
        <f t="shared" si="19"/>
        <v>직행1</v>
      </c>
      <c r="BZ41">
        <f t="shared" si="20"/>
        <v>1</v>
      </c>
    </row>
    <row r="42" spans="1:78" x14ac:dyDescent="0.3">
      <c r="A42" s="32">
        <f t="shared" si="21"/>
        <v>45818</v>
      </c>
      <c r="B42" s="1">
        <v>45818.602500000001</v>
      </c>
      <c r="C42" t="s">
        <v>60</v>
      </c>
      <c r="D42" t="s">
        <v>60</v>
      </c>
      <c r="E42" t="s">
        <v>60</v>
      </c>
      <c r="F42" t="s">
        <v>61</v>
      </c>
      <c r="G42" t="s">
        <v>62</v>
      </c>
      <c r="H42" t="s">
        <v>63</v>
      </c>
      <c r="I42" t="s">
        <v>64</v>
      </c>
      <c r="J42" t="s">
        <v>65</v>
      </c>
      <c r="K42" t="s">
        <v>66</v>
      </c>
      <c r="L42">
        <v>14</v>
      </c>
      <c r="M42">
        <v>12</v>
      </c>
      <c r="N42">
        <v>168</v>
      </c>
      <c r="O42">
        <v>5673</v>
      </c>
      <c r="P42" t="s">
        <v>236</v>
      </c>
      <c r="Q42" s="1">
        <v>45786.607561192126</v>
      </c>
      <c r="R42">
        <v>71.641000000000005</v>
      </c>
      <c r="S42">
        <v>21.449000000000002</v>
      </c>
      <c r="T42">
        <v>3.34</v>
      </c>
      <c r="U42">
        <v>8015</v>
      </c>
      <c r="V42">
        <v>5</v>
      </c>
      <c r="W42">
        <v>1958</v>
      </c>
      <c r="X42">
        <v>1670</v>
      </c>
      <c r="Y42">
        <v>1</v>
      </c>
      <c r="Z42">
        <v>6</v>
      </c>
      <c r="AA42">
        <v>1</v>
      </c>
      <c r="AB42">
        <v>417</v>
      </c>
      <c r="AC42">
        <v>86</v>
      </c>
      <c r="AD42">
        <v>32.18</v>
      </c>
      <c r="AE42">
        <v>42.615245000000002</v>
      </c>
      <c r="AF42">
        <v>23.9</v>
      </c>
      <c r="AG42">
        <v>23.8</v>
      </c>
      <c r="AH42">
        <v>30</v>
      </c>
      <c r="AI42">
        <v>21</v>
      </c>
      <c r="AJ42">
        <v>1.3</v>
      </c>
      <c r="AK42">
        <v>0</v>
      </c>
      <c r="AL42">
        <v>0</v>
      </c>
      <c r="AM42">
        <v>2.93</v>
      </c>
      <c r="AN42">
        <v>36.704000000000001</v>
      </c>
      <c r="AO42">
        <v>6.2E-2</v>
      </c>
      <c r="AP42">
        <v>24.428999999999998</v>
      </c>
      <c r="AQ42">
        <v>0.223</v>
      </c>
      <c r="AR42">
        <v>1.3959999999999999</v>
      </c>
      <c r="AS42">
        <v>8.375</v>
      </c>
      <c r="AT42">
        <v>31.867000000000001</v>
      </c>
      <c r="AU42">
        <v>31.733000000000001</v>
      </c>
      <c r="AV42">
        <v>40</v>
      </c>
      <c r="AW42">
        <v>28</v>
      </c>
      <c r="AX42">
        <v>1.7330000000000001</v>
      </c>
      <c r="AY42">
        <v>0</v>
      </c>
      <c r="AZ42">
        <v>0</v>
      </c>
      <c r="BA42">
        <v>680</v>
      </c>
      <c r="BB42">
        <v>0</v>
      </c>
      <c r="BC42" t="s">
        <v>67</v>
      </c>
      <c r="BD42">
        <v>0</v>
      </c>
      <c r="BE42" t="s">
        <v>68</v>
      </c>
      <c r="BF42" t="s">
        <v>69</v>
      </c>
      <c r="BG42">
        <v>1.1399999999999999</v>
      </c>
      <c r="BH42">
        <v>0</v>
      </c>
      <c r="BI42" s="1">
        <v>45824.273105787041</v>
      </c>
      <c r="BJ42">
        <v>3.6</v>
      </c>
      <c r="BK42">
        <v>0.92779999999999996</v>
      </c>
      <c r="BL42" s="36">
        <f>HLOOKUP($A42,차량별코스!$E$1:$AZ$20,_xlfn.XLOOKUP(탕데이터!$I42,차량별코스!$D$2:$D$20,차량별코스!$A$2:$A$20),0)</f>
        <v>1</v>
      </c>
      <c r="BM42">
        <f t="shared" si="8"/>
        <v>3131.8739999999998</v>
      </c>
      <c r="BN42">
        <f t="shared" si="9"/>
        <v>335.29499999999996</v>
      </c>
      <c r="BO42">
        <f>IF(COUNTIFS($BL$2:$BL42,$BL42,$O$2:$O42,$O42,$G$2:$G42,$G42)=1,_xlfn.MAXIFS($BO$2:$BO41,$O$2:$O41,$O42,$G$2:$G41,$G42)+1,_xlfn.MAXIFS($BO$2:$BO41,$O$2:$O41,$O42,$G$2:$G41,$G42))</f>
        <v>8</v>
      </c>
      <c r="BP42">
        <f t="shared" si="10"/>
        <v>-47.415000000000191</v>
      </c>
      <c r="BQ42">
        <f t="shared" si="11"/>
        <v>1907.5700000000002</v>
      </c>
      <c r="BR42">
        <f t="shared" si="12"/>
        <v>2404.5</v>
      </c>
      <c r="BS42">
        <f t="shared" si="13"/>
        <v>1683.1499999999999</v>
      </c>
      <c r="BT42">
        <f t="shared" si="14"/>
        <v>104.19500000000001</v>
      </c>
      <c r="BU42">
        <f t="shared" si="15"/>
        <v>0</v>
      </c>
      <c r="BV42">
        <f t="shared" si="16"/>
        <v>0</v>
      </c>
      <c r="BW42">
        <f t="shared" si="17"/>
        <v>6051.9999999999991</v>
      </c>
      <c r="BX42">
        <f t="shared" si="18"/>
        <v>5673</v>
      </c>
      <c r="BY42" t="str">
        <f t="shared" si="19"/>
        <v>직행1</v>
      </c>
      <c r="BZ42">
        <f t="shared" si="20"/>
        <v>1</v>
      </c>
    </row>
    <row r="43" spans="1:78" x14ac:dyDescent="0.3">
      <c r="A43" s="32">
        <f t="shared" si="21"/>
        <v>45818</v>
      </c>
      <c r="B43" s="1">
        <v>45818.698171296295</v>
      </c>
      <c r="C43" t="s">
        <v>60</v>
      </c>
      <c r="D43" t="s">
        <v>60</v>
      </c>
      <c r="E43" t="s">
        <v>60</v>
      </c>
      <c r="F43" t="s">
        <v>61</v>
      </c>
      <c r="G43" t="s">
        <v>62</v>
      </c>
      <c r="H43" t="s">
        <v>63</v>
      </c>
      <c r="I43" t="s">
        <v>64</v>
      </c>
      <c r="J43" t="s">
        <v>65</v>
      </c>
      <c r="K43" t="s">
        <v>66</v>
      </c>
      <c r="L43">
        <v>14</v>
      </c>
      <c r="M43">
        <v>12</v>
      </c>
      <c r="N43">
        <v>168</v>
      </c>
      <c r="O43">
        <v>5673</v>
      </c>
      <c r="P43" t="s">
        <v>236</v>
      </c>
      <c r="Q43" s="1">
        <v>45786.607561192126</v>
      </c>
      <c r="R43">
        <v>29.655000000000001</v>
      </c>
      <c r="S43">
        <v>5.98</v>
      </c>
      <c r="T43">
        <v>4.9589999999999996</v>
      </c>
      <c r="U43">
        <v>2631</v>
      </c>
      <c r="V43">
        <v>5</v>
      </c>
      <c r="W43">
        <v>195</v>
      </c>
      <c r="X43">
        <v>1030</v>
      </c>
      <c r="Y43">
        <v>0</v>
      </c>
      <c r="Z43">
        <v>2</v>
      </c>
      <c r="AA43">
        <v>0</v>
      </c>
      <c r="AB43">
        <v>0</v>
      </c>
      <c r="AC43">
        <v>74</v>
      </c>
      <c r="AD43">
        <v>40.58</v>
      </c>
      <c r="AE43">
        <v>43.915180999999997</v>
      </c>
      <c r="AF43">
        <v>96.7</v>
      </c>
      <c r="AG43">
        <v>0.9</v>
      </c>
      <c r="AH43">
        <v>1.8</v>
      </c>
      <c r="AI43">
        <v>0.5</v>
      </c>
      <c r="AJ43">
        <v>0</v>
      </c>
      <c r="AK43">
        <v>0</v>
      </c>
      <c r="AL43">
        <v>0</v>
      </c>
      <c r="AM43">
        <v>4.3499999999999996</v>
      </c>
      <c r="AN43">
        <v>23.303999999999998</v>
      </c>
      <c r="AO43">
        <v>0.19</v>
      </c>
      <c r="AP43">
        <v>7.4119999999999999</v>
      </c>
      <c r="AQ43">
        <v>0.33700000000000002</v>
      </c>
      <c r="AR43">
        <v>0</v>
      </c>
      <c r="AS43">
        <v>6.7439999999999998</v>
      </c>
      <c r="AT43">
        <v>41.902999999999999</v>
      </c>
      <c r="AU43">
        <v>0.39</v>
      </c>
      <c r="AV43">
        <v>0.78</v>
      </c>
      <c r="AW43">
        <v>0.217</v>
      </c>
      <c r="AX43">
        <v>0</v>
      </c>
      <c r="AY43">
        <v>0</v>
      </c>
      <c r="AZ43">
        <v>0</v>
      </c>
      <c r="BA43">
        <v>298</v>
      </c>
      <c r="BB43">
        <v>0</v>
      </c>
      <c r="BC43" t="s">
        <v>67</v>
      </c>
      <c r="BD43">
        <v>0</v>
      </c>
      <c r="BE43" t="s">
        <v>68</v>
      </c>
      <c r="BF43" t="s">
        <v>69</v>
      </c>
      <c r="BG43">
        <v>1.1399999999999999</v>
      </c>
      <c r="BH43">
        <v>0</v>
      </c>
      <c r="BI43" s="1">
        <v>45824.273105787041</v>
      </c>
      <c r="BJ43">
        <v>3.6</v>
      </c>
      <c r="BK43">
        <v>1.3774999999999999</v>
      </c>
      <c r="BL43" s="36">
        <f>HLOOKUP($A43,차량별코스!$E$1:$AZ$20,_xlfn.XLOOKUP(탕데이터!$I43,차량별코스!$D$2:$D$20,차량별코스!$A$2:$A$20),0)</f>
        <v>1</v>
      </c>
      <c r="BM43">
        <f t="shared" si="8"/>
        <v>3131.8739999999998</v>
      </c>
      <c r="BN43">
        <f t="shared" si="9"/>
        <v>335.29499999999996</v>
      </c>
      <c r="BO43">
        <f>IF(COUNTIFS($BL$2:$BL43,$BL43,$O$2:$O43,$O43,$G$2:$G43,$G43)=1,_xlfn.MAXIFS($BO$2:$BO42,$O$2:$O42,$O43,$G$2:$G42,$G43)+1,_xlfn.MAXIFS($BO$2:$BO42,$O$2:$O42,$O43,$G$2:$G42,$G43))</f>
        <v>8</v>
      </c>
      <c r="BP43">
        <f t="shared" si="10"/>
        <v>2344.1770000000001</v>
      </c>
      <c r="BQ43">
        <f t="shared" si="11"/>
        <v>23.679000000000002</v>
      </c>
      <c r="BR43">
        <f t="shared" si="12"/>
        <v>47.358000000000004</v>
      </c>
      <c r="BS43">
        <f t="shared" si="13"/>
        <v>13.155000000000001</v>
      </c>
      <c r="BT43">
        <f t="shared" si="14"/>
        <v>0</v>
      </c>
      <c r="BU43">
        <f t="shared" si="15"/>
        <v>0</v>
      </c>
      <c r="BV43">
        <f t="shared" si="16"/>
        <v>0</v>
      </c>
      <c r="BW43">
        <f t="shared" si="17"/>
        <v>2428.3690000000006</v>
      </c>
      <c r="BX43">
        <f t="shared" si="18"/>
        <v>5673</v>
      </c>
      <c r="BY43" t="str">
        <f t="shared" si="19"/>
        <v>직행1</v>
      </c>
      <c r="BZ43">
        <f t="shared" si="20"/>
        <v>1</v>
      </c>
    </row>
    <row r="44" spans="1:78" x14ac:dyDescent="0.3">
      <c r="A44" s="32">
        <f t="shared" si="21"/>
        <v>45818</v>
      </c>
      <c r="B44" s="1">
        <v>45818.758148148147</v>
      </c>
      <c r="C44" t="s">
        <v>60</v>
      </c>
      <c r="D44" t="s">
        <v>60</v>
      </c>
      <c r="E44" t="s">
        <v>60</v>
      </c>
      <c r="F44" t="s">
        <v>61</v>
      </c>
      <c r="G44" t="s">
        <v>62</v>
      </c>
      <c r="H44" t="s">
        <v>63</v>
      </c>
      <c r="I44" t="s">
        <v>64</v>
      </c>
      <c r="J44" t="s">
        <v>65</v>
      </c>
      <c r="K44" t="s">
        <v>66</v>
      </c>
      <c r="L44">
        <v>14</v>
      </c>
      <c r="M44">
        <v>12</v>
      </c>
      <c r="N44">
        <v>168</v>
      </c>
      <c r="O44">
        <v>5673</v>
      </c>
      <c r="P44" t="s">
        <v>236</v>
      </c>
      <c r="Q44" s="1">
        <v>45786.607561192126</v>
      </c>
      <c r="R44">
        <v>29.734999999999999</v>
      </c>
      <c r="S44">
        <v>7.4960000000000004</v>
      </c>
      <c r="T44">
        <v>3.9670000000000001</v>
      </c>
      <c r="U44">
        <v>2427</v>
      </c>
      <c r="V44">
        <v>14</v>
      </c>
      <c r="W44">
        <v>63</v>
      </c>
      <c r="X44">
        <v>721</v>
      </c>
      <c r="Y44">
        <v>0</v>
      </c>
      <c r="Z44">
        <v>2</v>
      </c>
      <c r="AA44">
        <v>0</v>
      </c>
      <c r="AB44">
        <v>0</v>
      </c>
      <c r="AC44">
        <v>78</v>
      </c>
      <c r="AD44">
        <v>44.11</v>
      </c>
      <c r="AE44">
        <v>45.551473000000001</v>
      </c>
      <c r="AF44">
        <v>79.8</v>
      </c>
      <c r="AG44">
        <v>6.5</v>
      </c>
      <c r="AH44">
        <v>8.4</v>
      </c>
      <c r="AI44">
        <v>5.3</v>
      </c>
      <c r="AJ44">
        <v>0</v>
      </c>
      <c r="AK44">
        <v>0</v>
      </c>
      <c r="AL44">
        <v>0</v>
      </c>
      <c r="AM44">
        <v>3.48</v>
      </c>
      <c r="AN44">
        <v>32.244999999999997</v>
      </c>
      <c r="AO44">
        <v>0.57699999999999996</v>
      </c>
      <c r="AP44">
        <v>2.5960000000000001</v>
      </c>
      <c r="AQ44">
        <v>0.23499999999999999</v>
      </c>
      <c r="AR44">
        <v>0</v>
      </c>
      <c r="AS44">
        <v>6.726</v>
      </c>
      <c r="AT44">
        <v>31.92</v>
      </c>
      <c r="AU44">
        <v>2.6</v>
      </c>
      <c r="AV44">
        <v>3.36</v>
      </c>
      <c r="AW44">
        <v>2.12</v>
      </c>
      <c r="AX44">
        <v>0</v>
      </c>
      <c r="AY44">
        <v>0</v>
      </c>
      <c r="AZ44">
        <v>0</v>
      </c>
      <c r="BA44">
        <v>290</v>
      </c>
      <c r="BB44">
        <v>0</v>
      </c>
      <c r="BC44" t="s">
        <v>67</v>
      </c>
      <c r="BD44">
        <v>0</v>
      </c>
      <c r="BE44" t="s">
        <v>68</v>
      </c>
      <c r="BF44" t="s">
        <v>69</v>
      </c>
      <c r="BG44">
        <v>1.1399999999999999</v>
      </c>
      <c r="BH44">
        <v>0</v>
      </c>
      <c r="BI44" s="1">
        <v>45824.273105787041</v>
      </c>
      <c r="BJ44">
        <v>3.6</v>
      </c>
      <c r="BK44">
        <v>1.1019000000000001</v>
      </c>
      <c r="BL44" s="36">
        <f>HLOOKUP($A44,차량별코스!$E$1:$AZ$20,_xlfn.XLOOKUP(탕데이터!$I44,차량별코스!$D$2:$D$20,차량별코스!$A$2:$A$20),0)</f>
        <v>1</v>
      </c>
      <c r="BM44">
        <f t="shared" si="8"/>
        <v>3131.8739999999998</v>
      </c>
      <c r="BN44">
        <f t="shared" si="9"/>
        <v>335.29499999999996</v>
      </c>
      <c r="BO44">
        <f>IF(COUNTIFS($BL$2:$BL44,$BL44,$O$2:$O44,$O44,$G$2:$G44,$G44)=1,_xlfn.MAXIFS($BO$2:$BO43,$O$2:$O43,$O44,$G$2:$G43,$G44)+1,_xlfn.MAXIFS($BO$2:$BO43,$O$2:$O43,$O44,$G$2:$G43,$G44))</f>
        <v>8</v>
      </c>
      <c r="BP44">
        <f t="shared" si="10"/>
        <v>1859.7459999999999</v>
      </c>
      <c r="BQ44">
        <f t="shared" si="11"/>
        <v>157.755</v>
      </c>
      <c r="BR44">
        <f t="shared" si="12"/>
        <v>203.86800000000002</v>
      </c>
      <c r="BS44">
        <f t="shared" si="13"/>
        <v>128.631</v>
      </c>
      <c r="BT44">
        <f t="shared" si="14"/>
        <v>0</v>
      </c>
      <c r="BU44">
        <f t="shared" si="15"/>
        <v>0</v>
      </c>
      <c r="BV44">
        <f t="shared" si="16"/>
        <v>0</v>
      </c>
      <c r="BW44">
        <f t="shared" si="17"/>
        <v>2349.9999999999995</v>
      </c>
      <c r="BX44">
        <f t="shared" si="18"/>
        <v>5673</v>
      </c>
      <c r="BY44" t="str">
        <f t="shared" si="19"/>
        <v>직행1</v>
      </c>
      <c r="BZ44">
        <f t="shared" si="20"/>
        <v>1</v>
      </c>
    </row>
    <row r="45" spans="1:78" x14ac:dyDescent="0.3">
      <c r="A45" s="32">
        <f t="shared" si="21"/>
        <v>45818</v>
      </c>
      <c r="B45" s="1">
        <v>45818.786608796298</v>
      </c>
      <c r="C45" t="s">
        <v>60</v>
      </c>
      <c r="D45" t="s">
        <v>60</v>
      </c>
      <c r="E45" t="s">
        <v>60</v>
      </c>
      <c r="F45" t="s">
        <v>61</v>
      </c>
      <c r="G45" t="s">
        <v>62</v>
      </c>
      <c r="H45" t="s">
        <v>63</v>
      </c>
      <c r="I45" t="s">
        <v>64</v>
      </c>
      <c r="J45" t="s">
        <v>65</v>
      </c>
      <c r="K45" t="s">
        <v>66</v>
      </c>
      <c r="L45">
        <v>14</v>
      </c>
      <c r="M45">
        <v>12</v>
      </c>
      <c r="N45">
        <v>168</v>
      </c>
      <c r="O45">
        <v>5673</v>
      </c>
      <c r="P45" t="s">
        <v>236</v>
      </c>
      <c r="Q45" s="1">
        <v>45786.607561192126</v>
      </c>
      <c r="R45">
        <v>76.108999999999995</v>
      </c>
      <c r="S45">
        <v>17.849</v>
      </c>
      <c r="T45">
        <v>4.2640000000000002</v>
      </c>
      <c r="U45">
        <v>6469</v>
      </c>
      <c r="V45">
        <v>8</v>
      </c>
      <c r="W45">
        <v>562</v>
      </c>
      <c r="X45">
        <v>2128</v>
      </c>
      <c r="Y45">
        <v>0</v>
      </c>
      <c r="Z45">
        <v>7</v>
      </c>
      <c r="AA45">
        <v>0</v>
      </c>
      <c r="AB45">
        <v>0</v>
      </c>
      <c r="AC45">
        <v>87</v>
      </c>
      <c r="AD45">
        <v>42.35</v>
      </c>
      <c r="AE45">
        <v>46.447265000000002</v>
      </c>
      <c r="AF45">
        <v>90.8</v>
      </c>
      <c r="AG45">
        <v>3.1</v>
      </c>
      <c r="AH45">
        <v>3.2</v>
      </c>
      <c r="AI45">
        <v>2.6</v>
      </c>
      <c r="AJ45">
        <v>0.3</v>
      </c>
      <c r="AK45">
        <v>0</v>
      </c>
      <c r="AL45">
        <v>0</v>
      </c>
      <c r="AM45">
        <v>3.74</v>
      </c>
      <c r="AN45">
        <v>30.285</v>
      </c>
      <c r="AO45">
        <v>0.124</v>
      </c>
      <c r="AP45">
        <v>8.6880000000000006</v>
      </c>
      <c r="AQ45">
        <v>0.27600000000000002</v>
      </c>
      <c r="AR45">
        <v>0</v>
      </c>
      <c r="AS45">
        <v>9.1969999999999992</v>
      </c>
      <c r="AT45">
        <v>96.852999999999994</v>
      </c>
      <c r="AU45">
        <v>3.3069999999999999</v>
      </c>
      <c r="AV45">
        <v>3.4129999999999998</v>
      </c>
      <c r="AW45">
        <v>2.7730000000000001</v>
      </c>
      <c r="AX45">
        <v>0.32</v>
      </c>
      <c r="AY45">
        <v>0</v>
      </c>
      <c r="AZ45">
        <v>0</v>
      </c>
      <c r="BA45">
        <v>741</v>
      </c>
      <c r="BB45">
        <v>0</v>
      </c>
      <c r="BC45" t="s">
        <v>67</v>
      </c>
      <c r="BD45">
        <v>0</v>
      </c>
      <c r="BE45" t="s">
        <v>68</v>
      </c>
      <c r="BF45" t="s">
        <v>69</v>
      </c>
      <c r="BG45">
        <v>1.1399999999999999</v>
      </c>
      <c r="BH45">
        <v>0</v>
      </c>
      <c r="BI45" s="1">
        <v>45824.273105787041</v>
      </c>
      <c r="BJ45">
        <v>3.6</v>
      </c>
      <c r="BK45">
        <v>1.1845000000000001</v>
      </c>
      <c r="BL45" s="36">
        <f>HLOOKUP($A45,차량별코스!$E$1:$AZ$20,_xlfn.XLOOKUP(탕데이터!$I45,차량별코스!$D$2:$D$20,차량별코스!$A$2:$A$20),0)</f>
        <v>1</v>
      </c>
      <c r="BM45">
        <f t="shared" si="8"/>
        <v>3131.8739999999998</v>
      </c>
      <c r="BN45">
        <f t="shared" si="9"/>
        <v>335.29499999999996</v>
      </c>
      <c r="BO45">
        <f>IF(COUNTIFS($BL$2:$BL45,$BL45,$O$2:$O45,$O45,$G$2:$G45,$G45)=1,_xlfn.MAXIFS($BO$2:$BO44,$O$2:$O44,$O45,$G$2:$G44,$G45)+1,_xlfn.MAXIFS($BO$2:$BO44,$O$2:$O44,$O45,$G$2:$G44,$G45))</f>
        <v>8</v>
      </c>
      <c r="BP45">
        <f t="shared" si="10"/>
        <v>5303.8519999999999</v>
      </c>
      <c r="BQ45">
        <f t="shared" si="11"/>
        <v>200.53899999999999</v>
      </c>
      <c r="BR45">
        <f t="shared" si="12"/>
        <v>207.00800000000001</v>
      </c>
      <c r="BS45">
        <f t="shared" si="13"/>
        <v>168.19400000000002</v>
      </c>
      <c r="BT45">
        <f t="shared" si="14"/>
        <v>19.407</v>
      </c>
      <c r="BU45">
        <f t="shared" si="15"/>
        <v>0</v>
      </c>
      <c r="BV45">
        <f t="shared" si="16"/>
        <v>0</v>
      </c>
      <c r="BW45">
        <f t="shared" si="17"/>
        <v>5899</v>
      </c>
      <c r="BX45">
        <f t="shared" si="18"/>
        <v>5673</v>
      </c>
      <c r="BY45" t="str">
        <f t="shared" si="19"/>
        <v>직행1</v>
      </c>
      <c r="BZ45">
        <f t="shared" si="20"/>
        <v>1</v>
      </c>
    </row>
    <row r="46" spans="1:78" x14ac:dyDescent="0.3">
      <c r="A46" s="32">
        <f t="shared" si="21"/>
        <v>45819</v>
      </c>
      <c r="B46" s="1">
        <v>45819.305034722223</v>
      </c>
      <c r="C46" t="s">
        <v>60</v>
      </c>
      <c r="D46" t="s">
        <v>60</v>
      </c>
      <c r="E46" t="s">
        <v>60</v>
      </c>
      <c r="F46" t="s">
        <v>61</v>
      </c>
      <c r="G46" t="s">
        <v>62</v>
      </c>
      <c r="H46" t="s">
        <v>63</v>
      </c>
      <c r="I46" t="s">
        <v>64</v>
      </c>
      <c r="J46" t="s">
        <v>65</v>
      </c>
      <c r="K46" t="s">
        <v>66</v>
      </c>
      <c r="L46">
        <v>14</v>
      </c>
      <c r="M46">
        <v>12</v>
      </c>
      <c r="N46">
        <v>168</v>
      </c>
      <c r="O46">
        <v>5673</v>
      </c>
      <c r="P46" t="s">
        <v>236</v>
      </c>
      <c r="Q46" s="1">
        <v>45786.607561192126</v>
      </c>
      <c r="R46">
        <v>71.590999999999994</v>
      </c>
      <c r="S46">
        <v>19.204000000000001</v>
      </c>
      <c r="T46">
        <v>3.7280000000000002</v>
      </c>
      <c r="U46">
        <v>7386</v>
      </c>
      <c r="V46">
        <v>50</v>
      </c>
      <c r="W46">
        <v>1019</v>
      </c>
      <c r="X46">
        <v>1810</v>
      </c>
      <c r="Y46">
        <v>1</v>
      </c>
      <c r="Z46">
        <v>1</v>
      </c>
      <c r="AA46">
        <v>0</v>
      </c>
      <c r="AB46">
        <v>0</v>
      </c>
      <c r="AC46">
        <v>84</v>
      </c>
      <c r="AD46">
        <v>34.89</v>
      </c>
      <c r="AE46">
        <v>40.799031999999997</v>
      </c>
      <c r="AF46">
        <v>87.7</v>
      </c>
      <c r="AG46">
        <v>4.0999999999999996</v>
      </c>
      <c r="AH46">
        <v>4.8</v>
      </c>
      <c r="AI46">
        <v>3.2</v>
      </c>
      <c r="AJ46">
        <v>0.1</v>
      </c>
      <c r="AK46">
        <v>0</v>
      </c>
      <c r="AL46">
        <v>0</v>
      </c>
      <c r="AM46">
        <v>3.27</v>
      </c>
      <c r="AN46">
        <v>30.414999999999999</v>
      </c>
      <c r="AO46">
        <v>0.67700000000000005</v>
      </c>
      <c r="AP46">
        <v>13.795999999999999</v>
      </c>
      <c r="AQ46">
        <v>0.251</v>
      </c>
      <c r="AR46">
        <v>1.397</v>
      </c>
      <c r="AS46">
        <v>1.397</v>
      </c>
      <c r="AT46">
        <v>106.702</v>
      </c>
      <c r="AU46">
        <v>4.9880000000000004</v>
      </c>
      <c r="AV46">
        <v>5.84</v>
      </c>
      <c r="AW46">
        <v>3.8929999999999998</v>
      </c>
      <c r="AX46">
        <v>0.122</v>
      </c>
      <c r="AY46">
        <v>0</v>
      </c>
      <c r="AZ46">
        <v>0</v>
      </c>
      <c r="BA46">
        <v>686</v>
      </c>
      <c r="BB46">
        <v>0</v>
      </c>
      <c r="BC46" t="s">
        <v>67</v>
      </c>
      <c r="BD46">
        <v>0</v>
      </c>
      <c r="BE46" t="s">
        <v>68</v>
      </c>
      <c r="BF46" t="s">
        <v>69</v>
      </c>
      <c r="BG46">
        <v>1.1399999999999999</v>
      </c>
      <c r="BH46">
        <v>0</v>
      </c>
      <c r="BI46" s="1">
        <v>45824.273105787041</v>
      </c>
      <c r="BJ46">
        <v>3.6</v>
      </c>
      <c r="BK46">
        <v>1.0355000000000001</v>
      </c>
      <c r="BL46" s="36">
        <f>HLOOKUP($A46,차량별코스!$E$1:$AZ$20,_xlfn.XLOOKUP(탕데이터!$I46,차량별코스!$D$2:$D$20,차량별코스!$A$2:$A$20),0)</f>
        <v>2</v>
      </c>
      <c r="BM46">
        <f t="shared" si="8"/>
        <v>3131.8739999999998</v>
      </c>
      <c r="BN46">
        <f t="shared" si="9"/>
        <v>346.22500000000002</v>
      </c>
      <c r="BO46">
        <f>IF(COUNTIFS($BL$2:$BL46,$BL46,$O$2:$O46,$O46,$G$2:$G46,$G46)=1,_xlfn.MAXIFS($BO$2:$BO45,$O$2:$O45,$O46,$G$2:$G45,$G46)+1,_xlfn.MAXIFS($BO$2:$BO45,$O$2:$O45,$O46,$G$2:$G45,$G46))</f>
        <v>9</v>
      </c>
      <c r="BP46">
        <f t="shared" si="10"/>
        <v>5408.5219999999999</v>
      </c>
      <c r="BQ46">
        <f t="shared" si="11"/>
        <v>302.82599999999996</v>
      </c>
      <c r="BR46">
        <f t="shared" si="12"/>
        <v>354.52800000000002</v>
      </c>
      <c r="BS46">
        <f t="shared" si="13"/>
        <v>236.352</v>
      </c>
      <c r="BT46">
        <f t="shared" si="14"/>
        <v>7.3860000000000001</v>
      </c>
      <c r="BU46">
        <f t="shared" si="15"/>
        <v>0</v>
      </c>
      <c r="BV46">
        <f t="shared" si="16"/>
        <v>0</v>
      </c>
      <c r="BW46">
        <f t="shared" si="17"/>
        <v>6309.6140000000005</v>
      </c>
      <c r="BX46">
        <f t="shared" si="18"/>
        <v>5673</v>
      </c>
      <c r="BY46" t="str">
        <f t="shared" si="19"/>
        <v>직행1</v>
      </c>
      <c r="BZ46">
        <f t="shared" si="20"/>
        <v>2</v>
      </c>
    </row>
    <row r="47" spans="1:78" x14ac:dyDescent="0.3">
      <c r="A47" s="32">
        <f t="shared" si="21"/>
        <v>45819</v>
      </c>
      <c r="B47" s="1">
        <v>45819.396249999998</v>
      </c>
      <c r="C47" t="s">
        <v>60</v>
      </c>
      <c r="D47" t="s">
        <v>60</v>
      </c>
      <c r="E47" t="s">
        <v>60</v>
      </c>
      <c r="F47" t="s">
        <v>61</v>
      </c>
      <c r="G47" t="s">
        <v>62</v>
      </c>
      <c r="H47" t="s">
        <v>63</v>
      </c>
      <c r="I47" t="s">
        <v>64</v>
      </c>
      <c r="J47" t="s">
        <v>65</v>
      </c>
      <c r="K47" t="s">
        <v>66</v>
      </c>
      <c r="L47">
        <v>14</v>
      </c>
      <c r="M47">
        <v>12</v>
      </c>
      <c r="N47">
        <v>168</v>
      </c>
      <c r="O47">
        <v>5673</v>
      </c>
      <c r="P47" t="s">
        <v>236</v>
      </c>
      <c r="Q47" s="1">
        <v>45786.607561192126</v>
      </c>
      <c r="R47">
        <v>25.353000000000002</v>
      </c>
      <c r="S47">
        <v>5.931</v>
      </c>
      <c r="T47">
        <v>4.2750000000000004</v>
      </c>
      <c r="U47">
        <v>2521</v>
      </c>
      <c r="V47">
        <v>21</v>
      </c>
      <c r="W47">
        <v>387</v>
      </c>
      <c r="X47">
        <v>796</v>
      </c>
      <c r="Y47">
        <v>0</v>
      </c>
      <c r="Z47">
        <v>2</v>
      </c>
      <c r="AA47">
        <v>0</v>
      </c>
      <c r="AB47">
        <v>0</v>
      </c>
      <c r="AC47">
        <v>82</v>
      </c>
      <c r="AD47">
        <v>36.200000000000003</v>
      </c>
      <c r="AE47">
        <v>43.194921000000001</v>
      </c>
      <c r="AF47">
        <v>94.5</v>
      </c>
      <c r="AG47">
        <v>2.2000000000000002</v>
      </c>
      <c r="AH47">
        <v>1.7</v>
      </c>
      <c r="AI47">
        <v>1.6</v>
      </c>
      <c r="AJ47">
        <v>0</v>
      </c>
      <c r="AK47">
        <v>0</v>
      </c>
      <c r="AL47">
        <v>0</v>
      </c>
      <c r="AM47">
        <v>3.75</v>
      </c>
      <c r="AN47">
        <v>27.6</v>
      </c>
      <c r="AO47">
        <v>0.83299999999999996</v>
      </c>
      <c r="AP47">
        <v>15.351000000000001</v>
      </c>
      <c r="AQ47">
        <v>0.27600000000000002</v>
      </c>
      <c r="AR47">
        <v>0</v>
      </c>
      <c r="AS47">
        <v>7.8890000000000002</v>
      </c>
      <c r="AT47">
        <v>39.375</v>
      </c>
      <c r="AU47">
        <v>0.91700000000000004</v>
      </c>
      <c r="AV47">
        <v>0.70799999999999996</v>
      </c>
      <c r="AW47">
        <v>0.66700000000000004</v>
      </c>
      <c r="AX47">
        <v>0</v>
      </c>
      <c r="AY47">
        <v>0</v>
      </c>
      <c r="AZ47">
        <v>0</v>
      </c>
      <c r="BA47">
        <v>230</v>
      </c>
      <c r="BB47">
        <v>0</v>
      </c>
      <c r="BC47" t="s">
        <v>67</v>
      </c>
      <c r="BD47">
        <v>0</v>
      </c>
      <c r="BE47" t="s">
        <v>68</v>
      </c>
      <c r="BF47" t="s">
        <v>69</v>
      </c>
      <c r="BG47">
        <v>1.1399999999999999</v>
      </c>
      <c r="BH47">
        <v>0</v>
      </c>
      <c r="BI47" s="1">
        <v>45824.273105787041</v>
      </c>
      <c r="BJ47">
        <v>3.6</v>
      </c>
      <c r="BK47">
        <v>1.1874</v>
      </c>
      <c r="BL47" s="36">
        <f>HLOOKUP($A47,차량별코스!$E$1:$AZ$20,_xlfn.XLOOKUP(탕데이터!$I47,차량별코스!$D$2:$D$20,차량별코스!$A$2:$A$20),0)</f>
        <v>2</v>
      </c>
      <c r="BM47">
        <f t="shared" si="8"/>
        <v>3131.8739999999998</v>
      </c>
      <c r="BN47">
        <f t="shared" si="9"/>
        <v>346.22500000000002</v>
      </c>
      <c r="BO47">
        <f>IF(COUNTIFS($BL$2:$BL47,$BL47,$O$2:$O47,$O47,$G$2:$G47,$G47)=1,_xlfn.MAXIFS($BO$2:$BO46,$O$2:$O46,$O47,$G$2:$G46,$G47)+1,_xlfn.MAXIFS($BO$2:$BO46,$O$2:$O46,$O47,$G$2:$G46,$G47))</f>
        <v>9</v>
      </c>
      <c r="BP47">
        <f t="shared" si="10"/>
        <v>1974.3449999999998</v>
      </c>
      <c r="BQ47">
        <f t="shared" si="11"/>
        <v>55.462000000000003</v>
      </c>
      <c r="BR47">
        <f t="shared" si="12"/>
        <v>42.857000000000006</v>
      </c>
      <c r="BS47">
        <f t="shared" si="13"/>
        <v>40.335999999999999</v>
      </c>
      <c r="BT47">
        <f t="shared" si="14"/>
        <v>0</v>
      </c>
      <c r="BU47">
        <f t="shared" si="15"/>
        <v>0</v>
      </c>
      <c r="BV47">
        <f t="shared" si="16"/>
        <v>0</v>
      </c>
      <c r="BW47">
        <f t="shared" si="17"/>
        <v>2112.9999999999995</v>
      </c>
      <c r="BX47">
        <f t="shared" si="18"/>
        <v>5673</v>
      </c>
      <c r="BY47" t="str">
        <f t="shared" si="19"/>
        <v>직행1</v>
      </c>
      <c r="BZ47">
        <f t="shared" si="20"/>
        <v>2</v>
      </c>
    </row>
    <row r="48" spans="1:78" x14ac:dyDescent="0.3">
      <c r="A48" s="32">
        <f t="shared" si="21"/>
        <v>45819</v>
      </c>
      <c r="B48" s="1">
        <v>45819.494571759256</v>
      </c>
      <c r="C48" t="s">
        <v>60</v>
      </c>
      <c r="D48" t="s">
        <v>60</v>
      </c>
      <c r="E48" t="s">
        <v>60</v>
      </c>
      <c r="F48" t="s">
        <v>61</v>
      </c>
      <c r="G48" t="s">
        <v>62</v>
      </c>
      <c r="H48" t="s">
        <v>63</v>
      </c>
      <c r="I48" t="s">
        <v>64</v>
      </c>
      <c r="J48" t="s">
        <v>65</v>
      </c>
      <c r="K48" t="s">
        <v>66</v>
      </c>
      <c r="L48">
        <v>14</v>
      </c>
      <c r="M48">
        <v>12</v>
      </c>
      <c r="N48">
        <v>168</v>
      </c>
      <c r="O48">
        <v>5673</v>
      </c>
      <c r="P48" t="s">
        <v>236</v>
      </c>
      <c r="Q48" s="1">
        <v>45786.607561192126</v>
      </c>
      <c r="R48">
        <v>96.582999999999998</v>
      </c>
      <c r="S48">
        <v>28.052</v>
      </c>
      <c r="T48">
        <v>3.4430000000000001</v>
      </c>
      <c r="U48">
        <v>10810</v>
      </c>
      <c r="V48">
        <v>476</v>
      </c>
      <c r="W48">
        <v>1920</v>
      </c>
      <c r="X48">
        <v>2173</v>
      </c>
      <c r="Y48">
        <v>1</v>
      </c>
      <c r="Z48">
        <v>18</v>
      </c>
      <c r="AA48">
        <v>0</v>
      </c>
      <c r="AB48">
        <v>0</v>
      </c>
      <c r="AC48">
        <v>83</v>
      </c>
      <c r="AD48">
        <v>32.159999999999997</v>
      </c>
      <c r="AE48">
        <v>41.323844999999999</v>
      </c>
      <c r="AF48">
        <v>37.200000000000003</v>
      </c>
      <c r="AG48">
        <v>22</v>
      </c>
      <c r="AH48">
        <v>25.3</v>
      </c>
      <c r="AI48">
        <v>15.2</v>
      </c>
      <c r="AJ48">
        <v>0.3</v>
      </c>
      <c r="AK48">
        <v>0</v>
      </c>
      <c r="AL48">
        <v>0</v>
      </c>
      <c r="AM48">
        <v>3.02</v>
      </c>
      <c r="AN48">
        <v>34.112000000000002</v>
      </c>
      <c r="AO48">
        <v>4.4029999999999996</v>
      </c>
      <c r="AP48">
        <v>17.760999999999999</v>
      </c>
      <c r="AQ48">
        <v>0.217</v>
      </c>
      <c r="AR48">
        <v>1.0349999999999999</v>
      </c>
      <c r="AS48">
        <v>18.637</v>
      </c>
      <c r="AT48">
        <v>66.959999999999994</v>
      </c>
      <c r="AU48">
        <v>39.6</v>
      </c>
      <c r="AV48">
        <v>45.54</v>
      </c>
      <c r="AW48">
        <v>27.36</v>
      </c>
      <c r="AX48">
        <v>0.54</v>
      </c>
      <c r="AY48">
        <v>0</v>
      </c>
      <c r="AZ48">
        <v>0</v>
      </c>
      <c r="BA48">
        <v>937</v>
      </c>
      <c r="BB48">
        <v>0</v>
      </c>
      <c r="BC48" t="s">
        <v>67</v>
      </c>
      <c r="BD48">
        <v>0</v>
      </c>
      <c r="BE48" t="s">
        <v>68</v>
      </c>
      <c r="BF48" t="s">
        <v>69</v>
      </c>
      <c r="BG48">
        <v>1.1399999999999999</v>
      </c>
      <c r="BH48">
        <v>0</v>
      </c>
      <c r="BI48" s="1">
        <v>45824.273105787041</v>
      </c>
      <c r="BJ48">
        <v>3.6</v>
      </c>
      <c r="BK48">
        <v>0.95640000000000003</v>
      </c>
      <c r="BL48" s="36">
        <f>HLOOKUP($A48,차량별코스!$E$1:$AZ$20,_xlfn.XLOOKUP(탕데이터!$I48,차량별코스!$D$2:$D$20,차량별코스!$A$2:$A$20),0)</f>
        <v>2</v>
      </c>
      <c r="BM48">
        <f t="shared" si="8"/>
        <v>3131.8739999999998</v>
      </c>
      <c r="BN48">
        <f t="shared" si="9"/>
        <v>346.22500000000002</v>
      </c>
      <c r="BO48">
        <f>IF(COUNTIFS($BL$2:$BL48,$BL48,$O$2:$O48,$O48,$G$2:$G48,$G48)=1,_xlfn.MAXIFS($BO$2:$BO47,$O$2:$O47,$O48,$G$2:$G47,$G48)+1,_xlfn.MAXIFS($BO$2:$BO47,$O$2:$O47,$O48,$G$2:$G47,$G48))</f>
        <v>9</v>
      </c>
      <c r="BP48">
        <f t="shared" si="10"/>
        <v>1625.3200000000006</v>
      </c>
      <c r="BQ48">
        <f t="shared" si="11"/>
        <v>2378.1999999999998</v>
      </c>
      <c r="BR48">
        <f t="shared" si="12"/>
        <v>2734.93</v>
      </c>
      <c r="BS48">
        <f t="shared" si="13"/>
        <v>1643.12</v>
      </c>
      <c r="BT48">
        <f t="shared" si="14"/>
        <v>32.43</v>
      </c>
      <c r="BU48">
        <f t="shared" si="15"/>
        <v>0</v>
      </c>
      <c r="BV48">
        <f t="shared" si="16"/>
        <v>0</v>
      </c>
      <c r="BW48">
        <f t="shared" si="17"/>
        <v>8414</v>
      </c>
      <c r="BX48">
        <f t="shared" si="18"/>
        <v>5673</v>
      </c>
      <c r="BY48" t="str">
        <f t="shared" si="19"/>
        <v>직행1</v>
      </c>
      <c r="BZ48">
        <f t="shared" si="20"/>
        <v>2</v>
      </c>
    </row>
    <row r="49" spans="1:78" x14ac:dyDescent="0.3">
      <c r="A49" s="32">
        <f t="shared" si="21"/>
        <v>45819</v>
      </c>
      <c r="B49" s="1">
        <v>45819.650833333333</v>
      </c>
      <c r="C49" t="s">
        <v>60</v>
      </c>
      <c r="D49" t="s">
        <v>60</v>
      </c>
      <c r="E49" t="s">
        <v>60</v>
      </c>
      <c r="F49" t="s">
        <v>61</v>
      </c>
      <c r="G49" t="s">
        <v>62</v>
      </c>
      <c r="H49" t="s">
        <v>63</v>
      </c>
      <c r="I49" t="s">
        <v>64</v>
      </c>
      <c r="J49" t="s">
        <v>65</v>
      </c>
      <c r="K49" t="s">
        <v>66</v>
      </c>
      <c r="L49">
        <v>14</v>
      </c>
      <c r="M49">
        <v>12</v>
      </c>
      <c r="N49">
        <v>168</v>
      </c>
      <c r="O49">
        <v>5673</v>
      </c>
      <c r="P49" t="s">
        <v>236</v>
      </c>
      <c r="Q49" s="1">
        <v>45786.607561192126</v>
      </c>
      <c r="R49">
        <v>152.69800000000001</v>
      </c>
      <c r="S49">
        <v>42.124000000000002</v>
      </c>
      <c r="T49">
        <v>3.625</v>
      </c>
      <c r="U49">
        <v>16194</v>
      </c>
      <c r="V49">
        <v>14</v>
      </c>
      <c r="W49">
        <v>4014</v>
      </c>
      <c r="X49">
        <v>3410</v>
      </c>
      <c r="Y49">
        <v>1</v>
      </c>
      <c r="Z49">
        <v>16</v>
      </c>
      <c r="AA49">
        <v>1</v>
      </c>
      <c r="AB49">
        <v>393</v>
      </c>
      <c r="AC49">
        <v>90</v>
      </c>
      <c r="AD49">
        <v>33.950000000000003</v>
      </c>
      <c r="AE49">
        <v>45.184342000000001</v>
      </c>
      <c r="AF49">
        <v>82</v>
      </c>
      <c r="AG49">
        <v>5.0999999999999996</v>
      </c>
      <c r="AH49">
        <v>6.4</v>
      </c>
      <c r="AI49">
        <v>6.2</v>
      </c>
      <c r="AJ49">
        <v>0.3</v>
      </c>
      <c r="AK49">
        <v>0</v>
      </c>
      <c r="AL49">
        <v>0</v>
      </c>
      <c r="AM49">
        <v>3.18</v>
      </c>
      <c r="AN49">
        <v>35.594999999999999</v>
      </c>
      <c r="AO49">
        <v>8.5999999999999993E-2</v>
      </c>
      <c r="AP49">
        <v>24.786999999999999</v>
      </c>
      <c r="AQ49">
        <v>0.223</v>
      </c>
      <c r="AR49">
        <v>0.65500000000000003</v>
      </c>
      <c r="AS49">
        <v>10.478</v>
      </c>
      <c r="AT49">
        <v>220.03299999999999</v>
      </c>
      <c r="AU49">
        <v>13.685</v>
      </c>
      <c r="AV49">
        <v>17.172999999999998</v>
      </c>
      <c r="AW49">
        <v>16.637</v>
      </c>
      <c r="AX49">
        <v>0.80500000000000005</v>
      </c>
      <c r="AY49">
        <v>0</v>
      </c>
      <c r="AZ49">
        <v>0</v>
      </c>
      <c r="BA49">
        <v>1487</v>
      </c>
      <c r="BB49">
        <v>0</v>
      </c>
      <c r="BC49" t="s">
        <v>67</v>
      </c>
      <c r="BD49">
        <v>0</v>
      </c>
      <c r="BE49" t="s">
        <v>68</v>
      </c>
      <c r="BF49" t="s">
        <v>69</v>
      </c>
      <c r="BG49">
        <v>1.1399999999999999</v>
      </c>
      <c r="BH49">
        <v>0</v>
      </c>
      <c r="BI49" s="1">
        <v>45824.273105787041</v>
      </c>
      <c r="BJ49">
        <v>3.6</v>
      </c>
      <c r="BK49">
        <v>1.0068999999999999</v>
      </c>
      <c r="BL49" s="36">
        <f>HLOOKUP($A49,차량별코스!$E$1:$AZ$20,_xlfn.XLOOKUP(탕데이터!$I49,차량별코스!$D$2:$D$20,차량별코스!$A$2:$A$20),0)</f>
        <v>2</v>
      </c>
      <c r="BM49">
        <f t="shared" si="8"/>
        <v>3131.8739999999998</v>
      </c>
      <c r="BN49">
        <f t="shared" si="9"/>
        <v>346.22500000000002</v>
      </c>
      <c r="BO49">
        <f>IF(COUNTIFS($BL$2:$BL49,$BL49,$O$2:$O49,$O49,$G$2:$G49,$G49)=1,_xlfn.MAXIFS($BO$2:$BO48,$O$2:$O48,$O49,$G$2:$G48,$G49)+1,_xlfn.MAXIFS($BO$2:$BO48,$O$2:$O48,$O49,$G$2:$G48,$G49))</f>
        <v>9</v>
      </c>
      <c r="BP49">
        <f t="shared" si="10"/>
        <v>9251.08</v>
      </c>
      <c r="BQ49">
        <f t="shared" si="11"/>
        <v>825.89399999999989</v>
      </c>
      <c r="BR49">
        <f t="shared" si="12"/>
        <v>1036.4159999999999</v>
      </c>
      <c r="BS49">
        <f t="shared" si="13"/>
        <v>1004.028</v>
      </c>
      <c r="BT49">
        <f t="shared" si="14"/>
        <v>48.582000000000001</v>
      </c>
      <c r="BU49">
        <f t="shared" si="15"/>
        <v>0</v>
      </c>
      <c r="BV49">
        <f t="shared" si="16"/>
        <v>0</v>
      </c>
      <c r="BW49">
        <f t="shared" si="17"/>
        <v>12166</v>
      </c>
      <c r="BX49">
        <f t="shared" si="18"/>
        <v>5673</v>
      </c>
      <c r="BY49" t="str">
        <f t="shared" si="19"/>
        <v>직행1</v>
      </c>
      <c r="BZ49">
        <f t="shared" si="20"/>
        <v>2</v>
      </c>
    </row>
    <row r="50" spans="1:78" x14ac:dyDescent="0.3">
      <c r="A50" s="32">
        <f t="shared" si="21"/>
        <v>45820</v>
      </c>
      <c r="B50" s="1">
        <v>45820.34</v>
      </c>
      <c r="C50" t="s">
        <v>60</v>
      </c>
      <c r="D50" t="s">
        <v>60</v>
      </c>
      <c r="E50" t="s">
        <v>60</v>
      </c>
      <c r="F50" t="s">
        <v>61</v>
      </c>
      <c r="G50" t="s">
        <v>62</v>
      </c>
      <c r="H50" t="s">
        <v>63</v>
      </c>
      <c r="I50" t="s">
        <v>64</v>
      </c>
      <c r="J50" t="s">
        <v>65</v>
      </c>
      <c r="K50" t="s">
        <v>66</v>
      </c>
      <c r="L50">
        <v>14</v>
      </c>
      <c r="M50">
        <v>12</v>
      </c>
      <c r="N50">
        <v>168</v>
      </c>
      <c r="O50">
        <v>5673</v>
      </c>
      <c r="P50" t="s">
        <v>236</v>
      </c>
      <c r="Q50" s="1">
        <v>45786.607561192126</v>
      </c>
      <c r="R50">
        <v>30.960999999999999</v>
      </c>
      <c r="S50">
        <v>7.76</v>
      </c>
      <c r="T50">
        <v>3.99</v>
      </c>
      <c r="U50">
        <v>3183</v>
      </c>
      <c r="V50">
        <v>345</v>
      </c>
      <c r="W50">
        <v>438</v>
      </c>
      <c r="X50">
        <v>797</v>
      </c>
      <c r="Y50">
        <v>0</v>
      </c>
      <c r="Z50">
        <v>1</v>
      </c>
      <c r="AA50">
        <v>0</v>
      </c>
      <c r="AB50">
        <v>0</v>
      </c>
      <c r="AC50">
        <v>77</v>
      </c>
      <c r="AD50">
        <v>35.020000000000003</v>
      </c>
      <c r="AE50">
        <v>46.441476000000002</v>
      </c>
      <c r="AF50">
        <v>88.3</v>
      </c>
      <c r="AG50">
        <v>2.7</v>
      </c>
      <c r="AH50">
        <v>5.0999999999999996</v>
      </c>
      <c r="AI50">
        <v>3.9</v>
      </c>
      <c r="AJ50">
        <v>0</v>
      </c>
      <c r="AK50">
        <v>0</v>
      </c>
      <c r="AL50">
        <v>0</v>
      </c>
      <c r="AM50">
        <v>3.5</v>
      </c>
      <c r="AN50">
        <v>32.786999999999999</v>
      </c>
      <c r="AO50">
        <v>10.839</v>
      </c>
      <c r="AP50">
        <v>13.760999999999999</v>
      </c>
      <c r="AQ50">
        <v>0.22600000000000001</v>
      </c>
      <c r="AR50">
        <v>0</v>
      </c>
      <c r="AS50">
        <v>3.23</v>
      </c>
      <c r="AT50">
        <v>45.622</v>
      </c>
      <c r="AU50">
        <v>1.395</v>
      </c>
      <c r="AV50">
        <v>2.6349999999999998</v>
      </c>
      <c r="AW50">
        <v>2.0150000000000001</v>
      </c>
      <c r="AX50">
        <v>0</v>
      </c>
      <c r="AY50">
        <v>0</v>
      </c>
      <c r="AZ50">
        <v>0</v>
      </c>
      <c r="BA50">
        <v>307</v>
      </c>
      <c r="BB50">
        <v>0</v>
      </c>
      <c r="BC50" t="s">
        <v>67</v>
      </c>
      <c r="BD50">
        <v>0</v>
      </c>
      <c r="BE50" t="s">
        <v>68</v>
      </c>
      <c r="BF50" t="s">
        <v>69</v>
      </c>
      <c r="BG50">
        <v>1.1399999999999999</v>
      </c>
      <c r="BH50">
        <v>0</v>
      </c>
      <c r="BI50" s="1">
        <v>45824.273105787041</v>
      </c>
      <c r="BJ50">
        <v>3.6</v>
      </c>
      <c r="BK50">
        <v>1.1083000000000001</v>
      </c>
      <c r="BL50" s="36">
        <f>HLOOKUP($A50,차량별코스!$E$1:$AZ$20,_xlfn.XLOOKUP(탕데이터!$I50,차량별코스!$D$2:$D$20,차량별코스!$A$2:$A$20),0)</f>
        <v>3</v>
      </c>
      <c r="BM50">
        <f t="shared" si="8"/>
        <v>3131.8739999999998</v>
      </c>
      <c r="BN50">
        <f t="shared" si="9"/>
        <v>282.911</v>
      </c>
      <c r="BO50">
        <f>IF(COUNTIFS($BL$2:$BL50,$BL50,$O$2:$O50,$O50,$G$2:$G50,$G50)=1,_xlfn.MAXIFS($BO$2:$BO49,$O$2:$O49,$O50,$G$2:$G49,$G50)+1,_xlfn.MAXIFS($BO$2:$BO49,$O$2:$O49,$O50,$G$2:$G49,$G50))</f>
        <v>10</v>
      </c>
      <c r="BP50">
        <f t="shared" si="10"/>
        <v>2027.5889999999999</v>
      </c>
      <c r="BQ50">
        <f t="shared" si="11"/>
        <v>85.941000000000017</v>
      </c>
      <c r="BR50">
        <f t="shared" si="12"/>
        <v>162.333</v>
      </c>
      <c r="BS50">
        <f t="shared" si="13"/>
        <v>124.137</v>
      </c>
      <c r="BT50">
        <f t="shared" si="14"/>
        <v>0</v>
      </c>
      <c r="BU50">
        <f t="shared" si="15"/>
        <v>0</v>
      </c>
      <c r="BV50">
        <f t="shared" si="16"/>
        <v>0</v>
      </c>
      <c r="BW50">
        <f t="shared" si="17"/>
        <v>2400</v>
      </c>
      <c r="BX50">
        <f t="shared" si="18"/>
        <v>5673</v>
      </c>
      <c r="BY50" t="str">
        <f t="shared" si="19"/>
        <v>직행1</v>
      </c>
      <c r="BZ50">
        <f t="shared" si="20"/>
        <v>3</v>
      </c>
    </row>
    <row r="51" spans="1:78" x14ac:dyDescent="0.3">
      <c r="A51" s="32">
        <f t="shared" si="21"/>
        <v>45820</v>
      </c>
      <c r="B51" s="1">
        <v>45820.381099537037</v>
      </c>
      <c r="C51" t="s">
        <v>60</v>
      </c>
      <c r="D51" t="s">
        <v>60</v>
      </c>
      <c r="E51" t="s">
        <v>60</v>
      </c>
      <c r="F51" t="s">
        <v>61</v>
      </c>
      <c r="G51" t="s">
        <v>62</v>
      </c>
      <c r="H51" t="s">
        <v>63</v>
      </c>
      <c r="I51" t="s">
        <v>64</v>
      </c>
      <c r="J51" t="s">
        <v>65</v>
      </c>
      <c r="K51" t="s">
        <v>66</v>
      </c>
      <c r="L51">
        <v>14</v>
      </c>
      <c r="M51">
        <v>12</v>
      </c>
      <c r="N51">
        <v>168</v>
      </c>
      <c r="O51">
        <v>5673</v>
      </c>
      <c r="P51" t="s">
        <v>236</v>
      </c>
      <c r="Q51" s="1">
        <v>45786.607561192126</v>
      </c>
      <c r="R51">
        <v>124.10599999999999</v>
      </c>
      <c r="S51">
        <v>34.122999999999998</v>
      </c>
      <c r="T51">
        <v>3.637</v>
      </c>
      <c r="U51">
        <v>12022</v>
      </c>
      <c r="V51">
        <v>81</v>
      </c>
      <c r="W51">
        <v>2282</v>
      </c>
      <c r="X51">
        <v>2731</v>
      </c>
      <c r="Y51">
        <v>0</v>
      </c>
      <c r="Z51">
        <v>20</v>
      </c>
      <c r="AA51">
        <v>0</v>
      </c>
      <c r="AB51">
        <v>0</v>
      </c>
      <c r="AC51">
        <v>101</v>
      </c>
      <c r="AD51">
        <v>37.159999999999997</v>
      </c>
      <c r="AE51">
        <v>46.255462999999999</v>
      </c>
      <c r="AF51">
        <v>83.7</v>
      </c>
      <c r="AG51">
        <v>4.5999999999999996</v>
      </c>
      <c r="AH51">
        <v>5.4</v>
      </c>
      <c r="AI51">
        <v>5.4</v>
      </c>
      <c r="AJ51">
        <v>0.9</v>
      </c>
      <c r="AK51">
        <v>0</v>
      </c>
      <c r="AL51">
        <v>0</v>
      </c>
      <c r="AM51">
        <v>3.19</v>
      </c>
      <c r="AN51">
        <v>36.561999999999998</v>
      </c>
      <c r="AO51">
        <v>0.67400000000000004</v>
      </c>
      <c r="AP51">
        <v>18.981999999999999</v>
      </c>
      <c r="AQ51">
        <v>0.218</v>
      </c>
      <c r="AR51">
        <v>0</v>
      </c>
      <c r="AS51">
        <v>16.114999999999998</v>
      </c>
      <c r="AT51">
        <v>167.4</v>
      </c>
      <c r="AU51">
        <v>9.1999999999999993</v>
      </c>
      <c r="AV51">
        <v>10.8</v>
      </c>
      <c r="AW51">
        <v>10.8</v>
      </c>
      <c r="AX51">
        <v>1.8</v>
      </c>
      <c r="AY51">
        <v>0</v>
      </c>
      <c r="AZ51">
        <v>0</v>
      </c>
      <c r="BA51">
        <v>1205</v>
      </c>
      <c r="BB51">
        <v>0</v>
      </c>
      <c r="BC51" t="s">
        <v>67</v>
      </c>
      <c r="BD51">
        <v>0</v>
      </c>
      <c r="BE51" t="s">
        <v>68</v>
      </c>
      <c r="BF51" t="s">
        <v>69</v>
      </c>
      <c r="BG51">
        <v>1.1399999999999999</v>
      </c>
      <c r="BH51">
        <v>0</v>
      </c>
      <c r="BI51" s="1">
        <v>45824.273105787041</v>
      </c>
      <c r="BJ51">
        <v>3.6</v>
      </c>
      <c r="BK51">
        <v>1.0103</v>
      </c>
      <c r="BL51" s="36">
        <f>HLOOKUP($A51,차량별코스!$E$1:$AZ$20,_xlfn.XLOOKUP(탕데이터!$I51,차량별코스!$D$2:$D$20,차량별코스!$A$2:$A$20),0)</f>
        <v>3</v>
      </c>
      <c r="BM51">
        <f t="shared" si="8"/>
        <v>3131.8739999999998</v>
      </c>
      <c r="BN51">
        <f t="shared" si="9"/>
        <v>282.911</v>
      </c>
      <c r="BO51">
        <f>IF(COUNTIFS($BL$2:$BL51,$BL51,$O$2:$O51,$O51,$G$2:$G51,$G51)=1,_xlfn.MAXIFS($BO$2:$BO50,$O$2:$O50,$O51,$G$2:$G50,$G51)+1,_xlfn.MAXIFS($BO$2:$BO50,$O$2:$O50,$O51,$G$2:$G50,$G51))</f>
        <v>10</v>
      </c>
      <c r="BP51">
        <f t="shared" si="10"/>
        <v>7699.4140000000007</v>
      </c>
      <c r="BQ51">
        <f t="shared" si="11"/>
        <v>553.01199999999994</v>
      </c>
      <c r="BR51">
        <f t="shared" si="12"/>
        <v>649.1880000000001</v>
      </c>
      <c r="BS51">
        <f t="shared" si="13"/>
        <v>649.1880000000001</v>
      </c>
      <c r="BT51">
        <f t="shared" si="14"/>
        <v>108.19800000000001</v>
      </c>
      <c r="BU51">
        <f t="shared" si="15"/>
        <v>0</v>
      </c>
      <c r="BV51">
        <f t="shared" si="16"/>
        <v>0</v>
      </c>
      <c r="BW51">
        <f t="shared" si="17"/>
        <v>9659.0000000000018</v>
      </c>
      <c r="BX51">
        <f t="shared" si="18"/>
        <v>5673</v>
      </c>
      <c r="BY51" t="str">
        <f t="shared" si="19"/>
        <v>직행1</v>
      </c>
      <c r="BZ51">
        <f t="shared" si="20"/>
        <v>3</v>
      </c>
    </row>
    <row r="52" spans="1:78" x14ac:dyDescent="0.3">
      <c r="A52" s="32">
        <f t="shared" si="21"/>
        <v>45820</v>
      </c>
      <c r="B52" s="1">
        <v>45820.630798611113</v>
      </c>
      <c r="C52" t="s">
        <v>60</v>
      </c>
      <c r="D52" t="s">
        <v>60</v>
      </c>
      <c r="E52" t="s">
        <v>60</v>
      </c>
      <c r="F52" t="s">
        <v>61</v>
      </c>
      <c r="G52" t="s">
        <v>62</v>
      </c>
      <c r="H52" t="s">
        <v>63</v>
      </c>
      <c r="I52" t="s">
        <v>64</v>
      </c>
      <c r="J52" t="s">
        <v>65</v>
      </c>
      <c r="K52" t="s">
        <v>66</v>
      </c>
      <c r="L52">
        <v>14</v>
      </c>
      <c r="M52">
        <v>12</v>
      </c>
      <c r="N52">
        <v>168</v>
      </c>
      <c r="O52">
        <v>5673</v>
      </c>
      <c r="P52" t="s">
        <v>236</v>
      </c>
      <c r="Q52" s="1">
        <v>45786.607561192126</v>
      </c>
      <c r="R52">
        <v>59.512999999999998</v>
      </c>
      <c r="S52">
        <v>18.78</v>
      </c>
      <c r="T52">
        <v>3.169</v>
      </c>
      <c r="U52">
        <v>7015</v>
      </c>
      <c r="V52">
        <v>176</v>
      </c>
      <c r="W52">
        <v>1748</v>
      </c>
      <c r="X52">
        <v>1532</v>
      </c>
      <c r="Y52">
        <v>1</v>
      </c>
      <c r="Z52">
        <v>1</v>
      </c>
      <c r="AA52">
        <v>1</v>
      </c>
      <c r="AB52">
        <v>213</v>
      </c>
      <c r="AC52">
        <v>90</v>
      </c>
      <c r="AD52">
        <v>30.54</v>
      </c>
      <c r="AE52">
        <v>42.083401000000002</v>
      </c>
      <c r="AF52">
        <v>92.9</v>
      </c>
      <c r="AG52">
        <v>2.6</v>
      </c>
      <c r="AH52">
        <v>1.8</v>
      </c>
      <c r="AI52">
        <v>2.5</v>
      </c>
      <c r="AJ52">
        <v>0.2</v>
      </c>
      <c r="AK52">
        <v>0</v>
      </c>
      <c r="AL52">
        <v>0</v>
      </c>
      <c r="AM52">
        <v>2.78</v>
      </c>
      <c r="AN52">
        <v>38.470999999999997</v>
      </c>
      <c r="AO52">
        <v>2.5089999999999999</v>
      </c>
      <c r="AP52">
        <v>24.917999999999999</v>
      </c>
      <c r="AQ52">
        <v>0.252</v>
      </c>
      <c r="AR52">
        <v>1.68</v>
      </c>
      <c r="AS52">
        <v>1.68</v>
      </c>
      <c r="AT52">
        <v>108.383</v>
      </c>
      <c r="AU52">
        <v>3.0329999999999999</v>
      </c>
      <c r="AV52">
        <v>2.1</v>
      </c>
      <c r="AW52">
        <v>2.9169999999999998</v>
      </c>
      <c r="AX52">
        <v>0.23300000000000001</v>
      </c>
      <c r="AY52">
        <v>0</v>
      </c>
      <c r="AZ52">
        <v>0</v>
      </c>
      <c r="BA52">
        <v>561</v>
      </c>
      <c r="BB52">
        <v>0</v>
      </c>
      <c r="BC52" t="s">
        <v>67</v>
      </c>
      <c r="BD52">
        <v>0</v>
      </c>
      <c r="BE52" t="s">
        <v>68</v>
      </c>
      <c r="BF52" t="s">
        <v>69</v>
      </c>
      <c r="BG52">
        <v>1.1399999999999999</v>
      </c>
      <c r="BH52">
        <v>0</v>
      </c>
      <c r="BI52" s="1">
        <v>45824.273105787041</v>
      </c>
      <c r="BJ52">
        <v>3.6</v>
      </c>
      <c r="BK52">
        <v>0.88029999999999997</v>
      </c>
      <c r="BL52" s="36">
        <f>HLOOKUP($A52,차량별코스!$E$1:$AZ$20,_xlfn.XLOOKUP(탕데이터!$I52,차량별코스!$D$2:$D$20,차량별코스!$A$2:$A$20),0)</f>
        <v>3</v>
      </c>
      <c r="BM52">
        <f t="shared" si="8"/>
        <v>3131.8739999999998</v>
      </c>
      <c r="BN52">
        <f t="shared" si="9"/>
        <v>282.911</v>
      </c>
      <c r="BO52">
        <f>IF(COUNTIFS($BL$2:$BL52,$BL52,$O$2:$O52,$O52,$G$2:$G52,$G52)=1,_xlfn.MAXIFS($BO$2:$BO51,$O$2:$O51,$O52,$G$2:$G51,$G52)+1,_xlfn.MAXIFS($BO$2:$BO51,$O$2:$O51,$O52,$G$2:$G51,$G52))</f>
        <v>10</v>
      </c>
      <c r="BP52">
        <f t="shared" si="10"/>
        <v>4592.9350000000004</v>
      </c>
      <c r="BQ52">
        <f t="shared" si="11"/>
        <v>182.39000000000001</v>
      </c>
      <c r="BR52">
        <f t="shared" si="12"/>
        <v>126.27000000000001</v>
      </c>
      <c r="BS52">
        <f t="shared" si="13"/>
        <v>175.375</v>
      </c>
      <c r="BT52">
        <f t="shared" si="14"/>
        <v>14.030000000000001</v>
      </c>
      <c r="BU52">
        <f t="shared" si="15"/>
        <v>0</v>
      </c>
      <c r="BV52">
        <f t="shared" si="16"/>
        <v>0</v>
      </c>
      <c r="BW52">
        <f t="shared" si="17"/>
        <v>5091.0000000000009</v>
      </c>
      <c r="BX52">
        <f t="shared" si="18"/>
        <v>5673</v>
      </c>
      <c r="BY52" t="str">
        <f t="shared" si="19"/>
        <v>직행1</v>
      </c>
      <c r="BZ52">
        <f t="shared" si="20"/>
        <v>3</v>
      </c>
    </row>
    <row r="53" spans="1:78" x14ac:dyDescent="0.3">
      <c r="A53" s="32">
        <f t="shared" si="21"/>
        <v>45820</v>
      </c>
      <c r="B53" s="1">
        <v>45820.750023148146</v>
      </c>
      <c r="C53" t="s">
        <v>60</v>
      </c>
      <c r="D53" t="s">
        <v>60</v>
      </c>
      <c r="E53" t="s">
        <v>60</v>
      </c>
      <c r="F53" t="s">
        <v>61</v>
      </c>
      <c r="G53" t="s">
        <v>62</v>
      </c>
      <c r="H53" t="s">
        <v>63</v>
      </c>
      <c r="I53" t="s">
        <v>64</v>
      </c>
      <c r="J53" t="s">
        <v>65</v>
      </c>
      <c r="K53" t="s">
        <v>66</v>
      </c>
      <c r="L53">
        <v>14</v>
      </c>
      <c r="M53">
        <v>12</v>
      </c>
      <c r="N53">
        <v>168</v>
      </c>
      <c r="O53">
        <v>5673</v>
      </c>
      <c r="P53" t="s">
        <v>236</v>
      </c>
      <c r="Q53" s="1">
        <v>45786.607561192126</v>
      </c>
      <c r="R53">
        <v>68.331000000000003</v>
      </c>
      <c r="S53">
        <v>19.21</v>
      </c>
      <c r="T53">
        <v>3.5569999999999999</v>
      </c>
      <c r="U53">
        <v>8161</v>
      </c>
      <c r="V53">
        <v>121</v>
      </c>
      <c r="W53">
        <v>2080</v>
      </c>
      <c r="X53">
        <v>1681</v>
      </c>
      <c r="Y53">
        <v>0</v>
      </c>
      <c r="Z53">
        <v>5</v>
      </c>
      <c r="AA53">
        <v>1</v>
      </c>
      <c r="AB53">
        <v>143</v>
      </c>
      <c r="AC53">
        <v>87</v>
      </c>
      <c r="AD53">
        <v>30.14</v>
      </c>
      <c r="AE53">
        <v>41.273747</v>
      </c>
      <c r="AF53">
        <v>21.1</v>
      </c>
      <c r="AG53">
        <v>29.4</v>
      </c>
      <c r="AH53">
        <v>29</v>
      </c>
      <c r="AI53">
        <v>16.7</v>
      </c>
      <c r="AJ53">
        <v>3.8</v>
      </c>
      <c r="AK53">
        <v>0</v>
      </c>
      <c r="AL53">
        <v>0</v>
      </c>
      <c r="AM53">
        <v>3.12</v>
      </c>
      <c r="AN53">
        <v>32.71</v>
      </c>
      <c r="AO53">
        <v>1.4830000000000001</v>
      </c>
      <c r="AP53">
        <v>25.486999999999998</v>
      </c>
      <c r="AQ53">
        <v>0.23400000000000001</v>
      </c>
      <c r="AR53">
        <v>0</v>
      </c>
      <c r="AS53">
        <v>7.3170000000000002</v>
      </c>
      <c r="AT53">
        <v>28.484999999999999</v>
      </c>
      <c r="AU53">
        <v>39.69</v>
      </c>
      <c r="AV53">
        <v>39.15</v>
      </c>
      <c r="AW53">
        <v>22.545000000000002</v>
      </c>
      <c r="AX53">
        <v>5.13</v>
      </c>
      <c r="AY53">
        <v>0</v>
      </c>
      <c r="AZ53">
        <v>0</v>
      </c>
      <c r="BA53">
        <v>670</v>
      </c>
      <c r="BB53">
        <v>0</v>
      </c>
      <c r="BC53" t="s">
        <v>67</v>
      </c>
      <c r="BD53">
        <v>0</v>
      </c>
      <c r="BE53" t="s">
        <v>68</v>
      </c>
      <c r="BF53" t="s">
        <v>69</v>
      </c>
      <c r="BG53">
        <v>1.1399999999999999</v>
      </c>
      <c r="BH53">
        <v>0</v>
      </c>
      <c r="BI53" s="1">
        <v>45824.273105787041</v>
      </c>
      <c r="BJ53">
        <v>3.6</v>
      </c>
      <c r="BK53">
        <v>0.98809999999999998</v>
      </c>
      <c r="BL53" s="36">
        <f>HLOOKUP($A53,차량별코스!$E$1:$AZ$20,_xlfn.XLOOKUP(탕데이터!$I53,차량별코스!$D$2:$D$20,차량별코스!$A$2:$A$20),0)</f>
        <v>3</v>
      </c>
      <c r="BM53">
        <f t="shared" si="8"/>
        <v>3131.8739999999998</v>
      </c>
      <c r="BN53">
        <f t="shared" si="9"/>
        <v>282.911</v>
      </c>
      <c r="BO53">
        <f>IF(COUNTIFS($BL$2:$BL53,$BL53,$O$2:$O53,$O53,$G$2:$G53,$G53)=1,_xlfn.MAXIFS($BO$2:$BO52,$O$2:$O52,$O53,$G$2:$G52,$G53)+1,_xlfn.MAXIFS($BO$2:$BO52,$O$2:$O52,$O53,$G$2:$G52,$G53))</f>
        <v>10</v>
      </c>
      <c r="BP53">
        <f t="shared" si="10"/>
        <v>-479.02899999999977</v>
      </c>
      <c r="BQ53">
        <f t="shared" si="11"/>
        <v>2399.3339999999998</v>
      </c>
      <c r="BR53">
        <f t="shared" si="12"/>
        <v>2366.69</v>
      </c>
      <c r="BS53">
        <f t="shared" si="13"/>
        <v>1362.8869999999999</v>
      </c>
      <c r="BT53">
        <f t="shared" si="14"/>
        <v>310.11799999999999</v>
      </c>
      <c r="BU53">
        <f t="shared" si="15"/>
        <v>0</v>
      </c>
      <c r="BV53">
        <f t="shared" si="16"/>
        <v>0</v>
      </c>
      <c r="BW53">
        <f t="shared" si="17"/>
        <v>5960</v>
      </c>
      <c r="BX53">
        <f t="shared" si="18"/>
        <v>5673</v>
      </c>
      <c r="BY53" t="str">
        <f t="shared" si="19"/>
        <v>직행1</v>
      </c>
      <c r="BZ53">
        <f t="shared" si="20"/>
        <v>3</v>
      </c>
    </row>
    <row r="54" spans="1:78" x14ac:dyDescent="0.3">
      <c r="A54" s="32">
        <f t="shared" si="21"/>
        <v>45821</v>
      </c>
      <c r="B54" s="1">
        <v>45821.275046296294</v>
      </c>
      <c r="C54" t="s">
        <v>60</v>
      </c>
      <c r="D54" t="s">
        <v>60</v>
      </c>
      <c r="E54" t="s">
        <v>60</v>
      </c>
      <c r="F54" t="s">
        <v>61</v>
      </c>
      <c r="G54" t="s">
        <v>62</v>
      </c>
      <c r="H54" t="s">
        <v>63</v>
      </c>
      <c r="I54" t="s">
        <v>64</v>
      </c>
      <c r="J54" t="s">
        <v>65</v>
      </c>
      <c r="K54" t="s">
        <v>66</v>
      </c>
      <c r="L54">
        <v>14</v>
      </c>
      <c r="M54">
        <v>12</v>
      </c>
      <c r="N54">
        <v>168</v>
      </c>
      <c r="O54">
        <v>9454</v>
      </c>
      <c r="P54" t="s">
        <v>249</v>
      </c>
      <c r="Q54" s="1">
        <v>45786.607562766207</v>
      </c>
      <c r="R54">
        <v>104.798</v>
      </c>
      <c r="S54">
        <v>31.699000000000002</v>
      </c>
      <c r="T54">
        <v>3.306</v>
      </c>
      <c r="U54">
        <v>10538</v>
      </c>
      <c r="V54">
        <v>79</v>
      </c>
      <c r="W54">
        <v>2225</v>
      </c>
      <c r="X54">
        <v>2036</v>
      </c>
      <c r="Y54">
        <v>1</v>
      </c>
      <c r="Z54">
        <v>60</v>
      </c>
      <c r="AA54">
        <v>0</v>
      </c>
      <c r="AB54">
        <v>0</v>
      </c>
      <c r="AC54">
        <v>96</v>
      </c>
      <c r="AD54">
        <v>35.799999999999997</v>
      </c>
      <c r="AE54">
        <v>45.818880999999998</v>
      </c>
      <c r="AF54">
        <v>77.7</v>
      </c>
      <c r="AG54">
        <v>5.8</v>
      </c>
      <c r="AH54">
        <v>7.7</v>
      </c>
      <c r="AI54">
        <v>6.7</v>
      </c>
      <c r="AJ54">
        <v>2.2000000000000002</v>
      </c>
      <c r="AK54">
        <v>0</v>
      </c>
      <c r="AL54">
        <v>0</v>
      </c>
      <c r="AM54">
        <v>2.9</v>
      </c>
      <c r="AN54">
        <v>40.353000000000002</v>
      </c>
      <c r="AO54">
        <v>0.75</v>
      </c>
      <c r="AP54">
        <v>21.114000000000001</v>
      </c>
      <c r="AQ54">
        <v>0.191</v>
      </c>
      <c r="AR54">
        <v>0.95399999999999996</v>
      </c>
      <c r="AS54">
        <v>57.253</v>
      </c>
      <c r="AT54">
        <v>135.97499999999999</v>
      </c>
      <c r="AU54">
        <v>10.15</v>
      </c>
      <c r="AV54">
        <v>13.475</v>
      </c>
      <c r="AW54">
        <v>11.725</v>
      </c>
      <c r="AX54">
        <v>3.85</v>
      </c>
      <c r="AY54">
        <v>0</v>
      </c>
      <c r="AZ54">
        <v>0</v>
      </c>
      <c r="BA54">
        <v>1006</v>
      </c>
      <c r="BB54">
        <v>0</v>
      </c>
      <c r="BC54" t="s">
        <v>67</v>
      </c>
      <c r="BD54">
        <v>0</v>
      </c>
      <c r="BE54" t="s">
        <v>68</v>
      </c>
      <c r="BF54" t="s">
        <v>69</v>
      </c>
      <c r="BG54">
        <v>1.1399999999999999</v>
      </c>
      <c r="BH54">
        <v>0</v>
      </c>
      <c r="BI54" s="1">
        <v>45824.273105787041</v>
      </c>
      <c r="BJ54">
        <v>3.6</v>
      </c>
      <c r="BK54">
        <v>0.91830000000000001</v>
      </c>
      <c r="BL54" s="36">
        <f>HLOOKUP($A54,차량별코스!$E$1:$AZ$20,_xlfn.XLOOKUP(탕데이터!$I54,차량별코스!$D$2:$D$20,차량별코스!$A$2:$A$20),0)</f>
        <v>4</v>
      </c>
      <c r="BM54">
        <f t="shared" si="8"/>
        <v>843.44199999999989</v>
      </c>
      <c r="BN54">
        <f t="shared" si="9"/>
        <v>324.36399999999998</v>
      </c>
      <c r="BO54">
        <f>IF(COUNTIFS($BL$2:$BL54,$BL54,$O$2:$O54,$O54,$G$2:$G54,$G54)=1,_xlfn.MAXIFS($BO$2:$BO53,$O$2:$O53,$O54,$G$2:$G53,$G54)+1,_xlfn.MAXIFS($BO$2:$BO53,$O$2:$O53,$O54,$G$2:$G53,$G54))</f>
        <v>1</v>
      </c>
      <c r="BP54">
        <f t="shared" si="10"/>
        <v>5884.0259999999998</v>
      </c>
      <c r="BQ54">
        <f t="shared" si="11"/>
        <v>611.20399999999995</v>
      </c>
      <c r="BR54">
        <f t="shared" si="12"/>
        <v>811.42600000000004</v>
      </c>
      <c r="BS54">
        <f t="shared" si="13"/>
        <v>706.04600000000005</v>
      </c>
      <c r="BT54">
        <f t="shared" si="14"/>
        <v>231.83600000000001</v>
      </c>
      <c r="BU54">
        <f t="shared" si="15"/>
        <v>0</v>
      </c>
      <c r="BV54">
        <f t="shared" si="16"/>
        <v>0</v>
      </c>
      <c r="BW54">
        <f t="shared" si="17"/>
        <v>8244.5380000000005</v>
      </c>
      <c r="BX54">
        <f t="shared" si="18"/>
        <v>9454</v>
      </c>
      <c r="BY54" t="str">
        <f t="shared" si="19"/>
        <v>직행1</v>
      </c>
      <c r="BZ54">
        <f t="shared" si="20"/>
        <v>4</v>
      </c>
    </row>
    <row r="55" spans="1:78" x14ac:dyDescent="0.3">
      <c r="A55" s="32">
        <f t="shared" si="21"/>
        <v>45821</v>
      </c>
      <c r="B55" s="1">
        <v>45821.434224537035</v>
      </c>
      <c r="C55" t="s">
        <v>60</v>
      </c>
      <c r="D55" t="s">
        <v>60</v>
      </c>
      <c r="E55" t="s">
        <v>60</v>
      </c>
      <c r="F55" t="s">
        <v>61</v>
      </c>
      <c r="G55" t="s">
        <v>62</v>
      </c>
      <c r="H55" t="s">
        <v>63</v>
      </c>
      <c r="I55" t="s">
        <v>64</v>
      </c>
      <c r="J55" t="s">
        <v>65</v>
      </c>
      <c r="K55" t="s">
        <v>66</v>
      </c>
      <c r="L55">
        <v>14</v>
      </c>
      <c r="M55">
        <v>12</v>
      </c>
      <c r="N55">
        <v>168</v>
      </c>
      <c r="O55">
        <v>9454</v>
      </c>
      <c r="P55" t="s">
        <v>249</v>
      </c>
      <c r="Q55" s="1">
        <v>45786.607562766207</v>
      </c>
      <c r="R55">
        <v>142.90899999999999</v>
      </c>
      <c r="S55">
        <v>41.100999999999999</v>
      </c>
      <c r="T55">
        <v>3.4769999999999999</v>
      </c>
      <c r="U55">
        <v>14061</v>
      </c>
      <c r="V55">
        <v>41</v>
      </c>
      <c r="W55">
        <v>3145</v>
      </c>
      <c r="X55">
        <v>2434</v>
      </c>
      <c r="Y55">
        <v>0</v>
      </c>
      <c r="Z55">
        <v>43</v>
      </c>
      <c r="AA55">
        <v>1</v>
      </c>
      <c r="AB55">
        <v>133</v>
      </c>
      <c r="AC55">
        <v>102</v>
      </c>
      <c r="AD55">
        <v>36.590000000000003</v>
      </c>
      <c r="AE55">
        <v>47.307796000000003</v>
      </c>
      <c r="AF55">
        <v>78.3</v>
      </c>
      <c r="AG55">
        <v>6.1</v>
      </c>
      <c r="AH55">
        <v>6.5</v>
      </c>
      <c r="AI55">
        <v>6.8</v>
      </c>
      <c r="AJ55">
        <v>2.2000000000000002</v>
      </c>
      <c r="AK55">
        <v>0</v>
      </c>
      <c r="AL55">
        <v>0</v>
      </c>
      <c r="AM55">
        <v>3.05</v>
      </c>
      <c r="AN55">
        <v>39.546999999999997</v>
      </c>
      <c r="AO55">
        <v>0.29199999999999998</v>
      </c>
      <c r="AP55">
        <v>22.367000000000001</v>
      </c>
      <c r="AQ55">
        <v>0.16800000000000001</v>
      </c>
      <c r="AR55">
        <v>0</v>
      </c>
      <c r="AS55">
        <v>30.088999999999999</v>
      </c>
      <c r="AT55">
        <v>182.7</v>
      </c>
      <c r="AU55">
        <v>14.233000000000001</v>
      </c>
      <c r="AV55">
        <v>15.167</v>
      </c>
      <c r="AW55">
        <v>15.867000000000001</v>
      </c>
      <c r="AX55">
        <v>5.133</v>
      </c>
      <c r="AY55">
        <v>0</v>
      </c>
      <c r="AZ55">
        <v>0</v>
      </c>
      <c r="BA55">
        <v>1374</v>
      </c>
      <c r="BB55">
        <v>0</v>
      </c>
      <c r="BC55" t="s">
        <v>67</v>
      </c>
      <c r="BD55">
        <v>0</v>
      </c>
      <c r="BE55" t="s">
        <v>68</v>
      </c>
      <c r="BF55" t="s">
        <v>69</v>
      </c>
      <c r="BG55">
        <v>1.1399999999999999</v>
      </c>
      <c r="BH55">
        <v>0</v>
      </c>
      <c r="BI55" s="1">
        <v>45824.273105787041</v>
      </c>
      <c r="BJ55">
        <v>3.6</v>
      </c>
      <c r="BK55">
        <v>0.96579999999999999</v>
      </c>
      <c r="BL55" s="36">
        <f>HLOOKUP($A55,차량별코스!$E$1:$AZ$20,_xlfn.XLOOKUP(탕데이터!$I55,차량별코스!$D$2:$D$20,차량별코스!$A$2:$A$20),0)</f>
        <v>4</v>
      </c>
      <c r="BM55">
        <f t="shared" si="8"/>
        <v>843.44199999999989</v>
      </c>
      <c r="BN55">
        <f t="shared" si="9"/>
        <v>324.36399999999998</v>
      </c>
      <c r="BO55">
        <f>IF(COUNTIFS($BL$2:$BL55,$BL55,$O$2:$O55,$O55,$G$2:$G55,$G55)=1,_xlfn.MAXIFS($BO$2:$BO54,$O$2:$O54,$O55,$G$2:$G54,$G55)+1,_xlfn.MAXIFS($BO$2:$BO54,$O$2:$O54,$O55,$G$2:$G54,$G55))</f>
        <v>1</v>
      </c>
      <c r="BP55">
        <f t="shared" si="10"/>
        <v>7823.762999999999</v>
      </c>
      <c r="BQ55">
        <f t="shared" si="11"/>
        <v>857.721</v>
      </c>
      <c r="BR55">
        <f t="shared" si="12"/>
        <v>913.96500000000003</v>
      </c>
      <c r="BS55">
        <f t="shared" si="13"/>
        <v>956.14800000000002</v>
      </c>
      <c r="BT55">
        <f t="shared" si="14"/>
        <v>309.34200000000004</v>
      </c>
      <c r="BU55">
        <f t="shared" si="15"/>
        <v>0</v>
      </c>
      <c r="BV55">
        <f t="shared" si="16"/>
        <v>0</v>
      </c>
      <c r="BW55">
        <f t="shared" si="17"/>
        <v>10860.938999999998</v>
      </c>
      <c r="BX55">
        <f t="shared" si="18"/>
        <v>9454</v>
      </c>
      <c r="BY55" t="str">
        <f t="shared" si="19"/>
        <v>직행1</v>
      </c>
      <c r="BZ55">
        <f t="shared" si="20"/>
        <v>4</v>
      </c>
    </row>
    <row r="56" spans="1:78" x14ac:dyDescent="0.3">
      <c r="A56" s="32">
        <f t="shared" si="21"/>
        <v>45821</v>
      </c>
      <c r="B56" s="1">
        <v>45821.647037037037</v>
      </c>
      <c r="C56" t="s">
        <v>60</v>
      </c>
      <c r="D56" t="s">
        <v>60</v>
      </c>
      <c r="E56" t="s">
        <v>60</v>
      </c>
      <c r="F56" t="s">
        <v>61</v>
      </c>
      <c r="G56" t="s">
        <v>62</v>
      </c>
      <c r="H56" t="s">
        <v>63</v>
      </c>
      <c r="I56" t="s">
        <v>64</v>
      </c>
      <c r="J56" t="s">
        <v>65</v>
      </c>
      <c r="K56" t="s">
        <v>66</v>
      </c>
      <c r="L56">
        <v>14</v>
      </c>
      <c r="M56">
        <v>12</v>
      </c>
      <c r="N56">
        <v>168</v>
      </c>
      <c r="O56">
        <v>9454</v>
      </c>
      <c r="P56" t="s">
        <v>249</v>
      </c>
      <c r="Q56" s="1">
        <v>45786.607562766207</v>
      </c>
      <c r="R56">
        <v>76.656999999999996</v>
      </c>
      <c r="S56">
        <v>25.283000000000001</v>
      </c>
      <c r="T56">
        <v>3.032</v>
      </c>
      <c r="U56">
        <v>9735</v>
      </c>
      <c r="V56">
        <v>69</v>
      </c>
      <c r="W56">
        <v>3035</v>
      </c>
      <c r="X56">
        <v>1528</v>
      </c>
      <c r="Y56">
        <v>1</v>
      </c>
      <c r="Z56">
        <v>23</v>
      </c>
      <c r="AA56">
        <v>0</v>
      </c>
      <c r="AB56">
        <v>0</v>
      </c>
      <c r="AC56">
        <v>103</v>
      </c>
      <c r="AD56">
        <v>28.35</v>
      </c>
      <c r="AE56">
        <v>41.617420000000003</v>
      </c>
      <c r="AF56">
        <v>77.599999999999994</v>
      </c>
      <c r="AG56">
        <v>7.4</v>
      </c>
      <c r="AH56">
        <v>7</v>
      </c>
      <c r="AI56">
        <v>4.4000000000000004</v>
      </c>
      <c r="AJ56">
        <v>3.5</v>
      </c>
      <c r="AK56">
        <v>0.1</v>
      </c>
      <c r="AL56">
        <v>0</v>
      </c>
      <c r="AM56">
        <v>2.66</v>
      </c>
      <c r="AN56">
        <v>39.978999999999999</v>
      </c>
      <c r="AO56">
        <v>0.70899999999999996</v>
      </c>
      <c r="AP56">
        <v>31.175999999999998</v>
      </c>
      <c r="AQ56">
        <v>0.19600000000000001</v>
      </c>
      <c r="AR56">
        <v>1.3049999999999999</v>
      </c>
      <c r="AS56">
        <v>30.004000000000001</v>
      </c>
      <c r="AT56">
        <v>125.453</v>
      </c>
      <c r="AU56">
        <v>11.962999999999999</v>
      </c>
      <c r="AV56">
        <v>11.317</v>
      </c>
      <c r="AW56">
        <v>7.1130000000000004</v>
      </c>
      <c r="AX56">
        <v>5.6580000000000004</v>
      </c>
      <c r="AY56">
        <v>0.16200000000000001</v>
      </c>
      <c r="AZ56">
        <v>0</v>
      </c>
      <c r="BA56">
        <v>726</v>
      </c>
      <c r="BB56">
        <v>0</v>
      </c>
      <c r="BC56" t="s">
        <v>67</v>
      </c>
      <c r="BD56">
        <v>0</v>
      </c>
      <c r="BE56" t="s">
        <v>68</v>
      </c>
      <c r="BF56" t="s">
        <v>69</v>
      </c>
      <c r="BG56">
        <v>1.1399999999999999</v>
      </c>
      <c r="BH56">
        <v>0</v>
      </c>
      <c r="BI56" s="1">
        <v>45824.273105787041</v>
      </c>
      <c r="BJ56">
        <v>3.6</v>
      </c>
      <c r="BK56">
        <v>0.84219999999999995</v>
      </c>
      <c r="BL56" s="36">
        <f>HLOOKUP($A56,차량별코스!$E$1:$AZ$20,_xlfn.XLOOKUP(탕데이터!$I56,차량별코스!$D$2:$D$20,차량별코스!$A$2:$A$20),0)</f>
        <v>4</v>
      </c>
      <c r="BM56">
        <f t="shared" si="8"/>
        <v>843.44199999999989</v>
      </c>
      <c r="BN56">
        <f t="shared" si="9"/>
        <v>324.36399999999998</v>
      </c>
      <c r="BO56">
        <f>IF(COUNTIFS($BL$2:$BL56,$BL56,$O$2:$O56,$O56,$G$2:$G56,$G56)=1,_xlfn.MAXIFS($BO$2:$BO55,$O$2:$O55,$O56,$G$2:$G55,$G56)+1,_xlfn.MAXIFS($BO$2:$BO55,$O$2:$O55,$O56,$G$2:$G55,$G56))</f>
        <v>1</v>
      </c>
      <c r="BP56">
        <f t="shared" si="10"/>
        <v>4450.3599999999988</v>
      </c>
      <c r="BQ56">
        <f t="shared" si="11"/>
        <v>720.3900000000001</v>
      </c>
      <c r="BR56">
        <f t="shared" si="12"/>
        <v>681.45</v>
      </c>
      <c r="BS56">
        <f t="shared" si="13"/>
        <v>428.34000000000003</v>
      </c>
      <c r="BT56">
        <f t="shared" si="14"/>
        <v>340.72500000000002</v>
      </c>
      <c r="BU56">
        <f t="shared" si="15"/>
        <v>9.7349999999999994</v>
      </c>
      <c r="BV56">
        <f t="shared" si="16"/>
        <v>0</v>
      </c>
      <c r="BW56">
        <f t="shared" si="17"/>
        <v>6630.9999999999991</v>
      </c>
      <c r="BX56">
        <f t="shared" si="18"/>
        <v>9454</v>
      </c>
      <c r="BY56" t="str">
        <f t="shared" si="19"/>
        <v>직행1</v>
      </c>
      <c r="BZ56">
        <f t="shared" si="20"/>
        <v>4</v>
      </c>
    </row>
    <row r="57" spans="1:78" x14ac:dyDescent="0.3">
      <c r="A57" s="32">
        <f t="shared" si="21"/>
        <v>45822</v>
      </c>
      <c r="B57" s="1">
        <v>45822.342870370368</v>
      </c>
      <c r="C57" t="s">
        <v>60</v>
      </c>
      <c r="D57" t="s">
        <v>60</v>
      </c>
      <c r="E57" t="s">
        <v>60</v>
      </c>
      <c r="F57" t="s">
        <v>61</v>
      </c>
      <c r="G57" t="s">
        <v>62</v>
      </c>
      <c r="H57" t="s">
        <v>63</v>
      </c>
      <c r="I57" t="s">
        <v>64</v>
      </c>
      <c r="J57" t="s">
        <v>65</v>
      </c>
      <c r="K57" t="s">
        <v>66</v>
      </c>
      <c r="L57">
        <v>14</v>
      </c>
      <c r="M57">
        <v>12</v>
      </c>
      <c r="N57">
        <v>168</v>
      </c>
      <c r="O57">
        <v>9454</v>
      </c>
      <c r="P57" t="s">
        <v>249</v>
      </c>
      <c r="Q57" s="1">
        <v>45786.607562766207</v>
      </c>
      <c r="R57">
        <v>107.5</v>
      </c>
      <c r="S57">
        <v>33.677999999999997</v>
      </c>
      <c r="T57">
        <v>3.1920000000000002</v>
      </c>
      <c r="U57">
        <v>10631</v>
      </c>
      <c r="V57">
        <v>70</v>
      </c>
      <c r="W57">
        <v>2382</v>
      </c>
      <c r="X57">
        <v>1983</v>
      </c>
      <c r="Y57">
        <v>0</v>
      </c>
      <c r="Z57">
        <v>33</v>
      </c>
      <c r="AA57">
        <v>0</v>
      </c>
      <c r="AB57">
        <v>0</v>
      </c>
      <c r="AC57">
        <v>96</v>
      </c>
      <c r="AD57">
        <v>36.4</v>
      </c>
      <c r="AE57">
        <v>47.316285999999998</v>
      </c>
      <c r="AF57">
        <v>36.299999999999997</v>
      </c>
      <c r="AG57">
        <v>16.399999999999999</v>
      </c>
      <c r="AH57">
        <v>19.8</v>
      </c>
      <c r="AI57">
        <v>22.8</v>
      </c>
      <c r="AJ57">
        <v>4.7</v>
      </c>
      <c r="AK57">
        <v>0</v>
      </c>
      <c r="AL57">
        <v>0</v>
      </c>
      <c r="AM57">
        <v>2.8</v>
      </c>
      <c r="AN57">
        <v>43.692</v>
      </c>
      <c r="AO57">
        <v>0.65800000000000003</v>
      </c>
      <c r="AP57">
        <v>22.405999999999999</v>
      </c>
      <c r="AQ57">
        <v>0.17699999999999999</v>
      </c>
      <c r="AR57">
        <v>0</v>
      </c>
      <c r="AS57">
        <v>30.698</v>
      </c>
      <c r="AT57">
        <v>64.13</v>
      </c>
      <c r="AU57">
        <v>28.972999999999999</v>
      </c>
      <c r="AV57">
        <v>34.979999999999997</v>
      </c>
      <c r="AW57">
        <v>40.28</v>
      </c>
      <c r="AX57">
        <v>8.3030000000000008</v>
      </c>
      <c r="AY57">
        <v>0</v>
      </c>
      <c r="AZ57">
        <v>0</v>
      </c>
      <c r="BA57">
        <v>1044</v>
      </c>
      <c r="BB57">
        <v>0</v>
      </c>
      <c r="BC57" t="s">
        <v>67</v>
      </c>
      <c r="BD57">
        <v>0</v>
      </c>
      <c r="BE57" t="s">
        <v>68</v>
      </c>
      <c r="BF57" t="s">
        <v>69</v>
      </c>
      <c r="BG57">
        <v>1.1399999999999999</v>
      </c>
      <c r="BH57">
        <v>0</v>
      </c>
      <c r="BI57" s="1">
        <v>45824.273105787041</v>
      </c>
      <c r="BJ57">
        <v>3.6</v>
      </c>
      <c r="BK57">
        <v>0.88670000000000004</v>
      </c>
      <c r="BL57" s="36">
        <f>HLOOKUP($A57,차량별코스!$E$1:$AZ$20,_xlfn.XLOOKUP(탕데이터!$I57,차량별코스!$D$2:$D$20,차량별코스!$A$2:$A$20),0)</f>
        <v>5</v>
      </c>
      <c r="BM57">
        <f t="shared" si="8"/>
        <v>843.44199999999989</v>
      </c>
      <c r="BN57">
        <f t="shared" si="9"/>
        <v>274.25500000000005</v>
      </c>
      <c r="BO57">
        <f>IF(COUNTIFS($BL$2:$BL57,$BL57,$O$2:$O57,$O57,$G$2:$G57,$G57)=1,_xlfn.MAXIFS($BO$2:$BO56,$O$2:$O56,$O57,$G$2:$G56,$G57)+1,_xlfn.MAXIFS($BO$2:$BO56,$O$2:$O56,$O57,$G$2:$G56,$G57))</f>
        <v>2</v>
      </c>
      <c r="BP57">
        <f t="shared" si="10"/>
        <v>1407.0529999999999</v>
      </c>
      <c r="BQ57">
        <f t="shared" si="11"/>
        <v>1743.4839999999997</v>
      </c>
      <c r="BR57">
        <f t="shared" si="12"/>
        <v>2104.9380000000001</v>
      </c>
      <c r="BS57">
        <f t="shared" si="13"/>
        <v>2423.8679999999999</v>
      </c>
      <c r="BT57">
        <f t="shared" si="14"/>
        <v>499.65699999999998</v>
      </c>
      <c r="BU57">
        <f t="shared" si="15"/>
        <v>0</v>
      </c>
      <c r="BV57">
        <f t="shared" si="16"/>
        <v>0</v>
      </c>
      <c r="BW57">
        <f t="shared" si="17"/>
        <v>8178.9999999999991</v>
      </c>
      <c r="BX57">
        <f t="shared" si="18"/>
        <v>9454</v>
      </c>
      <c r="BY57" t="str">
        <f t="shared" si="19"/>
        <v>직행1</v>
      </c>
      <c r="BZ57">
        <f t="shared" si="20"/>
        <v>5</v>
      </c>
    </row>
    <row r="58" spans="1:78" x14ac:dyDescent="0.3">
      <c r="A58" s="32">
        <f t="shared" si="21"/>
        <v>45822</v>
      </c>
      <c r="B58" s="1">
        <v>45822.527812499997</v>
      </c>
      <c r="C58" t="s">
        <v>60</v>
      </c>
      <c r="D58" t="s">
        <v>60</v>
      </c>
      <c r="E58" t="s">
        <v>60</v>
      </c>
      <c r="F58" t="s">
        <v>61</v>
      </c>
      <c r="G58" t="s">
        <v>62</v>
      </c>
      <c r="H58" t="s">
        <v>63</v>
      </c>
      <c r="I58" t="s">
        <v>64</v>
      </c>
      <c r="J58" t="s">
        <v>65</v>
      </c>
      <c r="K58" t="s">
        <v>66</v>
      </c>
      <c r="L58">
        <v>14</v>
      </c>
      <c r="M58">
        <v>12</v>
      </c>
      <c r="N58">
        <v>168</v>
      </c>
      <c r="O58">
        <v>9454</v>
      </c>
      <c r="P58" t="s">
        <v>249</v>
      </c>
      <c r="Q58" s="1">
        <v>45786.607562766207</v>
      </c>
      <c r="R58">
        <v>59.968000000000004</v>
      </c>
      <c r="S58">
        <v>19.062000000000001</v>
      </c>
      <c r="T58">
        <v>3.1459999999999999</v>
      </c>
      <c r="U58">
        <v>6514</v>
      </c>
      <c r="V58">
        <v>65</v>
      </c>
      <c r="W58">
        <v>1635</v>
      </c>
      <c r="X58">
        <v>1205</v>
      </c>
      <c r="Y58">
        <v>1</v>
      </c>
      <c r="Z58">
        <v>12</v>
      </c>
      <c r="AA58">
        <v>0</v>
      </c>
      <c r="AB58">
        <v>0</v>
      </c>
      <c r="AC58">
        <v>95</v>
      </c>
      <c r="AD58">
        <v>33.14</v>
      </c>
      <c r="AE58">
        <v>44.845174999999998</v>
      </c>
      <c r="AF58">
        <v>93.2</v>
      </c>
      <c r="AG58">
        <v>2</v>
      </c>
      <c r="AH58">
        <v>1.9</v>
      </c>
      <c r="AI58">
        <v>2.2000000000000002</v>
      </c>
      <c r="AJ58">
        <v>0.7</v>
      </c>
      <c r="AK58">
        <v>0</v>
      </c>
      <c r="AL58">
        <v>0</v>
      </c>
      <c r="AM58">
        <v>2.76</v>
      </c>
      <c r="AN58">
        <v>41.713000000000001</v>
      </c>
      <c r="AO58">
        <v>0.998</v>
      </c>
      <c r="AP58">
        <v>25.1</v>
      </c>
      <c r="AQ58">
        <v>0.2</v>
      </c>
      <c r="AR58">
        <v>1.6679999999999999</v>
      </c>
      <c r="AS58">
        <v>20.010999999999999</v>
      </c>
      <c r="AT58">
        <v>100.967</v>
      </c>
      <c r="AU58">
        <v>2.1669999999999998</v>
      </c>
      <c r="AV58">
        <v>2.0579999999999998</v>
      </c>
      <c r="AW58">
        <v>2.383</v>
      </c>
      <c r="AX58">
        <v>0.75800000000000001</v>
      </c>
      <c r="AY58">
        <v>0</v>
      </c>
      <c r="AZ58">
        <v>0</v>
      </c>
      <c r="BA58">
        <v>578</v>
      </c>
      <c r="BB58">
        <v>0</v>
      </c>
      <c r="BC58" t="s">
        <v>67</v>
      </c>
      <c r="BD58">
        <v>0</v>
      </c>
      <c r="BE58" t="s">
        <v>68</v>
      </c>
      <c r="BF58" t="s">
        <v>69</v>
      </c>
      <c r="BG58">
        <v>1.1399999999999999</v>
      </c>
      <c r="BH58">
        <v>0</v>
      </c>
      <c r="BI58" s="1">
        <v>45824.273105787041</v>
      </c>
      <c r="BJ58">
        <v>3.6</v>
      </c>
      <c r="BK58">
        <v>0.87390000000000001</v>
      </c>
      <c r="BL58" s="36">
        <f>HLOOKUP($A58,차량별코스!$E$1:$AZ$20,_xlfn.XLOOKUP(탕데이터!$I58,차량별코스!$D$2:$D$20,차량별코스!$A$2:$A$20),0)</f>
        <v>5</v>
      </c>
      <c r="BM58">
        <f t="shared" si="8"/>
        <v>843.44199999999989</v>
      </c>
      <c r="BN58">
        <f t="shared" si="9"/>
        <v>274.25500000000005</v>
      </c>
      <c r="BO58">
        <f>IF(COUNTIFS($BL$2:$BL58,$BL58,$O$2:$O58,$O58,$G$2:$G58,$G58)=1,_xlfn.MAXIFS($BO$2:$BO57,$O$2:$O57,$O58,$G$2:$G57,$G58)+1,_xlfn.MAXIFS($BO$2:$BO57,$O$2:$O57,$O58,$G$2:$G57,$G58))</f>
        <v>2</v>
      </c>
      <c r="BP58">
        <f t="shared" si="10"/>
        <v>4371.0480000000007</v>
      </c>
      <c r="BQ58">
        <f t="shared" si="11"/>
        <v>130.28</v>
      </c>
      <c r="BR58">
        <f t="shared" si="12"/>
        <v>123.76599999999999</v>
      </c>
      <c r="BS58">
        <f t="shared" si="13"/>
        <v>143.30800000000002</v>
      </c>
      <c r="BT58">
        <f t="shared" si="14"/>
        <v>45.597999999999992</v>
      </c>
      <c r="BU58">
        <f t="shared" si="15"/>
        <v>0</v>
      </c>
      <c r="BV58">
        <f t="shared" si="16"/>
        <v>0</v>
      </c>
      <c r="BW58">
        <f t="shared" si="17"/>
        <v>4814</v>
      </c>
      <c r="BX58">
        <f t="shared" si="18"/>
        <v>9454</v>
      </c>
      <c r="BY58" t="str">
        <f t="shared" si="19"/>
        <v>직행1</v>
      </c>
      <c r="BZ58">
        <f t="shared" si="20"/>
        <v>5</v>
      </c>
    </row>
    <row r="59" spans="1:78" x14ac:dyDescent="0.3">
      <c r="A59" s="32">
        <f t="shared" si="21"/>
        <v>45822</v>
      </c>
      <c r="B59" s="1">
        <v>45822.652939814812</v>
      </c>
      <c r="C59" t="s">
        <v>60</v>
      </c>
      <c r="D59" t="s">
        <v>60</v>
      </c>
      <c r="E59" t="s">
        <v>60</v>
      </c>
      <c r="F59" t="s">
        <v>61</v>
      </c>
      <c r="G59" t="s">
        <v>62</v>
      </c>
      <c r="H59" t="s">
        <v>63</v>
      </c>
      <c r="I59" t="s">
        <v>64</v>
      </c>
      <c r="J59" t="s">
        <v>65</v>
      </c>
      <c r="K59" t="s">
        <v>66</v>
      </c>
      <c r="L59">
        <v>14</v>
      </c>
      <c r="M59">
        <v>12</v>
      </c>
      <c r="N59">
        <v>168</v>
      </c>
      <c r="O59">
        <v>9454</v>
      </c>
      <c r="P59" t="s">
        <v>249</v>
      </c>
      <c r="Q59" s="1">
        <v>45786.607562766207</v>
      </c>
      <c r="R59">
        <v>67.319000000000003</v>
      </c>
      <c r="S59">
        <v>23.341999999999999</v>
      </c>
      <c r="T59">
        <v>2.8839999999999999</v>
      </c>
      <c r="U59">
        <v>8197</v>
      </c>
      <c r="V59">
        <v>98</v>
      </c>
      <c r="W59">
        <v>2189</v>
      </c>
      <c r="X59">
        <v>1131</v>
      </c>
      <c r="Y59">
        <v>0</v>
      </c>
      <c r="Z59">
        <v>25</v>
      </c>
      <c r="AA59">
        <v>1</v>
      </c>
      <c r="AB59">
        <v>142</v>
      </c>
      <c r="AC59">
        <v>82</v>
      </c>
      <c r="AD59">
        <v>29.57</v>
      </c>
      <c r="AE59">
        <v>41.006489000000002</v>
      </c>
      <c r="AF59">
        <v>81.8</v>
      </c>
      <c r="AG59">
        <v>6</v>
      </c>
      <c r="AH59">
        <v>7.9</v>
      </c>
      <c r="AI59">
        <v>4.0999999999999996</v>
      </c>
      <c r="AJ59">
        <v>0.1</v>
      </c>
      <c r="AK59">
        <v>0</v>
      </c>
      <c r="AL59">
        <v>0</v>
      </c>
      <c r="AM59">
        <v>2.5299999999999998</v>
      </c>
      <c r="AN59">
        <v>41.543999999999997</v>
      </c>
      <c r="AO59">
        <v>1.196</v>
      </c>
      <c r="AP59">
        <v>26.704999999999998</v>
      </c>
      <c r="AQ59">
        <v>0.16300000000000001</v>
      </c>
      <c r="AR59">
        <v>0</v>
      </c>
      <c r="AS59">
        <v>37.137</v>
      </c>
      <c r="AT59">
        <v>110.43</v>
      </c>
      <c r="AU59">
        <v>8.1</v>
      </c>
      <c r="AV59">
        <v>10.664999999999999</v>
      </c>
      <c r="AW59">
        <v>5.5350000000000001</v>
      </c>
      <c r="AX59">
        <v>0.13500000000000001</v>
      </c>
      <c r="AY59">
        <v>0</v>
      </c>
      <c r="AZ59">
        <v>0</v>
      </c>
      <c r="BA59">
        <v>564</v>
      </c>
      <c r="BB59">
        <v>0</v>
      </c>
      <c r="BC59" t="s">
        <v>67</v>
      </c>
      <c r="BD59">
        <v>0</v>
      </c>
      <c r="BE59" t="s">
        <v>68</v>
      </c>
      <c r="BF59" t="s">
        <v>69</v>
      </c>
      <c r="BG59">
        <v>1.1399999999999999</v>
      </c>
      <c r="BH59">
        <v>0</v>
      </c>
      <c r="BI59" s="1">
        <v>45824.273105787041</v>
      </c>
      <c r="BJ59">
        <v>3.6</v>
      </c>
      <c r="BK59">
        <v>0.80110000000000003</v>
      </c>
      <c r="BL59" s="36">
        <f>HLOOKUP($A59,차량별코스!$E$1:$AZ$20,_xlfn.XLOOKUP(탕데이터!$I59,차량별코스!$D$2:$D$20,차량별코스!$A$2:$A$20),0)</f>
        <v>5</v>
      </c>
      <c r="BM59">
        <f t="shared" si="8"/>
        <v>843.44199999999989</v>
      </c>
      <c r="BN59">
        <f t="shared" si="9"/>
        <v>274.25500000000005</v>
      </c>
      <c r="BO59">
        <f>IF(COUNTIFS($BL$2:$BL59,$BL59,$O$2:$O59,$O59,$G$2:$G59,$G59)=1,_xlfn.MAXIFS($BO$2:$BO58,$O$2:$O58,$O59,$G$2:$G58,$G59)+1,_xlfn.MAXIFS($BO$2:$BO58,$O$2:$O58,$O59,$G$2:$G58,$G59))</f>
        <v>2</v>
      </c>
      <c r="BP59">
        <f t="shared" si="10"/>
        <v>4418.1459999999997</v>
      </c>
      <c r="BQ59">
        <f t="shared" si="11"/>
        <v>491.82</v>
      </c>
      <c r="BR59">
        <f t="shared" si="12"/>
        <v>647.56299999999999</v>
      </c>
      <c r="BS59">
        <f t="shared" si="13"/>
        <v>336.07699999999994</v>
      </c>
      <c r="BT59">
        <f t="shared" si="14"/>
        <v>8.197000000000001</v>
      </c>
      <c r="BU59">
        <f t="shared" si="15"/>
        <v>0</v>
      </c>
      <c r="BV59">
        <f t="shared" si="16"/>
        <v>0</v>
      </c>
      <c r="BW59">
        <f t="shared" si="17"/>
        <v>5901.8029999999999</v>
      </c>
      <c r="BX59">
        <f t="shared" si="18"/>
        <v>9454</v>
      </c>
      <c r="BY59" t="str">
        <f t="shared" si="19"/>
        <v>직행1</v>
      </c>
      <c r="BZ59">
        <f t="shared" si="20"/>
        <v>5</v>
      </c>
    </row>
    <row r="60" spans="1:78" x14ac:dyDescent="0.3">
      <c r="A60" s="32">
        <f t="shared" si="21"/>
        <v>45822</v>
      </c>
      <c r="B60" s="1">
        <v>45822.816689814812</v>
      </c>
      <c r="C60" t="s">
        <v>60</v>
      </c>
      <c r="D60" t="s">
        <v>60</v>
      </c>
      <c r="E60" t="s">
        <v>60</v>
      </c>
      <c r="F60" t="s">
        <v>61</v>
      </c>
      <c r="G60" t="s">
        <v>62</v>
      </c>
      <c r="H60" t="s">
        <v>63</v>
      </c>
      <c r="I60" t="s">
        <v>64</v>
      </c>
      <c r="J60" t="s">
        <v>65</v>
      </c>
      <c r="K60" t="s">
        <v>66</v>
      </c>
      <c r="L60">
        <v>14</v>
      </c>
      <c r="M60">
        <v>12</v>
      </c>
      <c r="N60">
        <v>168</v>
      </c>
      <c r="O60">
        <v>9454</v>
      </c>
      <c r="P60" t="s">
        <v>249</v>
      </c>
      <c r="Q60" s="1">
        <v>45786.607562766207</v>
      </c>
      <c r="R60">
        <v>39.468000000000004</v>
      </c>
      <c r="S60">
        <v>12.454000000000001</v>
      </c>
      <c r="T60">
        <v>3.169</v>
      </c>
      <c r="U60">
        <v>4381</v>
      </c>
      <c r="V60">
        <v>25</v>
      </c>
      <c r="W60">
        <v>1040</v>
      </c>
      <c r="X60">
        <v>597</v>
      </c>
      <c r="Y60">
        <v>0</v>
      </c>
      <c r="Z60">
        <v>22</v>
      </c>
      <c r="AA60">
        <v>1</v>
      </c>
      <c r="AB60">
        <v>49</v>
      </c>
      <c r="AC60">
        <v>84</v>
      </c>
      <c r="AD60">
        <v>32.43</v>
      </c>
      <c r="AE60">
        <v>42.848208999999997</v>
      </c>
      <c r="AF60">
        <v>95.4</v>
      </c>
      <c r="AG60">
        <v>1.2</v>
      </c>
      <c r="AH60">
        <v>2.1</v>
      </c>
      <c r="AI60">
        <v>1.3</v>
      </c>
      <c r="AJ60">
        <v>0.1</v>
      </c>
      <c r="AK60">
        <v>0</v>
      </c>
      <c r="AL60">
        <v>0</v>
      </c>
      <c r="AM60">
        <v>2.78</v>
      </c>
      <c r="AN60">
        <v>39.241</v>
      </c>
      <c r="AO60">
        <v>0.57099999999999995</v>
      </c>
      <c r="AP60">
        <v>23.739000000000001</v>
      </c>
      <c r="AQ60">
        <v>0.127</v>
      </c>
      <c r="AR60">
        <v>0</v>
      </c>
      <c r="AS60">
        <v>55.741</v>
      </c>
      <c r="AT60">
        <v>68.37</v>
      </c>
      <c r="AU60">
        <v>0.86</v>
      </c>
      <c r="AV60">
        <v>1.5049999999999999</v>
      </c>
      <c r="AW60">
        <v>0.93200000000000005</v>
      </c>
      <c r="AX60">
        <v>7.1999999999999995E-2</v>
      </c>
      <c r="AY60">
        <v>0</v>
      </c>
      <c r="AZ60">
        <v>0</v>
      </c>
      <c r="BA60">
        <v>377</v>
      </c>
      <c r="BB60">
        <v>0</v>
      </c>
      <c r="BC60" t="s">
        <v>67</v>
      </c>
      <c r="BD60">
        <v>0</v>
      </c>
      <c r="BE60" t="s">
        <v>68</v>
      </c>
      <c r="BF60" t="s">
        <v>69</v>
      </c>
      <c r="BG60">
        <v>1.1399999999999999</v>
      </c>
      <c r="BH60">
        <v>0</v>
      </c>
      <c r="BI60" s="1">
        <v>45824.273105787041</v>
      </c>
      <c r="BJ60">
        <v>3.6</v>
      </c>
      <c r="BK60">
        <v>0.88029999999999997</v>
      </c>
      <c r="BL60" s="36">
        <f>HLOOKUP($A60,차량별코스!$E$1:$AZ$20,_xlfn.XLOOKUP(탕데이터!$I60,차량별코스!$D$2:$D$20,차량별코스!$A$2:$A$20),0)</f>
        <v>5</v>
      </c>
      <c r="BM60">
        <f t="shared" si="8"/>
        <v>843.44199999999989</v>
      </c>
      <c r="BN60">
        <f t="shared" si="9"/>
        <v>274.25500000000005</v>
      </c>
      <c r="BO60">
        <f>IF(COUNTIFS($BL$2:$BL60,$BL60,$O$2:$O60,$O60,$G$2:$G60,$G60)=1,_xlfn.MAXIFS($BO$2:$BO59,$O$2:$O59,$O60,$G$2:$G59,$G60)+1,_xlfn.MAXIFS($BO$2:$BO59,$O$2:$O59,$O60,$G$2:$G59,$G60))</f>
        <v>2</v>
      </c>
      <c r="BP60">
        <f t="shared" si="10"/>
        <v>3114.4740000000002</v>
      </c>
      <c r="BQ60">
        <f t="shared" si="11"/>
        <v>52.572000000000003</v>
      </c>
      <c r="BR60">
        <f t="shared" si="12"/>
        <v>92.001000000000005</v>
      </c>
      <c r="BS60">
        <f t="shared" si="13"/>
        <v>56.953000000000003</v>
      </c>
      <c r="BT60">
        <f t="shared" si="14"/>
        <v>4.3810000000000002</v>
      </c>
      <c r="BU60">
        <f t="shared" si="15"/>
        <v>0</v>
      </c>
      <c r="BV60">
        <f t="shared" si="16"/>
        <v>0</v>
      </c>
      <c r="BW60">
        <f t="shared" si="17"/>
        <v>3320.3810000000003</v>
      </c>
      <c r="BX60">
        <f t="shared" si="18"/>
        <v>9454</v>
      </c>
      <c r="BY60" t="str">
        <f t="shared" si="19"/>
        <v>직행1</v>
      </c>
      <c r="BZ60">
        <f t="shared" si="20"/>
        <v>5</v>
      </c>
    </row>
    <row r="61" spans="1:78" x14ac:dyDescent="0.3">
      <c r="A61" s="32">
        <f t="shared" si="21"/>
        <v>45823</v>
      </c>
      <c r="B61" s="1">
        <v>45823.330648148149</v>
      </c>
      <c r="C61" t="s">
        <v>60</v>
      </c>
      <c r="D61" t="s">
        <v>60</v>
      </c>
      <c r="E61" t="s">
        <v>60</v>
      </c>
      <c r="F61" t="s">
        <v>61</v>
      </c>
      <c r="G61" t="s">
        <v>62</v>
      </c>
      <c r="H61" t="s">
        <v>63</v>
      </c>
      <c r="I61" t="s">
        <v>64</v>
      </c>
      <c r="J61" t="s">
        <v>65</v>
      </c>
      <c r="K61" t="s">
        <v>66</v>
      </c>
      <c r="L61">
        <v>14</v>
      </c>
      <c r="M61">
        <v>12</v>
      </c>
      <c r="N61">
        <v>168</v>
      </c>
      <c r="O61">
        <v>9454</v>
      </c>
      <c r="P61" t="s">
        <v>249</v>
      </c>
      <c r="Q61" s="1">
        <v>45786.607562766207</v>
      </c>
      <c r="R61">
        <v>98.492999999999995</v>
      </c>
      <c r="S61">
        <v>25.864999999999998</v>
      </c>
      <c r="T61">
        <v>3.8079999999999998</v>
      </c>
      <c r="U61">
        <v>8371</v>
      </c>
      <c r="V61">
        <v>228</v>
      </c>
      <c r="W61">
        <v>1204</v>
      </c>
      <c r="X61">
        <v>1191</v>
      </c>
      <c r="Y61">
        <v>0</v>
      </c>
      <c r="Z61">
        <v>17</v>
      </c>
      <c r="AA61">
        <v>0</v>
      </c>
      <c r="AB61">
        <v>0</v>
      </c>
      <c r="AC61">
        <v>88</v>
      </c>
      <c r="AD61">
        <v>42.36</v>
      </c>
      <c r="AE61">
        <v>51.098832000000002</v>
      </c>
      <c r="AF61">
        <v>45.9</v>
      </c>
      <c r="AG61">
        <v>9.6999999999999993</v>
      </c>
      <c r="AH61">
        <v>18.600000000000001</v>
      </c>
      <c r="AI61">
        <v>23.3</v>
      </c>
      <c r="AJ61">
        <v>2.6</v>
      </c>
      <c r="AK61">
        <v>0</v>
      </c>
      <c r="AL61">
        <v>0</v>
      </c>
      <c r="AM61">
        <v>3.34</v>
      </c>
      <c r="AN61">
        <v>38.841999999999999</v>
      </c>
      <c r="AO61">
        <v>2.7240000000000002</v>
      </c>
      <c r="AP61">
        <v>14.382999999999999</v>
      </c>
      <c r="AQ61">
        <v>0.112</v>
      </c>
      <c r="AR61">
        <v>0</v>
      </c>
      <c r="AS61">
        <v>17.260000000000002</v>
      </c>
      <c r="AT61">
        <v>63.494999999999997</v>
      </c>
      <c r="AU61">
        <v>13.417999999999999</v>
      </c>
      <c r="AV61">
        <v>25.73</v>
      </c>
      <c r="AW61">
        <v>32.231999999999999</v>
      </c>
      <c r="AX61">
        <v>3.597</v>
      </c>
      <c r="AY61">
        <v>0</v>
      </c>
      <c r="AZ61">
        <v>0</v>
      </c>
      <c r="BA61">
        <v>955</v>
      </c>
      <c r="BB61">
        <v>0</v>
      </c>
      <c r="BC61" t="s">
        <v>67</v>
      </c>
      <c r="BD61">
        <v>0</v>
      </c>
      <c r="BE61" t="s">
        <v>68</v>
      </c>
      <c r="BF61" t="s">
        <v>69</v>
      </c>
      <c r="BG61">
        <v>1.1399999999999999</v>
      </c>
      <c r="BH61">
        <v>0</v>
      </c>
      <c r="BI61" s="1">
        <v>45824.273105787041</v>
      </c>
      <c r="BJ61">
        <v>3.6</v>
      </c>
      <c r="BK61">
        <v>1.0578000000000001</v>
      </c>
      <c r="BL61" s="36">
        <f>HLOOKUP($A61,차량별코스!$E$1:$AZ$20,_xlfn.XLOOKUP(탕데이터!$I61,차량별코스!$D$2:$D$20,차량별코스!$A$2:$A$20),0)</f>
        <v>6</v>
      </c>
      <c r="BM61">
        <f t="shared" si="8"/>
        <v>843.44199999999989</v>
      </c>
      <c r="BN61">
        <f t="shared" si="9"/>
        <v>244.82300000000001</v>
      </c>
      <c r="BO61">
        <f>IF(COUNTIFS($BL$2:$BL61,$BL61,$O$2:$O61,$O61,$G$2:$G61,$G61)=1,_xlfn.MAXIFS($BO$2:$BO60,$O$2:$O60,$O61,$G$2:$G60,$G61)+1,_xlfn.MAXIFS($BO$2:$BO60,$O$2:$O60,$O61,$G$2:$G60,$G61))</f>
        <v>3</v>
      </c>
      <c r="BP61">
        <f t="shared" si="10"/>
        <v>2410.2889999999998</v>
      </c>
      <c r="BQ61">
        <f t="shared" si="11"/>
        <v>811.98699999999985</v>
      </c>
      <c r="BR61">
        <f t="shared" si="12"/>
        <v>1557.0060000000003</v>
      </c>
      <c r="BS61">
        <f t="shared" si="13"/>
        <v>1950.4430000000002</v>
      </c>
      <c r="BT61">
        <f t="shared" si="14"/>
        <v>217.64600000000002</v>
      </c>
      <c r="BU61">
        <f t="shared" si="15"/>
        <v>0</v>
      </c>
      <c r="BV61">
        <f t="shared" si="16"/>
        <v>0</v>
      </c>
      <c r="BW61">
        <f t="shared" si="17"/>
        <v>6947.3710000000001</v>
      </c>
      <c r="BX61">
        <f t="shared" si="18"/>
        <v>9454</v>
      </c>
      <c r="BY61" t="str">
        <f t="shared" si="19"/>
        <v>직행1</v>
      </c>
      <c r="BZ61">
        <f t="shared" si="20"/>
        <v>6</v>
      </c>
    </row>
    <row r="62" spans="1:78" x14ac:dyDescent="0.3">
      <c r="A62" s="32">
        <f t="shared" si="21"/>
        <v>45823</v>
      </c>
      <c r="B62" s="1">
        <v>45823.460694444446</v>
      </c>
      <c r="C62" t="s">
        <v>60</v>
      </c>
      <c r="D62" t="s">
        <v>60</v>
      </c>
      <c r="E62" t="s">
        <v>60</v>
      </c>
      <c r="F62" t="s">
        <v>61</v>
      </c>
      <c r="G62" t="s">
        <v>62</v>
      </c>
      <c r="H62" t="s">
        <v>63</v>
      </c>
      <c r="I62" t="s">
        <v>64</v>
      </c>
      <c r="J62" t="s">
        <v>65</v>
      </c>
      <c r="K62" t="s">
        <v>66</v>
      </c>
      <c r="L62">
        <v>14</v>
      </c>
      <c r="M62">
        <v>12</v>
      </c>
      <c r="N62">
        <v>168</v>
      </c>
      <c r="O62">
        <v>9454</v>
      </c>
      <c r="P62" t="s">
        <v>249</v>
      </c>
      <c r="Q62" s="1">
        <v>45786.607562766207</v>
      </c>
      <c r="R62">
        <v>39.432000000000002</v>
      </c>
      <c r="S62">
        <v>13.1</v>
      </c>
      <c r="T62">
        <v>3.01</v>
      </c>
      <c r="U62">
        <v>4746</v>
      </c>
      <c r="V62">
        <v>17</v>
      </c>
      <c r="W62">
        <v>1400</v>
      </c>
      <c r="X62">
        <v>517</v>
      </c>
      <c r="Y62">
        <v>0</v>
      </c>
      <c r="Z62">
        <v>8</v>
      </c>
      <c r="AA62">
        <v>1</v>
      </c>
      <c r="AB62">
        <v>58</v>
      </c>
      <c r="AC62">
        <v>97</v>
      </c>
      <c r="AD62">
        <v>29.91</v>
      </c>
      <c r="AE62">
        <v>42.641958000000002</v>
      </c>
      <c r="AF62">
        <v>89.6</v>
      </c>
      <c r="AG62">
        <v>2.8</v>
      </c>
      <c r="AH62">
        <v>4.4000000000000004</v>
      </c>
      <c r="AI62">
        <v>2.6</v>
      </c>
      <c r="AJ62">
        <v>0.5</v>
      </c>
      <c r="AK62">
        <v>0</v>
      </c>
      <c r="AL62">
        <v>0</v>
      </c>
      <c r="AM62">
        <v>2.64</v>
      </c>
      <c r="AN62">
        <v>41.472000000000001</v>
      </c>
      <c r="AO62">
        <v>0.35799999999999998</v>
      </c>
      <c r="AP62">
        <v>29.498000000000001</v>
      </c>
      <c r="AQ62">
        <v>0.127</v>
      </c>
      <c r="AR62">
        <v>0</v>
      </c>
      <c r="AS62">
        <v>20.288</v>
      </c>
      <c r="AT62">
        <v>70.186999999999998</v>
      </c>
      <c r="AU62">
        <v>2.1930000000000001</v>
      </c>
      <c r="AV62">
        <v>3.4470000000000001</v>
      </c>
      <c r="AW62">
        <v>2.0369999999999999</v>
      </c>
      <c r="AX62">
        <v>0.39200000000000002</v>
      </c>
      <c r="AY62">
        <v>0</v>
      </c>
      <c r="AZ62">
        <v>0</v>
      </c>
      <c r="BA62">
        <v>372</v>
      </c>
      <c r="BB62">
        <v>0</v>
      </c>
      <c r="BC62" t="s">
        <v>67</v>
      </c>
      <c r="BD62">
        <v>0</v>
      </c>
      <c r="BE62" t="s">
        <v>68</v>
      </c>
      <c r="BF62" t="s">
        <v>69</v>
      </c>
      <c r="BG62">
        <v>1.1399999999999999</v>
      </c>
      <c r="BH62">
        <v>0</v>
      </c>
      <c r="BI62" s="1">
        <v>45824.273105787041</v>
      </c>
      <c r="BJ62">
        <v>3.6</v>
      </c>
      <c r="BK62">
        <v>0.83609999999999995</v>
      </c>
      <c r="BL62" s="36">
        <f>HLOOKUP($A62,차량별코스!$E$1:$AZ$20,_xlfn.XLOOKUP(탕데이터!$I62,차량별코스!$D$2:$D$20,차량별코스!$A$2:$A$20),0)</f>
        <v>6</v>
      </c>
      <c r="BM62">
        <f t="shared" si="8"/>
        <v>843.44199999999989</v>
      </c>
      <c r="BN62">
        <f t="shared" si="9"/>
        <v>244.82300000000001</v>
      </c>
      <c r="BO62">
        <f>IF(COUNTIFS($BL$2:$BL62,$BL62,$O$2:$O62,$O62,$G$2:$G62,$G62)=1,_xlfn.MAXIFS($BO$2:$BO61,$O$2:$O61,$O62,$G$2:$G61,$G62)+1,_xlfn.MAXIFS($BO$2:$BO61,$O$2:$O61,$O62,$G$2:$G61,$G62))</f>
        <v>3</v>
      </c>
      <c r="BP62">
        <f t="shared" si="10"/>
        <v>2835.4159999999993</v>
      </c>
      <c r="BQ62">
        <f t="shared" si="11"/>
        <v>132.88799999999998</v>
      </c>
      <c r="BR62">
        <f t="shared" si="12"/>
        <v>208.82400000000001</v>
      </c>
      <c r="BS62">
        <f t="shared" si="13"/>
        <v>123.39600000000002</v>
      </c>
      <c r="BT62">
        <f t="shared" si="14"/>
        <v>23.73</v>
      </c>
      <c r="BU62">
        <f t="shared" si="15"/>
        <v>0</v>
      </c>
      <c r="BV62">
        <f t="shared" si="16"/>
        <v>0</v>
      </c>
      <c r="BW62">
        <f t="shared" si="17"/>
        <v>3324.2539999999995</v>
      </c>
      <c r="BX62">
        <f t="shared" si="18"/>
        <v>9454</v>
      </c>
      <c r="BY62" t="str">
        <f t="shared" si="19"/>
        <v>직행1</v>
      </c>
      <c r="BZ62">
        <f t="shared" si="20"/>
        <v>6</v>
      </c>
    </row>
    <row r="63" spans="1:78" x14ac:dyDescent="0.3">
      <c r="A63" s="32">
        <f t="shared" si="21"/>
        <v>45823</v>
      </c>
      <c r="B63" s="1">
        <v>45823.654317129629</v>
      </c>
      <c r="C63" t="s">
        <v>60</v>
      </c>
      <c r="D63" t="s">
        <v>60</v>
      </c>
      <c r="E63" t="s">
        <v>60</v>
      </c>
      <c r="F63" t="s">
        <v>61</v>
      </c>
      <c r="G63" t="s">
        <v>62</v>
      </c>
      <c r="H63" t="s">
        <v>63</v>
      </c>
      <c r="I63" t="s">
        <v>64</v>
      </c>
      <c r="J63" t="s">
        <v>65</v>
      </c>
      <c r="K63" t="s">
        <v>66</v>
      </c>
      <c r="L63">
        <v>14</v>
      </c>
      <c r="M63">
        <v>12</v>
      </c>
      <c r="N63">
        <v>168</v>
      </c>
      <c r="O63">
        <v>9454</v>
      </c>
      <c r="P63" t="s">
        <v>249</v>
      </c>
      <c r="Q63" s="1">
        <v>45786.607562766207</v>
      </c>
      <c r="R63">
        <v>106.898</v>
      </c>
      <c r="S63">
        <v>31.683</v>
      </c>
      <c r="T63">
        <v>3.3740000000000001</v>
      </c>
      <c r="U63">
        <v>10262</v>
      </c>
      <c r="V63">
        <v>170</v>
      </c>
      <c r="W63">
        <v>1782</v>
      </c>
      <c r="X63">
        <v>1686</v>
      </c>
      <c r="Y63">
        <v>0</v>
      </c>
      <c r="Z63">
        <v>31</v>
      </c>
      <c r="AA63">
        <v>0</v>
      </c>
      <c r="AB63">
        <v>0</v>
      </c>
      <c r="AC63">
        <v>93</v>
      </c>
      <c r="AD63">
        <v>37.5</v>
      </c>
      <c r="AE63">
        <v>46.309609000000002</v>
      </c>
      <c r="AF63">
        <v>59.2</v>
      </c>
      <c r="AG63">
        <v>11.2</v>
      </c>
      <c r="AH63">
        <v>14</v>
      </c>
      <c r="AI63">
        <v>12.8</v>
      </c>
      <c r="AJ63">
        <v>2.8</v>
      </c>
      <c r="AK63">
        <v>0</v>
      </c>
      <c r="AL63">
        <v>0</v>
      </c>
      <c r="AM63">
        <v>2.96</v>
      </c>
      <c r="AN63">
        <v>39.926000000000002</v>
      </c>
      <c r="AO63">
        <v>1.657</v>
      </c>
      <c r="AP63">
        <v>17.364999999999998</v>
      </c>
      <c r="AQ63">
        <v>0.15</v>
      </c>
      <c r="AR63">
        <v>0</v>
      </c>
      <c r="AS63">
        <v>29</v>
      </c>
      <c r="AT63">
        <v>100.64</v>
      </c>
      <c r="AU63">
        <v>19.04</v>
      </c>
      <c r="AV63">
        <v>23.8</v>
      </c>
      <c r="AW63">
        <v>21.76</v>
      </c>
      <c r="AX63">
        <v>4.76</v>
      </c>
      <c r="AY63">
        <v>0</v>
      </c>
      <c r="AZ63">
        <v>0</v>
      </c>
      <c r="BA63">
        <v>1033</v>
      </c>
      <c r="BB63">
        <v>0</v>
      </c>
      <c r="BC63" t="s">
        <v>67</v>
      </c>
      <c r="BD63">
        <v>0</v>
      </c>
      <c r="BE63" t="s">
        <v>68</v>
      </c>
      <c r="BF63" t="s">
        <v>69</v>
      </c>
      <c r="BG63">
        <v>1.1399999999999999</v>
      </c>
      <c r="BH63">
        <v>0</v>
      </c>
      <c r="BI63" s="1">
        <v>45824.273105787041</v>
      </c>
      <c r="BJ63">
        <v>3.6</v>
      </c>
      <c r="BK63">
        <v>0.93720000000000003</v>
      </c>
      <c r="BL63" s="36">
        <f>HLOOKUP($A63,차량별코스!$E$1:$AZ$20,_xlfn.XLOOKUP(탕데이터!$I63,차량별코스!$D$2:$D$20,차량별코스!$A$2:$A$20),0)</f>
        <v>6</v>
      </c>
      <c r="BM63">
        <f t="shared" si="8"/>
        <v>843.44199999999989</v>
      </c>
      <c r="BN63">
        <f t="shared" si="9"/>
        <v>244.82300000000001</v>
      </c>
      <c r="BO63">
        <f>IF(COUNTIFS($BL$2:$BL63,$BL63,$O$2:$O63,$O63,$G$2:$G63,$G63)=1,_xlfn.MAXIFS($BO$2:$BO62,$O$2:$O62,$O63,$G$2:$G62,$G63)+1,_xlfn.MAXIFS($BO$2:$BO62,$O$2:$O62,$O63,$G$2:$G62,$G63))</f>
        <v>3</v>
      </c>
      <c r="BP63">
        <f t="shared" si="10"/>
        <v>4123.1040000000012</v>
      </c>
      <c r="BQ63">
        <f t="shared" si="11"/>
        <v>1149.3439999999998</v>
      </c>
      <c r="BR63">
        <f t="shared" si="12"/>
        <v>1436.68</v>
      </c>
      <c r="BS63">
        <f t="shared" si="13"/>
        <v>1313.5360000000001</v>
      </c>
      <c r="BT63">
        <f t="shared" si="14"/>
        <v>287.33599999999996</v>
      </c>
      <c r="BU63">
        <f t="shared" si="15"/>
        <v>0</v>
      </c>
      <c r="BV63">
        <f t="shared" si="16"/>
        <v>0</v>
      </c>
      <c r="BW63">
        <f t="shared" si="17"/>
        <v>8310.0000000000018</v>
      </c>
      <c r="BX63">
        <f t="shared" si="18"/>
        <v>9454</v>
      </c>
      <c r="BY63" t="str">
        <f t="shared" si="19"/>
        <v>직행1</v>
      </c>
      <c r="BZ63">
        <f t="shared" si="20"/>
        <v>6</v>
      </c>
    </row>
    <row r="64" spans="1:78" hidden="1" x14ac:dyDescent="0.3">
      <c r="A64" s="32">
        <f t="shared" si="21"/>
        <v>45809</v>
      </c>
      <c r="B64" s="1">
        <v>45809.331388888888</v>
      </c>
      <c r="C64" t="s">
        <v>60</v>
      </c>
      <c r="D64" t="s">
        <v>60</v>
      </c>
      <c r="E64" t="s">
        <v>60</v>
      </c>
      <c r="F64" t="s">
        <v>61</v>
      </c>
      <c r="G64" t="s">
        <v>62</v>
      </c>
      <c r="H64" t="s">
        <v>63</v>
      </c>
      <c r="I64" t="s">
        <v>70</v>
      </c>
      <c r="J64" t="s">
        <v>65</v>
      </c>
      <c r="K64" t="s">
        <v>71</v>
      </c>
      <c r="L64">
        <v>14</v>
      </c>
      <c r="M64">
        <v>1</v>
      </c>
      <c r="N64">
        <v>168</v>
      </c>
      <c r="O64">
        <v>9999</v>
      </c>
      <c r="P64" t="s">
        <v>61</v>
      </c>
      <c r="Q64" s="1">
        <v>45786.608721180557</v>
      </c>
      <c r="R64">
        <v>96.293000000000006</v>
      </c>
      <c r="S64">
        <v>34.002000000000002</v>
      </c>
      <c r="T64">
        <v>2.8319999999999999</v>
      </c>
      <c r="U64">
        <v>11096</v>
      </c>
      <c r="V64">
        <v>212</v>
      </c>
      <c r="W64">
        <v>4439</v>
      </c>
      <c r="X64">
        <v>1624</v>
      </c>
      <c r="Y64">
        <v>0</v>
      </c>
      <c r="Z64">
        <v>30</v>
      </c>
      <c r="AA64">
        <v>4</v>
      </c>
      <c r="AB64">
        <v>1899</v>
      </c>
      <c r="AC64">
        <v>108</v>
      </c>
      <c r="AD64">
        <v>31.24</v>
      </c>
      <c r="AE64">
        <v>53.786588000000002</v>
      </c>
      <c r="AF64">
        <v>54.1</v>
      </c>
      <c r="AG64">
        <v>7.1</v>
      </c>
      <c r="AH64">
        <v>14</v>
      </c>
      <c r="AI64">
        <v>16.5</v>
      </c>
      <c r="AJ64">
        <v>6.8</v>
      </c>
      <c r="AK64">
        <v>1.5</v>
      </c>
      <c r="AL64">
        <v>0</v>
      </c>
      <c r="AM64">
        <v>2.4</v>
      </c>
      <c r="AN64">
        <v>60.143999999999998</v>
      </c>
      <c r="AO64">
        <v>1.911</v>
      </c>
      <c r="AP64">
        <v>40.005000000000003</v>
      </c>
      <c r="AQ64">
        <v>0.16600000000000001</v>
      </c>
      <c r="AR64">
        <v>0</v>
      </c>
      <c r="AS64">
        <v>31.155000000000001</v>
      </c>
      <c r="AT64">
        <v>99.183000000000007</v>
      </c>
      <c r="AU64">
        <v>13.016999999999999</v>
      </c>
      <c r="AV64">
        <v>25.667000000000002</v>
      </c>
      <c r="AW64">
        <v>30.25</v>
      </c>
      <c r="AX64">
        <v>12.467000000000001</v>
      </c>
      <c r="AY64">
        <v>2.75</v>
      </c>
      <c r="AZ64">
        <v>0</v>
      </c>
      <c r="BA64">
        <v>965</v>
      </c>
      <c r="BB64">
        <v>0</v>
      </c>
      <c r="BC64" t="s">
        <v>67</v>
      </c>
      <c r="BD64">
        <v>0</v>
      </c>
      <c r="BE64" t="s">
        <v>72</v>
      </c>
      <c r="BF64" t="s">
        <v>69</v>
      </c>
      <c r="BG64">
        <v>1.18</v>
      </c>
      <c r="BH64">
        <v>0</v>
      </c>
      <c r="BI64" s="1">
        <v>45823.836363113427</v>
      </c>
      <c r="BJ64">
        <v>3.6</v>
      </c>
      <c r="BK64">
        <v>0.78669999999999995</v>
      </c>
      <c r="BL64" s="36">
        <f>HLOOKUP($A64,차량별코스!$E$1:$AZ$20,_xlfn.XLOOKUP(탕데이터!$I64,차량별코스!$D$2:$D$20,차량별코스!$A$2:$A$20),0)</f>
        <v>6</v>
      </c>
      <c r="BM64">
        <f t="shared" si="8"/>
        <v>96.293000000000006</v>
      </c>
      <c r="BN64">
        <f t="shared" si="9"/>
        <v>96.293000000000006</v>
      </c>
      <c r="BO64">
        <f>IF(COUNTIFS($BL$2:$BL64,$BL64,$O$2:$O64,$O64,$G$2:$G64,$G64)=1,_xlfn.MAXIFS($BO$2:$BO63,$O$2:$O63,$O64,$G$2:$G63,$G64)+1,_xlfn.MAXIFS($BO$2:$BO63,$O$2:$O63,$O64,$G$2:$G63,$G64))</f>
        <v>2</v>
      </c>
      <c r="BP64">
        <f t="shared" si="10"/>
        <v>1351.9360000000006</v>
      </c>
      <c r="BQ64">
        <f t="shared" si="11"/>
        <v>787.81599999999992</v>
      </c>
      <c r="BR64">
        <f t="shared" si="12"/>
        <v>1553.44</v>
      </c>
      <c r="BS64">
        <f t="shared" si="13"/>
        <v>1830.8400000000001</v>
      </c>
      <c r="BT64">
        <f t="shared" si="14"/>
        <v>754.52800000000002</v>
      </c>
      <c r="BU64">
        <f t="shared" si="15"/>
        <v>166.44</v>
      </c>
      <c r="BV64">
        <f t="shared" si="16"/>
        <v>0</v>
      </c>
      <c r="BW64">
        <f t="shared" si="17"/>
        <v>6445.0000000000009</v>
      </c>
      <c r="BX64">
        <f t="shared" si="18"/>
        <v>9999</v>
      </c>
      <c r="BY64" t="str">
        <f t="shared" si="19"/>
        <v>직행1</v>
      </c>
      <c r="BZ64">
        <f t="shared" si="20"/>
        <v>6</v>
      </c>
    </row>
    <row r="65" spans="1:78" x14ac:dyDescent="0.3">
      <c r="A65" s="32">
        <f t="shared" ref="A65:A100" si="22">DATE(YEAR(B65),MONTH(B65),DAY(B65))</f>
        <v>45809</v>
      </c>
      <c r="B65" s="1">
        <v>45809.460856481484</v>
      </c>
      <c r="C65" t="s">
        <v>60</v>
      </c>
      <c r="D65" t="s">
        <v>60</v>
      </c>
      <c r="E65" t="s">
        <v>60</v>
      </c>
      <c r="F65" t="s">
        <v>61</v>
      </c>
      <c r="G65" t="s">
        <v>62</v>
      </c>
      <c r="H65" t="s">
        <v>63</v>
      </c>
      <c r="I65" t="s">
        <v>70</v>
      </c>
      <c r="J65" t="s">
        <v>65</v>
      </c>
      <c r="K65" t="s">
        <v>71</v>
      </c>
      <c r="L65">
        <v>14</v>
      </c>
      <c r="M65">
        <v>1</v>
      </c>
      <c r="N65">
        <v>168</v>
      </c>
      <c r="O65">
        <v>2730</v>
      </c>
      <c r="P65" t="s">
        <v>237</v>
      </c>
      <c r="Q65" s="1">
        <v>45786.607563078702</v>
      </c>
      <c r="R65">
        <v>119.184</v>
      </c>
      <c r="S65">
        <v>44.688000000000002</v>
      </c>
      <c r="T65">
        <v>2.6669999999999998</v>
      </c>
      <c r="U65">
        <v>12943</v>
      </c>
      <c r="V65">
        <v>450</v>
      </c>
      <c r="W65">
        <v>3627</v>
      </c>
      <c r="X65">
        <v>2080</v>
      </c>
      <c r="Y65">
        <v>1</v>
      </c>
      <c r="Z65">
        <v>55</v>
      </c>
      <c r="AA65">
        <v>1</v>
      </c>
      <c r="AB65">
        <v>133</v>
      </c>
      <c r="AC65">
        <v>109</v>
      </c>
      <c r="AD65">
        <v>33.15</v>
      </c>
      <c r="AE65">
        <v>48.394150000000003</v>
      </c>
      <c r="AF65">
        <v>28</v>
      </c>
      <c r="AG65">
        <v>18.7</v>
      </c>
      <c r="AH65">
        <v>21</v>
      </c>
      <c r="AI65">
        <v>23.1</v>
      </c>
      <c r="AJ65">
        <v>8.5</v>
      </c>
      <c r="AK65">
        <v>0.7</v>
      </c>
      <c r="AL65">
        <v>0</v>
      </c>
      <c r="AM65">
        <v>2.2599999999999998</v>
      </c>
      <c r="AN65">
        <v>57.232999999999997</v>
      </c>
      <c r="AO65">
        <v>3.4769999999999999</v>
      </c>
      <c r="AP65">
        <v>28.023</v>
      </c>
      <c r="AQ65">
        <v>0.16800000000000001</v>
      </c>
      <c r="AR65">
        <v>0.83899999999999997</v>
      </c>
      <c r="AS65">
        <v>46.146999999999998</v>
      </c>
      <c r="AT65">
        <v>60.2</v>
      </c>
      <c r="AU65">
        <v>40.204999999999998</v>
      </c>
      <c r="AV65">
        <v>45.15</v>
      </c>
      <c r="AW65">
        <v>49.664999999999999</v>
      </c>
      <c r="AX65">
        <v>18.274999999999999</v>
      </c>
      <c r="AY65">
        <v>1.5049999999999999</v>
      </c>
      <c r="AZ65">
        <v>0</v>
      </c>
      <c r="BA65">
        <v>1196</v>
      </c>
      <c r="BB65">
        <v>0</v>
      </c>
      <c r="BC65" t="s">
        <v>67</v>
      </c>
      <c r="BD65">
        <v>0</v>
      </c>
      <c r="BE65" t="s">
        <v>72</v>
      </c>
      <c r="BF65" t="s">
        <v>69</v>
      </c>
      <c r="BG65">
        <v>1.18</v>
      </c>
      <c r="BH65">
        <v>0</v>
      </c>
      <c r="BI65" s="1">
        <v>45823.836363113427</v>
      </c>
      <c r="BJ65">
        <v>3.6</v>
      </c>
      <c r="BK65">
        <v>0.74080000000000001</v>
      </c>
      <c r="BL65" s="36">
        <f>HLOOKUP($A65,차량별코스!$E$1:$AZ$20,_xlfn.XLOOKUP(탕데이터!$I65,차량별코스!$D$2:$D$20,차량별코스!$A$2:$A$20),0)</f>
        <v>6</v>
      </c>
      <c r="BM65">
        <f t="shared" si="8"/>
        <v>223.44400000000002</v>
      </c>
      <c r="BN65">
        <f t="shared" si="9"/>
        <v>223.44400000000002</v>
      </c>
      <c r="BO65">
        <f>IF(COUNTIFS($BL$2:$BL65,$BL65,$O$2:$O65,$O65,$G$2:$G65,$G65)=1,_xlfn.MAXIFS($BO$2:$BO64,$O$2:$O64,$O65,$G$2:$G64,$G65)+1,_xlfn.MAXIFS($BO$2:$BO64,$O$2:$O64,$O65,$G$2:$G64,$G65))</f>
        <v>1</v>
      </c>
      <c r="BP65">
        <f t="shared" si="10"/>
        <v>-452.95999999999958</v>
      </c>
      <c r="BQ65">
        <f t="shared" si="11"/>
        <v>2420.3409999999999</v>
      </c>
      <c r="BR65">
        <f t="shared" si="12"/>
        <v>2718.0299999999997</v>
      </c>
      <c r="BS65">
        <f t="shared" si="13"/>
        <v>2989.8330000000001</v>
      </c>
      <c r="BT65">
        <f t="shared" si="14"/>
        <v>1100.155</v>
      </c>
      <c r="BU65">
        <f t="shared" si="15"/>
        <v>90.600999999999985</v>
      </c>
      <c r="BV65">
        <f t="shared" si="16"/>
        <v>0</v>
      </c>
      <c r="BW65">
        <f t="shared" si="17"/>
        <v>8866.0000000000018</v>
      </c>
      <c r="BX65">
        <f t="shared" si="18"/>
        <v>2730</v>
      </c>
      <c r="BY65" t="str">
        <f t="shared" si="19"/>
        <v>직행1</v>
      </c>
      <c r="BZ65">
        <f t="shared" si="20"/>
        <v>6</v>
      </c>
    </row>
    <row r="66" spans="1:78" x14ac:dyDescent="0.3">
      <c r="A66" s="32">
        <f t="shared" si="22"/>
        <v>45809</v>
      </c>
      <c r="B66" s="1">
        <v>45809.646620370368</v>
      </c>
      <c r="C66" t="s">
        <v>60</v>
      </c>
      <c r="D66" t="s">
        <v>60</v>
      </c>
      <c r="E66" t="s">
        <v>60</v>
      </c>
      <c r="F66" t="s">
        <v>61</v>
      </c>
      <c r="G66" t="s">
        <v>62</v>
      </c>
      <c r="H66" t="s">
        <v>63</v>
      </c>
      <c r="I66" t="s">
        <v>70</v>
      </c>
      <c r="J66" t="s">
        <v>65</v>
      </c>
      <c r="K66" t="s">
        <v>71</v>
      </c>
      <c r="L66">
        <v>14</v>
      </c>
      <c r="M66">
        <v>1</v>
      </c>
      <c r="N66">
        <v>168</v>
      </c>
      <c r="O66">
        <v>2730</v>
      </c>
      <c r="P66" t="s">
        <v>237</v>
      </c>
      <c r="Q66" s="1">
        <v>45786.607563078702</v>
      </c>
      <c r="R66">
        <v>104.26</v>
      </c>
      <c r="S66">
        <v>36.814999999999998</v>
      </c>
      <c r="T66">
        <v>2.8319999999999999</v>
      </c>
      <c r="U66">
        <v>11192</v>
      </c>
      <c r="V66">
        <v>326</v>
      </c>
      <c r="W66">
        <v>3181</v>
      </c>
      <c r="X66">
        <v>2295</v>
      </c>
      <c r="Y66">
        <v>0</v>
      </c>
      <c r="Z66">
        <v>21</v>
      </c>
      <c r="AA66">
        <v>2</v>
      </c>
      <c r="AB66">
        <v>454</v>
      </c>
      <c r="AC66">
        <v>108</v>
      </c>
      <c r="AD66">
        <v>33.54</v>
      </c>
      <c r="AE66">
        <v>48.840083</v>
      </c>
      <c r="AF66">
        <v>79.5</v>
      </c>
      <c r="AG66">
        <v>4.4000000000000004</v>
      </c>
      <c r="AH66">
        <v>8</v>
      </c>
      <c r="AI66">
        <v>6.2</v>
      </c>
      <c r="AJ66">
        <v>1.8</v>
      </c>
      <c r="AK66">
        <v>0.2</v>
      </c>
      <c r="AL66">
        <v>0</v>
      </c>
      <c r="AM66">
        <v>2.4</v>
      </c>
      <c r="AN66">
        <v>54.165999999999997</v>
      </c>
      <c r="AO66">
        <v>2.9129999999999998</v>
      </c>
      <c r="AP66">
        <v>28.422000000000001</v>
      </c>
      <c r="AQ66">
        <v>0.21099999999999999</v>
      </c>
      <c r="AR66">
        <v>0</v>
      </c>
      <c r="AS66">
        <v>20.141999999999999</v>
      </c>
      <c r="AT66">
        <v>147.07499999999999</v>
      </c>
      <c r="AU66">
        <v>8.14</v>
      </c>
      <c r="AV66">
        <v>14.8</v>
      </c>
      <c r="AW66">
        <v>11.47</v>
      </c>
      <c r="AX66">
        <v>3.33</v>
      </c>
      <c r="AY66">
        <v>0.37</v>
      </c>
      <c r="AZ66">
        <v>0</v>
      </c>
      <c r="BA66">
        <v>1056</v>
      </c>
      <c r="BB66">
        <v>0</v>
      </c>
      <c r="BC66" t="s">
        <v>67</v>
      </c>
      <c r="BD66">
        <v>0</v>
      </c>
      <c r="BE66" t="s">
        <v>72</v>
      </c>
      <c r="BF66" t="s">
        <v>69</v>
      </c>
      <c r="BG66">
        <v>1.18</v>
      </c>
      <c r="BH66">
        <v>0</v>
      </c>
      <c r="BI66" s="1">
        <v>45823.836363113427</v>
      </c>
      <c r="BJ66">
        <v>3.6</v>
      </c>
      <c r="BK66">
        <v>0.78669999999999995</v>
      </c>
      <c r="BL66" s="36">
        <f>HLOOKUP($A66,차량별코스!$E$1:$AZ$20,_xlfn.XLOOKUP(탕데이터!$I66,차량별코스!$D$2:$D$20,차량별코스!$A$2:$A$20),0)</f>
        <v>6</v>
      </c>
      <c r="BM66">
        <f t="shared" si="8"/>
        <v>223.44400000000002</v>
      </c>
      <c r="BN66">
        <f t="shared" si="9"/>
        <v>223.44400000000002</v>
      </c>
      <c r="BO66">
        <f>IF(COUNTIFS($BL$2:$BL66,$BL66,$O$2:$O66,$O66,$G$2:$G66,$G66)=1,_xlfn.MAXIFS($BO$2:$BO65,$O$2:$O65,$O66,$G$2:$G65,$G66)+1,_xlfn.MAXIFS($BO$2:$BO65,$O$2:$O65,$O66,$G$2:$G65,$G66))</f>
        <v>1</v>
      </c>
      <c r="BP66">
        <f t="shared" si="10"/>
        <v>5390.6400000000012</v>
      </c>
      <c r="BQ66">
        <f t="shared" si="11"/>
        <v>492.44800000000004</v>
      </c>
      <c r="BR66">
        <f t="shared" si="12"/>
        <v>895.36</v>
      </c>
      <c r="BS66">
        <f t="shared" si="13"/>
        <v>693.904</v>
      </c>
      <c r="BT66">
        <f t="shared" si="14"/>
        <v>201.45600000000002</v>
      </c>
      <c r="BU66">
        <f t="shared" si="15"/>
        <v>22.384</v>
      </c>
      <c r="BV66">
        <f t="shared" si="16"/>
        <v>0</v>
      </c>
      <c r="BW66">
        <f t="shared" si="17"/>
        <v>7696.1920000000009</v>
      </c>
      <c r="BX66">
        <f t="shared" si="18"/>
        <v>2730</v>
      </c>
      <c r="BY66" t="str">
        <f t="shared" si="19"/>
        <v>직행1</v>
      </c>
      <c r="BZ66">
        <f t="shared" si="20"/>
        <v>6</v>
      </c>
    </row>
    <row r="67" spans="1:78" x14ac:dyDescent="0.3">
      <c r="A67" s="32">
        <f t="shared" si="22"/>
        <v>45810</v>
      </c>
      <c r="B67" s="1">
        <v>45810.536793981482</v>
      </c>
      <c r="C67" t="s">
        <v>60</v>
      </c>
      <c r="D67" t="s">
        <v>60</v>
      </c>
      <c r="E67" t="s">
        <v>60</v>
      </c>
      <c r="F67" t="s">
        <v>61</v>
      </c>
      <c r="G67" t="s">
        <v>62</v>
      </c>
      <c r="H67" t="s">
        <v>63</v>
      </c>
      <c r="I67" t="s">
        <v>70</v>
      </c>
      <c r="J67" t="s">
        <v>65</v>
      </c>
      <c r="K67" t="s">
        <v>71</v>
      </c>
      <c r="L67">
        <v>14</v>
      </c>
      <c r="M67">
        <v>1</v>
      </c>
      <c r="N67">
        <v>168</v>
      </c>
      <c r="O67">
        <v>7891</v>
      </c>
      <c r="P67" t="s">
        <v>238</v>
      </c>
      <c r="Q67" s="1">
        <v>45786.607561458331</v>
      </c>
      <c r="R67">
        <v>16.826000000000001</v>
      </c>
      <c r="S67">
        <v>5.5279999999999996</v>
      </c>
      <c r="T67">
        <v>3.044</v>
      </c>
      <c r="U67">
        <v>1763</v>
      </c>
      <c r="V67">
        <v>189</v>
      </c>
      <c r="W67">
        <v>279</v>
      </c>
      <c r="X67">
        <v>360</v>
      </c>
      <c r="Y67">
        <v>0</v>
      </c>
      <c r="Z67">
        <v>5</v>
      </c>
      <c r="AA67">
        <v>0</v>
      </c>
      <c r="AB67">
        <v>0</v>
      </c>
      <c r="AC67">
        <v>86</v>
      </c>
      <c r="AD67">
        <v>34.36</v>
      </c>
      <c r="AE67">
        <v>46.775008999999997</v>
      </c>
      <c r="AF67">
        <v>98.4</v>
      </c>
      <c r="AG67">
        <v>0.4</v>
      </c>
      <c r="AH67">
        <v>0.5</v>
      </c>
      <c r="AI67">
        <v>0.7</v>
      </c>
      <c r="AJ67">
        <v>0.1</v>
      </c>
      <c r="AK67">
        <v>0</v>
      </c>
      <c r="AL67">
        <v>0</v>
      </c>
      <c r="AM67">
        <v>2.58</v>
      </c>
      <c r="AN67">
        <v>47.456000000000003</v>
      </c>
      <c r="AO67">
        <v>10.72</v>
      </c>
      <c r="AP67">
        <v>15.824999999999999</v>
      </c>
      <c r="AQ67">
        <v>0.17799999999999999</v>
      </c>
      <c r="AR67">
        <v>0</v>
      </c>
      <c r="AS67">
        <v>29.716000000000001</v>
      </c>
      <c r="AT67">
        <v>27.88</v>
      </c>
      <c r="AU67">
        <v>0.113</v>
      </c>
      <c r="AV67">
        <v>0.14199999999999999</v>
      </c>
      <c r="AW67">
        <v>0.19800000000000001</v>
      </c>
      <c r="AX67">
        <v>2.8000000000000001E-2</v>
      </c>
      <c r="AY67">
        <v>0</v>
      </c>
      <c r="AZ67">
        <v>0</v>
      </c>
      <c r="BA67">
        <v>169</v>
      </c>
      <c r="BB67">
        <v>0</v>
      </c>
      <c r="BC67" t="s">
        <v>67</v>
      </c>
      <c r="BD67">
        <v>0</v>
      </c>
      <c r="BE67" t="s">
        <v>72</v>
      </c>
      <c r="BF67" t="s">
        <v>69</v>
      </c>
      <c r="BG67">
        <v>1.18</v>
      </c>
      <c r="BH67">
        <v>0</v>
      </c>
      <c r="BI67" s="1">
        <v>45823.836363113427</v>
      </c>
      <c r="BJ67">
        <v>3.6</v>
      </c>
      <c r="BK67">
        <v>0.84550000000000003</v>
      </c>
      <c r="BL67" s="36">
        <f>HLOOKUP($A67,차량별코스!$E$1:$AZ$20,_xlfn.XLOOKUP(탕데이터!$I67,차량별코스!$D$2:$D$20,차량별코스!$A$2:$A$20),0)</f>
        <v>7</v>
      </c>
      <c r="BM67">
        <f t="shared" ref="BM67:BM130" si="23">SUMIFS(R:R,I:I,I67,O:O,O67)</f>
        <v>3997.2200000000012</v>
      </c>
      <c r="BN67">
        <f t="shared" ref="BN67:BN130" si="24">SUMIFS(R:R,O:O,O67,BL:BL,BL67,G:G,G67)</f>
        <v>531.93799999999999</v>
      </c>
      <c r="BO67">
        <f>IF(COUNTIFS($BL$2:$BL67,$BL67,$O$2:$O67,$O67,$G$2:$G67,$G67)=1,_xlfn.MAXIFS($BO$2:$BO66,$O$2:$O66,$O67,$G$2:$G66,$G67)+1,_xlfn.MAXIFS($BO$2:$BO66,$O$2:$O66,$O67,$G$2:$G66,$G67))</f>
        <v>1</v>
      </c>
      <c r="BP67">
        <f t="shared" ref="BP67:BP130" si="25">$U67*AF67%-V67-W67</f>
        <v>1266.7920000000001</v>
      </c>
      <c r="BQ67">
        <f t="shared" ref="BQ67:BQ130" si="26">$U67*AG67%</f>
        <v>7.0520000000000005</v>
      </c>
      <c r="BR67">
        <f t="shared" ref="BR67:BR130" si="27">$U67*AH67%</f>
        <v>8.8149999999999995</v>
      </c>
      <c r="BS67">
        <f t="shared" ref="BS67:BS130" si="28">$U67*AI67%</f>
        <v>12.340999999999999</v>
      </c>
      <c r="BT67">
        <f t="shared" ref="BT67:BT130" si="29">$U67*AJ67%</f>
        <v>1.7630000000000001</v>
      </c>
      <c r="BU67">
        <f t="shared" ref="BU67:BU130" si="30">$U67*AK67%</f>
        <v>0</v>
      </c>
      <c r="BV67">
        <f t="shared" ref="BV67:BV130" si="31">$U67*AL67%</f>
        <v>0</v>
      </c>
      <c r="BW67">
        <f t="shared" ref="BW67:BW130" si="32">SUM(BP67:BV67)</f>
        <v>1296.7629999999999</v>
      </c>
      <c r="BX67">
        <f t="shared" ref="BX67:BX130" si="33">O67</f>
        <v>7891</v>
      </c>
      <c r="BY67" t="str">
        <f t="shared" ref="BY67:BY130" si="34">G67</f>
        <v>직행1</v>
      </c>
      <c r="BZ67">
        <f t="shared" ref="BZ67:BZ130" si="35">BL67</f>
        <v>7</v>
      </c>
    </row>
    <row r="68" spans="1:78" x14ac:dyDescent="0.3">
      <c r="A68" s="32">
        <f t="shared" si="22"/>
        <v>45810</v>
      </c>
      <c r="B68" s="1">
        <v>45810.562395833331</v>
      </c>
      <c r="C68" t="s">
        <v>60</v>
      </c>
      <c r="D68" t="s">
        <v>60</v>
      </c>
      <c r="E68" t="s">
        <v>60</v>
      </c>
      <c r="F68" t="s">
        <v>61</v>
      </c>
      <c r="G68" t="s">
        <v>62</v>
      </c>
      <c r="H68" t="s">
        <v>63</v>
      </c>
      <c r="I68" t="s">
        <v>70</v>
      </c>
      <c r="J68" t="s">
        <v>65</v>
      </c>
      <c r="K68" t="s">
        <v>71</v>
      </c>
      <c r="L68">
        <v>14</v>
      </c>
      <c r="M68">
        <v>1</v>
      </c>
      <c r="N68">
        <v>168</v>
      </c>
      <c r="O68">
        <v>7891</v>
      </c>
      <c r="P68" t="s">
        <v>238</v>
      </c>
      <c r="Q68" s="1">
        <v>45786.607561458331</v>
      </c>
      <c r="R68">
        <v>39.973999999999997</v>
      </c>
      <c r="S68">
        <v>13.827</v>
      </c>
      <c r="T68">
        <v>2.891</v>
      </c>
      <c r="U68">
        <v>3321</v>
      </c>
      <c r="V68">
        <v>21</v>
      </c>
      <c r="W68">
        <v>451</v>
      </c>
      <c r="X68">
        <v>1148</v>
      </c>
      <c r="Y68">
        <v>1</v>
      </c>
      <c r="Z68">
        <v>1</v>
      </c>
      <c r="AA68">
        <v>0</v>
      </c>
      <c r="AB68">
        <v>0</v>
      </c>
      <c r="AC68">
        <v>113</v>
      </c>
      <c r="AD68">
        <v>43.33</v>
      </c>
      <c r="AE68">
        <v>50.511125</v>
      </c>
      <c r="AF68">
        <v>93.6</v>
      </c>
      <c r="AG68">
        <v>2.1</v>
      </c>
      <c r="AH68">
        <v>1.5</v>
      </c>
      <c r="AI68">
        <v>1.3</v>
      </c>
      <c r="AJ68">
        <v>1.4</v>
      </c>
      <c r="AK68">
        <v>0.1</v>
      </c>
      <c r="AL68">
        <v>0</v>
      </c>
      <c r="AM68">
        <v>2.4500000000000002</v>
      </c>
      <c r="AN68">
        <v>54.780999999999999</v>
      </c>
      <c r="AO68">
        <v>0.63200000000000001</v>
      </c>
      <c r="AP68">
        <v>13.58</v>
      </c>
      <c r="AQ68">
        <v>0.27500000000000002</v>
      </c>
      <c r="AR68">
        <v>2.5019999999999998</v>
      </c>
      <c r="AS68">
        <v>2.5019999999999998</v>
      </c>
      <c r="AT68">
        <v>51.48</v>
      </c>
      <c r="AU68">
        <v>1.155</v>
      </c>
      <c r="AV68">
        <v>0.82499999999999996</v>
      </c>
      <c r="AW68">
        <v>0.71499999999999997</v>
      </c>
      <c r="AX68">
        <v>0.77</v>
      </c>
      <c r="AY68">
        <v>5.5E-2</v>
      </c>
      <c r="AZ68">
        <v>0</v>
      </c>
      <c r="BA68">
        <v>397</v>
      </c>
      <c r="BB68">
        <v>0</v>
      </c>
      <c r="BC68" t="s">
        <v>67</v>
      </c>
      <c r="BD68">
        <v>0</v>
      </c>
      <c r="BE68" t="s">
        <v>72</v>
      </c>
      <c r="BF68" t="s">
        <v>69</v>
      </c>
      <c r="BG68">
        <v>1.18</v>
      </c>
      <c r="BH68">
        <v>0</v>
      </c>
      <c r="BI68" s="1">
        <v>45823.836363113427</v>
      </c>
      <c r="BJ68">
        <v>3.6</v>
      </c>
      <c r="BK68">
        <v>0.80310000000000004</v>
      </c>
      <c r="BL68" s="36">
        <f>HLOOKUP($A68,차량별코스!$E$1:$AZ$20,_xlfn.XLOOKUP(탕데이터!$I68,차량별코스!$D$2:$D$20,차량별코스!$A$2:$A$20),0)</f>
        <v>7</v>
      </c>
      <c r="BM68">
        <f t="shared" si="23"/>
        <v>3997.2200000000012</v>
      </c>
      <c r="BN68">
        <f t="shared" si="24"/>
        <v>531.93799999999999</v>
      </c>
      <c r="BO68">
        <f>IF(COUNTIFS($BL$2:$BL68,$BL68,$O$2:$O68,$O68,$G$2:$G68,$G68)=1,_xlfn.MAXIFS($BO$2:$BO67,$O$2:$O67,$O68,$G$2:$G67,$G68)+1,_xlfn.MAXIFS($BO$2:$BO67,$O$2:$O67,$O68,$G$2:$G67,$G68))</f>
        <v>1</v>
      </c>
      <c r="BP68">
        <f t="shared" si="25"/>
        <v>2636.4559999999997</v>
      </c>
      <c r="BQ68">
        <f t="shared" si="26"/>
        <v>69.741</v>
      </c>
      <c r="BR68">
        <f t="shared" si="27"/>
        <v>49.814999999999998</v>
      </c>
      <c r="BS68">
        <f t="shared" si="28"/>
        <v>43.173000000000002</v>
      </c>
      <c r="BT68">
        <f t="shared" si="29"/>
        <v>46.493999999999993</v>
      </c>
      <c r="BU68">
        <f t="shared" si="30"/>
        <v>3.3210000000000002</v>
      </c>
      <c r="BV68">
        <f t="shared" si="31"/>
        <v>0</v>
      </c>
      <c r="BW68">
        <f t="shared" si="32"/>
        <v>2848.9999999999995</v>
      </c>
      <c r="BX68">
        <f t="shared" si="33"/>
        <v>7891</v>
      </c>
      <c r="BY68" t="str">
        <f t="shared" si="34"/>
        <v>직행1</v>
      </c>
      <c r="BZ68">
        <f t="shared" si="35"/>
        <v>7</v>
      </c>
    </row>
    <row r="69" spans="1:78" x14ac:dyDescent="0.3">
      <c r="A69" s="32">
        <f t="shared" si="22"/>
        <v>45810</v>
      </c>
      <c r="B69" s="1">
        <v>45810.604861111111</v>
      </c>
      <c r="C69" t="s">
        <v>60</v>
      </c>
      <c r="D69" t="s">
        <v>60</v>
      </c>
      <c r="E69" t="s">
        <v>60</v>
      </c>
      <c r="F69" t="s">
        <v>61</v>
      </c>
      <c r="G69" t="s">
        <v>62</v>
      </c>
      <c r="H69" t="s">
        <v>63</v>
      </c>
      <c r="I69" t="s">
        <v>70</v>
      </c>
      <c r="J69" t="s">
        <v>65</v>
      </c>
      <c r="K69" t="s">
        <v>71</v>
      </c>
      <c r="L69">
        <v>14</v>
      </c>
      <c r="M69">
        <v>1</v>
      </c>
      <c r="N69">
        <v>168</v>
      </c>
      <c r="O69">
        <v>7891</v>
      </c>
      <c r="P69" t="s">
        <v>238</v>
      </c>
      <c r="Q69" s="1">
        <v>45786.607561458331</v>
      </c>
      <c r="R69">
        <v>58.951999999999998</v>
      </c>
      <c r="S69">
        <v>20.815999999999999</v>
      </c>
      <c r="T69">
        <v>2.8319999999999999</v>
      </c>
      <c r="U69">
        <v>6164</v>
      </c>
      <c r="V69">
        <v>4</v>
      </c>
      <c r="W69">
        <v>1166</v>
      </c>
      <c r="X69">
        <v>1726</v>
      </c>
      <c r="Y69">
        <v>0</v>
      </c>
      <c r="Z69">
        <v>7</v>
      </c>
      <c r="AA69">
        <v>0</v>
      </c>
      <c r="AB69">
        <v>0</v>
      </c>
      <c r="AC69">
        <v>98</v>
      </c>
      <c r="AD69">
        <v>34.43</v>
      </c>
      <c r="AE69">
        <v>42.496411000000002</v>
      </c>
      <c r="AF69">
        <v>89.8</v>
      </c>
      <c r="AG69">
        <v>2.8</v>
      </c>
      <c r="AH69">
        <v>4.5</v>
      </c>
      <c r="AI69">
        <v>2.6</v>
      </c>
      <c r="AJ69">
        <v>0.3</v>
      </c>
      <c r="AK69">
        <v>0</v>
      </c>
      <c r="AL69">
        <v>0</v>
      </c>
      <c r="AM69">
        <v>2.4</v>
      </c>
      <c r="AN69">
        <v>46.073999999999998</v>
      </c>
      <c r="AO69">
        <v>6.5000000000000002E-2</v>
      </c>
      <c r="AP69">
        <v>18.916</v>
      </c>
      <c r="AQ69">
        <v>0.28799999999999998</v>
      </c>
      <c r="AR69">
        <v>0</v>
      </c>
      <c r="AS69">
        <v>11.874000000000001</v>
      </c>
      <c r="AT69">
        <v>91.296999999999997</v>
      </c>
      <c r="AU69">
        <v>2.847</v>
      </c>
      <c r="AV69">
        <v>4.5750000000000002</v>
      </c>
      <c r="AW69">
        <v>2.6429999999999998</v>
      </c>
      <c r="AX69">
        <v>0.30499999999999999</v>
      </c>
      <c r="AY69">
        <v>0</v>
      </c>
      <c r="AZ69">
        <v>0</v>
      </c>
      <c r="BA69">
        <v>585</v>
      </c>
      <c r="BB69">
        <v>0</v>
      </c>
      <c r="BC69" t="s">
        <v>67</v>
      </c>
      <c r="BD69">
        <v>0</v>
      </c>
      <c r="BE69" t="s">
        <v>72</v>
      </c>
      <c r="BF69" t="s">
        <v>69</v>
      </c>
      <c r="BG69">
        <v>1.18</v>
      </c>
      <c r="BH69">
        <v>0</v>
      </c>
      <c r="BI69" s="1">
        <v>45823.836363113427</v>
      </c>
      <c r="BJ69">
        <v>3.6</v>
      </c>
      <c r="BK69">
        <v>0.78669999999999995</v>
      </c>
      <c r="BL69" s="36">
        <f>HLOOKUP($A69,차량별코스!$E$1:$AZ$20,_xlfn.XLOOKUP(탕데이터!$I69,차량별코스!$D$2:$D$20,차량별코스!$A$2:$A$20),0)</f>
        <v>7</v>
      </c>
      <c r="BM69">
        <f t="shared" si="23"/>
        <v>3997.2200000000012</v>
      </c>
      <c r="BN69">
        <f t="shared" si="24"/>
        <v>531.93799999999999</v>
      </c>
      <c r="BO69">
        <f>IF(COUNTIFS($BL$2:$BL69,$BL69,$O$2:$O69,$O69,$G$2:$G69,$G69)=1,_xlfn.MAXIFS($BO$2:$BO68,$O$2:$O68,$O69,$G$2:$G68,$G69)+1,_xlfn.MAXIFS($BO$2:$BO68,$O$2:$O68,$O69,$G$2:$G68,$G69))</f>
        <v>1</v>
      </c>
      <c r="BP69">
        <f t="shared" si="25"/>
        <v>4365.2719999999999</v>
      </c>
      <c r="BQ69">
        <f t="shared" si="26"/>
        <v>172.59199999999998</v>
      </c>
      <c r="BR69">
        <f t="shared" si="27"/>
        <v>277.38</v>
      </c>
      <c r="BS69">
        <f t="shared" si="28"/>
        <v>160.26400000000001</v>
      </c>
      <c r="BT69">
        <f t="shared" si="29"/>
        <v>18.492000000000001</v>
      </c>
      <c r="BU69">
        <f t="shared" si="30"/>
        <v>0</v>
      </c>
      <c r="BV69">
        <f t="shared" si="31"/>
        <v>0</v>
      </c>
      <c r="BW69">
        <f t="shared" si="32"/>
        <v>4994</v>
      </c>
      <c r="BX69">
        <f t="shared" si="33"/>
        <v>7891</v>
      </c>
      <c r="BY69" t="str">
        <f t="shared" si="34"/>
        <v>직행1</v>
      </c>
      <c r="BZ69">
        <f t="shared" si="35"/>
        <v>7</v>
      </c>
    </row>
    <row r="70" spans="1:78" x14ac:dyDescent="0.3">
      <c r="A70" s="32">
        <f t="shared" si="22"/>
        <v>45810</v>
      </c>
      <c r="B70" s="1">
        <v>45810.769479166665</v>
      </c>
      <c r="C70" t="s">
        <v>60</v>
      </c>
      <c r="D70" t="s">
        <v>60</v>
      </c>
      <c r="E70" t="s">
        <v>60</v>
      </c>
      <c r="F70" t="s">
        <v>61</v>
      </c>
      <c r="G70" t="s">
        <v>62</v>
      </c>
      <c r="H70" t="s">
        <v>63</v>
      </c>
      <c r="I70" t="s">
        <v>70</v>
      </c>
      <c r="J70" t="s">
        <v>65</v>
      </c>
      <c r="K70" t="s">
        <v>71</v>
      </c>
      <c r="L70">
        <v>14</v>
      </c>
      <c r="M70">
        <v>1</v>
      </c>
      <c r="N70">
        <v>168</v>
      </c>
      <c r="O70">
        <v>7891</v>
      </c>
      <c r="P70" t="s">
        <v>238</v>
      </c>
      <c r="Q70" s="1">
        <v>45786.607561458331</v>
      </c>
      <c r="R70">
        <v>94.760999999999996</v>
      </c>
      <c r="S70">
        <v>28.785</v>
      </c>
      <c r="T70">
        <v>3.2919999999999998</v>
      </c>
      <c r="U70">
        <v>8962</v>
      </c>
      <c r="V70">
        <v>124</v>
      </c>
      <c r="W70">
        <v>2107</v>
      </c>
      <c r="X70">
        <v>2544</v>
      </c>
      <c r="Y70">
        <v>0</v>
      </c>
      <c r="Z70">
        <v>5</v>
      </c>
      <c r="AA70">
        <v>0</v>
      </c>
      <c r="AB70">
        <v>0</v>
      </c>
      <c r="AC70">
        <v>99</v>
      </c>
      <c r="AD70">
        <v>38.07</v>
      </c>
      <c r="AE70">
        <v>50.681837999999999</v>
      </c>
      <c r="AF70">
        <v>47.8</v>
      </c>
      <c r="AG70">
        <v>11.9</v>
      </c>
      <c r="AH70">
        <v>13.1</v>
      </c>
      <c r="AI70">
        <v>18.899999999999999</v>
      </c>
      <c r="AJ70">
        <v>8.4</v>
      </c>
      <c r="AK70">
        <v>0</v>
      </c>
      <c r="AL70">
        <v>0</v>
      </c>
      <c r="AM70">
        <v>2.79</v>
      </c>
      <c r="AN70">
        <v>47.588999999999999</v>
      </c>
      <c r="AO70">
        <v>1.3839999999999999</v>
      </c>
      <c r="AP70">
        <v>23.51</v>
      </c>
      <c r="AQ70">
        <v>0.26400000000000001</v>
      </c>
      <c r="AR70">
        <v>0</v>
      </c>
      <c r="AS70">
        <v>5.2759999999999998</v>
      </c>
      <c r="AT70">
        <v>70.903000000000006</v>
      </c>
      <c r="AU70">
        <v>17.652000000000001</v>
      </c>
      <c r="AV70">
        <v>19.431999999999999</v>
      </c>
      <c r="AW70">
        <v>28.035</v>
      </c>
      <c r="AX70">
        <v>12.46</v>
      </c>
      <c r="AY70">
        <v>0</v>
      </c>
      <c r="AZ70">
        <v>0</v>
      </c>
      <c r="BA70">
        <v>953</v>
      </c>
      <c r="BB70">
        <v>0</v>
      </c>
      <c r="BC70" t="s">
        <v>67</v>
      </c>
      <c r="BD70">
        <v>0</v>
      </c>
      <c r="BE70" t="s">
        <v>72</v>
      </c>
      <c r="BF70" t="s">
        <v>69</v>
      </c>
      <c r="BG70">
        <v>1.18</v>
      </c>
      <c r="BH70">
        <v>0</v>
      </c>
      <c r="BI70" s="1">
        <v>45823.836363113427</v>
      </c>
      <c r="BJ70">
        <v>3.6</v>
      </c>
      <c r="BK70">
        <v>0.91449999999999998</v>
      </c>
      <c r="BL70" s="36">
        <f>HLOOKUP($A70,차량별코스!$E$1:$AZ$20,_xlfn.XLOOKUP(탕데이터!$I70,차량별코스!$D$2:$D$20,차량별코스!$A$2:$A$20),0)</f>
        <v>7</v>
      </c>
      <c r="BM70">
        <f t="shared" si="23"/>
        <v>3997.2200000000012</v>
      </c>
      <c r="BN70">
        <f t="shared" si="24"/>
        <v>531.93799999999999</v>
      </c>
      <c r="BO70">
        <f>IF(COUNTIFS($BL$2:$BL70,$BL70,$O$2:$O70,$O70,$G$2:$G70,$G70)=1,_xlfn.MAXIFS($BO$2:$BO69,$O$2:$O69,$O70,$G$2:$G69,$G70)+1,_xlfn.MAXIFS($BO$2:$BO69,$O$2:$O69,$O70,$G$2:$G69,$G70))</f>
        <v>1</v>
      </c>
      <c r="BP70">
        <f t="shared" si="25"/>
        <v>2052.8360000000002</v>
      </c>
      <c r="BQ70">
        <f t="shared" si="26"/>
        <v>1066.4780000000001</v>
      </c>
      <c r="BR70">
        <f t="shared" si="27"/>
        <v>1174.0219999999999</v>
      </c>
      <c r="BS70">
        <f t="shared" si="28"/>
        <v>1693.8179999999998</v>
      </c>
      <c r="BT70">
        <f t="shared" si="29"/>
        <v>752.80799999999999</v>
      </c>
      <c r="BU70">
        <f t="shared" si="30"/>
        <v>0</v>
      </c>
      <c r="BV70">
        <f t="shared" si="31"/>
        <v>0</v>
      </c>
      <c r="BW70">
        <f t="shared" si="32"/>
        <v>6739.9620000000004</v>
      </c>
      <c r="BX70">
        <f t="shared" si="33"/>
        <v>7891</v>
      </c>
      <c r="BY70" t="str">
        <f t="shared" si="34"/>
        <v>직행1</v>
      </c>
      <c r="BZ70">
        <f t="shared" si="35"/>
        <v>7</v>
      </c>
    </row>
    <row r="71" spans="1:78" x14ac:dyDescent="0.3">
      <c r="A71" s="32">
        <f t="shared" si="22"/>
        <v>45811</v>
      </c>
      <c r="B71" s="1">
        <v>45811.263495370367</v>
      </c>
      <c r="C71" t="s">
        <v>60</v>
      </c>
      <c r="D71" t="s">
        <v>60</v>
      </c>
      <c r="E71" t="s">
        <v>60</v>
      </c>
      <c r="F71" t="s">
        <v>61</v>
      </c>
      <c r="G71" t="s">
        <v>62</v>
      </c>
      <c r="H71" t="s">
        <v>63</v>
      </c>
      <c r="I71" t="s">
        <v>70</v>
      </c>
      <c r="J71" t="s">
        <v>65</v>
      </c>
      <c r="K71" t="s">
        <v>71</v>
      </c>
      <c r="L71">
        <v>14</v>
      </c>
      <c r="M71">
        <v>1</v>
      </c>
      <c r="N71">
        <v>168</v>
      </c>
      <c r="O71">
        <v>7891</v>
      </c>
      <c r="P71" t="s">
        <v>238</v>
      </c>
      <c r="Q71" s="1">
        <v>45786.607561458331</v>
      </c>
      <c r="R71">
        <v>16.881</v>
      </c>
      <c r="S71">
        <v>4.6150000000000002</v>
      </c>
      <c r="T71">
        <v>3.6579999999999999</v>
      </c>
      <c r="U71">
        <v>2178</v>
      </c>
      <c r="V71">
        <v>672</v>
      </c>
      <c r="W71">
        <v>304</v>
      </c>
      <c r="X71">
        <v>296</v>
      </c>
      <c r="Y71">
        <v>0</v>
      </c>
      <c r="Z71">
        <v>0</v>
      </c>
      <c r="AA71">
        <v>0</v>
      </c>
      <c r="AB71">
        <v>0</v>
      </c>
      <c r="AC71">
        <v>75</v>
      </c>
      <c r="AD71">
        <v>27.9</v>
      </c>
      <c r="AE71">
        <v>50.558566999999996</v>
      </c>
      <c r="AF71">
        <v>97.5</v>
      </c>
      <c r="AG71">
        <v>0.3</v>
      </c>
      <c r="AH71">
        <v>0.7</v>
      </c>
      <c r="AI71">
        <v>1.5</v>
      </c>
      <c r="AJ71">
        <v>0</v>
      </c>
      <c r="AK71">
        <v>0</v>
      </c>
      <c r="AL71">
        <v>0</v>
      </c>
      <c r="AM71">
        <v>3.1</v>
      </c>
      <c r="AN71">
        <v>41.923000000000002</v>
      </c>
      <c r="AO71">
        <v>30.853999999999999</v>
      </c>
      <c r="AP71">
        <v>13.958</v>
      </c>
      <c r="AQ71">
        <v>0.11799999999999999</v>
      </c>
      <c r="AR71">
        <v>0</v>
      </c>
      <c r="AS71">
        <v>0</v>
      </c>
      <c r="AT71">
        <v>34.125</v>
      </c>
      <c r="AU71">
        <v>0.105</v>
      </c>
      <c r="AV71">
        <v>0.245</v>
      </c>
      <c r="AW71">
        <v>0.52500000000000002</v>
      </c>
      <c r="AX71">
        <v>0</v>
      </c>
      <c r="AY71">
        <v>0</v>
      </c>
      <c r="AZ71">
        <v>0</v>
      </c>
      <c r="BA71">
        <v>173</v>
      </c>
      <c r="BB71">
        <v>0</v>
      </c>
      <c r="BC71" t="s">
        <v>67</v>
      </c>
      <c r="BD71">
        <v>0</v>
      </c>
      <c r="BE71" t="s">
        <v>72</v>
      </c>
      <c r="BF71" t="s">
        <v>69</v>
      </c>
      <c r="BG71">
        <v>1.18</v>
      </c>
      <c r="BH71">
        <v>0</v>
      </c>
      <c r="BI71" s="1">
        <v>45823.836363113427</v>
      </c>
      <c r="BJ71">
        <v>3.6</v>
      </c>
      <c r="BK71">
        <v>1.0161</v>
      </c>
      <c r="BL71" s="36">
        <f>HLOOKUP($A71,차량별코스!$E$1:$AZ$20,_xlfn.XLOOKUP(탕데이터!$I71,차량별코스!$D$2:$D$20,차량별코스!$A$2:$A$20),0)</f>
        <v>8</v>
      </c>
      <c r="BM71">
        <f t="shared" si="23"/>
        <v>3997.2200000000012</v>
      </c>
      <c r="BN71">
        <f t="shared" si="24"/>
        <v>464.58699999999999</v>
      </c>
      <c r="BO71">
        <f>IF(COUNTIFS($BL$2:$BL71,$BL71,$O$2:$O71,$O71,$G$2:$G71,$G71)=1,_xlfn.MAXIFS($BO$2:$BO70,$O$2:$O70,$O71,$G$2:$G70,$G71)+1,_xlfn.MAXIFS($BO$2:$BO70,$O$2:$O70,$O71,$G$2:$G70,$G71))</f>
        <v>2</v>
      </c>
      <c r="BP71">
        <f t="shared" si="25"/>
        <v>1147.5499999999997</v>
      </c>
      <c r="BQ71">
        <f t="shared" si="26"/>
        <v>6.5339999999999998</v>
      </c>
      <c r="BR71">
        <f t="shared" si="27"/>
        <v>15.245999999999999</v>
      </c>
      <c r="BS71">
        <f t="shared" si="28"/>
        <v>32.67</v>
      </c>
      <c r="BT71">
        <f t="shared" si="29"/>
        <v>0</v>
      </c>
      <c r="BU71">
        <f t="shared" si="30"/>
        <v>0</v>
      </c>
      <c r="BV71">
        <f t="shared" si="31"/>
        <v>0</v>
      </c>
      <c r="BW71">
        <f t="shared" si="32"/>
        <v>1202</v>
      </c>
      <c r="BX71">
        <f t="shared" si="33"/>
        <v>7891</v>
      </c>
      <c r="BY71" t="str">
        <f t="shared" si="34"/>
        <v>직행1</v>
      </c>
      <c r="BZ71">
        <f t="shared" si="35"/>
        <v>8</v>
      </c>
    </row>
    <row r="72" spans="1:78" x14ac:dyDescent="0.3">
      <c r="A72" s="32">
        <f t="shared" si="22"/>
        <v>45811</v>
      </c>
      <c r="B72" s="1">
        <v>45811.29109953704</v>
      </c>
      <c r="C72" t="s">
        <v>60</v>
      </c>
      <c r="D72" t="s">
        <v>60</v>
      </c>
      <c r="E72" t="s">
        <v>60</v>
      </c>
      <c r="F72" t="s">
        <v>61</v>
      </c>
      <c r="G72" t="s">
        <v>62</v>
      </c>
      <c r="H72" t="s">
        <v>63</v>
      </c>
      <c r="I72" t="s">
        <v>70</v>
      </c>
      <c r="J72" t="s">
        <v>65</v>
      </c>
      <c r="K72" t="s">
        <v>71</v>
      </c>
      <c r="L72">
        <v>14</v>
      </c>
      <c r="M72">
        <v>1</v>
      </c>
      <c r="N72">
        <v>168</v>
      </c>
      <c r="O72">
        <v>7891</v>
      </c>
      <c r="P72" t="s">
        <v>238</v>
      </c>
      <c r="Q72" s="1">
        <v>45786.607561458331</v>
      </c>
      <c r="R72">
        <v>39.691000000000003</v>
      </c>
      <c r="S72">
        <v>12.644</v>
      </c>
      <c r="T72">
        <v>3.1389999999999998</v>
      </c>
      <c r="U72">
        <v>3219</v>
      </c>
      <c r="V72">
        <v>52</v>
      </c>
      <c r="W72">
        <v>306</v>
      </c>
      <c r="X72">
        <v>1213</v>
      </c>
      <c r="Y72">
        <v>0</v>
      </c>
      <c r="Z72">
        <v>0</v>
      </c>
      <c r="AA72">
        <v>0</v>
      </c>
      <c r="AB72">
        <v>0</v>
      </c>
      <c r="AC72">
        <v>101</v>
      </c>
      <c r="AD72">
        <v>44.39</v>
      </c>
      <c r="AE72">
        <v>49.943249999999999</v>
      </c>
      <c r="AF72">
        <v>96.1</v>
      </c>
      <c r="AG72">
        <v>1.2</v>
      </c>
      <c r="AH72">
        <v>1</v>
      </c>
      <c r="AI72">
        <v>1.1000000000000001</v>
      </c>
      <c r="AJ72">
        <v>0.6</v>
      </c>
      <c r="AK72">
        <v>0</v>
      </c>
      <c r="AL72">
        <v>0</v>
      </c>
      <c r="AM72">
        <v>2.66</v>
      </c>
      <c r="AN72">
        <v>49.256999999999998</v>
      </c>
      <c r="AO72">
        <v>1.615</v>
      </c>
      <c r="AP72">
        <v>9.5060000000000002</v>
      </c>
      <c r="AQ72">
        <v>0.30199999999999999</v>
      </c>
      <c r="AR72">
        <v>0</v>
      </c>
      <c r="AS72">
        <v>0</v>
      </c>
      <c r="AT72">
        <v>51.253</v>
      </c>
      <c r="AU72">
        <v>0.64</v>
      </c>
      <c r="AV72">
        <v>0.53300000000000003</v>
      </c>
      <c r="AW72">
        <v>0.58699999999999997</v>
      </c>
      <c r="AX72">
        <v>0.32</v>
      </c>
      <c r="AY72">
        <v>0</v>
      </c>
      <c r="AZ72">
        <v>0</v>
      </c>
      <c r="BA72">
        <v>397</v>
      </c>
      <c r="BB72">
        <v>0</v>
      </c>
      <c r="BC72" t="s">
        <v>67</v>
      </c>
      <c r="BD72">
        <v>0</v>
      </c>
      <c r="BE72" t="s">
        <v>72</v>
      </c>
      <c r="BF72" t="s">
        <v>69</v>
      </c>
      <c r="BG72">
        <v>1.18</v>
      </c>
      <c r="BH72">
        <v>0</v>
      </c>
      <c r="BI72" s="1">
        <v>45823.836363113427</v>
      </c>
      <c r="BJ72">
        <v>3.6</v>
      </c>
      <c r="BK72">
        <v>0.872</v>
      </c>
      <c r="BL72" s="36">
        <f>HLOOKUP($A72,차량별코스!$E$1:$AZ$20,_xlfn.XLOOKUP(탕데이터!$I72,차량별코스!$D$2:$D$20,차량별코스!$A$2:$A$20),0)</f>
        <v>8</v>
      </c>
      <c r="BM72">
        <f t="shared" si="23"/>
        <v>3997.2200000000012</v>
      </c>
      <c r="BN72">
        <f t="shared" si="24"/>
        <v>464.58699999999999</v>
      </c>
      <c r="BO72">
        <f>IF(COUNTIFS($BL$2:$BL72,$BL72,$O$2:$O72,$O72,$G$2:$G72,$G72)=1,_xlfn.MAXIFS($BO$2:$BO71,$O$2:$O71,$O72,$G$2:$G71,$G72)+1,_xlfn.MAXIFS($BO$2:$BO71,$O$2:$O71,$O72,$G$2:$G71,$G72))</f>
        <v>2</v>
      </c>
      <c r="BP72">
        <f t="shared" si="25"/>
        <v>2735.4589999999998</v>
      </c>
      <c r="BQ72">
        <f t="shared" si="26"/>
        <v>38.628</v>
      </c>
      <c r="BR72">
        <f t="shared" si="27"/>
        <v>32.19</v>
      </c>
      <c r="BS72">
        <f t="shared" si="28"/>
        <v>35.409000000000006</v>
      </c>
      <c r="BT72">
        <f t="shared" si="29"/>
        <v>19.314</v>
      </c>
      <c r="BU72">
        <f t="shared" si="30"/>
        <v>0</v>
      </c>
      <c r="BV72">
        <f t="shared" si="31"/>
        <v>0</v>
      </c>
      <c r="BW72">
        <f t="shared" si="32"/>
        <v>2861</v>
      </c>
      <c r="BX72">
        <f t="shared" si="33"/>
        <v>7891</v>
      </c>
      <c r="BY72" t="str">
        <f t="shared" si="34"/>
        <v>직행1</v>
      </c>
      <c r="BZ72">
        <f t="shared" si="35"/>
        <v>8</v>
      </c>
    </row>
    <row r="73" spans="1:78" x14ac:dyDescent="0.3">
      <c r="A73" s="32">
        <f t="shared" si="22"/>
        <v>45811</v>
      </c>
      <c r="B73" s="1">
        <v>45811.34065972222</v>
      </c>
      <c r="C73" t="s">
        <v>60</v>
      </c>
      <c r="D73" t="s">
        <v>60</v>
      </c>
      <c r="E73" t="s">
        <v>60</v>
      </c>
      <c r="F73" t="s">
        <v>61</v>
      </c>
      <c r="G73" t="s">
        <v>62</v>
      </c>
      <c r="H73" t="s">
        <v>63</v>
      </c>
      <c r="I73" t="s">
        <v>70</v>
      </c>
      <c r="J73" t="s">
        <v>65</v>
      </c>
      <c r="K73" t="s">
        <v>71</v>
      </c>
      <c r="L73">
        <v>14</v>
      </c>
      <c r="M73">
        <v>1</v>
      </c>
      <c r="N73">
        <v>168</v>
      </c>
      <c r="O73">
        <v>7891</v>
      </c>
      <c r="P73" t="s">
        <v>238</v>
      </c>
      <c r="Q73" s="1">
        <v>45786.607561458331</v>
      </c>
      <c r="R73">
        <v>19.222000000000001</v>
      </c>
      <c r="S73">
        <v>6.44</v>
      </c>
      <c r="T73">
        <v>2.9849999999999999</v>
      </c>
      <c r="U73">
        <v>1644</v>
      </c>
      <c r="V73">
        <v>25</v>
      </c>
      <c r="W73">
        <v>127</v>
      </c>
      <c r="X73">
        <v>445</v>
      </c>
      <c r="Y73">
        <v>0</v>
      </c>
      <c r="Z73">
        <v>6</v>
      </c>
      <c r="AA73">
        <v>0</v>
      </c>
      <c r="AB73">
        <v>0</v>
      </c>
      <c r="AC73">
        <v>84</v>
      </c>
      <c r="AD73">
        <v>42.09</v>
      </c>
      <c r="AE73">
        <v>46.380097999999997</v>
      </c>
      <c r="AF73">
        <v>96.3</v>
      </c>
      <c r="AG73">
        <v>0.9</v>
      </c>
      <c r="AH73">
        <v>1.4</v>
      </c>
      <c r="AI73">
        <v>1.2</v>
      </c>
      <c r="AJ73">
        <v>0.1</v>
      </c>
      <c r="AK73">
        <v>0</v>
      </c>
      <c r="AL73">
        <v>0</v>
      </c>
      <c r="AM73">
        <v>2.5299999999999998</v>
      </c>
      <c r="AN73">
        <v>48.094000000000001</v>
      </c>
      <c r="AO73">
        <v>1.5209999999999999</v>
      </c>
      <c r="AP73">
        <v>7.7249999999999996</v>
      </c>
      <c r="AQ73">
        <v>0.20799999999999999</v>
      </c>
      <c r="AR73">
        <v>0</v>
      </c>
      <c r="AS73">
        <v>31.213999999999999</v>
      </c>
      <c r="AT73">
        <v>25.68</v>
      </c>
      <c r="AU73">
        <v>0.24</v>
      </c>
      <c r="AV73">
        <v>0.373</v>
      </c>
      <c r="AW73">
        <v>0.32</v>
      </c>
      <c r="AX73">
        <v>2.7E-2</v>
      </c>
      <c r="AY73">
        <v>0</v>
      </c>
      <c r="AZ73">
        <v>0</v>
      </c>
      <c r="BA73">
        <v>193</v>
      </c>
      <c r="BB73">
        <v>0</v>
      </c>
      <c r="BC73" t="s">
        <v>67</v>
      </c>
      <c r="BD73">
        <v>0</v>
      </c>
      <c r="BE73" t="s">
        <v>72</v>
      </c>
      <c r="BF73" t="s">
        <v>69</v>
      </c>
      <c r="BG73">
        <v>1.18</v>
      </c>
      <c r="BH73">
        <v>0</v>
      </c>
      <c r="BI73" s="1">
        <v>45823.836363113427</v>
      </c>
      <c r="BJ73">
        <v>3.6</v>
      </c>
      <c r="BK73">
        <v>0.82909999999999995</v>
      </c>
      <c r="BL73" s="36">
        <f>HLOOKUP($A73,차량별코스!$E$1:$AZ$20,_xlfn.XLOOKUP(탕데이터!$I73,차량별코스!$D$2:$D$20,차량별코스!$A$2:$A$20),0)</f>
        <v>8</v>
      </c>
      <c r="BM73">
        <f t="shared" si="23"/>
        <v>3997.2200000000012</v>
      </c>
      <c r="BN73">
        <f t="shared" si="24"/>
        <v>464.58699999999999</v>
      </c>
      <c r="BO73">
        <f>IF(COUNTIFS($BL$2:$BL73,$BL73,$O$2:$O73,$O73,$G$2:$G73,$G73)=1,_xlfn.MAXIFS($BO$2:$BO72,$O$2:$O72,$O73,$G$2:$G72,$G73)+1,_xlfn.MAXIFS($BO$2:$BO72,$O$2:$O72,$O73,$G$2:$G72,$G73))</f>
        <v>2</v>
      </c>
      <c r="BP73">
        <f t="shared" si="25"/>
        <v>1431.172</v>
      </c>
      <c r="BQ73">
        <f t="shared" si="26"/>
        <v>14.796000000000001</v>
      </c>
      <c r="BR73">
        <f t="shared" si="27"/>
        <v>23.015999999999998</v>
      </c>
      <c r="BS73">
        <f t="shared" si="28"/>
        <v>19.728000000000002</v>
      </c>
      <c r="BT73">
        <f t="shared" si="29"/>
        <v>1.6440000000000001</v>
      </c>
      <c r="BU73">
        <f t="shared" si="30"/>
        <v>0</v>
      </c>
      <c r="BV73">
        <f t="shared" si="31"/>
        <v>0</v>
      </c>
      <c r="BW73">
        <f t="shared" si="32"/>
        <v>1490.3560000000002</v>
      </c>
      <c r="BX73">
        <f t="shared" si="33"/>
        <v>7891</v>
      </c>
      <c r="BY73" t="str">
        <f t="shared" si="34"/>
        <v>직행1</v>
      </c>
      <c r="BZ73">
        <f t="shared" si="35"/>
        <v>8</v>
      </c>
    </row>
    <row r="74" spans="1:78" x14ac:dyDescent="0.3">
      <c r="A74" s="32">
        <f t="shared" si="22"/>
        <v>45811</v>
      </c>
      <c r="B74" s="1">
        <v>45811.363425925927</v>
      </c>
      <c r="C74" t="s">
        <v>60</v>
      </c>
      <c r="D74" t="s">
        <v>60</v>
      </c>
      <c r="E74" t="s">
        <v>60</v>
      </c>
      <c r="F74" t="s">
        <v>61</v>
      </c>
      <c r="G74" t="s">
        <v>62</v>
      </c>
      <c r="H74" t="s">
        <v>63</v>
      </c>
      <c r="I74" t="s">
        <v>70</v>
      </c>
      <c r="J74" t="s">
        <v>65</v>
      </c>
      <c r="K74" t="s">
        <v>71</v>
      </c>
      <c r="L74">
        <v>14</v>
      </c>
      <c r="M74">
        <v>1</v>
      </c>
      <c r="N74">
        <v>168</v>
      </c>
      <c r="O74">
        <v>7891</v>
      </c>
      <c r="P74" t="s">
        <v>238</v>
      </c>
      <c r="Q74" s="1">
        <v>45786.607561458331</v>
      </c>
      <c r="R74">
        <v>39.798999999999999</v>
      </c>
      <c r="S74">
        <v>14.173</v>
      </c>
      <c r="T74">
        <v>2.8079999999999998</v>
      </c>
      <c r="U74">
        <v>4397</v>
      </c>
      <c r="V74">
        <v>99</v>
      </c>
      <c r="W74">
        <v>979</v>
      </c>
      <c r="X74">
        <v>1202</v>
      </c>
      <c r="Y74">
        <v>0</v>
      </c>
      <c r="Z74">
        <v>7</v>
      </c>
      <c r="AA74">
        <v>0</v>
      </c>
      <c r="AB74">
        <v>0</v>
      </c>
      <c r="AC74">
        <v>87</v>
      </c>
      <c r="AD74">
        <v>32.590000000000003</v>
      </c>
      <c r="AE74">
        <v>43.168565000000001</v>
      </c>
      <c r="AF74">
        <v>93.7</v>
      </c>
      <c r="AG74">
        <v>1.8</v>
      </c>
      <c r="AH74">
        <v>2.6</v>
      </c>
      <c r="AI74">
        <v>1.7</v>
      </c>
      <c r="AJ74">
        <v>0.2</v>
      </c>
      <c r="AK74">
        <v>0</v>
      </c>
      <c r="AL74">
        <v>0</v>
      </c>
      <c r="AM74">
        <v>2.38</v>
      </c>
      <c r="AN74">
        <v>47.317</v>
      </c>
      <c r="AO74">
        <v>2.2519999999999998</v>
      </c>
      <c r="AP74">
        <v>22.265000000000001</v>
      </c>
      <c r="AQ74">
        <v>0.30199999999999999</v>
      </c>
      <c r="AR74">
        <v>0</v>
      </c>
      <c r="AS74">
        <v>17.588000000000001</v>
      </c>
      <c r="AT74">
        <v>67.152000000000001</v>
      </c>
      <c r="AU74">
        <v>1.29</v>
      </c>
      <c r="AV74">
        <v>1.863</v>
      </c>
      <c r="AW74">
        <v>1.218</v>
      </c>
      <c r="AX74">
        <v>0.14299999999999999</v>
      </c>
      <c r="AY74">
        <v>0</v>
      </c>
      <c r="AZ74">
        <v>0</v>
      </c>
      <c r="BA74">
        <v>399</v>
      </c>
      <c r="BB74">
        <v>0</v>
      </c>
      <c r="BC74" t="s">
        <v>67</v>
      </c>
      <c r="BD74">
        <v>0</v>
      </c>
      <c r="BE74" t="s">
        <v>72</v>
      </c>
      <c r="BF74" t="s">
        <v>69</v>
      </c>
      <c r="BG74">
        <v>1.18</v>
      </c>
      <c r="BH74">
        <v>0</v>
      </c>
      <c r="BI74" s="1">
        <v>45823.836363113427</v>
      </c>
      <c r="BJ74">
        <v>3.6</v>
      </c>
      <c r="BK74">
        <v>0.78</v>
      </c>
      <c r="BL74" s="36">
        <f>HLOOKUP($A74,차량별코스!$E$1:$AZ$20,_xlfn.XLOOKUP(탕데이터!$I74,차량별코스!$D$2:$D$20,차량별코스!$A$2:$A$20),0)</f>
        <v>8</v>
      </c>
      <c r="BM74">
        <f t="shared" si="23"/>
        <v>3997.2200000000012</v>
      </c>
      <c r="BN74">
        <f t="shared" si="24"/>
        <v>464.58699999999999</v>
      </c>
      <c r="BO74">
        <f>IF(COUNTIFS($BL$2:$BL74,$BL74,$O$2:$O74,$O74,$G$2:$G74,$G74)=1,_xlfn.MAXIFS($BO$2:$BO73,$O$2:$O73,$O74,$G$2:$G73,$G74)+1,_xlfn.MAXIFS($BO$2:$BO73,$O$2:$O73,$O74,$G$2:$G73,$G74))</f>
        <v>2</v>
      </c>
      <c r="BP74">
        <f t="shared" si="25"/>
        <v>3041.9890000000005</v>
      </c>
      <c r="BQ74">
        <f t="shared" si="26"/>
        <v>79.146000000000015</v>
      </c>
      <c r="BR74">
        <f t="shared" si="27"/>
        <v>114.32200000000002</v>
      </c>
      <c r="BS74">
        <f t="shared" si="28"/>
        <v>74.749000000000009</v>
      </c>
      <c r="BT74">
        <f t="shared" si="29"/>
        <v>8.7940000000000005</v>
      </c>
      <c r="BU74">
        <f t="shared" si="30"/>
        <v>0</v>
      </c>
      <c r="BV74">
        <f t="shared" si="31"/>
        <v>0</v>
      </c>
      <c r="BW74">
        <f t="shared" si="32"/>
        <v>3319.0000000000005</v>
      </c>
      <c r="BX74">
        <f t="shared" si="33"/>
        <v>7891</v>
      </c>
      <c r="BY74" t="str">
        <f t="shared" si="34"/>
        <v>직행1</v>
      </c>
      <c r="BZ74">
        <f t="shared" si="35"/>
        <v>8</v>
      </c>
    </row>
    <row r="75" spans="1:78" x14ac:dyDescent="0.3">
      <c r="A75" s="32">
        <f t="shared" si="22"/>
        <v>45811</v>
      </c>
      <c r="B75" s="1">
        <v>45811.551504629628</v>
      </c>
      <c r="C75" t="s">
        <v>60</v>
      </c>
      <c r="D75" t="s">
        <v>60</v>
      </c>
      <c r="E75" t="s">
        <v>60</v>
      </c>
      <c r="F75" t="s">
        <v>61</v>
      </c>
      <c r="G75" t="s">
        <v>62</v>
      </c>
      <c r="H75" t="s">
        <v>63</v>
      </c>
      <c r="I75" t="s">
        <v>70</v>
      </c>
      <c r="J75" t="s">
        <v>65</v>
      </c>
      <c r="K75" t="s">
        <v>71</v>
      </c>
      <c r="L75">
        <v>14</v>
      </c>
      <c r="M75">
        <v>1</v>
      </c>
      <c r="N75">
        <v>168</v>
      </c>
      <c r="O75">
        <v>7891</v>
      </c>
      <c r="P75" t="s">
        <v>238</v>
      </c>
      <c r="Q75" s="1">
        <v>45786.607561458331</v>
      </c>
      <c r="R75">
        <v>15.433</v>
      </c>
      <c r="S75">
        <v>7.0309999999999997</v>
      </c>
      <c r="T75">
        <v>2.1949999999999998</v>
      </c>
      <c r="U75">
        <v>3087</v>
      </c>
      <c r="V75">
        <v>497</v>
      </c>
      <c r="W75">
        <v>1150</v>
      </c>
      <c r="X75">
        <v>343</v>
      </c>
      <c r="Y75">
        <v>0</v>
      </c>
      <c r="Z75">
        <v>3</v>
      </c>
      <c r="AA75">
        <v>1</v>
      </c>
      <c r="AB75">
        <v>166</v>
      </c>
      <c r="AC75">
        <v>94</v>
      </c>
      <c r="AD75">
        <v>18</v>
      </c>
      <c r="AE75">
        <v>38.582402999999999</v>
      </c>
      <c r="AF75">
        <v>98.3</v>
      </c>
      <c r="AG75">
        <v>0.7</v>
      </c>
      <c r="AH75">
        <v>0.6</v>
      </c>
      <c r="AI75">
        <v>0.1</v>
      </c>
      <c r="AJ75">
        <v>0.3</v>
      </c>
      <c r="AK75">
        <v>0</v>
      </c>
      <c r="AL75">
        <v>0</v>
      </c>
      <c r="AM75">
        <v>1.86</v>
      </c>
      <c r="AN75">
        <v>55.168999999999997</v>
      </c>
      <c r="AO75">
        <v>16.100000000000001</v>
      </c>
      <c r="AP75">
        <v>37.253</v>
      </c>
      <c r="AQ75">
        <v>0.19400000000000001</v>
      </c>
      <c r="AR75">
        <v>0</v>
      </c>
      <c r="AS75">
        <v>19.439</v>
      </c>
      <c r="AT75">
        <v>49.15</v>
      </c>
      <c r="AU75">
        <v>0.35</v>
      </c>
      <c r="AV75">
        <v>0.3</v>
      </c>
      <c r="AW75">
        <v>0.05</v>
      </c>
      <c r="AX75">
        <v>0.15</v>
      </c>
      <c r="AY75">
        <v>0</v>
      </c>
      <c r="AZ75">
        <v>0</v>
      </c>
      <c r="BA75">
        <v>150</v>
      </c>
      <c r="BB75">
        <v>0</v>
      </c>
      <c r="BC75" t="s">
        <v>67</v>
      </c>
      <c r="BD75">
        <v>0</v>
      </c>
      <c r="BE75" t="s">
        <v>72</v>
      </c>
      <c r="BF75" t="s">
        <v>69</v>
      </c>
      <c r="BG75">
        <v>1.18</v>
      </c>
      <c r="BH75">
        <v>0</v>
      </c>
      <c r="BI75" s="1">
        <v>45823.836363113427</v>
      </c>
      <c r="BJ75">
        <v>3.6</v>
      </c>
      <c r="BK75">
        <v>0.60970000000000002</v>
      </c>
      <c r="BL75" s="36">
        <f>HLOOKUP($A75,차량별코스!$E$1:$AZ$20,_xlfn.XLOOKUP(탕데이터!$I75,차량별코스!$D$2:$D$20,차량별코스!$A$2:$A$20),0)</f>
        <v>8</v>
      </c>
      <c r="BM75">
        <f t="shared" si="23"/>
        <v>3997.2200000000012</v>
      </c>
      <c r="BN75">
        <f t="shared" si="24"/>
        <v>464.58699999999999</v>
      </c>
      <c r="BO75">
        <f>IF(COUNTIFS($BL$2:$BL75,$BL75,$O$2:$O75,$O75,$G$2:$G75,$G75)=1,_xlfn.MAXIFS($BO$2:$BO74,$O$2:$O74,$O75,$G$2:$G74,$G75)+1,_xlfn.MAXIFS($BO$2:$BO74,$O$2:$O74,$O75,$G$2:$G74,$G75))</f>
        <v>2</v>
      </c>
      <c r="BP75">
        <f t="shared" si="25"/>
        <v>1387.5209999999997</v>
      </c>
      <c r="BQ75">
        <f t="shared" si="26"/>
        <v>21.608999999999998</v>
      </c>
      <c r="BR75">
        <f t="shared" si="27"/>
        <v>18.522000000000002</v>
      </c>
      <c r="BS75">
        <f t="shared" si="28"/>
        <v>3.0870000000000002</v>
      </c>
      <c r="BT75">
        <f t="shared" si="29"/>
        <v>9.261000000000001</v>
      </c>
      <c r="BU75">
        <f t="shared" si="30"/>
        <v>0</v>
      </c>
      <c r="BV75">
        <f t="shared" si="31"/>
        <v>0</v>
      </c>
      <c r="BW75">
        <f t="shared" si="32"/>
        <v>1439.9999999999995</v>
      </c>
      <c r="BX75">
        <f t="shared" si="33"/>
        <v>7891</v>
      </c>
      <c r="BY75" t="str">
        <f t="shared" si="34"/>
        <v>직행1</v>
      </c>
      <c r="BZ75">
        <f t="shared" si="35"/>
        <v>8</v>
      </c>
    </row>
    <row r="76" spans="1:78" x14ac:dyDescent="0.3">
      <c r="A76" s="32">
        <f t="shared" si="22"/>
        <v>45811</v>
      </c>
      <c r="B76" s="1">
        <v>45811.59233796296</v>
      </c>
      <c r="C76" t="s">
        <v>60</v>
      </c>
      <c r="D76" t="s">
        <v>60</v>
      </c>
      <c r="E76" t="s">
        <v>60</v>
      </c>
      <c r="F76" t="s">
        <v>61</v>
      </c>
      <c r="G76" t="s">
        <v>62</v>
      </c>
      <c r="H76" t="s">
        <v>63</v>
      </c>
      <c r="I76" t="s">
        <v>70</v>
      </c>
      <c r="J76" t="s">
        <v>65</v>
      </c>
      <c r="K76" t="s">
        <v>71</v>
      </c>
      <c r="L76">
        <v>14</v>
      </c>
      <c r="M76">
        <v>1</v>
      </c>
      <c r="N76">
        <v>168</v>
      </c>
      <c r="O76">
        <v>7891</v>
      </c>
      <c r="P76" t="s">
        <v>238</v>
      </c>
      <c r="Q76" s="1">
        <v>45786.607561458331</v>
      </c>
      <c r="R76">
        <v>96.509</v>
      </c>
      <c r="S76">
        <v>29.521999999999998</v>
      </c>
      <c r="T76">
        <v>3.2690000000000001</v>
      </c>
      <c r="U76">
        <v>8962</v>
      </c>
      <c r="V76">
        <v>8</v>
      </c>
      <c r="W76">
        <v>1361</v>
      </c>
      <c r="X76">
        <v>2503</v>
      </c>
      <c r="Y76">
        <v>0</v>
      </c>
      <c r="Z76">
        <v>0</v>
      </c>
      <c r="AA76">
        <v>0</v>
      </c>
      <c r="AB76">
        <v>0</v>
      </c>
      <c r="AC76">
        <v>83</v>
      </c>
      <c r="AD76">
        <v>38.770000000000003</v>
      </c>
      <c r="AE76">
        <v>45.756926</v>
      </c>
      <c r="AF76">
        <v>84.7</v>
      </c>
      <c r="AG76">
        <v>3.5</v>
      </c>
      <c r="AH76">
        <v>5.6</v>
      </c>
      <c r="AI76">
        <v>6.2</v>
      </c>
      <c r="AJ76">
        <v>0</v>
      </c>
      <c r="AK76">
        <v>0</v>
      </c>
      <c r="AL76">
        <v>0</v>
      </c>
      <c r="AM76">
        <v>2.77</v>
      </c>
      <c r="AN76">
        <v>42.572000000000003</v>
      </c>
      <c r="AO76">
        <v>8.8999999999999996E-2</v>
      </c>
      <c r="AP76">
        <v>15.186</v>
      </c>
      <c r="AQ76">
        <v>0.25900000000000001</v>
      </c>
      <c r="AR76">
        <v>0</v>
      </c>
      <c r="AS76">
        <v>0</v>
      </c>
      <c r="AT76">
        <v>125.63800000000001</v>
      </c>
      <c r="AU76">
        <v>5.1920000000000002</v>
      </c>
      <c r="AV76">
        <v>8.3070000000000004</v>
      </c>
      <c r="AW76">
        <v>9.1969999999999992</v>
      </c>
      <c r="AX76">
        <v>0</v>
      </c>
      <c r="AY76">
        <v>0</v>
      </c>
      <c r="AZ76">
        <v>0</v>
      </c>
      <c r="BA76">
        <v>981</v>
      </c>
      <c r="BB76">
        <v>0</v>
      </c>
      <c r="BC76" t="s">
        <v>67</v>
      </c>
      <c r="BD76">
        <v>0</v>
      </c>
      <c r="BE76" t="s">
        <v>72</v>
      </c>
      <c r="BF76" t="s">
        <v>69</v>
      </c>
      <c r="BG76">
        <v>1.18</v>
      </c>
      <c r="BH76">
        <v>0</v>
      </c>
      <c r="BI76" s="1">
        <v>45823.836363113427</v>
      </c>
      <c r="BJ76">
        <v>3.6</v>
      </c>
      <c r="BK76">
        <v>0.90810000000000002</v>
      </c>
      <c r="BL76" s="36">
        <f>HLOOKUP($A76,차량별코스!$E$1:$AZ$20,_xlfn.XLOOKUP(탕데이터!$I76,차량별코스!$D$2:$D$20,차량별코스!$A$2:$A$20),0)</f>
        <v>8</v>
      </c>
      <c r="BM76">
        <f t="shared" si="23"/>
        <v>3997.2200000000012</v>
      </c>
      <c r="BN76">
        <f t="shared" si="24"/>
        <v>464.58699999999999</v>
      </c>
      <c r="BO76">
        <f>IF(COUNTIFS($BL$2:$BL76,$BL76,$O$2:$O76,$O76,$G$2:$G76,$G76)=1,_xlfn.MAXIFS($BO$2:$BO75,$O$2:$O75,$O76,$G$2:$G75,$G76)+1,_xlfn.MAXIFS($BO$2:$BO75,$O$2:$O75,$O76,$G$2:$G75,$G76))</f>
        <v>2</v>
      </c>
      <c r="BP76">
        <f t="shared" si="25"/>
        <v>6221.8139999999994</v>
      </c>
      <c r="BQ76">
        <f t="shared" si="26"/>
        <v>313.67</v>
      </c>
      <c r="BR76">
        <f t="shared" si="27"/>
        <v>501.87199999999996</v>
      </c>
      <c r="BS76">
        <f t="shared" si="28"/>
        <v>555.64400000000001</v>
      </c>
      <c r="BT76">
        <f t="shared" si="29"/>
        <v>0</v>
      </c>
      <c r="BU76">
        <f t="shared" si="30"/>
        <v>0</v>
      </c>
      <c r="BV76">
        <f t="shared" si="31"/>
        <v>0</v>
      </c>
      <c r="BW76">
        <f t="shared" si="32"/>
        <v>7593</v>
      </c>
      <c r="BX76">
        <f t="shared" si="33"/>
        <v>7891</v>
      </c>
      <c r="BY76" t="str">
        <f t="shared" si="34"/>
        <v>직행1</v>
      </c>
      <c r="BZ76">
        <f t="shared" si="35"/>
        <v>8</v>
      </c>
    </row>
    <row r="77" spans="1:78" x14ac:dyDescent="0.3">
      <c r="A77" s="32">
        <f t="shared" si="22"/>
        <v>45811</v>
      </c>
      <c r="B77" s="1">
        <v>45811.774409722224</v>
      </c>
      <c r="C77" t="s">
        <v>60</v>
      </c>
      <c r="D77" t="s">
        <v>60</v>
      </c>
      <c r="E77" t="s">
        <v>60</v>
      </c>
      <c r="F77" t="s">
        <v>61</v>
      </c>
      <c r="G77" t="s">
        <v>62</v>
      </c>
      <c r="H77" t="s">
        <v>63</v>
      </c>
      <c r="I77" t="s">
        <v>70</v>
      </c>
      <c r="J77" t="s">
        <v>65</v>
      </c>
      <c r="K77" t="s">
        <v>71</v>
      </c>
      <c r="L77">
        <v>14</v>
      </c>
      <c r="M77">
        <v>1</v>
      </c>
      <c r="N77">
        <v>168</v>
      </c>
      <c r="O77">
        <v>7891</v>
      </c>
      <c r="P77" t="s">
        <v>238</v>
      </c>
      <c r="Q77" s="1">
        <v>45786.607561458331</v>
      </c>
      <c r="R77">
        <v>16.841000000000001</v>
      </c>
      <c r="S77">
        <v>4.391</v>
      </c>
      <c r="T77">
        <v>3.835</v>
      </c>
      <c r="U77">
        <v>1553</v>
      </c>
      <c r="V77">
        <v>6</v>
      </c>
      <c r="W77">
        <v>299</v>
      </c>
      <c r="X77">
        <v>406</v>
      </c>
      <c r="Y77">
        <v>0</v>
      </c>
      <c r="Z77">
        <v>1</v>
      </c>
      <c r="AA77">
        <v>0</v>
      </c>
      <c r="AB77">
        <v>0</v>
      </c>
      <c r="AC77">
        <v>74</v>
      </c>
      <c r="AD77">
        <v>39.04</v>
      </c>
      <c r="AE77">
        <v>48.57976</v>
      </c>
      <c r="AF77">
        <v>82.6</v>
      </c>
      <c r="AG77">
        <v>3.1</v>
      </c>
      <c r="AH77">
        <v>3.8</v>
      </c>
      <c r="AI77">
        <v>10.5</v>
      </c>
      <c r="AJ77">
        <v>0</v>
      </c>
      <c r="AK77">
        <v>0</v>
      </c>
      <c r="AL77">
        <v>0</v>
      </c>
      <c r="AM77">
        <v>3.25</v>
      </c>
      <c r="AN77">
        <v>37.798000000000002</v>
      </c>
      <c r="AO77">
        <v>0.38600000000000001</v>
      </c>
      <c r="AP77">
        <v>19.253</v>
      </c>
      <c r="AQ77">
        <v>0.23799999999999999</v>
      </c>
      <c r="AR77">
        <v>0</v>
      </c>
      <c r="AS77">
        <v>5.9379999999999997</v>
      </c>
      <c r="AT77">
        <v>20.65</v>
      </c>
      <c r="AU77">
        <v>0.77500000000000002</v>
      </c>
      <c r="AV77">
        <v>0.95</v>
      </c>
      <c r="AW77">
        <v>2.625</v>
      </c>
      <c r="AX77">
        <v>0</v>
      </c>
      <c r="AY77">
        <v>0</v>
      </c>
      <c r="AZ77">
        <v>0</v>
      </c>
      <c r="BA77">
        <v>170</v>
      </c>
      <c r="BB77">
        <v>0</v>
      </c>
      <c r="BC77" t="s">
        <v>67</v>
      </c>
      <c r="BD77">
        <v>0</v>
      </c>
      <c r="BE77" t="s">
        <v>72</v>
      </c>
      <c r="BF77" t="s">
        <v>69</v>
      </c>
      <c r="BG77">
        <v>1.18</v>
      </c>
      <c r="BH77">
        <v>0</v>
      </c>
      <c r="BI77" s="1">
        <v>45823.836363113427</v>
      </c>
      <c r="BJ77">
        <v>3.6</v>
      </c>
      <c r="BK77">
        <v>1.0653999999999999</v>
      </c>
      <c r="BL77" s="36">
        <f>HLOOKUP($A77,차량별코스!$E$1:$AZ$20,_xlfn.XLOOKUP(탕데이터!$I77,차량별코스!$D$2:$D$20,차량별코스!$A$2:$A$20),0)</f>
        <v>8</v>
      </c>
      <c r="BM77">
        <f t="shared" si="23"/>
        <v>3997.2200000000012</v>
      </c>
      <c r="BN77">
        <f t="shared" si="24"/>
        <v>464.58699999999999</v>
      </c>
      <c r="BO77">
        <f>IF(COUNTIFS($BL$2:$BL77,$BL77,$O$2:$O77,$O77,$G$2:$G77,$G77)=1,_xlfn.MAXIFS($BO$2:$BO76,$O$2:$O76,$O77,$G$2:$G76,$G77)+1,_xlfn.MAXIFS($BO$2:$BO76,$O$2:$O76,$O77,$G$2:$G76,$G77))</f>
        <v>2</v>
      </c>
      <c r="BP77">
        <f t="shared" si="25"/>
        <v>977.77800000000002</v>
      </c>
      <c r="BQ77">
        <f t="shared" si="26"/>
        <v>48.143000000000001</v>
      </c>
      <c r="BR77">
        <f t="shared" si="27"/>
        <v>59.013999999999996</v>
      </c>
      <c r="BS77">
        <f t="shared" si="28"/>
        <v>163.065</v>
      </c>
      <c r="BT77">
        <f t="shared" si="29"/>
        <v>0</v>
      </c>
      <c r="BU77">
        <f t="shared" si="30"/>
        <v>0</v>
      </c>
      <c r="BV77">
        <f t="shared" si="31"/>
        <v>0</v>
      </c>
      <c r="BW77">
        <f t="shared" si="32"/>
        <v>1248</v>
      </c>
      <c r="BX77">
        <f t="shared" si="33"/>
        <v>7891</v>
      </c>
      <c r="BY77" t="str">
        <f t="shared" si="34"/>
        <v>직행1</v>
      </c>
      <c r="BZ77">
        <f t="shared" si="35"/>
        <v>8</v>
      </c>
    </row>
    <row r="78" spans="1:78" x14ac:dyDescent="0.3">
      <c r="A78" s="32">
        <f t="shared" si="22"/>
        <v>45811</v>
      </c>
      <c r="B78" s="1">
        <v>45811.797430555554</v>
      </c>
      <c r="C78" t="s">
        <v>60</v>
      </c>
      <c r="D78" t="s">
        <v>60</v>
      </c>
      <c r="E78" t="s">
        <v>60</v>
      </c>
      <c r="F78" t="s">
        <v>61</v>
      </c>
      <c r="G78" t="s">
        <v>62</v>
      </c>
      <c r="H78" t="s">
        <v>63</v>
      </c>
      <c r="I78" t="s">
        <v>70</v>
      </c>
      <c r="J78" t="s">
        <v>65</v>
      </c>
      <c r="K78" t="s">
        <v>71</v>
      </c>
      <c r="L78">
        <v>14</v>
      </c>
      <c r="M78">
        <v>1</v>
      </c>
      <c r="N78">
        <v>168</v>
      </c>
      <c r="O78">
        <v>7891</v>
      </c>
      <c r="P78" t="s">
        <v>238</v>
      </c>
      <c r="Q78" s="1">
        <v>45786.607561458331</v>
      </c>
      <c r="R78">
        <v>104.24</v>
      </c>
      <c r="S78">
        <v>33.713000000000001</v>
      </c>
      <c r="T78">
        <v>3.0920000000000001</v>
      </c>
      <c r="U78">
        <v>10500</v>
      </c>
      <c r="V78">
        <v>113</v>
      </c>
      <c r="W78">
        <v>2101</v>
      </c>
      <c r="X78">
        <v>2966</v>
      </c>
      <c r="Y78">
        <v>0</v>
      </c>
      <c r="Z78">
        <v>2</v>
      </c>
      <c r="AA78">
        <v>0</v>
      </c>
      <c r="AB78">
        <v>0</v>
      </c>
      <c r="AC78">
        <v>105</v>
      </c>
      <c r="AD78">
        <v>35.74</v>
      </c>
      <c r="AE78">
        <v>45.288913999999998</v>
      </c>
      <c r="AF78">
        <v>76.099999999999994</v>
      </c>
      <c r="AG78">
        <v>6.8</v>
      </c>
      <c r="AH78">
        <v>9.1999999999999993</v>
      </c>
      <c r="AI78">
        <v>5.5</v>
      </c>
      <c r="AJ78">
        <v>2.2999999999999998</v>
      </c>
      <c r="AK78">
        <v>0</v>
      </c>
      <c r="AL78">
        <v>0</v>
      </c>
      <c r="AM78">
        <v>2.62</v>
      </c>
      <c r="AN78">
        <v>44.954999999999998</v>
      </c>
      <c r="AO78">
        <v>1.0760000000000001</v>
      </c>
      <c r="AP78">
        <v>20.010000000000002</v>
      </c>
      <c r="AQ78">
        <v>0.27800000000000002</v>
      </c>
      <c r="AR78">
        <v>0</v>
      </c>
      <c r="AS78">
        <v>1.919</v>
      </c>
      <c r="AT78">
        <v>133.17500000000001</v>
      </c>
      <c r="AU78">
        <v>11.9</v>
      </c>
      <c r="AV78">
        <v>16.100000000000001</v>
      </c>
      <c r="AW78">
        <v>9.625</v>
      </c>
      <c r="AX78">
        <v>4.0250000000000004</v>
      </c>
      <c r="AY78">
        <v>0</v>
      </c>
      <c r="AZ78">
        <v>0</v>
      </c>
      <c r="BA78">
        <v>1048</v>
      </c>
      <c r="BB78">
        <v>0</v>
      </c>
      <c r="BC78" t="s">
        <v>67</v>
      </c>
      <c r="BD78">
        <v>0</v>
      </c>
      <c r="BE78" t="s">
        <v>72</v>
      </c>
      <c r="BF78" t="s">
        <v>69</v>
      </c>
      <c r="BG78">
        <v>1.18</v>
      </c>
      <c r="BH78">
        <v>0</v>
      </c>
      <c r="BI78" s="1">
        <v>45823.836363113427</v>
      </c>
      <c r="BJ78">
        <v>3.6</v>
      </c>
      <c r="BK78">
        <v>0.8589</v>
      </c>
      <c r="BL78" s="36">
        <f>HLOOKUP($A78,차량별코스!$E$1:$AZ$20,_xlfn.XLOOKUP(탕데이터!$I78,차량별코스!$D$2:$D$20,차량별코스!$A$2:$A$20),0)</f>
        <v>8</v>
      </c>
      <c r="BM78">
        <f t="shared" si="23"/>
        <v>3997.2200000000012</v>
      </c>
      <c r="BN78">
        <f t="shared" si="24"/>
        <v>464.58699999999999</v>
      </c>
      <c r="BO78">
        <f>IF(COUNTIFS($BL$2:$BL78,$BL78,$O$2:$O78,$O78,$G$2:$G78,$G78)=1,_xlfn.MAXIFS($BO$2:$BO77,$O$2:$O77,$O78,$G$2:$G77,$G78)+1,_xlfn.MAXIFS($BO$2:$BO77,$O$2:$O77,$O78,$G$2:$G77,$G78))</f>
        <v>2</v>
      </c>
      <c r="BP78">
        <f t="shared" si="25"/>
        <v>5776.4999999999991</v>
      </c>
      <c r="BQ78">
        <f t="shared" si="26"/>
        <v>714</v>
      </c>
      <c r="BR78">
        <f t="shared" si="27"/>
        <v>966</v>
      </c>
      <c r="BS78">
        <f t="shared" si="28"/>
        <v>577.5</v>
      </c>
      <c r="BT78">
        <f t="shared" si="29"/>
        <v>241.5</v>
      </c>
      <c r="BU78">
        <f t="shared" si="30"/>
        <v>0</v>
      </c>
      <c r="BV78">
        <f t="shared" si="31"/>
        <v>0</v>
      </c>
      <c r="BW78">
        <f t="shared" si="32"/>
        <v>8275.5</v>
      </c>
      <c r="BX78">
        <f t="shared" si="33"/>
        <v>7891</v>
      </c>
      <c r="BY78" t="str">
        <f t="shared" si="34"/>
        <v>직행1</v>
      </c>
      <c r="BZ78">
        <f t="shared" si="35"/>
        <v>8</v>
      </c>
    </row>
    <row r="79" spans="1:78" x14ac:dyDescent="0.3">
      <c r="A79" s="32">
        <f t="shared" si="22"/>
        <v>45812</v>
      </c>
      <c r="B79" s="1">
        <v>45812.388275462959</v>
      </c>
      <c r="C79" t="s">
        <v>60</v>
      </c>
      <c r="D79" t="s">
        <v>60</v>
      </c>
      <c r="E79" t="s">
        <v>60</v>
      </c>
      <c r="F79" t="s">
        <v>61</v>
      </c>
      <c r="G79" t="s">
        <v>62</v>
      </c>
      <c r="H79" t="s">
        <v>63</v>
      </c>
      <c r="I79" t="s">
        <v>70</v>
      </c>
      <c r="J79" t="s">
        <v>65</v>
      </c>
      <c r="K79" t="s">
        <v>71</v>
      </c>
      <c r="L79">
        <v>14</v>
      </c>
      <c r="M79">
        <v>1</v>
      </c>
      <c r="N79">
        <v>168</v>
      </c>
      <c r="O79">
        <v>7891</v>
      </c>
      <c r="P79" t="s">
        <v>238</v>
      </c>
      <c r="Q79" s="1">
        <v>45786.607561458331</v>
      </c>
      <c r="R79">
        <v>38.253999999999998</v>
      </c>
      <c r="S79">
        <v>15.15</v>
      </c>
      <c r="T79">
        <v>2.5249999999999999</v>
      </c>
      <c r="U79">
        <v>4944</v>
      </c>
      <c r="V79">
        <v>102</v>
      </c>
      <c r="W79">
        <v>1575</v>
      </c>
      <c r="X79">
        <v>991</v>
      </c>
      <c r="Y79">
        <v>0</v>
      </c>
      <c r="Z79">
        <v>2</v>
      </c>
      <c r="AA79">
        <v>2</v>
      </c>
      <c r="AB79">
        <v>257</v>
      </c>
      <c r="AC79">
        <v>86</v>
      </c>
      <c r="AD79">
        <v>27.85</v>
      </c>
      <c r="AE79">
        <v>42.153168000000001</v>
      </c>
      <c r="AF79">
        <v>69.3</v>
      </c>
      <c r="AG79">
        <v>8.6</v>
      </c>
      <c r="AH79">
        <v>13.8</v>
      </c>
      <c r="AI79">
        <v>7.7</v>
      </c>
      <c r="AJ79">
        <v>0.6</v>
      </c>
      <c r="AK79">
        <v>0</v>
      </c>
      <c r="AL79">
        <v>0</v>
      </c>
      <c r="AM79">
        <v>2.14</v>
      </c>
      <c r="AN79">
        <v>52.018999999999998</v>
      </c>
      <c r="AO79">
        <v>2.0630000000000002</v>
      </c>
      <c r="AP79">
        <v>31.856999999999999</v>
      </c>
      <c r="AQ79">
        <v>0.23499999999999999</v>
      </c>
      <c r="AR79">
        <v>0</v>
      </c>
      <c r="AS79">
        <v>5.2279999999999998</v>
      </c>
      <c r="AT79">
        <v>56.594999999999999</v>
      </c>
      <c r="AU79">
        <v>7.0229999999999997</v>
      </c>
      <c r="AV79">
        <v>11.27</v>
      </c>
      <c r="AW79">
        <v>6.2880000000000003</v>
      </c>
      <c r="AX79">
        <v>0.49</v>
      </c>
      <c r="AY79">
        <v>0</v>
      </c>
      <c r="AZ79">
        <v>0</v>
      </c>
      <c r="BA79">
        <v>379</v>
      </c>
      <c r="BB79">
        <v>0</v>
      </c>
      <c r="BC79" t="s">
        <v>67</v>
      </c>
      <c r="BD79">
        <v>0</v>
      </c>
      <c r="BE79" t="s">
        <v>72</v>
      </c>
      <c r="BF79" t="s">
        <v>69</v>
      </c>
      <c r="BG79">
        <v>1.18</v>
      </c>
      <c r="BH79">
        <v>0</v>
      </c>
      <c r="BI79" s="1">
        <v>45823.836363113427</v>
      </c>
      <c r="BJ79">
        <v>3.6</v>
      </c>
      <c r="BK79">
        <v>0.70140000000000002</v>
      </c>
      <c r="BL79" s="36">
        <f>HLOOKUP($A79,차량별코스!$E$1:$AZ$20,_xlfn.XLOOKUP(탕데이터!$I79,차량별코스!$D$2:$D$20,차량별코스!$A$2:$A$20),0)</f>
        <v>9</v>
      </c>
      <c r="BM79">
        <f t="shared" si="23"/>
        <v>3997.2200000000012</v>
      </c>
      <c r="BN79">
        <f t="shared" si="24"/>
        <v>321.786</v>
      </c>
      <c r="BO79">
        <f>IF(COUNTIFS($BL$2:$BL79,$BL79,$O$2:$O79,$O79,$G$2:$G79,$G79)=1,_xlfn.MAXIFS($BO$2:$BO78,$O$2:$O78,$O79,$G$2:$G78,$G79)+1,_xlfn.MAXIFS($BO$2:$BO78,$O$2:$O78,$O79,$G$2:$G78,$G79))</f>
        <v>3</v>
      </c>
      <c r="BP79">
        <f t="shared" si="25"/>
        <v>1749.1919999999996</v>
      </c>
      <c r="BQ79">
        <f t="shared" si="26"/>
        <v>425.18399999999997</v>
      </c>
      <c r="BR79">
        <f t="shared" si="27"/>
        <v>682.27200000000005</v>
      </c>
      <c r="BS79">
        <f t="shared" si="28"/>
        <v>380.68799999999999</v>
      </c>
      <c r="BT79">
        <f t="shared" si="29"/>
        <v>29.664000000000001</v>
      </c>
      <c r="BU79">
        <f t="shared" si="30"/>
        <v>0</v>
      </c>
      <c r="BV79">
        <f t="shared" si="31"/>
        <v>0</v>
      </c>
      <c r="BW79">
        <f t="shared" si="32"/>
        <v>3266.9999999999995</v>
      </c>
      <c r="BX79">
        <f t="shared" si="33"/>
        <v>7891</v>
      </c>
      <c r="BY79" t="str">
        <f t="shared" si="34"/>
        <v>직행1</v>
      </c>
      <c r="BZ79">
        <f t="shared" si="35"/>
        <v>9</v>
      </c>
    </row>
    <row r="80" spans="1:78" x14ac:dyDescent="0.3">
      <c r="A80" s="32">
        <f t="shared" si="22"/>
        <v>45812</v>
      </c>
      <c r="B80" s="1">
        <v>45812.450243055559</v>
      </c>
      <c r="C80" t="s">
        <v>60</v>
      </c>
      <c r="D80" t="s">
        <v>60</v>
      </c>
      <c r="E80" t="s">
        <v>60</v>
      </c>
      <c r="F80" t="s">
        <v>61</v>
      </c>
      <c r="G80" t="s">
        <v>62</v>
      </c>
      <c r="H80" t="s">
        <v>63</v>
      </c>
      <c r="I80" t="s">
        <v>70</v>
      </c>
      <c r="J80" t="s">
        <v>65</v>
      </c>
      <c r="K80" t="s">
        <v>71</v>
      </c>
      <c r="L80">
        <v>14</v>
      </c>
      <c r="M80">
        <v>1</v>
      </c>
      <c r="N80">
        <v>168</v>
      </c>
      <c r="O80">
        <v>7891</v>
      </c>
      <c r="P80" t="s">
        <v>238</v>
      </c>
      <c r="Q80" s="1">
        <v>45786.607561458331</v>
      </c>
      <c r="R80">
        <v>18.390999999999998</v>
      </c>
      <c r="S80">
        <v>6.1360000000000001</v>
      </c>
      <c r="T80">
        <v>2.9969999999999999</v>
      </c>
      <c r="U80">
        <v>1700</v>
      </c>
      <c r="V80">
        <v>123</v>
      </c>
      <c r="W80">
        <v>93</v>
      </c>
      <c r="X80">
        <v>511</v>
      </c>
      <c r="Y80">
        <v>0</v>
      </c>
      <c r="Z80">
        <v>0</v>
      </c>
      <c r="AA80">
        <v>0</v>
      </c>
      <c r="AB80">
        <v>0</v>
      </c>
      <c r="AC80">
        <v>71</v>
      </c>
      <c r="AD80">
        <v>38.950000000000003</v>
      </c>
      <c r="AE80">
        <v>44.614201000000001</v>
      </c>
      <c r="AF80">
        <v>97.2</v>
      </c>
      <c r="AG80">
        <v>0.6</v>
      </c>
      <c r="AH80">
        <v>1.4</v>
      </c>
      <c r="AI80">
        <v>0.7</v>
      </c>
      <c r="AJ80">
        <v>0</v>
      </c>
      <c r="AK80">
        <v>0</v>
      </c>
      <c r="AL80">
        <v>0</v>
      </c>
      <c r="AM80">
        <v>2.54</v>
      </c>
      <c r="AN80">
        <v>45.695</v>
      </c>
      <c r="AO80">
        <v>7.2350000000000003</v>
      </c>
      <c r="AP80">
        <v>5.4710000000000001</v>
      </c>
      <c r="AQ80">
        <v>0.27200000000000002</v>
      </c>
      <c r="AR80">
        <v>0</v>
      </c>
      <c r="AS80">
        <v>0</v>
      </c>
      <c r="AT80">
        <v>27.54</v>
      </c>
      <c r="AU80">
        <v>0.17</v>
      </c>
      <c r="AV80">
        <v>0.39700000000000002</v>
      </c>
      <c r="AW80">
        <v>0.19800000000000001</v>
      </c>
      <c r="AX80">
        <v>0</v>
      </c>
      <c r="AY80">
        <v>0</v>
      </c>
      <c r="AZ80">
        <v>0</v>
      </c>
      <c r="BA80">
        <v>181</v>
      </c>
      <c r="BB80">
        <v>0</v>
      </c>
      <c r="BC80" t="s">
        <v>67</v>
      </c>
      <c r="BD80">
        <v>0</v>
      </c>
      <c r="BE80" t="s">
        <v>72</v>
      </c>
      <c r="BF80" t="s">
        <v>69</v>
      </c>
      <c r="BG80">
        <v>1.18</v>
      </c>
      <c r="BH80">
        <v>0</v>
      </c>
      <c r="BI80" s="1">
        <v>45823.836363113427</v>
      </c>
      <c r="BJ80">
        <v>3.6</v>
      </c>
      <c r="BK80">
        <v>0.83260000000000001</v>
      </c>
      <c r="BL80" s="36">
        <f>HLOOKUP($A80,차량별코스!$E$1:$AZ$20,_xlfn.XLOOKUP(탕데이터!$I80,차량별코스!$D$2:$D$20,차량별코스!$A$2:$A$20),0)</f>
        <v>9</v>
      </c>
      <c r="BM80">
        <f t="shared" si="23"/>
        <v>3997.2200000000012</v>
      </c>
      <c r="BN80">
        <f t="shared" si="24"/>
        <v>321.786</v>
      </c>
      <c r="BO80">
        <f>IF(COUNTIFS($BL$2:$BL80,$BL80,$O$2:$O80,$O80,$G$2:$G80,$G80)=1,_xlfn.MAXIFS($BO$2:$BO79,$O$2:$O79,$O80,$G$2:$G79,$G80)+1,_xlfn.MAXIFS($BO$2:$BO79,$O$2:$O79,$O80,$G$2:$G79,$G80))</f>
        <v>3</v>
      </c>
      <c r="BP80">
        <f t="shared" si="25"/>
        <v>1436.3999999999999</v>
      </c>
      <c r="BQ80">
        <f t="shared" si="26"/>
        <v>10.200000000000001</v>
      </c>
      <c r="BR80">
        <f t="shared" si="27"/>
        <v>23.799999999999997</v>
      </c>
      <c r="BS80">
        <f t="shared" si="28"/>
        <v>11.899999999999999</v>
      </c>
      <c r="BT80">
        <f t="shared" si="29"/>
        <v>0</v>
      </c>
      <c r="BU80">
        <f t="shared" si="30"/>
        <v>0</v>
      </c>
      <c r="BV80">
        <f t="shared" si="31"/>
        <v>0</v>
      </c>
      <c r="BW80">
        <f t="shared" si="32"/>
        <v>1482.3</v>
      </c>
      <c r="BX80">
        <f t="shared" si="33"/>
        <v>7891</v>
      </c>
      <c r="BY80" t="str">
        <f t="shared" si="34"/>
        <v>직행1</v>
      </c>
      <c r="BZ80">
        <f t="shared" si="35"/>
        <v>9</v>
      </c>
    </row>
    <row r="81" spans="1:78" x14ac:dyDescent="0.3">
      <c r="A81" s="32">
        <f t="shared" si="22"/>
        <v>45812</v>
      </c>
      <c r="B81" s="1">
        <v>45812.47552083333</v>
      </c>
      <c r="C81" t="s">
        <v>60</v>
      </c>
      <c r="D81" t="s">
        <v>60</v>
      </c>
      <c r="E81" t="s">
        <v>60</v>
      </c>
      <c r="F81" t="s">
        <v>61</v>
      </c>
      <c r="G81" t="s">
        <v>62</v>
      </c>
      <c r="H81" t="s">
        <v>63</v>
      </c>
      <c r="I81" t="s">
        <v>70</v>
      </c>
      <c r="J81" t="s">
        <v>65</v>
      </c>
      <c r="K81" t="s">
        <v>71</v>
      </c>
      <c r="L81">
        <v>14</v>
      </c>
      <c r="M81">
        <v>1</v>
      </c>
      <c r="N81">
        <v>168</v>
      </c>
      <c r="O81">
        <v>7891</v>
      </c>
      <c r="P81" t="s">
        <v>238</v>
      </c>
      <c r="Q81" s="1">
        <v>45786.607561458331</v>
      </c>
      <c r="R81">
        <v>56.774000000000001</v>
      </c>
      <c r="S81">
        <v>17.887</v>
      </c>
      <c r="T81">
        <v>3.1739999999999999</v>
      </c>
      <c r="U81">
        <v>5302</v>
      </c>
      <c r="V81">
        <v>17</v>
      </c>
      <c r="W81">
        <v>853</v>
      </c>
      <c r="X81">
        <v>1567</v>
      </c>
      <c r="Y81">
        <v>0</v>
      </c>
      <c r="Z81">
        <v>2</v>
      </c>
      <c r="AA81">
        <v>0</v>
      </c>
      <c r="AB81">
        <v>0</v>
      </c>
      <c r="AC81">
        <v>89</v>
      </c>
      <c r="AD81">
        <v>38.549999999999997</v>
      </c>
      <c r="AE81">
        <v>46.116069000000003</v>
      </c>
      <c r="AF81">
        <v>94.4</v>
      </c>
      <c r="AG81">
        <v>1.4</v>
      </c>
      <c r="AH81">
        <v>1.6</v>
      </c>
      <c r="AI81">
        <v>2.4</v>
      </c>
      <c r="AJ81">
        <v>0.2</v>
      </c>
      <c r="AK81">
        <v>0</v>
      </c>
      <c r="AL81">
        <v>0</v>
      </c>
      <c r="AM81">
        <v>2.69</v>
      </c>
      <c r="AN81">
        <v>44.441000000000003</v>
      </c>
      <c r="AO81">
        <v>0.32100000000000001</v>
      </c>
      <c r="AP81">
        <v>16.088000000000001</v>
      </c>
      <c r="AQ81">
        <v>0.26400000000000001</v>
      </c>
      <c r="AR81">
        <v>0</v>
      </c>
      <c r="AS81">
        <v>3.5230000000000001</v>
      </c>
      <c r="AT81">
        <v>83.387</v>
      </c>
      <c r="AU81">
        <v>1.2370000000000001</v>
      </c>
      <c r="AV81">
        <v>1.413</v>
      </c>
      <c r="AW81">
        <v>2.12</v>
      </c>
      <c r="AX81">
        <v>0.17699999999999999</v>
      </c>
      <c r="AY81">
        <v>0</v>
      </c>
      <c r="AZ81">
        <v>0</v>
      </c>
      <c r="BA81">
        <v>572</v>
      </c>
      <c r="BB81">
        <v>0</v>
      </c>
      <c r="BC81" t="s">
        <v>67</v>
      </c>
      <c r="BD81">
        <v>0</v>
      </c>
      <c r="BE81" t="s">
        <v>72</v>
      </c>
      <c r="BF81" t="s">
        <v>69</v>
      </c>
      <c r="BG81">
        <v>1.18</v>
      </c>
      <c r="BH81">
        <v>0</v>
      </c>
      <c r="BI81" s="1">
        <v>45823.836363113427</v>
      </c>
      <c r="BJ81">
        <v>3.6</v>
      </c>
      <c r="BK81">
        <v>0.88170000000000004</v>
      </c>
      <c r="BL81" s="36">
        <f>HLOOKUP($A81,차량별코스!$E$1:$AZ$20,_xlfn.XLOOKUP(탕데이터!$I81,차량별코스!$D$2:$D$20,차량별코스!$A$2:$A$20),0)</f>
        <v>9</v>
      </c>
      <c r="BM81">
        <f t="shared" si="23"/>
        <v>3997.2200000000012</v>
      </c>
      <c r="BN81">
        <f t="shared" si="24"/>
        <v>321.786</v>
      </c>
      <c r="BO81">
        <f>IF(COUNTIFS($BL$2:$BL81,$BL81,$O$2:$O81,$O81,$G$2:$G81,$G81)=1,_xlfn.MAXIFS($BO$2:$BO80,$O$2:$O80,$O81,$G$2:$G80,$G81)+1,_xlfn.MAXIFS($BO$2:$BO80,$O$2:$O80,$O81,$G$2:$G80,$G81))</f>
        <v>3</v>
      </c>
      <c r="BP81">
        <f t="shared" si="25"/>
        <v>4135.0880000000006</v>
      </c>
      <c r="BQ81">
        <f t="shared" si="26"/>
        <v>74.227999999999994</v>
      </c>
      <c r="BR81">
        <f t="shared" si="27"/>
        <v>84.832000000000008</v>
      </c>
      <c r="BS81">
        <f t="shared" si="28"/>
        <v>127.248</v>
      </c>
      <c r="BT81">
        <f t="shared" si="29"/>
        <v>10.604000000000001</v>
      </c>
      <c r="BU81">
        <f t="shared" si="30"/>
        <v>0</v>
      </c>
      <c r="BV81">
        <f t="shared" si="31"/>
        <v>0</v>
      </c>
      <c r="BW81">
        <f t="shared" si="32"/>
        <v>4432.0000000000009</v>
      </c>
      <c r="BX81">
        <f t="shared" si="33"/>
        <v>7891</v>
      </c>
      <c r="BY81" t="str">
        <f t="shared" si="34"/>
        <v>직행1</v>
      </c>
      <c r="BZ81">
        <f t="shared" si="35"/>
        <v>9</v>
      </c>
    </row>
    <row r="82" spans="1:78" x14ac:dyDescent="0.3">
      <c r="A82" s="32">
        <f t="shared" si="22"/>
        <v>45812</v>
      </c>
      <c r="B82" s="1">
        <v>45812.551064814812</v>
      </c>
      <c r="C82" t="s">
        <v>60</v>
      </c>
      <c r="D82" t="s">
        <v>60</v>
      </c>
      <c r="E82" t="s">
        <v>60</v>
      </c>
      <c r="F82" t="s">
        <v>61</v>
      </c>
      <c r="G82" t="s">
        <v>62</v>
      </c>
      <c r="H82" t="s">
        <v>63</v>
      </c>
      <c r="I82" t="s">
        <v>70</v>
      </c>
      <c r="J82" t="s">
        <v>65</v>
      </c>
      <c r="K82" t="s">
        <v>71</v>
      </c>
      <c r="L82">
        <v>14</v>
      </c>
      <c r="M82">
        <v>1</v>
      </c>
      <c r="N82">
        <v>168</v>
      </c>
      <c r="O82">
        <v>7891</v>
      </c>
      <c r="P82" t="s">
        <v>238</v>
      </c>
      <c r="Q82" s="1">
        <v>45786.607561458331</v>
      </c>
      <c r="R82">
        <v>16.515999999999998</v>
      </c>
      <c r="S82">
        <v>5.1449999999999996</v>
      </c>
      <c r="T82">
        <v>3.21</v>
      </c>
      <c r="U82">
        <v>1171</v>
      </c>
      <c r="V82">
        <v>7</v>
      </c>
      <c r="W82">
        <v>83</v>
      </c>
      <c r="X82">
        <v>425</v>
      </c>
      <c r="Y82">
        <v>0</v>
      </c>
      <c r="Z82">
        <v>0</v>
      </c>
      <c r="AA82">
        <v>0</v>
      </c>
      <c r="AB82">
        <v>0</v>
      </c>
      <c r="AC82">
        <v>75</v>
      </c>
      <c r="AD82">
        <v>50.78</v>
      </c>
      <c r="AE82">
        <v>55.002364</v>
      </c>
      <c r="AF82">
        <v>98.1</v>
      </c>
      <c r="AG82">
        <v>0.2</v>
      </c>
      <c r="AH82">
        <v>0.4</v>
      </c>
      <c r="AI82">
        <v>1.3</v>
      </c>
      <c r="AJ82">
        <v>0</v>
      </c>
      <c r="AK82">
        <v>0</v>
      </c>
      <c r="AL82">
        <v>0</v>
      </c>
      <c r="AM82">
        <v>2.72</v>
      </c>
      <c r="AN82">
        <v>53.661999999999999</v>
      </c>
      <c r="AO82">
        <v>0.59799999999999998</v>
      </c>
      <c r="AP82">
        <v>7.0880000000000001</v>
      </c>
      <c r="AQ82">
        <v>0.24199999999999999</v>
      </c>
      <c r="AR82">
        <v>0</v>
      </c>
      <c r="AS82">
        <v>0</v>
      </c>
      <c r="AT82">
        <v>17.984999999999999</v>
      </c>
      <c r="AU82">
        <v>3.6999999999999998E-2</v>
      </c>
      <c r="AV82">
        <v>7.2999999999999995E-2</v>
      </c>
      <c r="AW82">
        <v>0.23799999999999999</v>
      </c>
      <c r="AX82">
        <v>0</v>
      </c>
      <c r="AY82">
        <v>0</v>
      </c>
      <c r="AZ82">
        <v>0</v>
      </c>
      <c r="BA82">
        <v>167</v>
      </c>
      <c r="BB82">
        <v>0</v>
      </c>
      <c r="BC82" t="s">
        <v>67</v>
      </c>
      <c r="BD82">
        <v>0</v>
      </c>
      <c r="BE82" t="s">
        <v>72</v>
      </c>
      <c r="BF82" t="s">
        <v>69</v>
      </c>
      <c r="BG82">
        <v>1.18</v>
      </c>
      <c r="BH82">
        <v>0</v>
      </c>
      <c r="BI82" s="1">
        <v>45823.836363113427</v>
      </c>
      <c r="BJ82">
        <v>3.6</v>
      </c>
      <c r="BK82">
        <v>0.89170000000000005</v>
      </c>
      <c r="BL82" s="36">
        <f>HLOOKUP($A82,차량별코스!$E$1:$AZ$20,_xlfn.XLOOKUP(탕데이터!$I82,차량별코스!$D$2:$D$20,차량별코스!$A$2:$A$20),0)</f>
        <v>9</v>
      </c>
      <c r="BM82">
        <f t="shared" si="23"/>
        <v>3997.2200000000012</v>
      </c>
      <c r="BN82">
        <f t="shared" si="24"/>
        <v>321.786</v>
      </c>
      <c r="BO82">
        <f>IF(COUNTIFS($BL$2:$BL82,$BL82,$O$2:$O82,$O82,$G$2:$G82,$G82)=1,_xlfn.MAXIFS($BO$2:$BO81,$O$2:$O81,$O82,$G$2:$G81,$G82)+1,_xlfn.MAXIFS($BO$2:$BO81,$O$2:$O81,$O82,$G$2:$G81,$G82))</f>
        <v>3</v>
      </c>
      <c r="BP82">
        <f t="shared" si="25"/>
        <v>1058.751</v>
      </c>
      <c r="BQ82">
        <f t="shared" si="26"/>
        <v>2.3420000000000001</v>
      </c>
      <c r="BR82">
        <f t="shared" si="27"/>
        <v>4.6840000000000002</v>
      </c>
      <c r="BS82">
        <f t="shared" si="28"/>
        <v>15.223000000000001</v>
      </c>
      <c r="BT82">
        <f t="shared" si="29"/>
        <v>0</v>
      </c>
      <c r="BU82">
        <f t="shared" si="30"/>
        <v>0</v>
      </c>
      <c r="BV82">
        <f t="shared" si="31"/>
        <v>0</v>
      </c>
      <c r="BW82">
        <f t="shared" si="32"/>
        <v>1081</v>
      </c>
      <c r="BX82">
        <f t="shared" si="33"/>
        <v>7891</v>
      </c>
      <c r="BY82" t="str">
        <f t="shared" si="34"/>
        <v>직행1</v>
      </c>
      <c r="BZ82">
        <f t="shared" si="35"/>
        <v>9</v>
      </c>
    </row>
    <row r="83" spans="1:78" x14ac:dyDescent="0.3">
      <c r="A83" s="32">
        <f t="shared" si="22"/>
        <v>45812</v>
      </c>
      <c r="B83" s="1">
        <v>45812.603738425925</v>
      </c>
      <c r="C83" t="s">
        <v>60</v>
      </c>
      <c r="D83" t="s">
        <v>60</v>
      </c>
      <c r="E83" t="s">
        <v>60</v>
      </c>
      <c r="F83" t="s">
        <v>61</v>
      </c>
      <c r="G83" t="s">
        <v>62</v>
      </c>
      <c r="H83" t="s">
        <v>63</v>
      </c>
      <c r="I83" t="s">
        <v>70</v>
      </c>
      <c r="J83" t="s">
        <v>65</v>
      </c>
      <c r="K83" t="s">
        <v>71</v>
      </c>
      <c r="L83">
        <v>14</v>
      </c>
      <c r="M83">
        <v>1</v>
      </c>
      <c r="N83">
        <v>168</v>
      </c>
      <c r="O83">
        <v>7891</v>
      </c>
      <c r="P83" t="s">
        <v>238</v>
      </c>
      <c r="Q83" s="1">
        <v>45786.607561458331</v>
      </c>
      <c r="R83">
        <v>18.428999999999998</v>
      </c>
      <c r="S83">
        <v>6.2469999999999999</v>
      </c>
      <c r="T83">
        <v>2.95</v>
      </c>
      <c r="U83">
        <v>1731</v>
      </c>
      <c r="V83">
        <v>44</v>
      </c>
      <c r="W83">
        <v>414</v>
      </c>
      <c r="X83">
        <v>551</v>
      </c>
      <c r="Y83">
        <v>1</v>
      </c>
      <c r="Z83">
        <v>0</v>
      </c>
      <c r="AA83">
        <v>0</v>
      </c>
      <c r="AB83">
        <v>0</v>
      </c>
      <c r="AC83">
        <v>91</v>
      </c>
      <c r="AD83">
        <v>38.33</v>
      </c>
      <c r="AE83">
        <v>52.116591</v>
      </c>
      <c r="AF83">
        <v>97.7</v>
      </c>
      <c r="AG83">
        <v>0.4</v>
      </c>
      <c r="AH83">
        <v>0.5</v>
      </c>
      <c r="AI83">
        <v>1</v>
      </c>
      <c r="AJ83">
        <v>0.4</v>
      </c>
      <c r="AK83">
        <v>0</v>
      </c>
      <c r="AL83">
        <v>0</v>
      </c>
      <c r="AM83">
        <v>2.5</v>
      </c>
      <c r="AN83">
        <v>55.55</v>
      </c>
      <c r="AO83">
        <v>2.5419999999999998</v>
      </c>
      <c r="AP83">
        <v>23.917000000000002</v>
      </c>
      <c r="AQ83">
        <v>0.27100000000000002</v>
      </c>
      <c r="AR83">
        <v>5.4260000000000002</v>
      </c>
      <c r="AS83">
        <v>0</v>
      </c>
      <c r="AT83">
        <v>27.681999999999999</v>
      </c>
      <c r="AU83">
        <v>0.113</v>
      </c>
      <c r="AV83">
        <v>0.14199999999999999</v>
      </c>
      <c r="AW83">
        <v>0.28299999999999997</v>
      </c>
      <c r="AX83">
        <v>0.113</v>
      </c>
      <c r="AY83">
        <v>0</v>
      </c>
      <c r="AZ83">
        <v>0</v>
      </c>
      <c r="BA83">
        <v>189</v>
      </c>
      <c r="BB83">
        <v>0</v>
      </c>
      <c r="BC83" t="s">
        <v>67</v>
      </c>
      <c r="BD83">
        <v>0</v>
      </c>
      <c r="BE83" t="s">
        <v>72</v>
      </c>
      <c r="BF83" t="s">
        <v>69</v>
      </c>
      <c r="BG83">
        <v>1.18</v>
      </c>
      <c r="BH83">
        <v>0</v>
      </c>
      <c r="BI83" s="1">
        <v>45823.836363113427</v>
      </c>
      <c r="BJ83">
        <v>3.6</v>
      </c>
      <c r="BK83">
        <v>0.81950000000000001</v>
      </c>
      <c r="BL83" s="36">
        <f>HLOOKUP($A83,차량별코스!$E$1:$AZ$20,_xlfn.XLOOKUP(탕데이터!$I83,차량별코스!$D$2:$D$20,차량별코스!$A$2:$A$20),0)</f>
        <v>9</v>
      </c>
      <c r="BM83">
        <f t="shared" si="23"/>
        <v>3997.2200000000012</v>
      </c>
      <c r="BN83">
        <f t="shared" si="24"/>
        <v>321.786</v>
      </c>
      <c r="BO83">
        <f>IF(COUNTIFS($BL$2:$BL83,$BL83,$O$2:$O83,$O83,$G$2:$G83,$G83)=1,_xlfn.MAXIFS($BO$2:$BO82,$O$2:$O82,$O83,$G$2:$G82,$G83)+1,_xlfn.MAXIFS($BO$2:$BO82,$O$2:$O82,$O83,$G$2:$G82,$G83))</f>
        <v>3</v>
      </c>
      <c r="BP83">
        <f t="shared" si="25"/>
        <v>1233.1869999999999</v>
      </c>
      <c r="BQ83">
        <f t="shared" si="26"/>
        <v>6.9240000000000004</v>
      </c>
      <c r="BR83">
        <f t="shared" si="27"/>
        <v>8.6549999999999994</v>
      </c>
      <c r="BS83">
        <f t="shared" si="28"/>
        <v>17.309999999999999</v>
      </c>
      <c r="BT83">
        <f t="shared" si="29"/>
        <v>6.9240000000000004</v>
      </c>
      <c r="BU83">
        <f t="shared" si="30"/>
        <v>0</v>
      </c>
      <c r="BV83">
        <f t="shared" si="31"/>
        <v>0</v>
      </c>
      <c r="BW83">
        <f t="shared" si="32"/>
        <v>1272.9999999999998</v>
      </c>
      <c r="BX83">
        <f t="shared" si="33"/>
        <v>7891</v>
      </c>
      <c r="BY83" t="str">
        <f t="shared" si="34"/>
        <v>직행1</v>
      </c>
      <c r="BZ83">
        <f t="shared" si="35"/>
        <v>9</v>
      </c>
    </row>
    <row r="84" spans="1:78" x14ac:dyDescent="0.3">
      <c r="A84" s="32">
        <f t="shared" si="22"/>
        <v>45812</v>
      </c>
      <c r="B84" s="1">
        <v>45812.628148148149</v>
      </c>
      <c r="C84" t="s">
        <v>60</v>
      </c>
      <c r="D84" t="s">
        <v>60</v>
      </c>
      <c r="E84" t="s">
        <v>60</v>
      </c>
      <c r="F84" t="s">
        <v>61</v>
      </c>
      <c r="G84" t="s">
        <v>62</v>
      </c>
      <c r="H84" t="s">
        <v>63</v>
      </c>
      <c r="I84" t="s">
        <v>70</v>
      </c>
      <c r="J84" t="s">
        <v>65</v>
      </c>
      <c r="K84" t="s">
        <v>71</v>
      </c>
      <c r="L84">
        <v>14</v>
      </c>
      <c r="M84">
        <v>1</v>
      </c>
      <c r="N84">
        <v>168</v>
      </c>
      <c r="O84">
        <v>7891</v>
      </c>
      <c r="P84" t="s">
        <v>238</v>
      </c>
      <c r="Q84" s="1">
        <v>45786.607561458331</v>
      </c>
      <c r="R84">
        <v>16.803000000000001</v>
      </c>
      <c r="S84">
        <v>4.91</v>
      </c>
      <c r="T84">
        <v>3.4220000000000002</v>
      </c>
      <c r="U84">
        <v>1605</v>
      </c>
      <c r="V84">
        <v>27</v>
      </c>
      <c r="W84">
        <v>302</v>
      </c>
      <c r="X84">
        <v>319</v>
      </c>
      <c r="Y84">
        <v>0</v>
      </c>
      <c r="Z84">
        <v>0</v>
      </c>
      <c r="AA84">
        <v>0</v>
      </c>
      <c r="AB84">
        <v>0</v>
      </c>
      <c r="AC84">
        <v>84</v>
      </c>
      <c r="AD84">
        <v>37.69</v>
      </c>
      <c r="AE84">
        <v>47.406508000000002</v>
      </c>
      <c r="AF84">
        <v>96.6</v>
      </c>
      <c r="AG84">
        <v>0.5</v>
      </c>
      <c r="AH84">
        <v>1.1000000000000001</v>
      </c>
      <c r="AI84">
        <v>1.6</v>
      </c>
      <c r="AJ84">
        <v>0.2</v>
      </c>
      <c r="AK84">
        <v>0</v>
      </c>
      <c r="AL84">
        <v>0</v>
      </c>
      <c r="AM84">
        <v>2.9</v>
      </c>
      <c r="AN84">
        <v>42.055999999999997</v>
      </c>
      <c r="AO84">
        <v>1.6819999999999999</v>
      </c>
      <c r="AP84">
        <v>18.815999999999999</v>
      </c>
      <c r="AQ84">
        <v>0.17899999999999999</v>
      </c>
      <c r="AR84">
        <v>0</v>
      </c>
      <c r="AS84">
        <v>0</v>
      </c>
      <c r="AT84">
        <v>25.76</v>
      </c>
      <c r="AU84">
        <v>0.13300000000000001</v>
      </c>
      <c r="AV84">
        <v>0.29299999999999998</v>
      </c>
      <c r="AW84">
        <v>0.42699999999999999</v>
      </c>
      <c r="AX84">
        <v>5.2999999999999999E-2</v>
      </c>
      <c r="AY84">
        <v>0</v>
      </c>
      <c r="AZ84">
        <v>0</v>
      </c>
      <c r="BA84">
        <v>171</v>
      </c>
      <c r="BB84">
        <v>0</v>
      </c>
      <c r="BC84" t="s">
        <v>67</v>
      </c>
      <c r="BD84">
        <v>0</v>
      </c>
      <c r="BE84" t="s">
        <v>72</v>
      </c>
      <c r="BF84" t="s">
        <v>69</v>
      </c>
      <c r="BG84">
        <v>1.18</v>
      </c>
      <c r="BH84">
        <v>0</v>
      </c>
      <c r="BI84" s="1">
        <v>45823.836363113427</v>
      </c>
      <c r="BJ84">
        <v>3.6</v>
      </c>
      <c r="BK84">
        <v>0.9506</v>
      </c>
      <c r="BL84" s="36">
        <f>HLOOKUP($A84,차량별코스!$E$1:$AZ$20,_xlfn.XLOOKUP(탕데이터!$I84,차량별코스!$D$2:$D$20,차량별코스!$A$2:$A$20),0)</f>
        <v>9</v>
      </c>
      <c r="BM84">
        <f t="shared" si="23"/>
        <v>3997.2200000000012</v>
      </c>
      <c r="BN84">
        <f t="shared" si="24"/>
        <v>321.786</v>
      </c>
      <c r="BO84">
        <f>IF(COUNTIFS($BL$2:$BL84,$BL84,$O$2:$O84,$O84,$G$2:$G84,$G84)=1,_xlfn.MAXIFS($BO$2:$BO83,$O$2:$O83,$O84,$G$2:$G83,$G84)+1,_xlfn.MAXIFS($BO$2:$BO83,$O$2:$O83,$O84,$G$2:$G83,$G84))</f>
        <v>3</v>
      </c>
      <c r="BP84">
        <f t="shared" si="25"/>
        <v>1221.43</v>
      </c>
      <c r="BQ84">
        <f t="shared" si="26"/>
        <v>8.0250000000000004</v>
      </c>
      <c r="BR84">
        <f t="shared" si="27"/>
        <v>17.655000000000001</v>
      </c>
      <c r="BS84">
        <f t="shared" si="28"/>
        <v>25.68</v>
      </c>
      <c r="BT84">
        <f t="shared" si="29"/>
        <v>3.21</v>
      </c>
      <c r="BU84">
        <f t="shared" si="30"/>
        <v>0</v>
      </c>
      <c r="BV84">
        <f t="shared" si="31"/>
        <v>0</v>
      </c>
      <c r="BW84">
        <f t="shared" si="32"/>
        <v>1276.0000000000002</v>
      </c>
      <c r="BX84">
        <f t="shared" si="33"/>
        <v>7891</v>
      </c>
      <c r="BY84" t="str">
        <f t="shared" si="34"/>
        <v>직행1</v>
      </c>
      <c r="BZ84">
        <f t="shared" si="35"/>
        <v>9</v>
      </c>
    </row>
    <row r="85" spans="1:78" x14ac:dyDescent="0.3">
      <c r="A85" s="32">
        <f t="shared" si="22"/>
        <v>45812</v>
      </c>
      <c r="B85" s="1">
        <v>45812.651678240742</v>
      </c>
      <c r="C85" t="s">
        <v>60</v>
      </c>
      <c r="D85" t="s">
        <v>60</v>
      </c>
      <c r="E85" t="s">
        <v>60</v>
      </c>
      <c r="F85" t="s">
        <v>61</v>
      </c>
      <c r="G85" t="s">
        <v>62</v>
      </c>
      <c r="H85" t="s">
        <v>63</v>
      </c>
      <c r="I85" t="s">
        <v>70</v>
      </c>
      <c r="J85" t="s">
        <v>65</v>
      </c>
      <c r="K85" t="s">
        <v>71</v>
      </c>
      <c r="L85">
        <v>14</v>
      </c>
      <c r="M85">
        <v>1</v>
      </c>
      <c r="N85">
        <v>168</v>
      </c>
      <c r="O85">
        <v>7891</v>
      </c>
      <c r="P85" t="s">
        <v>238</v>
      </c>
      <c r="Q85" s="1">
        <v>45786.607561458331</v>
      </c>
      <c r="R85">
        <v>98.515000000000001</v>
      </c>
      <c r="S85">
        <v>34.933999999999997</v>
      </c>
      <c r="T85">
        <v>2.82</v>
      </c>
      <c r="U85">
        <v>11429</v>
      </c>
      <c r="V85">
        <v>112</v>
      </c>
      <c r="W85">
        <v>2870</v>
      </c>
      <c r="X85">
        <v>2654</v>
      </c>
      <c r="Y85">
        <v>0</v>
      </c>
      <c r="Z85">
        <v>15</v>
      </c>
      <c r="AA85">
        <v>0</v>
      </c>
      <c r="AB85">
        <v>0</v>
      </c>
      <c r="AC85">
        <v>99</v>
      </c>
      <c r="AD85">
        <v>31.03</v>
      </c>
      <c r="AE85">
        <v>41.985790999999999</v>
      </c>
      <c r="AF85">
        <v>46.3</v>
      </c>
      <c r="AG85">
        <v>17.8</v>
      </c>
      <c r="AH85">
        <v>18.2</v>
      </c>
      <c r="AI85">
        <v>14.1</v>
      </c>
      <c r="AJ85">
        <v>3.6</v>
      </c>
      <c r="AK85">
        <v>0</v>
      </c>
      <c r="AL85">
        <v>0</v>
      </c>
      <c r="AM85">
        <v>2.39</v>
      </c>
      <c r="AN85">
        <v>45.768000000000001</v>
      </c>
      <c r="AO85">
        <v>0.98</v>
      </c>
      <c r="AP85">
        <v>25.111999999999998</v>
      </c>
      <c r="AQ85">
        <v>0.26400000000000001</v>
      </c>
      <c r="AR85">
        <v>0</v>
      </c>
      <c r="AS85">
        <v>15.226000000000001</v>
      </c>
      <c r="AT85">
        <v>87.97</v>
      </c>
      <c r="AU85">
        <v>33.82</v>
      </c>
      <c r="AV85">
        <v>34.58</v>
      </c>
      <c r="AW85">
        <v>26.79</v>
      </c>
      <c r="AX85">
        <v>6.84</v>
      </c>
      <c r="AY85">
        <v>0</v>
      </c>
      <c r="AZ85">
        <v>0</v>
      </c>
      <c r="BA85">
        <v>984</v>
      </c>
      <c r="BB85">
        <v>0</v>
      </c>
      <c r="BC85" t="s">
        <v>67</v>
      </c>
      <c r="BD85">
        <v>0</v>
      </c>
      <c r="BE85" t="s">
        <v>72</v>
      </c>
      <c r="BF85" t="s">
        <v>69</v>
      </c>
      <c r="BG85">
        <v>1.18</v>
      </c>
      <c r="BH85">
        <v>0</v>
      </c>
      <c r="BI85" s="1">
        <v>45823.836363113427</v>
      </c>
      <c r="BJ85">
        <v>3.6</v>
      </c>
      <c r="BK85">
        <v>0.7833</v>
      </c>
      <c r="BL85" s="36">
        <f>HLOOKUP($A85,차량별코스!$E$1:$AZ$20,_xlfn.XLOOKUP(탕데이터!$I85,차량별코스!$D$2:$D$20,차량별코스!$A$2:$A$20),0)</f>
        <v>9</v>
      </c>
      <c r="BM85">
        <f t="shared" si="23"/>
        <v>3997.2200000000012</v>
      </c>
      <c r="BN85">
        <f t="shared" si="24"/>
        <v>321.786</v>
      </c>
      <c r="BO85">
        <f>IF(COUNTIFS($BL$2:$BL85,$BL85,$O$2:$O85,$O85,$G$2:$G85,$G85)=1,_xlfn.MAXIFS($BO$2:$BO84,$O$2:$O84,$O85,$G$2:$G84,$G85)+1,_xlfn.MAXIFS($BO$2:$BO84,$O$2:$O84,$O85,$G$2:$G84,$G85))</f>
        <v>3</v>
      </c>
      <c r="BP85">
        <f t="shared" si="25"/>
        <v>2309.6269999999995</v>
      </c>
      <c r="BQ85">
        <f t="shared" si="26"/>
        <v>2034.3620000000003</v>
      </c>
      <c r="BR85">
        <f t="shared" si="27"/>
        <v>2080.078</v>
      </c>
      <c r="BS85">
        <f t="shared" si="28"/>
        <v>1611.4889999999998</v>
      </c>
      <c r="BT85">
        <f t="shared" si="29"/>
        <v>411.44400000000007</v>
      </c>
      <c r="BU85">
        <f t="shared" si="30"/>
        <v>0</v>
      </c>
      <c r="BV85">
        <f t="shared" si="31"/>
        <v>0</v>
      </c>
      <c r="BW85">
        <f t="shared" si="32"/>
        <v>8446.9999999999982</v>
      </c>
      <c r="BX85">
        <f t="shared" si="33"/>
        <v>7891</v>
      </c>
      <c r="BY85" t="str">
        <f t="shared" si="34"/>
        <v>직행1</v>
      </c>
      <c r="BZ85">
        <f t="shared" si="35"/>
        <v>9</v>
      </c>
    </row>
    <row r="86" spans="1:78" x14ac:dyDescent="0.3">
      <c r="A86" s="32">
        <f t="shared" si="22"/>
        <v>45812</v>
      </c>
      <c r="B86" s="1">
        <v>45812.839490740742</v>
      </c>
      <c r="C86" t="s">
        <v>60</v>
      </c>
      <c r="D86" t="s">
        <v>60</v>
      </c>
      <c r="E86" t="s">
        <v>60</v>
      </c>
      <c r="F86" t="s">
        <v>61</v>
      </c>
      <c r="G86" t="s">
        <v>62</v>
      </c>
      <c r="H86" t="s">
        <v>63</v>
      </c>
      <c r="I86" t="s">
        <v>70</v>
      </c>
      <c r="J86" t="s">
        <v>65</v>
      </c>
      <c r="K86" t="s">
        <v>71</v>
      </c>
      <c r="L86">
        <v>14</v>
      </c>
      <c r="M86">
        <v>1</v>
      </c>
      <c r="N86">
        <v>168</v>
      </c>
      <c r="O86">
        <v>7891</v>
      </c>
      <c r="P86" t="s">
        <v>238</v>
      </c>
      <c r="Q86" s="1">
        <v>45786.607561458331</v>
      </c>
      <c r="R86">
        <v>58.103999999999999</v>
      </c>
      <c r="S86">
        <v>17.774000000000001</v>
      </c>
      <c r="T86">
        <v>3.2690000000000001</v>
      </c>
      <c r="U86">
        <v>5817</v>
      </c>
      <c r="V86">
        <v>71</v>
      </c>
      <c r="W86">
        <v>1311</v>
      </c>
      <c r="X86">
        <v>1625</v>
      </c>
      <c r="Y86">
        <v>0</v>
      </c>
      <c r="Z86">
        <v>1</v>
      </c>
      <c r="AA86">
        <v>0</v>
      </c>
      <c r="AB86">
        <v>0</v>
      </c>
      <c r="AC86">
        <v>95</v>
      </c>
      <c r="AD86">
        <v>35.96</v>
      </c>
      <c r="AE86">
        <v>47.164442999999999</v>
      </c>
      <c r="AF86">
        <v>92.5</v>
      </c>
      <c r="AG86">
        <v>2.2000000000000002</v>
      </c>
      <c r="AH86">
        <v>1.9</v>
      </c>
      <c r="AI86">
        <v>2.2000000000000002</v>
      </c>
      <c r="AJ86">
        <v>1.1000000000000001</v>
      </c>
      <c r="AK86">
        <v>0</v>
      </c>
      <c r="AL86">
        <v>0</v>
      </c>
      <c r="AM86">
        <v>2.77</v>
      </c>
      <c r="AN86">
        <v>44.152999999999999</v>
      </c>
      <c r="AO86">
        <v>1.2210000000000001</v>
      </c>
      <c r="AP86">
        <v>22.536999999999999</v>
      </c>
      <c r="AQ86">
        <v>0.27500000000000002</v>
      </c>
      <c r="AR86">
        <v>0</v>
      </c>
      <c r="AS86">
        <v>1.7210000000000001</v>
      </c>
      <c r="AT86">
        <v>89.417000000000002</v>
      </c>
      <c r="AU86">
        <v>2.1269999999999998</v>
      </c>
      <c r="AV86">
        <v>1.837</v>
      </c>
      <c r="AW86">
        <v>2.1269999999999998</v>
      </c>
      <c r="AX86">
        <v>1.0629999999999999</v>
      </c>
      <c r="AY86">
        <v>0</v>
      </c>
      <c r="AZ86">
        <v>0</v>
      </c>
      <c r="BA86">
        <v>582</v>
      </c>
      <c r="BB86">
        <v>0</v>
      </c>
      <c r="BC86" t="s">
        <v>67</v>
      </c>
      <c r="BD86">
        <v>0</v>
      </c>
      <c r="BE86" t="s">
        <v>72</v>
      </c>
      <c r="BF86" t="s">
        <v>69</v>
      </c>
      <c r="BG86">
        <v>1.18</v>
      </c>
      <c r="BH86">
        <v>0</v>
      </c>
      <c r="BI86" s="1">
        <v>45823.836363113427</v>
      </c>
      <c r="BJ86">
        <v>3.6</v>
      </c>
      <c r="BK86">
        <v>0.90810000000000002</v>
      </c>
      <c r="BL86" s="36">
        <f>HLOOKUP($A86,차량별코스!$E$1:$AZ$20,_xlfn.XLOOKUP(탕데이터!$I86,차량별코스!$D$2:$D$20,차량별코스!$A$2:$A$20),0)</f>
        <v>9</v>
      </c>
      <c r="BM86">
        <f t="shared" si="23"/>
        <v>3997.2200000000012</v>
      </c>
      <c r="BN86">
        <f t="shared" si="24"/>
        <v>321.786</v>
      </c>
      <c r="BO86">
        <f>IF(COUNTIFS($BL$2:$BL86,$BL86,$O$2:$O86,$O86,$G$2:$G86,$G86)=1,_xlfn.MAXIFS($BO$2:$BO85,$O$2:$O85,$O86,$G$2:$G85,$G86)+1,_xlfn.MAXIFS($BO$2:$BO85,$O$2:$O85,$O86,$G$2:$G85,$G86))</f>
        <v>3</v>
      </c>
      <c r="BP86">
        <f t="shared" si="25"/>
        <v>3998.7250000000004</v>
      </c>
      <c r="BQ86">
        <f t="shared" si="26"/>
        <v>127.97400000000002</v>
      </c>
      <c r="BR86">
        <f t="shared" si="27"/>
        <v>110.523</v>
      </c>
      <c r="BS86">
        <f t="shared" si="28"/>
        <v>127.97400000000002</v>
      </c>
      <c r="BT86">
        <f t="shared" si="29"/>
        <v>63.987000000000009</v>
      </c>
      <c r="BU86">
        <f t="shared" si="30"/>
        <v>0</v>
      </c>
      <c r="BV86">
        <f t="shared" si="31"/>
        <v>0</v>
      </c>
      <c r="BW86">
        <f t="shared" si="32"/>
        <v>4429.1830000000009</v>
      </c>
      <c r="BX86">
        <f t="shared" si="33"/>
        <v>7891</v>
      </c>
      <c r="BY86" t="str">
        <f t="shared" si="34"/>
        <v>직행1</v>
      </c>
      <c r="BZ86">
        <f t="shared" si="35"/>
        <v>9</v>
      </c>
    </row>
    <row r="87" spans="1:78" x14ac:dyDescent="0.3">
      <c r="A87" s="32">
        <f t="shared" si="22"/>
        <v>45813</v>
      </c>
      <c r="B87" s="1">
        <v>45813.302534722221</v>
      </c>
      <c r="C87" t="s">
        <v>60</v>
      </c>
      <c r="D87" t="s">
        <v>60</v>
      </c>
      <c r="E87" t="s">
        <v>60</v>
      </c>
      <c r="F87" t="s">
        <v>61</v>
      </c>
      <c r="G87" t="s">
        <v>62</v>
      </c>
      <c r="H87" t="s">
        <v>63</v>
      </c>
      <c r="I87" t="s">
        <v>70</v>
      </c>
      <c r="J87" t="s">
        <v>65</v>
      </c>
      <c r="K87" t="s">
        <v>71</v>
      </c>
      <c r="L87">
        <v>14</v>
      </c>
      <c r="M87">
        <v>1</v>
      </c>
      <c r="N87">
        <v>168</v>
      </c>
      <c r="O87">
        <v>7891</v>
      </c>
      <c r="P87" t="s">
        <v>238</v>
      </c>
      <c r="Q87" s="1">
        <v>45786.607561458331</v>
      </c>
      <c r="R87">
        <v>45.466999999999999</v>
      </c>
      <c r="S87">
        <v>14.653</v>
      </c>
      <c r="T87">
        <v>3.1030000000000002</v>
      </c>
      <c r="U87">
        <v>4448</v>
      </c>
      <c r="V87">
        <v>262</v>
      </c>
      <c r="W87">
        <v>754</v>
      </c>
      <c r="X87">
        <v>1251</v>
      </c>
      <c r="Y87">
        <v>0</v>
      </c>
      <c r="Z87">
        <v>3</v>
      </c>
      <c r="AA87">
        <v>0</v>
      </c>
      <c r="AB87">
        <v>0</v>
      </c>
      <c r="AC87">
        <v>99</v>
      </c>
      <c r="AD87">
        <v>36.799999999999997</v>
      </c>
      <c r="AE87">
        <v>47.692622999999998</v>
      </c>
      <c r="AF87">
        <v>93.2</v>
      </c>
      <c r="AG87">
        <v>1.7</v>
      </c>
      <c r="AH87">
        <v>1.9</v>
      </c>
      <c r="AI87">
        <v>2.4</v>
      </c>
      <c r="AJ87">
        <v>0.7</v>
      </c>
      <c r="AK87">
        <v>0</v>
      </c>
      <c r="AL87">
        <v>0</v>
      </c>
      <c r="AM87">
        <v>2.63</v>
      </c>
      <c r="AN87">
        <v>47.433999999999997</v>
      </c>
      <c r="AO87">
        <v>5.89</v>
      </c>
      <c r="AP87">
        <v>16.951000000000001</v>
      </c>
      <c r="AQ87">
        <v>0.26400000000000001</v>
      </c>
      <c r="AR87">
        <v>0</v>
      </c>
      <c r="AS87">
        <v>6.5979999999999999</v>
      </c>
      <c r="AT87">
        <v>68.346999999999994</v>
      </c>
      <c r="AU87">
        <v>1.2470000000000001</v>
      </c>
      <c r="AV87">
        <v>1.393</v>
      </c>
      <c r="AW87">
        <v>1.76</v>
      </c>
      <c r="AX87">
        <v>0.51300000000000001</v>
      </c>
      <c r="AY87">
        <v>0</v>
      </c>
      <c r="AZ87">
        <v>0</v>
      </c>
      <c r="BA87">
        <v>460</v>
      </c>
      <c r="BB87">
        <v>0</v>
      </c>
      <c r="BC87" t="s">
        <v>67</v>
      </c>
      <c r="BD87">
        <v>0</v>
      </c>
      <c r="BE87" t="s">
        <v>72</v>
      </c>
      <c r="BF87" t="s">
        <v>69</v>
      </c>
      <c r="BG87">
        <v>1.18</v>
      </c>
      <c r="BH87">
        <v>0</v>
      </c>
      <c r="BI87" s="1">
        <v>45823.836363113427</v>
      </c>
      <c r="BJ87">
        <v>3.6</v>
      </c>
      <c r="BK87">
        <v>0.8619</v>
      </c>
      <c r="BL87" s="36">
        <f>HLOOKUP($A87,차량별코스!$E$1:$AZ$20,_xlfn.XLOOKUP(탕데이터!$I87,차량별코스!$D$2:$D$20,차량별코스!$A$2:$A$20),0)</f>
        <v>10</v>
      </c>
      <c r="BM87">
        <f t="shared" si="23"/>
        <v>3997.2200000000012</v>
      </c>
      <c r="BN87">
        <f t="shared" si="24"/>
        <v>266.077</v>
      </c>
      <c r="BO87">
        <f>IF(COUNTIFS($BL$2:$BL87,$BL87,$O$2:$O87,$O87,$G$2:$G87,$G87)=1,_xlfn.MAXIFS($BO$2:$BO86,$O$2:$O86,$O87,$G$2:$G86,$G87)+1,_xlfn.MAXIFS($BO$2:$BO86,$O$2:$O86,$O87,$G$2:$G86,$G87))</f>
        <v>4</v>
      </c>
      <c r="BP87">
        <f t="shared" si="25"/>
        <v>3129.5360000000001</v>
      </c>
      <c r="BQ87">
        <f t="shared" si="26"/>
        <v>75.616</v>
      </c>
      <c r="BR87">
        <f t="shared" si="27"/>
        <v>84.512</v>
      </c>
      <c r="BS87">
        <f t="shared" si="28"/>
        <v>106.752</v>
      </c>
      <c r="BT87">
        <f t="shared" si="29"/>
        <v>31.135999999999996</v>
      </c>
      <c r="BU87">
        <f t="shared" si="30"/>
        <v>0</v>
      </c>
      <c r="BV87">
        <f t="shared" si="31"/>
        <v>0</v>
      </c>
      <c r="BW87">
        <f t="shared" si="32"/>
        <v>3427.5520000000001</v>
      </c>
      <c r="BX87">
        <f t="shared" si="33"/>
        <v>7891</v>
      </c>
      <c r="BY87" t="str">
        <f t="shared" si="34"/>
        <v>직행1</v>
      </c>
      <c r="BZ87">
        <f t="shared" si="35"/>
        <v>10</v>
      </c>
    </row>
    <row r="88" spans="1:78" x14ac:dyDescent="0.3">
      <c r="A88" s="32">
        <f t="shared" si="22"/>
        <v>45813</v>
      </c>
      <c r="B88" s="1">
        <v>45813.502337962964</v>
      </c>
      <c r="C88" t="s">
        <v>60</v>
      </c>
      <c r="D88" t="s">
        <v>60</v>
      </c>
      <c r="E88" t="s">
        <v>60</v>
      </c>
      <c r="F88" t="s">
        <v>61</v>
      </c>
      <c r="G88" t="s">
        <v>62</v>
      </c>
      <c r="H88" t="s">
        <v>63</v>
      </c>
      <c r="I88" t="s">
        <v>70</v>
      </c>
      <c r="J88" t="s">
        <v>65</v>
      </c>
      <c r="K88" t="s">
        <v>71</v>
      </c>
      <c r="L88">
        <v>14</v>
      </c>
      <c r="M88">
        <v>1</v>
      </c>
      <c r="N88">
        <v>168</v>
      </c>
      <c r="O88">
        <v>7891</v>
      </c>
      <c r="P88" t="s">
        <v>238</v>
      </c>
      <c r="Q88" s="1">
        <v>45786.607561458331</v>
      </c>
      <c r="R88">
        <v>110.99</v>
      </c>
      <c r="S88">
        <v>41.076999999999998</v>
      </c>
      <c r="T88">
        <v>2.702</v>
      </c>
      <c r="U88">
        <v>14159</v>
      </c>
      <c r="V88">
        <v>214</v>
      </c>
      <c r="W88">
        <v>3926</v>
      </c>
      <c r="X88">
        <v>3029</v>
      </c>
      <c r="Y88">
        <v>0</v>
      </c>
      <c r="Z88">
        <v>9</v>
      </c>
      <c r="AA88">
        <v>2</v>
      </c>
      <c r="AB88">
        <v>378</v>
      </c>
      <c r="AC88">
        <v>99</v>
      </c>
      <c r="AD88">
        <v>28.22</v>
      </c>
      <c r="AE88">
        <v>39.88062</v>
      </c>
      <c r="AF88">
        <v>64.3</v>
      </c>
      <c r="AG88">
        <v>13.1</v>
      </c>
      <c r="AH88">
        <v>13</v>
      </c>
      <c r="AI88">
        <v>8.1999999999999993</v>
      </c>
      <c r="AJ88">
        <v>1.5</v>
      </c>
      <c r="AK88">
        <v>0</v>
      </c>
      <c r="AL88">
        <v>0</v>
      </c>
      <c r="AM88">
        <v>2.29</v>
      </c>
      <c r="AN88">
        <v>45.289000000000001</v>
      </c>
      <c r="AO88">
        <v>1.5109999999999999</v>
      </c>
      <c r="AP88">
        <v>27.728000000000002</v>
      </c>
      <c r="AQ88">
        <v>0.27</v>
      </c>
      <c r="AR88">
        <v>0</v>
      </c>
      <c r="AS88">
        <v>8.109</v>
      </c>
      <c r="AT88">
        <v>151.10499999999999</v>
      </c>
      <c r="AU88">
        <v>30.785</v>
      </c>
      <c r="AV88">
        <v>30.55</v>
      </c>
      <c r="AW88">
        <v>19.27</v>
      </c>
      <c r="AX88">
        <v>3.5249999999999999</v>
      </c>
      <c r="AY88">
        <v>0</v>
      </c>
      <c r="AZ88">
        <v>0</v>
      </c>
      <c r="BA88">
        <v>1122</v>
      </c>
      <c r="BB88">
        <v>0</v>
      </c>
      <c r="BC88" t="s">
        <v>67</v>
      </c>
      <c r="BD88">
        <v>0</v>
      </c>
      <c r="BE88" t="s">
        <v>72</v>
      </c>
      <c r="BF88" t="s">
        <v>69</v>
      </c>
      <c r="BG88">
        <v>1.18</v>
      </c>
      <c r="BH88">
        <v>0</v>
      </c>
      <c r="BI88" s="1">
        <v>45823.836363113427</v>
      </c>
      <c r="BJ88">
        <v>3.6</v>
      </c>
      <c r="BK88">
        <v>0.75060000000000004</v>
      </c>
      <c r="BL88" s="36">
        <f>HLOOKUP($A88,차량별코스!$E$1:$AZ$20,_xlfn.XLOOKUP(탕데이터!$I88,차량별코스!$D$2:$D$20,차량별코스!$A$2:$A$20),0)</f>
        <v>10</v>
      </c>
      <c r="BM88">
        <f t="shared" si="23"/>
        <v>3997.2200000000012</v>
      </c>
      <c r="BN88">
        <f t="shared" si="24"/>
        <v>266.077</v>
      </c>
      <c r="BO88">
        <f>IF(COUNTIFS($BL$2:$BL88,$BL88,$O$2:$O88,$O88,$G$2:$G88,$G88)=1,_xlfn.MAXIFS($BO$2:$BO87,$O$2:$O87,$O88,$G$2:$G87,$G88)+1,_xlfn.MAXIFS($BO$2:$BO87,$O$2:$O87,$O88,$G$2:$G87,$G88))</f>
        <v>4</v>
      </c>
      <c r="BP88">
        <f t="shared" si="25"/>
        <v>4964.237000000001</v>
      </c>
      <c r="BQ88">
        <f t="shared" si="26"/>
        <v>1854.8290000000002</v>
      </c>
      <c r="BR88">
        <f t="shared" si="27"/>
        <v>1840.67</v>
      </c>
      <c r="BS88">
        <f t="shared" si="28"/>
        <v>1161.0379999999998</v>
      </c>
      <c r="BT88">
        <f t="shared" si="29"/>
        <v>212.38499999999999</v>
      </c>
      <c r="BU88">
        <f t="shared" si="30"/>
        <v>0</v>
      </c>
      <c r="BV88">
        <f t="shared" si="31"/>
        <v>0</v>
      </c>
      <c r="BW88">
        <f t="shared" si="32"/>
        <v>10033.159000000001</v>
      </c>
      <c r="BX88">
        <f t="shared" si="33"/>
        <v>7891</v>
      </c>
      <c r="BY88" t="str">
        <f t="shared" si="34"/>
        <v>직행1</v>
      </c>
      <c r="BZ88">
        <f t="shared" si="35"/>
        <v>10</v>
      </c>
    </row>
    <row r="89" spans="1:78" x14ac:dyDescent="0.3">
      <c r="A89" s="32">
        <f t="shared" si="22"/>
        <v>45813</v>
      </c>
      <c r="B89" s="1">
        <v>45813.779224537036</v>
      </c>
      <c r="C89" t="s">
        <v>60</v>
      </c>
      <c r="D89" t="s">
        <v>60</v>
      </c>
      <c r="E89" t="s">
        <v>60</v>
      </c>
      <c r="F89" t="s">
        <v>61</v>
      </c>
      <c r="G89" t="s">
        <v>62</v>
      </c>
      <c r="H89" t="s">
        <v>63</v>
      </c>
      <c r="I89" t="s">
        <v>70</v>
      </c>
      <c r="J89" t="s">
        <v>65</v>
      </c>
      <c r="K89" t="s">
        <v>71</v>
      </c>
      <c r="L89">
        <v>14</v>
      </c>
      <c r="M89">
        <v>1</v>
      </c>
      <c r="N89">
        <v>168</v>
      </c>
      <c r="O89">
        <v>7891</v>
      </c>
      <c r="P89" t="s">
        <v>238</v>
      </c>
      <c r="Q89" s="1">
        <v>45786.607561458331</v>
      </c>
      <c r="R89">
        <v>109.62</v>
      </c>
      <c r="S89">
        <v>37.009</v>
      </c>
      <c r="T89">
        <v>2.9620000000000002</v>
      </c>
      <c r="U89">
        <v>11491</v>
      </c>
      <c r="V89">
        <v>486</v>
      </c>
      <c r="W89">
        <v>2649</v>
      </c>
      <c r="X89">
        <v>3227</v>
      </c>
      <c r="Y89">
        <v>1</v>
      </c>
      <c r="Z89">
        <v>5</v>
      </c>
      <c r="AA89">
        <v>1</v>
      </c>
      <c r="AB89">
        <v>46</v>
      </c>
      <c r="AC89">
        <v>96</v>
      </c>
      <c r="AD89">
        <v>34.340000000000003</v>
      </c>
      <c r="AE89">
        <v>47.227383000000003</v>
      </c>
      <c r="AF89">
        <v>81</v>
      </c>
      <c r="AG89">
        <v>4.5999999999999996</v>
      </c>
      <c r="AH89">
        <v>6.4</v>
      </c>
      <c r="AI89">
        <v>6.2</v>
      </c>
      <c r="AJ89">
        <v>1.7</v>
      </c>
      <c r="AK89">
        <v>0</v>
      </c>
      <c r="AL89">
        <v>0</v>
      </c>
      <c r="AM89">
        <v>2.5099999999999998</v>
      </c>
      <c r="AN89">
        <v>49.381999999999998</v>
      </c>
      <c r="AO89">
        <v>4.2290000000000001</v>
      </c>
      <c r="AP89">
        <v>23.053000000000001</v>
      </c>
      <c r="AQ89">
        <v>0.29199999999999998</v>
      </c>
      <c r="AR89">
        <v>0.91200000000000003</v>
      </c>
      <c r="AS89">
        <v>4.5609999999999999</v>
      </c>
      <c r="AT89">
        <v>153.9</v>
      </c>
      <c r="AU89">
        <v>8.74</v>
      </c>
      <c r="AV89">
        <v>12.16</v>
      </c>
      <c r="AW89">
        <v>11.78</v>
      </c>
      <c r="AX89">
        <v>3.23</v>
      </c>
      <c r="AY89">
        <v>0</v>
      </c>
      <c r="AZ89">
        <v>0</v>
      </c>
      <c r="BA89">
        <v>1109</v>
      </c>
      <c r="BB89">
        <v>0</v>
      </c>
      <c r="BC89" t="s">
        <v>67</v>
      </c>
      <c r="BD89">
        <v>0</v>
      </c>
      <c r="BE89" t="s">
        <v>72</v>
      </c>
      <c r="BF89" t="s">
        <v>69</v>
      </c>
      <c r="BG89">
        <v>1.18</v>
      </c>
      <c r="BH89">
        <v>0</v>
      </c>
      <c r="BI89" s="1">
        <v>45823.836363113427</v>
      </c>
      <c r="BJ89">
        <v>3.6</v>
      </c>
      <c r="BK89">
        <v>0.82279999999999998</v>
      </c>
      <c r="BL89" s="36">
        <f>HLOOKUP($A89,차량별코스!$E$1:$AZ$20,_xlfn.XLOOKUP(탕데이터!$I89,차량별코스!$D$2:$D$20,차량별코스!$A$2:$A$20),0)</f>
        <v>10</v>
      </c>
      <c r="BM89">
        <f t="shared" si="23"/>
        <v>3997.2200000000012</v>
      </c>
      <c r="BN89">
        <f t="shared" si="24"/>
        <v>266.077</v>
      </c>
      <c r="BO89">
        <f>IF(COUNTIFS($BL$2:$BL89,$BL89,$O$2:$O89,$O89,$G$2:$G89,$G89)=1,_xlfn.MAXIFS($BO$2:$BO88,$O$2:$O88,$O89,$G$2:$G88,$G89)+1,_xlfn.MAXIFS($BO$2:$BO88,$O$2:$O88,$O89,$G$2:$G88,$G89))</f>
        <v>4</v>
      </c>
      <c r="BP89">
        <f t="shared" si="25"/>
        <v>6172.7100000000009</v>
      </c>
      <c r="BQ89">
        <f t="shared" si="26"/>
        <v>528.58600000000001</v>
      </c>
      <c r="BR89">
        <f t="shared" si="27"/>
        <v>735.42399999999998</v>
      </c>
      <c r="BS89">
        <f t="shared" si="28"/>
        <v>712.44200000000001</v>
      </c>
      <c r="BT89">
        <f t="shared" si="29"/>
        <v>195.34700000000001</v>
      </c>
      <c r="BU89">
        <f t="shared" si="30"/>
        <v>0</v>
      </c>
      <c r="BV89">
        <f t="shared" si="31"/>
        <v>0</v>
      </c>
      <c r="BW89">
        <f t="shared" si="32"/>
        <v>8344.5090000000018</v>
      </c>
      <c r="BX89">
        <f t="shared" si="33"/>
        <v>7891</v>
      </c>
      <c r="BY89" t="str">
        <f t="shared" si="34"/>
        <v>직행1</v>
      </c>
      <c r="BZ89">
        <f t="shared" si="35"/>
        <v>10</v>
      </c>
    </row>
    <row r="90" spans="1:78" x14ac:dyDescent="0.3">
      <c r="A90" s="32">
        <f t="shared" si="22"/>
        <v>45814</v>
      </c>
      <c r="B90" s="1">
        <v>45814.316342592596</v>
      </c>
      <c r="C90" t="s">
        <v>60</v>
      </c>
      <c r="D90" t="s">
        <v>60</v>
      </c>
      <c r="E90" t="s">
        <v>60</v>
      </c>
      <c r="F90" t="s">
        <v>61</v>
      </c>
      <c r="G90" t="s">
        <v>62</v>
      </c>
      <c r="H90" t="s">
        <v>63</v>
      </c>
      <c r="I90" t="s">
        <v>70</v>
      </c>
      <c r="J90" t="s">
        <v>65</v>
      </c>
      <c r="K90" t="s">
        <v>71</v>
      </c>
      <c r="L90">
        <v>14</v>
      </c>
      <c r="M90">
        <v>1</v>
      </c>
      <c r="N90">
        <v>168</v>
      </c>
      <c r="O90">
        <v>7891</v>
      </c>
      <c r="P90" t="s">
        <v>238</v>
      </c>
      <c r="Q90" s="1">
        <v>45786.607561458331</v>
      </c>
      <c r="R90">
        <v>16.858000000000001</v>
      </c>
      <c r="S90">
        <v>4.7949999999999999</v>
      </c>
      <c r="T90">
        <v>3.516</v>
      </c>
      <c r="U90">
        <v>1696</v>
      </c>
      <c r="V90">
        <v>264</v>
      </c>
      <c r="W90">
        <v>227</v>
      </c>
      <c r="X90">
        <v>321</v>
      </c>
      <c r="Y90">
        <v>0</v>
      </c>
      <c r="Z90">
        <v>2</v>
      </c>
      <c r="AA90">
        <v>0</v>
      </c>
      <c r="AB90">
        <v>0</v>
      </c>
      <c r="AC90">
        <v>81</v>
      </c>
      <c r="AD90">
        <v>35.78</v>
      </c>
      <c r="AE90">
        <v>50.364032000000002</v>
      </c>
      <c r="AF90">
        <v>97.7</v>
      </c>
      <c r="AG90">
        <v>0.4</v>
      </c>
      <c r="AH90">
        <v>0.6</v>
      </c>
      <c r="AI90">
        <v>1.2</v>
      </c>
      <c r="AJ90">
        <v>0</v>
      </c>
      <c r="AK90">
        <v>0</v>
      </c>
      <c r="AL90">
        <v>0</v>
      </c>
      <c r="AM90">
        <v>2.98</v>
      </c>
      <c r="AN90">
        <v>43.668999999999997</v>
      </c>
      <c r="AO90">
        <v>15.566000000000001</v>
      </c>
      <c r="AP90">
        <v>13.384</v>
      </c>
      <c r="AQ90">
        <v>0.17799999999999999</v>
      </c>
      <c r="AR90">
        <v>0</v>
      </c>
      <c r="AS90">
        <v>11.864000000000001</v>
      </c>
      <c r="AT90">
        <v>26.053000000000001</v>
      </c>
      <c r="AU90">
        <v>0.107</v>
      </c>
      <c r="AV90">
        <v>0.16</v>
      </c>
      <c r="AW90">
        <v>0.32</v>
      </c>
      <c r="AX90">
        <v>0</v>
      </c>
      <c r="AY90">
        <v>0</v>
      </c>
      <c r="AZ90">
        <v>0</v>
      </c>
      <c r="BA90">
        <v>172</v>
      </c>
      <c r="BB90">
        <v>0</v>
      </c>
      <c r="BC90" t="s">
        <v>67</v>
      </c>
      <c r="BD90">
        <v>0</v>
      </c>
      <c r="BE90" t="s">
        <v>72</v>
      </c>
      <c r="BF90" t="s">
        <v>69</v>
      </c>
      <c r="BG90">
        <v>1.18</v>
      </c>
      <c r="BH90">
        <v>0</v>
      </c>
      <c r="BI90" s="1">
        <v>45823.836363113427</v>
      </c>
      <c r="BJ90">
        <v>3.6</v>
      </c>
      <c r="BK90">
        <v>0.97660000000000002</v>
      </c>
      <c r="BL90" s="36">
        <f>HLOOKUP($A90,차량별코스!$E$1:$AZ$20,_xlfn.XLOOKUP(탕데이터!$I90,차량별코스!$D$2:$D$20,차량별코스!$A$2:$A$20),0)</f>
        <v>11</v>
      </c>
      <c r="BM90">
        <f t="shared" si="23"/>
        <v>3997.2200000000012</v>
      </c>
      <c r="BN90">
        <f t="shared" si="24"/>
        <v>407.29300000000001</v>
      </c>
      <c r="BO90">
        <f>IF(COUNTIFS($BL$2:$BL90,$BL90,$O$2:$O90,$O90,$G$2:$G90,$G90)=1,_xlfn.MAXIFS($BO$2:$BO89,$O$2:$O89,$O90,$G$2:$G89,$G90)+1,_xlfn.MAXIFS($BO$2:$BO89,$O$2:$O89,$O90,$G$2:$G89,$G90))</f>
        <v>5</v>
      </c>
      <c r="BP90">
        <f t="shared" si="25"/>
        <v>1165.992</v>
      </c>
      <c r="BQ90">
        <f t="shared" si="26"/>
        <v>6.7839999999999998</v>
      </c>
      <c r="BR90">
        <f t="shared" si="27"/>
        <v>10.176</v>
      </c>
      <c r="BS90">
        <f t="shared" si="28"/>
        <v>20.352</v>
      </c>
      <c r="BT90">
        <f t="shared" si="29"/>
        <v>0</v>
      </c>
      <c r="BU90">
        <f t="shared" si="30"/>
        <v>0</v>
      </c>
      <c r="BV90">
        <f t="shared" si="31"/>
        <v>0</v>
      </c>
      <c r="BW90">
        <f t="shared" si="32"/>
        <v>1203.3040000000001</v>
      </c>
      <c r="BX90">
        <f t="shared" si="33"/>
        <v>7891</v>
      </c>
      <c r="BY90" t="str">
        <f t="shared" si="34"/>
        <v>직행1</v>
      </c>
      <c r="BZ90">
        <f t="shared" si="35"/>
        <v>11</v>
      </c>
    </row>
    <row r="91" spans="1:78" x14ac:dyDescent="0.3">
      <c r="A91" s="32">
        <f t="shared" si="22"/>
        <v>45814</v>
      </c>
      <c r="B91" s="1">
        <v>45814.339097222219</v>
      </c>
      <c r="C91" t="s">
        <v>60</v>
      </c>
      <c r="D91" t="s">
        <v>60</v>
      </c>
      <c r="E91" t="s">
        <v>60</v>
      </c>
      <c r="F91" t="s">
        <v>61</v>
      </c>
      <c r="G91" t="s">
        <v>62</v>
      </c>
      <c r="H91" t="s">
        <v>63</v>
      </c>
      <c r="I91" t="s">
        <v>70</v>
      </c>
      <c r="J91" t="s">
        <v>65</v>
      </c>
      <c r="K91" t="s">
        <v>71</v>
      </c>
      <c r="L91">
        <v>14</v>
      </c>
      <c r="M91">
        <v>1</v>
      </c>
      <c r="N91">
        <v>168</v>
      </c>
      <c r="O91">
        <v>7891</v>
      </c>
      <c r="P91" t="s">
        <v>238</v>
      </c>
      <c r="Q91" s="1">
        <v>45786.607561458331</v>
      </c>
      <c r="R91">
        <v>29.036999999999999</v>
      </c>
      <c r="S91">
        <v>9.6120000000000001</v>
      </c>
      <c r="T91">
        <v>3.0209999999999999</v>
      </c>
      <c r="U91">
        <v>2660</v>
      </c>
      <c r="V91">
        <v>109</v>
      </c>
      <c r="W91">
        <v>394</v>
      </c>
      <c r="X91">
        <v>969</v>
      </c>
      <c r="Y91">
        <v>0</v>
      </c>
      <c r="Z91">
        <v>1</v>
      </c>
      <c r="AA91">
        <v>0</v>
      </c>
      <c r="AB91">
        <v>0</v>
      </c>
      <c r="AC91">
        <v>101</v>
      </c>
      <c r="AD91">
        <v>39.299999999999997</v>
      </c>
      <c r="AE91">
        <v>48.462280999999997</v>
      </c>
      <c r="AF91">
        <v>91.6</v>
      </c>
      <c r="AG91">
        <v>1.9</v>
      </c>
      <c r="AH91">
        <v>3</v>
      </c>
      <c r="AI91">
        <v>2.6</v>
      </c>
      <c r="AJ91">
        <v>0.9</v>
      </c>
      <c r="AK91">
        <v>0</v>
      </c>
      <c r="AL91">
        <v>0</v>
      </c>
      <c r="AM91">
        <v>2.56</v>
      </c>
      <c r="AN91">
        <v>49.726999999999997</v>
      </c>
      <c r="AO91">
        <v>4.0979999999999999</v>
      </c>
      <c r="AP91">
        <v>14.811999999999999</v>
      </c>
      <c r="AQ91">
        <v>0.31</v>
      </c>
      <c r="AR91">
        <v>0</v>
      </c>
      <c r="AS91">
        <v>3.444</v>
      </c>
      <c r="AT91">
        <v>39.692999999999998</v>
      </c>
      <c r="AU91">
        <v>0.82299999999999995</v>
      </c>
      <c r="AV91">
        <v>1.3</v>
      </c>
      <c r="AW91">
        <v>1.127</v>
      </c>
      <c r="AX91">
        <v>0.39</v>
      </c>
      <c r="AY91">
        <v>0</v>
      </c>
      <c r="AZ91">
        <v>0</v>
      </c>
      <c r="BA91">
        <v>295</v>
      </c>
      <c r="BB91">
        <v>0</v>
      </c>
      <c r="BC91" t="s">
        <v>67</v>
      </c>
      <c r="BD91">
        <v>0</v>
      </c>
      <c r="BE91" t="s">
        <v>72</v>
      </c>
      <c r="BF91" t="s">
        <v>69</v>
      </c>
      <c r="BG91">
        <v>1.18</v>
      </c>
      <c r="BH91">
        <v>0</v>
      </c>
      <c r="BI91" s="1">
        <v>45823.836363113427</v>
      </c>
      <c r="BJ91">
        <v>3.6</v>
      </c>
      <c r="BK91">
        <v>0.83909999999999996</v>
      </c>
      <c r="BL91" s="36">
        <f>HLOOKUP($A91,차량별코스!$E$1:$AZ$20,_xlfn.XLOOKUP(탕데이터!$I91,차량별코스!$D$2:$D$20,차량별코스!$A$2:$A$20),0)</f>
        <v>11</v>
      </c>
      <c r="BM91">
        <f t="shared" si="23"/>
        <v>3997.2200000000012</v>
      </c>
      <c r="BN91">
        <f t="shared" si="24"/>
        <v>407.29300000000001</v>
      </c>
      <c r="BO91">
        <f>IF(COUNTIFS($BL$2:$BL91,$BL91,$O$2:$O91,$O91,$G$2:$G91,$G91)=1,_xlfn.MAXIFS($BO$2:$BO90,$O$2:$O90,$O91,$G$2:$G90,$G91)+1,_xlfn.MAXIFS($BO$2:$BO90,$O$2:$O90,$O91,$G$2:$G90,$G91))</f>
        <v>5</v>
      </c>
      <c r="BP91">
        <f t="shared" si="25"/>
        <v>1933.56</v>
      </c>
      <c r="BQ91">
        <f t="shared" si="26"/>
        <v>50.54</v>
      </c>
      <c r="BR91">
        <f t="shared" si="27"/>
        <v>79.8</v>
      </c>
      <c r="BS91">
        <f t="shared" si="28"/>
        <v>69.160000000000011</v>
      </c>
      <c r="BT91">
        <f t="shared" si="29"/>
        <v>23.94</v>
      </c>
      <c r="BU91">
        <f t="shared" si="30"/>
        <v>0</v>
      </c>
      <c r="BV91">
        <f t="shared" si="31"/>
        <v>0</v>
      </c>
      <c r="BW91">
        <f t="shared" si="32"/>
        <v>2157</v>
      </c>
      <c r="BX91">
        <f t="shared" si="33"/>
        <v>7891</v>
      </c>
      <c r="BY91" t="str">
        <f t="shared" si="34"/>
        <v>직행1</v>
      </c>
      <c r="BZ91">
        <f t="shared" si="35"/>
        <v>11</v>
      </c>
    </row>
    <row r="92" spans="1:78" x14ac:dyDescent="0.3">
      <c r="A92" s="32">
        <f t="shared" si="22"/>
        <v>45814</v>
      </c>
      <c r="B92" s="1">
        <v>45814.37427083333</v>
      </c>
      <c r="C92" t="s">
        <v>60</v>
      </c>
      <c r="D92" t="s">
        <v>60</v>
      </c>
      <c r="E92" t="s">
        <v>60</v>
      </c>
      <c r="F92" t="s">
        <v>61</v>
      </c>
      <c r="G92" t="s">
        <v>62</v>
      </c>
      <c r="H92" t="s">
        <v>63</v>
      </c>
      <c r="I92" t="s">
        <v>70</v>
      </c>
      <c r="J92" t="s">
        <v>65</v>
      </c>
      <c r="K92" t="s">
        <v>71</v>
      </c>
      <c r="L92">
        <v>14</v>
      </c>
      <c r="M92">
        <v>1</v>
      </c>
      <c r="N92">
        <v>168</v>
      </c>
      <c r="O92">
        <v>7891</v>
      </c>
      <c r="P92" t="s">
        <v>238</v>
      </c>
      <c r="Q92" s="1">
        <v>45786.607561458331</v>
      </c>
      <c r="R92">
        <v>65.191000000000003</v>
      </c>
      <c r="S92">
        <v>24.666</v>
      </c>
      <c r="T92">
        <v>2.6429999999999998</v>
      </c>
      <c r="U92">
        <v>7144</v>
      </c>
      <c r="V92">
        <v>63</v>
      </c>
      <c r="W92">
        <v>1606</v>
      </c>
      <c r="X92">
        <v>1790</v>
      </c>
      <c r="Y92">
        <v>0</v>
      </c>
      <c r="Z92">
        <v>8</v>
      </c>
      <c r="AA92">
        <v>0</v>
      </c>
      <c r="AB92">
        <v>0</v>
      </c>
      <c r="AC92">
        <v>90</v>
      </c>
      <c r="AD92">
        <v>32.85</v>
      </c>
      <c r="AE92">
        <v>42.865324000000001</v>
      </c>
      <c r="AF92">
        <v>90</v>
      </c>
      <c r="AG92">
        <v>3.1</v>
      </c>
      <c r="AH92">
        <v>3.8</v>
      </c>
      <c r="AI92">
        <v>2.7</v>
      </c>
      <c r="AJ92">
        <v>0.4</v>
      </c>
      <c r="AK92">
        <v>0</v>
      </c>
      <c r="AL92">
        <v>0</v>
      </c>
      <c r="AM92">
        <v>2.2400000000000002</v>
      </c>
      <c r="AN92">
        <v>50.412999999999997</v>
      </c>
      <c r="AO92">
        <v>0.88200000000000001</v>
      </c>
      <c r="AP92">
        <v>22.48</v>
      </c>
      <c r="AQ92">
        <v>0.26100000000000001</v>
      </c>
      <c r="AR92">
        <v>0</v>
      </c>
      <c r="AS92">
        <v>12.272</v>
      </c>
      <c r="AT92">
        <v>106.5</v>
      </c>
      <c r="AU92">
        <v>3.6680000000000001</v>
      </c>
      <c r="AV92">
        <v>4.4969999999999999</v>
      </c>
      <c r="AW92">
        <v>3.1949999999999998</v>
      </c>
      <c r="AX92">
        <v>0.47299999999999998</v>
      </c>
      <c r="AY92">
        <v>0</v>
      </c>
      <c r="AZ92">
        <v>0</v>
      </c>
      <c r="BA92">
        <v>652</v>
      </c>
      <c r="BB92">
        <v>0</v>
      </c>
      <c r="BC92" t="s">
        <v>67</v>
      </c>
      <c r="BD92">
        <v>0</v>
      </c>
      <c r="BE92" t="s">
        <v>72</v>
      </c>
      <c r="BF92" t="s">
        <v>69</v>
      </c>
      <c r="BG92">
        <v>1.18</v>
      </c>
      <c r="BH92">
        <v>0</v>
      </c>
      <c r="BI92" s="1">
        <v>45823.836363113427</v>
      </c>
      <c r="BJ92">
        <v>3.6</v>
      </c>
      <c r="BK92">
        <v>0.73419999999999996</v>
      </c>
      <c r="BL92" s="36">
        <f>HLOOKUP($A92,차량별코스!$E$1:$AZ$20,_xlfn.XLOOKUP(탕데이터!$I92,차량별코스!$D$2:$D$20,차량별코스!$A$2:$A$20),0)</f>
        <v>11</v>
      </c>
      <c r="BM92">
        <f t="shared" si="23"/>
        <v>3997.2200000000012</v>
      </c>
      <c r="BN92">
        <f t="shared" si="24"/>
        <v>407.29300000000001</v>
      </c>
      <c r="BO92">
        <f>IF(COUNTIFS($BL$2:$BL92,$BL92,$O$2:$O92,$O92,$G$2:$G92,$G92)=1,_xlfn.MAXIFS($BO$2:$BO91,$O$2:$O91,$O92,$G$2:$G91,$G92)+1,_xlfn.MAXIFS($BO$2:$BO91,$O$2:$O91,$O92,$G$2:$G91,$G92))</f>
        <v>5</v>
      </c>
      <c r="BP92">
        <f t="shared" si="25"/>
        <v>4760.6000000000004</v>
      </c>
      <c r="BQ92">
        <f t="shared" si="26"/>
        <v>221.464</v>
      </c>
      <c r="BR92">
        <f t="shared" si="27"/>
        <v>271.47199999999998</v>
      </c>
      <c r="BS92">
        <f t="shared" si="28"/>
        <v>192.88800000000003</v>
      </c>
      <c r="BT92">
        <f t="shared" si="29"/>
        <v>28.576000000000001</v>
      </c>
      <c r="BU92">
        <f t="shared" si="30"/>
        <v>0</v>
      </c>
      <c r="BV92">
        <f t="shared" si="31"/>
        <v>0</v>
      </c>
      <c r="BW92">
        <f t="shared" si="32"/>
        <v>5475</v>
      </c>
      <c r="BX92">
        <f t="shared" si="33"/>
        <v>7891</v>
      </c>
      <c r="BY92" t="str">
        <f t="shared" si="34"/>
        <v>직행1</v>
      </c>
      <c r="BZ92">
        <f t="shared" si="35"/>
        <v>11</v>
      </c>
    </row>
    <row r="93" spans="1:78" x14ac:dyDescent="0.3">
      <c r="A93" s="32">
        <f t="shared" si="22"/>
        <v>45814</v>
      </c>
      <c r="B93" s="1">
        <v>45814.469305555554</v>
      </c>
      <c r="C93" t="s">
        <v>60</v>
      </c>
      <c r="D93" t="s">
        <v>60</v>
      </c>
      <c r="E93" t="s">
        <v>60</v>
      </c>
      <c r="F93" t="s">
        <v>61</v>
      </c>
      <c r="G93" t="s">
        <v>62</v>
      </c>
      <c r="H93" t="s">
        <v>63</v>
      </c>
      <c r="I93" t="s">
        <v>70</v>
      </c>
      <c r="J93" t="s">
        <v>65</v>
      </c>
      <c r="K93" t="s">
        <v>71</v>
      </c>
      <c r="L93">
        <v>14</v>
      </c>
      <c r="M93">
        <v>1</v>
      </c>
      <c r="N93">
        <v>168</v>
      </c>
      <c r="O93">
        <v>7891</v>
      </c>
      <c r="P93" t="s">
        <v>238</v>
      </c>
      <c r="Q93" s="1">
        <v>45786.607561458331</v>
      </c>
      <c r="R93">
        <v>35.450000000000003</v>
      </c>
      <c r="S93">
        <v>10.323</v>
      </c>
      <c r="T93">
        <v>3.4340000000000002</v>
      </c>
      <c r="U93">
        <v>2801</v>
      </c>
      <c r="V93">
        <v>251</v>
      </c>
      <c r="W93">
        <v>386</v>
      </c>
      <c r="X93">
        <v>760</v>
      </c>
      <c r="Y93">
        <v>0</v>
      </c>
      <c r="Z93">
        <v>0</v>
      </c>
      <c r="AA93">
        <v>0</v>
      </c>
      <c r="AB93">
        <v>0</v>
      </c>
      <c r="AC93">
        <v>108</v>
      </c>
      <c r="AD93">
        <v>45.56</v>
      </c>
      <c r="AE93">
        <v>58.974131999999997</v>
      </c>
      <c r="AF93">
        <v>94.1</v>
      </c>
      <c r="AG93">
        <v>1.2</v>
      </c>
      <c r="AH93">
        <v>1.5</v>
      </c>
      <c r="AI93">
        <v>1.2</v>
      </c>
      <c r="AJ93">
        <v>1.7</v>
      </c>
      <c r="AK93">
        <v>0.3</v>
      </c>
      <c r="AL93">
        <v>0</v>
      </c>
      <c r="AM93">
        <v>2.91</v>
      </c>
      <c r="AN93">
        <v>53.835000000000001</v>
      </c>
      <c r="AO93">
        <v>8.9610000000000003</v>
      </c>
      <c r="AP93">
        <v>13.781000000000001</v>
      </c>
      <c r="AQ93">
        <v>0.19700000000000001</v>
      </c>
      <c r="AR93">
        <v>0</v>
      </c>
      <c r="AS93">
        <v>0</v>
      </c>
      <c r="AT93">
        <v>43.912999999999997</v>
      </c>
      <c r="AU93">
        <v>0.56000000000000005</v>
      </c>
      <c r="AV93">
        <v>0.7</v>
      </c>
      <c r="AW93">
        <v>0.56000000000000005</v>
      </c>
      <c r="AX93">
        <v>0.79300000000000004</v>
      </c>
      <c r="AY93">
        <v>0.14000000000000001</v>
      </c>
      <c r="AZ93">
        <v>0</v>
      </c>
      <c r="BA93">
        <v>354</v>
      </c>
      <c r="BB93">
        <v>0</v>
      </c>
      <c r="BC93" t="s">
        <v>67</v>
      </c>
      <c r="BD93">
        <v>0</v>
      </c>
      <c r="BE93" t="s">
        <v>72</v>
      </c>
      <c r="BF93" t="s">
        <v>69</v>
      </c>
      <c r="BG93">
        <v>1.18</v>
      </c>
      <c r="BH93">
        <v>0</v>
      </c>
      <c r="BI93" s="1">
        <v>45823.836363113427</v>
      </c>
      <c r="BJ93">
        <v>3.6</v>
      </c>
      <c r="BK93">
        <v>0.95389999999999997</v>
      </c>
      <c r="BL93" s="36">
        <f>HLOOKUP($A93,차량별코스!$E$1:$AZ$20,_xlfn.XLOOKUP(탕데이터!$I93,차량별코스!$D$2:$D$20,차량별코스!$A$2:$A$20),0)</f>
        <v>11</v>
      </c>
      <c r="BM93">
        <f t="shared" si="23"/>
        <v>3997.2200000000012</v>
      </c>
      <c r="BN93">
        <f t="shared" si="24"/>
        <v>407.29300000000001</v>
      </c>
      <c r="BO93">
        <f>IF(COUNTIFS($BL$2:$BL93,$BL93,$O$2:$O93,$O93,$G$2:$G93,$G93)=1,_xlfn.MAXIFS($BO$2:$BO92,$O$2:$O92,$O93,$G$2:$G92,$G93)+1,_xlfn.MAXIFS($BO$2:$BO92,$O$2:$O92,$O93,$G$2:$G92,$G93))</f>
        <v>5</v>
      </c>
      <c r="BP93">
        <f t="shared" si="25"/>
        <v>1998.741</v>
      </c>
      <c r="BQ93">
        <f t="shared" si="26"/>
        <v>33.612000000000002</v>
      </c>
      <c r="BR93">
        <f t="shared" si="27"/>
        <v>42.015000000000001</v>
      </c>
      <c r="BS93">
        <f t="shared" si="28"/>
        <v>33.612000000000002</v>
      </c>
      <c r="BT93">
        <f t="shared" si="29"/>
        <v>47.617000000000004</v>
      </c>
      <c r="BU93">
        <f t="shared" si="30"/>
        <v>8.4030000000000005</v>
      </c>
      <c r="BV93">
        <f t="shared" si="31"/>
        <v>0</v>
      </c>
      <c r="BW93">
        <f t="shared" si="32"/>
        <v>2164</v>
      </c>
      <c r="BX93">
        <f t="shared" si="33"/>
        <v>7891</v>
      </c>
      <c r="BY93" t="str">
        <f t="shared" si="34"/>
        <v>직행1</v>
      </c>
      <c r="BZ93">
        <f t="shared" si="35"/>
        <v>11</v>
      </c>
    </row>
    <row r="94" spans="1:78" x14ac:dyDescent="0.3">
      <c r="A94" s="32">
        <f t="shared" si="22"/>
        <v>45814</v>
      </c>
      <c r="B94" s="1">
        <v>45814.532523148147</v>
      </c>
      <c r="C94" t="s">
        <v>60</v>
      </c>
      <c r="D94" t="s">
        <v>60</v>
      </c>
      <c r="E94" t="s">
        <v>60</v>
      </c>
      <c r="F94" t="s">
        <v>61</v>
      </c>
      <c r="G94" t="s">
        <v>62</v>
      </c>
      <c r="H94" t="s">
        <v>63</v>
      </c>
      <c r="I94" t="s">
        <v>70</v>
      </c>
      <c r="J94" t="s">
        <v>65</v>
      </c>
      <c r="K94" t="s">
        <v>71</v>
      </c>
      <c r="L94">
        <v>14</v>
      </c>
      <c r="M94">
        <v>1</v>
      </c>
      <c r="N94">
        <v>168</v>
      </c>
      <c r="O94">
        <v>7891</v>
      </c>
      <c r="P94" t="s">
        <v>238</v>
      </c>
      <c r="Q94" s="1">
        <v>45786.607561458331</v>
      </c>
      <c r="R94">
        <v>36.19</v>
      </c>
      <c r="S94">
        <v>12.414999999999999</v>
      </c>
      <c r="T94">
        <v>2.915</v>
      </c>
      <c r="U94">
        <v>3681</v>
      </c>
      <c r="V94">
        <v>165</v>
      </c>
      <c r="W94">
        <v>1102</v>
      </c>
      <c r="X94">
        <v>834</v>
      </c>
      <c r="Y94">
        <v>0</v>
      </c>
      <c r="Z94">
        <v>0</v>
      </c>
      <c r="AA94">
        <v>1</v>
      </c>
      <c r="AB94">
        <v>294</v>
      </c>
      <c r="AC94">
        <v>108</v>
      </c>
      <c r="AD94">
        <v>35.39</v>
      </c>
      <c r="AE94">
        <v>53.970137999999999</v>
      </c>
      <c r="AF94">
        <v>97.1</v>
      </c>
      <c r="AG94">
        <v>0.8</v>
      </c>
      <c r="AH94">
        <v>0.4</v>
      </c>
      <c r="AI94">
        <v>0.6</v>
      </c>
      <c r="AJ94">
        <v>0.9</v>
      </c>
      <c r="AK94">
        <v>0.2</v>
      </c>
      <c r="AL94">
        <v>0</v>
      </c>
      <c r="AM94">
        <v>2.4700000000000002</v>
      </c>
      <c r="AN94">
        <v>58.569000000000003</v>
      </c>
      <c r="AO94">
        <v>4.4820000000000002</v>
      </c>
      <c r="AP94">
        <v>29.937999999999999</v>
      </c>
      <c r="AQ94">
        <v>0.221</v>
      </c>
      <c r="AR94">
        <v>0</v>
      </c>
      <c r="AS94">
        <v>0</v>
      </c>
      <c r="AT94">
        <v>58.26</v>
      </c>
      <c r="AU94">
        <v>0.48</v>
      </c>
      <c r="AV94">
        <v>0.24</v>
      </c>
      <c r="AW94">
        <v>0.36</v>
      </c>
      <c r="AX94">
        <v>0.54</v>
      </c>
      <c r="AY94">
        <v>0.12</v>
      </c>
      <c r="AZ94">
        <v>0</v>
      </c>
      <c r="BA94">
        <v>358</v>
      </c>
      <c r="BB94">
        <v>0</v>
      </c>
      <c r="BC94" t="s">
        <v>67</v>
      </c>
      <c r="BD94">
        <v>0</v>
      </c>
      <c r="BE94" t="s">
        <v>72</v>
      </c>
      <c r="BF94" t="s">
        <v>69</v>
      </c>
      <c r="BG94">
        <v>1.18</v>
      </c>
      <c r="BH94">
        <v>0</v>
      </c>
      <c r="BI94" s="1">
        <v>45823.836363113427</v>
      </c>
      <c r="BJ94">
        <v>3.6</v>
      </c>
      <c r="BK94">
        <v>0.80969999999999998</v>
      </c>
      <c r="BL94" s="36">
        <f>HLOOKUP($A94,차량별코스!$E$1:$AZ$20,_xlfn.XLOOKUP(탕데이터!$I94,차량별코스!$D$2:$D$20,차량별코스!$A$2:$A$20),0)</f>
        <v>11</v>
      </c>
      <c r="BM94">
        <f t="shared" si="23"/>
        <v>3997.2200000000012</v>
      </c>
      <c r="BN94">
        <f t="shared" si="24"/>
        <v>407.29300000000001</v>
      </c>
      <c r="BO94">
        <f>IF(COUNTIFS($BL$2:$BL94,$BL94,$O$2:$O94,$O94,$G$2:$G94,$G94)=1,_xlfn.MAXIFS($BO$2:$BO93,$O$2:$O93,$O94,$G$2:$G93,$G94)+1,_xlfn.MAXIFS($BO$2:$BO93,$O$2:$O93,$O94,$G$2:$G93,$G94))</f>
        <v>5</v>
      </c>
      <c r="BP94">
        <f t="shared" si="25"/>
        <v>2307.2509999999997</v>
      </c>
      <c r="BQ94">
        <f t="shared" si="26"/>
        <v>29.448</v>
      </c>
      <c r="BR94">
        <f t="shared" si="27"/>
        <v>14.724</v>
      </c>
      <c r="BS94">
        <f t="shared" si="28"/>
        <v>22.086000000000002</v>
      </c>
      <c r="BT94">
        <f t="shared" si="29"/>
        <v>33.129000000000005</v>
      </c>
      <c r="BU94">
        <f t="shared" si="30"/>
        <v>7.3620000000000001</v>
      </c>
      <c r="BV94">
        <f t="shared" si="31"/>
        <v>0</v>
      </c>
      <c r="BW94">
        <f t="shared" si="32"/>
        <v>2413.9999999999995</v>
      </c>
      <c r="BX94">
        <f t="shared" si="33"/>
        <v>7891</v>
      </c>
      <c r="BY94" t="str">
        <f t="shared" si="34"/>
        <v>직행1</v>
      </c>
      <c r="BZ94">
        <f t="shared" si="35"/>
        <v>11</v>
      </c>
    </row>
    <row r="95" spans="1:78" x14ac:dyDescent="0.3">
      <c r="A95" s="32">
        <f t="shared" si="22"/>
        <v>45814</v>
      </c>
      <c r="B95" s="1">
        <v>45814.587187500001</v>
      </c>
      <c r="C95" t="s">
        <v>60</v>
      </c>
      <c r="D95" t="s">
        <v>60</v>
      </c>
      <c r="E95" t="s">
        <v>60</v>
      </c>
      <c r="F95" t="s">
        <v>61</v>
      </c>
      <c r="G95" t="s">
        <v>62</v>
      </c>
      <c r="H95" t="s">
        <v>63</v>
      </c>
      <c r="I95" t="s">
        <v>70</v>
      </c>
      <c r="J95" t="s">
        <v>65</v>
      </c>
      <c r="K95" t="s">
        <v>71</v>
      </c>
      <c r="L95">
        <v>14</v>
      </c>
      <c r="M95">
        <v>1</v>
      </c>
      <c r="N95">
        <v>168</v>
      </c>
      <c r="O95">
        <v>7891</v>
      </c>
      <c r="P95" t="s">
        <v>238</v>
      </c>
      <c r="Q95" s="1">
        <v>45786.607561458331</v>
      </c>
      <c r="R95">
        <v>67.069000000000003</v>
      </c>
      <c r="S95">
        <v>25.835999999999999</v>
      </c>
      <c r="T95">
        <v>2.5960000000000001</v>
      </c>
      <c r="U95">
        <v>8034</v>
      </c>
      <c r="V95">
        <v>128</v>
      </c>
      <c r="W95">
        <v>2067</v>
      </c>
      <c r="X95">
        <v>1757</v>
      </c>
      <c r="Y95">
        <v>0</v>
      </c>
      <c r="Z95">
        <v>5</v>
      </c>
      <c r="AA95">
        <v>1</v>
      </c>
      <c r="AB95">
        <v>148</v>
      </c>
      <c r="AC95">
        <v>97</v>
      </c>
      <c r="AD95">
        <v>30.05</v>
      </c>
      <c r="AE95">
        <v>41.350969999999997</v>
      </c>
      <c r="AF95">
        <v>83.8</v>
      </c>
      <c r="AG95">
        <v>5.5</v>
      </c>
      <c r="AH95">
        <v>6.7</v>
      </c>
      <c r="AI95">
        <v>3</v>
      </c>
      <c r="AJ95">
        <v>1</v>
      </c>
      <c r="AK95">
        <v>0</v>
      </c>
      <c r="AL95">
        <v>0</v>
      </c>
      <c r="AM95">
        <v>2.2000000000000002</v>
      </c>
      <c r="AN95">
        <v>49.412999999999997</v>
      </c>
      <c r="AO95">
        <v>1.593</v>
      </c>
      <c r="AP95">
        <v>25.728000000000002</v>
      </c>
      <c r="AQ95">
        <v>0.253</v>
      </c>
      <c r="AR95">
        <v>0</v>
      </c>
      <c r="AS95">
        <v>7.4550000000000001</v>
      </c>
      <c r="AT95">
        <v>111.733</v>
      </c>
      <c r="AU95">
        <v>7.3330000000000002</v>
      </c>
      <c r="AV95">
        <v>8.9329999999999998</v>
      </c>
      <c r="AW95">
        <v>4</v>
      </c>
      <c r="AX95">
        <v>1.333</v>
      </c>
      <c r="AY95">
        <v>0</v>
      </c>
      <c r="AZ95">
        <v>0</v>
      </c>
      <c r="BA95">
        <v>679</v>
      </c>
      <c r="BB95">
        <v>0</v>
      </c>
      <c r="BC95" t="s">
        <v>67</v>
      </c>
      <c r="BD95">
        <v>0</v>
      </c>
      <c r="BE95" t="s">
        <v>72</v>
      </c>
      <c r="BF95" t="s">
        <v>69</v>
      </c>
      <c r="BG95">
        <v>1.18</v>
      </c>
      <c r="BH95">
        <v>0</v>
      </c>
      <c r="BI95" s="1">
        <v>45823.836363113427</v>
      </c>
      <c r="BJ95">
        <v>3.6</v>
      </c>
      <c r="BK95">
        <v>0.72109999999999996</v>
      </c>
      <c r="BL95" s="36">
        <f>HLOOKUP($A95,차량별코스!$E$1:$AZ$20,_xlfn.XLOOKUP(탕데이터!$I95,차량별코스!$D$2:$D$20,차량별코스!$A$2:$A$20),0)</f>
        <v>11</v>
      </c>
      <c r="BM95">
        <f t="shared" si="23"/>
        <v>3997.2200000000012</v>
      </c>
      <c r="BN95">
        <f t="shared" si="24"/>
        <v>407.29300000000001</v>
      </c>
      <c r="BO95">
        <f>IF(COUNTIFS($BL$2:$BL95,$BL95,$O$2:$O95,$O95,$G$2:$G95,$G95)=1,_xlfn.MAXIFS($BO$2:$BO94,$O$2:$O94,$O95,$G$2:$G94,$G95)+1,_xlfn.MAXIFS($BO$2:$BO94,$O$2:$O94,$O95,$G$2:$G94,$G95))</f>
        <v>5</v>
      </c>
      <c r="BP95">
        <f t="shared" si="25"/>
        <v>4537.4920000000002</v>
      </c>
      <c r="BQ95">
        <f t="shared" si="26"/>
        <v>441.87</v>
      </c>
      <c r="BR95">
        <f t="shared" si="27"/>
        <v>538.27800000000002</v>
      </c>
      <c r="BS95">
        <f t="shared" si="28"/>
        <v>241.01999999999998</v>
      </c>
      <c r="BT95">
        <f t="shared" si="29"/>
        <v>80.34</v>
      </c>
      <c r="BU95">
        <f t="shared" si="30"/>
        <v>0</v>
      </c>
      <c r="BV95">
        <f t="shared" si="31"/>
        <v>0</v>
      </c>
      <c r="BW95">
        <f t="shared" si="32"/>
        <v>5839</v>
      </c>
      <c r="BX95">
        <f t="shared" si="33"/>
        <v>7891</v>
      </c>
      <c r="BY95" t="str">
        <f t="shared" si="34"/>
        <v>직행1</v>
      </c>
      <c r="BZ95">
        <f t="shared" si="35"/>
        <v>11</v>
      </c>
    </row>
    <row r="96" spans="1:78" x14ac:dyDescent="0.3">
      <c r="A96" s="32">
        <f t="shared" si="22"/>
        <v>45814</v>
      </c>
      <c r="B96" s="1">
        <v>45814.684571759259</v>
      </c>
      <c r="C96" t="s">
        <v>60</v>
      </c>
      <c r="D96" t="s">
        <v>60</v>
      </c>
      <c r="E96" t="s">
        <v>60</v>
      </c>
      <c r="F96" t="s">
        <v>61</v>
      </c>
      <c r="G96" t="s">
        <v>62</v>
      </c>
      <c r="H96" t="s">
        <v>63</v>
      </c>
      <c r="I96" t="s">
        <v>70</v>
      </c>
      <c r="J96" t="s">
        <v>65</v>
      </c>
      <c r="K96" t="s">
        <v>71</v>
      </c>
      <c r="L96">
        <v>14</v>
      </c>
      <c r="M96">
        <v>1</v>
      </c>
      <c r="N96">
        <v>168</v>
      </c>
      <c r="O96">
        <v>7891</v>
      </c>
      <c r="P96" t="s">
        <v>238</v>
      </c>
      <c r="Q96" s="1">
        <v>45786.607561458331</v>
      </c>
      <c r="R96">
        <v>44.572000000000003</v>
      </c>
      <c r="S96">
        <v>13.885</v>
      </c>
      <c r="T96">
        <v>3.21</v>
      </c>
      <c r="U96">
        <v>4321</v>
      </c>
      <c r="V96">
        <v>9</v>
      </c>
      <c r="W96">
        <v>554</v>
      </c>
      <c r="X96">
        <v>1001</v>
      </c>
      <c r="Y96">
        <v>0</v>
      </c>
      <c r="Z96">
        <v>6</v>
      </c>
      <c r="AA96">
        <v>0</v>
      </c>
      <c r="AB96">
        <v>0</v>
      </c>
      <c r="AC96">
        <v>88</v>
      </c>
      <c r="AD96">
        <v>37.130000000000003</v>
      </c>
      <c r="AE96">
        <v>42.698025999999999</v>
      </c>
      <c r="AF96">
        <v>90.9</v>
      </c>
      <c r="AG96">
        <v>3.3</v>
      </c>
      <c r="AH96">
        <v>2.2999999999999998</v>
      </c>
      <c r="AI96">
        <v>3.1</v>
      </c>
      <c r="AJ96">
        <v>0.5</v>
      </c>
      <c r="AK96">
        <v>0</v>
      </c>
      <c r="AL96">
        <v>0</v>
      </c>
      <c r="AM96">
        <v>2.72</v>
      </c>
      <c r="AN96">
        <v>40.142000000000003</v>
      </c>
      <c r="AO96">
        <v>0.20799999999999999</v>
      </c>
      <c r="AP96">
        <v>12.821</v>
      </c>
      <c r="AQ96">
        <v>0.224</v>
      </c>
      <c r="AR96">
        <v>0</v>
      </c>
      <c r="AS96">
        <v>13.461</v>
      </c>
      <c r="AT96">
        <v>65.144999999999996</v>
      </c>
      <c r="AU96">
        <v>2.3650000000000002</v>
      </c>
      <c r="AV96">
        <v>1.6479999999999999</v>
      </c>
      <c r="AW96">
        <v>2.222</v>
      </c>
      <c r="AX96">
        <v>0.35799999999999998</v>
      </c>
      <c r="AY96">
        <v>0</v>
      </c>
      <c r="AZ96">
        <v>0</v>
      </c>
      <c r="BA96">
        <v>447</v>
      </c>
      <c r="BB96">
        <v>0</v>
      </c>
      <c r="BC96" t="s">
        <v>67</v>
      </c>
      <c r="BD96">
        <v>0</v>
      </c>
      <c r="BE96" t="s">
        <v>72</v>
      </c>
      <c r="BF96" t="s">
        <v>69</v>
      </c>
      <c r="BG96">
        <v>1.18</v>
      </c>
      <c r="BH96">
        <v>0</v>
      </c>
      <c r="BI96" s="1">
        <v>45823.836363113427</v>
      </c>
      <c r="BJ96">
        <v>3.6</v>
      </c>
      <c r="BK96">
        <v>0.89170000000000005</v>
      </c>
      <c r="BL96" s="36">
        <f>HLOOKUP($A96,차량별코스!$E$1:$AZ$20,_xlfn.XLOOKUP(탕데이터!$I96,차량별코스!$D$2:$D$20,차량별코스!$A$2:$A$20),0)</f>
        <v>11</v>
      </c>
      <c r="BM96">
        <f t="shared" si="23"/>
        <v>3997.2200000000012</v>
      </c>
      <c r="BN96">
        <f t="shared" si="24"/>
        <v>407.29300000000001</v>
      </c>
      <c r="BO96">
        <f>IF(COUNTIFS($BL$2:$BL96,$BL96,$O$2:$O96,$O96,$G$2:$G96,$G96)=1,_xlfn.MAXIFS($BO$2:$BO95,$O$2:$O95,$O96,$G$2:$G95,$G96)+1,_xlfn.MAXIFS($BO$2:$BO95,$O$2:$O95,$O96,$G$2:$G95,$G96))</f>
        <v>5</v>
      </c>
      <c r="BP96">
        <f t="shared" si="25"/>
        <v>3364.7890000000002</v>
      </c>
      <c r="BQ96">
        <f t="shared" si="26"/>
        <v>142.59300000000002</v>
      </c>
      <c r="BR96">
        <f t="shared" si="27"/>
        <v>99.382999999999996</v>
      </c>
      <c r="BS96">
        <f t="shared" si="28"/>
        <v>133.95099999999999</v>
      </c>
      <c r="BT96">
        <f t="shared" si="29"/>
        <v>21.605</v>
      </c>
      <c r="BU96">
        <f t="shared" si="30"/>
        <v>0</v>
      </c>
      <c r="BV96">
        <f t="shared" si="31"/>
        <v>0</v>
      </c>
      <c r="BW96">
        <f t="shared" si="32"/>
        <v>3762.3209999999999</v>
      </c>
      <c r="BX96">
        <f t="shared" si="33"/>
        <v>7891</v>
      </c>
      <c r="BY96" t="str">
        <f t="shared" si="34"/>
        <v>직행1</v>
      </c>
      <c r="BZ96">
        <f t="shared" si="35"/>
        <v>11</v>
      </c>
    </row>
    <row r="97" spans="1:78" x14ac:dyDescent="0.3">
      <c r="A97" s="32">
        <f t="shared" si="22"/>
        <v>45814</v>
      </c>
      <c r="B97" s="1">
        <v>45814.799780092595</v>
      </c>
      <c r="C97" t="s">
        <v>60</v>
      </c>
      <c r="D97" t="s">
        <v>60</v>
      </c>
      <c r="E97" t="s">
        <v>60</v>
      </c>
      <c r="F97" t="s">
        <v>61</v>
      </c>
      <c r="G97" t="s">
        <v>62</v>
      </c>
      <c r="H97" t="s">
        <v>63</v>
      </c>
      <c r="I97" t="s">
        <v>70</v>
      </c>
      <c r="J97" t="s">
        <v>65</v>
      </c>
      <c r="K97" t="s">
        <v>71</v>
      </c>
      <c r="L97">
        <v>14</v>
      </c>
      <c r="M97">
        <v>1</v>
      </c>
      <c r="N97">
        <v>168</v>
      </c>
      <c r="O97">
        <v>7891</v>
      </c>
      <c r="P97" t="s">
        <v>238</v>
      </c>
      <c r="Q97" s="1">
        <v>45786.607561458331</v>
      </c>
      <c r="R97">
        <v>112.926</v>
      </c>
      <c r="S97">
        <v>37.097999999999999</v>
      </c>
      <c r="T97">
        <v>3.044</v>
      </c>
      <c r="U97">
        <v>11509</v>
      </c>
      <c r="V97">
        <v>199</v>
      </c>
      <c r="W97">
        <v>2297</v>
      </c>
      <c r="X97">
        <v>3187</v>
      </c>
      <c r="Y97">
        <v>1</v>
      </c>
      <c r="Z97">
        <v>7</v>
      </c>
      <c r="AA97">
        <v>0</v>
      </c>
      <c r="AB97">
        <v>0</v>
      </c>
      <c r="AC97">
        <v>99</v>
      </c>
      <c r="AD97">
        <v>35.32</v>
      </c>
      <c r="AE97">
        <v>45.105231000000003</v>
      </c>
      <c r="AF97">
        <v>75.3</v>
      </c>
      <c r="AG97">
        <v>6.5</v>
      </c>
      <c r="AH97">
        <v>10.3</v>
      </c>
      <c r="AI97">
        <v>7.3</v>
      </c>
      <c r="AJ97">
        <v>0.6</v>
      </c>
      <c r="AK97">
        <v>0</v>
      </c>
      <c r="AL97">
        <v>0</v>
      </c>
      <c r="AM97">
        <v>2.58</v>
      </c>
      <c r="AN97">
        <v>45.353999999999999</v>
      </c>
      <c r="AO97">
        <v>1.7290000000000001</v>
      </c>
      <c r="AP97">
        <v>19.957999999999998</v>
      </c>
      <c r="AQ97">
        <v>0.27500000000000002</v>
      </c>
      <c r="AR97">
        <v>0.88600000000000001</v>
      </c>
      <c r="AS97">
        <v>6.1989999999999998</v>
      </c>
      <c r="AT97">
        <v>144.32499999999999</v>
      </c>
      <c r="AU97">
        <v>12.458</v>
      </c>
      <c r="AV97">
        <v>19.742000000000001</v>
      </c>
      <c r="AW97">
        <v>13.992000000000001</v>
      </c>
      <c r="AX97">
        <v>1.1499999999999999</v>
      </c>
      <c r="AY97">
        <v>0</v>
      </c>
      <c r="AZ97">
        <v>0</v>
      </c>
      <c r="BA97">
        <v>1146</v>
      </c>
      <c r="BB97">
        <v>0</v>
      </c>
      <c r="BC97" t="s">
        <v>67</v>
      </c>
      <c r="BD97">
        <v>0</v>
      </c>
      <c r="BE97" t="s">
        <v>72</v>
      </c>
      <c r="BF97" t="s">
        <v>69</v>
      </c>
      <c r="BG97">
        <v>1.18</v>
      </c>
      <c r="BH97">
        <v>0</v>
      </c>
      <c r="BI97" s="1">
        <v>45823.836363113427</v>
      </c>
      <c r="BJ97">
        <v>3.6</v>
      </c>
      <c r="BK97">
        <v>0.84560000000000002</v>
      </c>
      <c r="BL97" s="36">
        <f>HLOOKUP($A97,차량별코스!$E$1:$AZ$20,_xlfn.XLOOKUP(탕데이터!$I97,차량별코스!$D$2:$D$20,차량별코스!$A$2:$A$20),0)</f>
        <v>11</v>
      </c>
      <c r="BM97">
        <f t="shared" si="23"/>
        <v>3997.2200000000012</v>
      </c>
      <c r="BN97">
        <f t="shared" si="24"/>
        <v>407.29300000000001</v>
      </c>
      <c r="BO97">
        <f>IF(COUNTIFS($BL$2:$BL97,$BL97,$O$2:$O97,$O97,$G$2:$G97,$G97)=1,_xlfn.MAXIFS($BO$2:$BO96,$O$2:$O96,$O97,$G$2:$G96,$G97)+1,_xlfn.MAXIFS($BO$2:$BO96,$O$2:$O96,$O97,$G$2:$G96,$G97))</f>
        <v>5</v>
      </c>
      <c r="BP97">
        <f t="shared" si="25"/>
        <v>6170.277</v>
      </c>
      <c r="BQ97">
        <f t="shared" si="26"/>
        <v>748.08500000000004</v>
      </c>
      <c r="BR97">
        <f t="shared" si="27"/>
        <v>1185.4270000000001</v>
      </c>
      <c r="BS97">
        <f t="shared" si="28"/>
        <v>840.15699999999993</v>
      </c>
      <c r="BT97">
        <f t="shared" si="29"/>
        <v>69.054000000000002</v>
      </c>
      <c r="BU97">
        <f t="shared" si="30"/>
        <v>0</v>
      </c>
      <c r="BV97">
        <f t="shared" si="31"/>
        <v>0</v>
      </c>
      <c r="BW97">
        <f t="shared" si="32"/>
        <v>9013</v>
      </c>
      <c r="BX97">
        <f t="shared" si="33"/>
        <v>7891</v>
      </c>
      <c r="BY97" t="str">
        <f t="shared" si="34"/>
        <v>직행1</v>
      </c>
      <c r="BZ97">
        <f t="shared" si="35"/>
        <v>11</v>
      </c>
    </row>
    <row r="98" spans="1:78" x14ac:dyDescent="0.3">
      <c r="A98" s="32">
        <f t="shared" si="22"/>
        <v>45815</v>
      </c>
      <c r="B98" s="1">
        <v>45815.322569444441</v>
      </c>
      <c r="C98" t="s">
        <v>60</v>
      </c>
      <c r="D98" t="s">
        <v>60</v>
      </c>
      <c r="E98" t="s">
        <v>60</v>
      </c>
      <c r="F98" t="s">
        <v>61</v>
      </c>
      <c r="G98" t="s">
        <v>62</v>
      </c>
      <c r="H98" t="s">
        <v>63</v>
      </c>
      <c r="I98" t="s">
        <v>70</v>
      </c>
      <c r="J98" t="s">
        <v>65</v>
      </c>
      <c r="K98" t="s">
        <v>71</v>
      </c>
      <c r="L98">
        <v>14</v>
      </c>
      <c r="M98">
        <v>1</v>
      </c>
      <c r="N98">
        <v>168</v>
      </c>
      <c r="O98">
        <v>7891</v>
      </c>
      <c r="P98" t="s">
        <v>238</v>
      </c>
      <c r="Q98" s="1">
        <v>45786.607561458331</v>
      </c>
      <c r="R98">
        <v>58.165999999999997</v>
      </c>
      <c r="S98">
        <v>18.395</v>
      </c>
      <c r="T98">
        <v>3.1619999999999999</v>
      </c>
      <c r="U98">
        <v>5859</v>
      </c>
      <c r="V98">
        <v>332</v>
      </c>
      <c r="W98">
        <v>1146</v>
      </c>
      <c r="X98">
        <v>1648</v>
      </c>
      <c r="Y98">
        <v>0</v>
      </c>
      <c r="Z98">
        <v>4</v>
      </c>
      <c r="AA98">
        <v>0</v>
      </c>
      <c r="AB98">
        <v>0</v>
      </c>
      <c r="AC98">
        <v>92</v>
      </c>
      <c r="AD98">
        <v>35.74</v>
      </c>
      <c r="AE98">
        <v>47.796736000000003</v>
      </c>
      <c r="AF98">
        <v>92.9</v>
      </c>
      <c r="AG98">
        <v>2</v>
      </c>
      <c r="AH98">
        <v>1.9</v>
      </c>
      <c r="AI98">
        <v>2.5</v>
      </c>
      <c r="AJ98">
        <v>0.7</v>
      </c>
      <c r="AK98">
        <v>0</v>
      </c>
      <c r="AL98">
        <v>0</v>
      </c>
      <c r="AM98">
        <v>2.68</v>
      </c>
      <c r="AN98">
        <v>46.494999999999997</v>
      </c>
      <c r="AO98">
        <v>5.6660000000000004</v>
      </c>
      <c r="AP98">
        <v>19.559999999999999</v>
      </c>
      <c r="AQ98">
        <v>0.27500000000000002</v>
      </c>
      <c r="AR98">
        <v>0</v>
      </c>
      <c r="AS98">
        <v>6.8769999999999998</v>
      </c>
      <c r="AT98">
        <v>89.802999999999997</v>
      </c>
      <c r="AU98">
        <v>1.9330000000000001</v>
      </c>
      <c r="AV98">
        <v>1.837</v>
      </c>
      <c r="AW98">
        <v>2.4169999999999998</v>
      </c>
      <c r="AX98">
        <v>0.67700000000000005</v>
      </c>
      <c r="AY98">
        <v>0</v>
      </c>
      <c r="AZ98">
        <v>0</v>
      </c>
      <c r="BA98">
        <v>583</v>
      </c>
      <c r="BB98">
        <v>0</v>
      </c>
      <c r="BC98" t="s">
        <v>67</v>
      </c>
      <c r="BD98">
        <v>0</v>
      </c>
      <c r="BE98" t="s">
        <v>72</v>
      </c>
      <c r="BF98" t="s">
        <v>69</v>
      </c>
      <c r="BG98">
        <v>1.18</v>
      </c>
      <c r="BH98">
        <v>0</v>
      </c>
      <c r="BI98" s="1">
        <v>45823.836363113427</v>
      </c>
      <c r="BJ98">
        <v>3.6</v>
      </c>
      <c r="BK98">
        <v>0.87829999999999997</v>
      </c>
      <c r="BL98" s="36">
        <f>HLOOKUP($A98,차량별코스!$E$1:$AZ$20,_xlfn.XLOOKUP(탕데이터!$I98,차량별코스!$D$2:$D$20,차량별코스!$A$2:$A$20),0)</f>
        <v>1</v>
      </c>
      <c r="BM98">
        <f t="shared" si="23"/>
        <v>3997.2200000000012</v>
      </c>
      <c r="BN98">
        <f t="shared" si="24"/>
        <v>325.43900000000002</v>
      </c>
      <c r="BO98">
        <f>IF(COUNTIFS($BL$2:$BL98,$BL98,$O$2:$O98,$O98,$G$2:$G98,$G98)=1,_xlfn.MAXIFS($BO$2:$BO97,$O$2:$O97,$O98,$G$2:$G97,$G98)+1,_xlfn.MAXIFS($BO$2:$BO97,$O$2:$O97,$O98,$G$2:$G97,$G98))</f>
        <v>6</v>
      </c>
      <c r="BP98">
        <f t="shared" si="25"/>
        <v>3965.0110000000004</v>
      </c>
      <c r="BQ98">
        <f t="shared" si="26"/>
        <v>117.18</v>
      </c>
      <c r="BR98">
        <f t="shared" si="27"/>
        <v>111.321</v>
      </c>
      <c r="BS98">
        <f t="shared" si="28"/>
        <v>146.47499999999999</v>
      </c>
      <c r="BT98">
        <f t="shared" si="29"/>
        <v>41.012999999999998</v>
      </c>
      <c r="BU98">
        <f t="shared" si="30"/>
        <v>0</v>
      </c>
      <c r="BV98">
        <f t="shared" si="31"/>
        <v>0</v>
      </c>
      <c r="BW98">
        <f t="shared" si="32"/>
        <v>4381.0000000000009</v>
      </c>
      <c r="BX98">
        <f t="shared" si="33"/>
        <v>7891</v>
      </c>
      <c r="BY98" t="str">
        <f t="shared" si="34"/>
        <v>직행1</v>
      </c>
      <c r="BZ98">
        <f t="shared" si="35"/>
        <v>1</v>
      </c>
    </row>
    <row r="99" spans="1:78" x14ac:dyDescent="0.3">
      <c r="A99" s="32">
        <f t="shared" si="22"/>
        <v>45815</v>
      </c>
      <c r="B99" s="1">
        <v>45815.459236111114</v>
      </c>
      <c r="C99" t="s">
        <v>60</v>
      </c>
      <c r="D99" t="s">
        <v>60</v>
      </c>
      <c r="E99" t="s">
        <v>60</v>
      </c>
      <c r="F99" t="s">
        <v>61</v>
      </c>
      <c r="G99" t="s">
        <v>62</v>
      </c>
      <c r="H99" t="s">
        <v>63</v>
      </c>
      <c r="I99" t="s">
        <v>70</v>
      </c>
      <c r="J99" t="s">
        <v>65</v>
      </c>
      <c r="K99" t="s">
        <v>71</v>
      </c>
      <c r="L99">
        <v>14</v>
      </c>
      <c r="M99">
        <v>1</v>
      </c>
      <c r="N99">
        <v>168</v>
      </c>
      <c r="O99">
        <v>7891</v>
      </c>
      <c r="P99" t="s">
        <v>238</v>
      </c>
      <c r="Q99" s="1">
        <v>45786.607561458331</v>
      </c>
      <c r="R99">
        <v>65.284000000000006</v>
      </c>
      <c r="S99">
        <v>26.218</v>
      </c>
      <c r="T99">
        <v>2.4900000000000002</v>
      </c>
      <c r="U99">
        <v>8348</v>
      </c>
      <c r="V99">
        <v>97</v>
      </c>
      <c r="W99">
        <v>2401</v>
      </c>
      <c r="X99">
        <v>1713</v>
      </c>
      <c r="Y99">
        <v>0</v>
      </c>
      <c r="Z99">
        <v>5</v>
      </c>
      <c r="AA99">
        <v>2</v>
      </c>
      <c r="AB99">
        <v>112</v>
      </c>
      <c r="AC99">
        <v>84</v>
      </c>
      <c r="AD99">
        <v>28.15</v>
      </c>
      <c r="AE99">
        <v>40.174768999999998</v>
      </c>
      <c r="AF99">
        <v>85</v>
      </c>
      <c r="AG99">
        <v>5</v>
      </c>
      <c r="AH99">
        <v>6.7</v>
      </c>
      <c r="AI99">
        <v>3.2</v>
      </c>
      <c r="AJ99">
        <v>0.1</v>
      </c>
      <c r="AK99">
        <v>0</v>
      </c>
      <c r="AL99">
        <v>0</v>
      </c>
      <c r="AM99">
        <v>2.11</v>
      </c>
      <c r="AN99">
        <v>50.08</v>
      </c>
      <c r="AO99">
        <v>1.1619999999999999</v>
      </c>
      <c r="AP99">
        <v>28.760999999999999</v>
      </c>
      <c r="AQ99">
        <v>0.26</v>
      </c>
      <c r="AR99">
        <v>0</v>
      </c>
      <c r="AS99">
        <v>7.6589999999999998</v>
      </c>
      <c r="AT99">
        <v>117.583</v>
      </c>
      <c r="AU99">
        <v>6.9169999999999998</v>
      </c>
      <c r="AV99">
        <v>9.2680000000000007</v>
      </c>
      <c r="AW99">
        <v>4.4269999999999996</v>
      </c>
      <c r="AX99">
        <v>0.13800000000000001</v>
      </c>
      <c r="AY99">
        <v>0</v>
      </c>
      <c r="AZ99">
        <v>0</v>
      </c>
      <c r="BA99">
        <v>656</v>
      </c>
      <c r="BB99">
        <v>0</v>
      </c>
      <c r="BC99" t="s">
        <v>67</v>
      </c>
      <c r="BD99">
        <v>0</v>
      </c>
      <c r="BE99" t="s">
        <v>72</v>
      </c>
      <c r="BF99" t="s">
        <v>69</v>
      </c>
      <c r="BG99">
        <v>1.18</v>
      </c>
      <c r="BH99">
        <v>0</v>
      </c>
      <c r="BI99" s="1">
        <v>45823.836363113427</v>
      </c>
      <c r="BJ99">
        <v>3.6</v>
      </c>
      <c r="BK99">
        <v>0.69169999999999998</v>
      </c>
      <c r="BL99" s="36">
        <f>HLOOKUP($A99,차량별코스!$E$1:$AZ$20,_xlfn.XLOOKUP(탕데이터!$I99,차량별코스!$D$2:$D$20,차량별코스!$A$2:$A$20),0)</f>
        <v>1</v>
      </c>
      <c r="BM99">
        <f t="shared" si="23"/>
        <v>3997.2200000000012</v>
      </c>
      <c r="BN99">
        <f t="shared" si="24"/>
        <v>325.43900000000002</v>
      </c>
      <c r="BO99">
        <f>IF(COUNTIFS($BL$2:$BL99,$BL99,$O$2:$O99,$O99,$G$2:$G99,$G99)=1,_xlfn.MAXIFS($BO$2:$BO98,$O$2:$O98,$O99,$G$2:$G98,$G99)+1,_xlfn.MAXIFS($BO$2:$BO98,$O$2:$O98,$O99,$G$2:$G98,$G99))</f>
        <v>6</v>
      </c>
      <c r="BP99">
        <f t="shared" si="25"/>
        <v>4597.8</v>
      </c>
      <c r="BQ99">
        <f t="shared" si="26"/>
        <v>417.40000000000003</v>
      </c>
      <c r="BR99">
        <f t="shared" si="27"/>
        <v>559.31600000000003</v>
      </c>
      <c r="BS99">
        <f t="shared" si="28"/>
        <v>267.13600000000002</v>
      </c>
      <c r="BT99">
        <f t="shared" si="29"/>
        <v>8.3480000000000008</v>
      </c>
      <c r="BU99">
        <f t="shared" si="30"/>
        <v>0</v>
      </c>
      <c r="BV99">
        <f t="shared" si="31"/>
        <v>0</v>
      </c>
      <c r="BW99">
        <f t="shared" si="32"/>
        <v>5850</v>
      </c>
      <c r="BX99">
        <f t="shared" si="33"/>
        <v>7891</v>
      </c>
      <c r="BY99" t="str">
        <f t="shared" si="34"/>
        <v>직행1</v>
      </c>
      <c r="BZ99">
        <f t="shared" si="35"/>
        <v>1</v>
      </c>
    </row>
    <row r="100" spans="1:78" x14ac:dyDescent="0.3">
      <c r="A100" s="32">
        <f t="shared" si="22"/>
        <v>45815</v>
      </c>
      <c r="B100" s="1">
        <v>45815.597245370373</v>
      </c>
      <c r="C100" t="s">
        <v>60</v>
      </c>
      <c r="D100" t="s">
        <v>60</v>
      </c>
      <c r="E100" t="s">
        <v>60</v>
      </c>
      <c r="F100" t="s">
        <v>61</v>
      </c>
      <c r="G100" t="s">
        <v>62</v>
      </c>
      <c r="H100" t="s">
        <v>63</v>
      </c>
      <c r="I100" t="s">
        <v>70</v>
      </c>
      <c r="J100" t="s">
        <v>65</v>
      </c>
      <c r="K100" t="s">
        <v>71</v>
      </c>
      <c r="L100">
        <v>14</v>
      </c>
      <c r="M100">
        <v>1</v>
      </c>
      <c r="N100">
        <v>168</v>
      </c>
      <c r="O100">
        <v>7891</v>
      </c>
      <c r="P100" t="s">
        <v>238</v>
      </c>
      <c r="Q100" s="1">
        <v>45786.607561458331</v>
      </c>
      <c r="R100">
        <v>99.45</v>
      </c>
      <c r="S100">
        <v>36.020000000000003</v>
      </c>
      <c r="T100">
        <v>2.7610000000000001</v>
      </c>
      <c r="U100">
        <v>10908</v>
      </c>
      <c r="V100">
        <v>218</v>
      </c>
      <c r="W100">
        <v>2704</v>
      </c>
      <c r="X100">
        <v>2803</v>
      </c>
      <c r="Y100">
        <v>0</v>
      </c>
      <c r="Z100">
        <v>7</v>
      </c>
      <c r="AA100">
        <v>1</v>
      </c>
      <c r="AB100">
        <v>660</v>
      </c>
      <c r="AC100">
        <v>95</v>
      </c>
      <c r="AD100">
        <v>32.82</v>
      </c>
      <c r="AE100">
        <v>44.830939999999998</v>
      </c>
      <c r="AF100">
        <v>73.5</v>
      </c>
      <c r="AG100">
        <v>7.7</v>
      </c>
      <c r="AH100">
        <v>10.5</v>
      </c>
      <c r="AI100">
        <v>7.5</v>
      </c>
      <c r="AJ100">
        <v>0.7</v>
      </c>
      <c r="AK100">
        <v>0</v>
      </c>
      <c r="AL100">
        <v>0</v>
      </c>
      <c r="AM100">
        <v>2.34</v>
      </c>
      <c r="AN100">
        <v>50.366999999999997</v>
      </c>
      <c r="AO100">
        <v>1.9990000000000001</v>
      </c>
      <c r="AP100">
        <v>24.789000000000001</v>
      </c>
      <c r="AQ100">
        <v>0.28199999999999997</v>
      </c>
      <c r="AR100">
        <v>0</v>
      </c>
      <c r="AS100">
        <v>7.0389999999999997</v>
      </c>
      <c r="AT100">
        <v>133.52500000000001</v>
      </c>
      <c r="AU100">
        <v>13.988</v>
      </c>
      <c r="AV100">
        <v>19.074999999999999</v>
      </c>
      <c r="AW100">
        <v>13.625</v>
      </c>
      <c r="AX100">
        <v>1.272</v>
      </c>
      <c r="AY100">
        <v>0</v>
      </c>
      <c r="AZ100">
        <v>0</v>
      </c>
      <c r="BA100">
        <v>1009</v>
      </c>
      <c r="BB100">
        <v>0</v>
      </c>
      <c r="BC100" t="s">
        <v>67</v>
      </c>
      <c r="BD100">
        <v>0</v>
      </c>
      <c r="BE100" t="s">
        <v>72</v>
      </c>
      <c r="BF100" t="s">
        <v>69</v>
      </c>
      <c r="BG100">
        <v>1.18</v>
      </c>
      <c r="BH100">
        <v>0</v>
      </c>
      <c r="BI100" s="1">
        <v>45823.836363113427</v>
      </c>
      <c r="BJ100">
        <v>3.6</v>
      </c>
      <c r="BK100">
        <v>0.76690000000000003</v>
      </c>
      <c r="BL100" s="36">
        <f>HLOOKUP($A100,차량별코스!$E$1:$AZ$20,_xlfn.XLOOKUP(탕데이터!$I100,차량별코스!$D$2:$D$20,차량별코스!$A$2:$A$20),0)</f>
        <v>1</v>
      </c>
      <c r="BM100">
        <f t="shared" si="23"/>
        <v>3997.2200000000012</v>
      </c>
      <c r="BN100">
        <f t="shared" si="24"/>
        <v>325.43900000000002</v>
      </c>
      <c r="BO100">
        <f>IF(COUNTIFS($BL$2:$BL100,$BL100,$O$2:$O100,$O100,$G$2:$G100,$G100)=1,_xlfn.MAXIFS($BO$2:$BO99,$O$2:$O99,$O100,$G$2:$G99,$G100)+1,_xlfn.MAXIFS($BO$2:$BO99,$O$2:$O99,$O100,$G$2:$G99,$G100))</f>
        <v>6</v>
      </c>
      <c r="BP100">
        <f t="shared" si="25"/>
        <v>5095.38</v>
      </c>
      <c r="BQ100">
        <f t="shared" si="26"/>
        <v>839.91599999999994</v>
      </c>
      <c r="BR100">
        <f t="shared" si="27"/>
        <v>1145.3399999999999</v>
      </c>
      <c r="BS100">
        <f t="shared" si="28"/>
        <v>818.1</v>
      </c>
      <c r="BT100">
        <f t="shared" si="29"/>
        <v>76.355999999999995</v>
      </c>
      <c r="BU100">
        <f t="shared" si="30"/>
        <v>0</v>
      </c>
      <c r="BV100">
        <f t="shared" si="31"/>
        <v>0</v>
      </c>
      <c r="BW100">
        <f t="shared" si="32"/>
        <v>7975.0920000000006</v>
      </c>
      <c r="BX100">
        <f t="shared" si="33"/>
        <v>7891</v>
      </c>
      <c r="BY100" t="str">
        <f t="shared" si="34"/>
        <v>직행1</v>
      </c>
      <c r="BZ100">
        <f t="shared" si="35"/>
        <v>1</v>
      </c>
    </row>
    <row r="101" spans="1:78" x14ac:dyDescent="0.3">
      <c r="A101" s="32">
        <f t="shared" ref="A101:A133" si="36">DATE(YEAR(B101),MONTH(B101),DAY(B101))</f>
        <v>45815</v>
      </c>
      <c r="B101" s="1">
        <v>45815.753287037034</v>
      </c>
      <c r="C101" t="s">
        <v>60</v>
      </c>
      <c r="D101" t="s">
        <v>60</v>
      </c>
      <c r="E101" t="s">
        <v>60</v>
      </c>
      <c r="F101" t="s">
        <v>61</v>
      </c>
      <c r="G101" t="s">
        <v>62</v>
      </c>
      <c r="H101" t="s">
        <v>63</v>
      </c>
      <c r="I101" t="s">
        <v>70</v>
      </c>
      <c r="J101" t="s">
        <v>65</v>
      </c>
      <c r="K101" t="s">
        <v>71</v>
      </c>
      <c r="L101">
        <v>14</v>
      </c>
      <c r="M101">
        <v>1</v>
      </c>
      <c r="N101">
        <v>168</v>
      </c>
      <c r="O101">
        <v>7891</v>
      </c>
      <c r="P101" t="s">
        <v>238</v>
      </c>
      <c r="Q101" s="1">
        <v>45786.607561458331</v>
      </c>
      <c r="R101">
        <v>102.539</v>
      </c>
      <c r="S101">
        <v>34.213999999999999</v>
      </c>
      <c r="T101">
        <v>2.9969999999999999</v>
      </c>
      <c r="U101">
        <v>10155</v>
      </c>
      <c r="V101">
        <v>320</v>
      </c>
      <c r="W101">
        <v>1451</v>
      </c>
      <c r="X101">
        <v>2763</v>
      </c>
      <c r="Y101">
        <v>0</v>
      </c>
      <c r="Z101">
        <v>7</v>
      </c>
      <c r="AA101">
        <v>0</v>
      </c>
      <c r="AB101">
        <v>0</v>
      </c>
      <c r="AC101">
        <v>100</v>
      </c>
      <c r="AD101">
        <v>36.35</v>
      </c>
      <c r="AE101">
        <v>44.029128999999998</v>
      </c>
      <c r="AF101">
        <v>89.2</v>
      </c>
      <c r="AG101">
        <v>3.4</v>
      </c>
      <c r="AH101">
        <v>4.4000000000000004</v>
      </c>
      <c r="AI101">
        <v>2.4</v>
      </c>
      <c r="AJ101">
        <v>0.6</v>
      </c>
      <c r="AK101">
        <v>0</v>
      </c>
      <c r="AL101">
        <v>0</v>
      </c>
      <c r="AM101">
        <v>2.54</v>
      </c>
      <c r="AN101">
        <v>45.082999999999998</v>
      </c>
      <c r="AO101">
        <v>3.1509999999999998</v>
      </c>
      <c r="AP101">
        <v>14.289</v>
      </c>
      <c r="AQ101">
        <v>0.26300000000000001</v>
      </c>
      <c r="AR101">
        <v>0</v>
      </c>
      <c r="AS101">
        <v>6.827</v>
      </c>
      <c r="AT101">
        <v>150.15299999999999</v>
      </c>
      <c r="AU101">
        <v>5.7229999999999999</v>
      </c>
      <c r="AV101">
        <v>7.407</v>
      </c>
      <c r="AW101">
        <v>4.04</v>
      </c>
      <c r="AX101">
        <v>1.01</v>
      </c>
      <c r="AY101">
        <v>0</v>
      </c>
      <c r="AZ101">
        <v>0</v>
      </c>
      <c r="BA101">
        <v>1037</v>
      </c>
      <c r="BB101">
        <v>0</v>
      </c>
      <c r="BC101" t="s">
        <v>67</v>
      </c>
      <c r="BD101">
        <v>0</v>
      </c>
      <c r="BE101" t="s">
        <v>72</v>
      </c>
      <c r="BF101" t="s">
        <v>69</v>
      </c>
      <c r="BG101">
        <v>1.18</v>
      </c>
      <c r="BH101">
        <v>0</v>
      </c>
      <c r="BI101" s="1">
        <v>45823.836363113427</v>
      </c>
      <c r="BJ101">
        <v>3.6</v>
      </c>
      <c r="BK101">
        <v>0.83250000000000002</v>
      </c>
      <c r="BL101" s="36">
        <f>HLOOKUP($A101,차량별코스!$E$1:$AZ$20,_xlfn.XLOOKUP(탕데이터!$I101,차량별코스!$D$2:$D$20,차량별코스!$A$2:$A$20),0)</f>
        <v>1</v>
      </c>
      <c r="BM101">
        <f t="shared" si="23"/>
        <v>3997.2200000000012</v>
      </c>
      <c r="BN101">
        <f t="shared" si="24"/>
        <v>325.43900000000002</v>
      </c>
      <c r="BO101">
        <f>IF(COUNTIFS($BL$2:$BL101,$BL101,$O$2:$O101,$O101,$G$2:$G101,$G101)=1,_xlfn.MAXIFS($BO$2:$BO100,$O$2:$O100,$O101,$G$2:$G100,$G101)+1,_xlfn.MAXIFS($BO$2:$BO100,$O$2:$O100,$O101,$G$2:$G100,$G101))</f>
        <v>6</v>
      </c>
      <c r="BP101">
        <f t="shared" si="25"/>
        <v>7287.26</v>
      </c>
      <c r="BQ101">
        <f t="shared" si="26"/>
        <v>345.27000000000004</v>
      </c>
      <c r="BR101">
        <f t="shared" si="27"/>
        <v>446.82000000000005</v>
      </c>
      <c r="BS101">
        <f t="shared" si="28"/>
        <v>243.72</v>
      </c>
      <c r="BT101">
        <f t="shared" si="29"/>
        <v>60.93</v>
      </c>
      <c r="BU101">
        <f t="shared" si="30"/>
        <v>0</v>
      </c>
      <c r="BV101">
        <f t="shared" si="31"/>
        <v>0</v>
      </c>
      <c r="BW101">
        <f t="shared" si="32"/>
        <v>8384</v>
      </c>
      <c r="BX101">
        <f t="shared" si="33"/>
        <v>7891</v>
      </c>
      <c r="BY101" t="str">
        <f t="shared" si="34"/>
        <v>직행1</v>
      </c>
      <c r="BZ101">
        <f t="shared" si="35"/>
        <v>1</v>
      </c>
    </row>
    <row r="102" spans="1:78" x14ac:dyDescent="0.3">
      <c r="A102" s="32">
        <f t="shared" si="36"/>
        <v>45816</v>
      </c>
      <c r="B102" s="1">
        <v>45816.302291666667</v>
      </c>
      <c r="C102" t="s">
        <v>60</v>
      </c>
      <c r="D102" t="s">
        <v>60</v>
      </c>
      <c r="E102" t="s">
        <v>60</v>
      </c>
      <c r="F102" t="s">
        <v>61</v>
      </c>
      <c r="G102" t="s">
        <v>62</v>
      </c>
      <c r="H102" t="s">
        <v>63</v>
      </c>
      <c r="I102" t="s">
        <v>70</v>
      </c>
      <c r="J102" t="s">
        <v>65</v>
      </c>
      <c r="K102" t="s">
        <v>71</v>
      </c>
      <c r="L102">
        <v>14</v>
      </c>
      <c r="M102">
        <v>1</v>
      </c>
      <c r="N102">
        <v>168</v>
      </c>
      <c r="O102">
        <v>7891</v>
      </c>
      <c r="P102" t="s">
        <v>238</v>
      </c>
      <c r="Q102" s="1">
        <v>45786.607561458331</v>
      </c>
      <c r="R102">
        <v>15.715999999999999</v>
      </c>
      <c r="S102">
        <v>4.9139999999999997</v>
      </c>
      <c r="T102">
        <v>3.198</v>
      </c>
      <c r="U102">
        <v>2020</v>
      </c>
      <c r="V102">
        <v>282</v>
      </c>
      <c r="W102">
        <v>434</v>
      </c>
      <c r="X102">
        <v>364</v>
      </c>
      <c r="Y102">
        <v>0</v>
      </c>
      <c r="Z102">
        <v>3</v>
      </c>
      <c r="AA102">
        <v>0</v>
      </c>
      <c r="AB102">
        <v>0</v>
      </c>
      <c r="AC102">
        <v>81</v>
      </c>
      <c r="AD102">
        <v>28.01</v>
      </c>
      <c r="AE102">
        <v>43.387636000000001</v>
      </c>
      <c r="AF102">
        <v>98.2</v>
      </c>
      <c r="AG102">
        <v>0.5</v>
      </c>
      <c r="AH102">
        <v>0.7</v>
      </c>
      <c r="AI102">
        <v>0.6</v>
      </c>
      <c r="AJ102">
        <v>0</v>
      </c>
      <c r="AK102">
        <v>0</v>
      </c>
      <c r="AL102">
        <v>0</v>
      </c>
      <c r="AM102">
        <v>2.71</v>
      </c>
      <c r="AN102">
        <v>41.021000000000001</v>
      </c>
      <c r="AO102">
        <v>13.96</v>
      </c>
      <c r="AP102">
        <v>21.484999999999999</v>
      </c>
      <c r="AQ102">
        <v>0.191</v>
      </c>
      <c r="AR102">
        <v>0</v>
      </c>
      <c r="AS102">
        <v>19.088999999999999</v>
      </c>
      <c r="AT102">
        <v>32.732999999999997</v>
      </c>
      <c r="AU102">
        <v>0.16700000000000001</v>
      </c>
      <c r="AV102">
        <v>0.23300000000000001</v>
      </c>
      <c r="AW102">
        <v>0.2</v>
      </c>
      <c r="AX102">
        <v>0</v>
      </c>
      <c r="AY102">
        <v>0</v>
      </c>
      <c r="AZ102">
        <v>0</v>
      </c>
      <c r="BA102">
        <v>146</v>
      </c>
      <c r="BB102">
        <v>0</v>
      </c>
      <c r="BC102" t="s">
        <v>67</v>
      </c>
      <c r="BD102">
        <v>0</v>
      </c>
      <c r="BE102" t="s">
        <v>72</v>
      </c>
      <c r="BF102" t="s">
        <v>69</v>
      </c>
      <c r="BG102">
        <v>1.18</v>
      </c>
      <c r="BH102">
        <v>0</v>
      </c>
      <c r="BI102" s="1">
        <v>45823.836363113427</v>
      </c>
      <c r="BJ102">
        <v>3.6</v>
      </c>
      <c r="BK102">
        <v>0.88839999999999997</v>
      </c>
      <c r="BL102" s="36">
        <f>HLOOKUP($A102,차량별코스!$E$1:$AZ$20,_xlfn.XLOOKUP(탕데이터!$I102,차량별코스!$D$2:$D$20,차량별코스!$A$2:$A$20),0)</f>
        <v>2</v>
      </c>
      <c r="BM102">
        <f t="shared" si="23"/>
        <v>3997.2200000000012</v>
      </c>
      <c r="BN102">
        <f t="shared" si="24"/>
        <v>335.45100000000002</v>
      </c>
      <c r="BO102">
        <f>IF(COUNTIFS($BL$2:$BL102,$BL102,$O$2:$O102,$O102,$G$2:$G102,$G102)=1,_xlfn.MAXIFS($BO$2:$BO101,$O$2:$O101,$O102,$G$2:$G101,$G102)+1,_xlfn.MAXIFS($BO$2:$BO101,$O$2:$O101,$O102,$G$2:$G101,$G102))</f>
        <v>7</v>
      </c>
      <c r="BP102">
        <f t="shared" si="25"/>
        <v>1267.6399999999999</v>
      </c>
      <c r="BQ102">
        <f t="shared" si="26"/>
        <v>10.1</v>
      </c>
      <c r="BR102">
        <f t="shared" si="27"/>
        <v>14.139999999999999</v>
      </c>
      <c r="BS102">
        <f t="shared" si="28"/>
        <v>12.120000000000001</v>
      </c>
      <c r="BT102">
        <f t="shared" si="29"/>
        <v>0</v>
      </c>
      <c r="BU102">
        <f t="shared" si="30"/>
        <v>0</v>
      </c>
      <c r="BV102">
        <f t="shared" si="31"/>
        <v>0</v>
      </c>
      <c r="BW102">
        <f t="shared" si="32"/>
        <v>1303.9999999999998</v>
      </c>
      <c r="BX102">
        <f t="shared" si="33"/>
        <v>7891</v>
      </c>
      <c r="BY102" t="str">
        <f t="shared" si="34"/>
        <v>직행1</v>
      </c>
      <c r="BZ102">
        <f t="shared" si="35"/>
        <v>2</v>
      </c>
    </row>
    <row r="103" spans="1:78" x14ac:dyDescent="0.3">
      <c r="A103" s="32">
        <f t="shared" si="36"/>
        <v>45816</v>
      </c>
      <c r="B103" s="1">
        <v>45816.329687500001</v>
      </c>
      <c r="C103" t="s">
        <v>60</v>
      </c>
      <c r="D103" t="s">
        <v>60</v>
      </c>
      <c r="E103" t="s">
        <v>60</v>
      </c>
      <c r="F103" t="s">
        <v>61</v>
      </c>
      <c r="G103" t="s">
        <v>62</v>
      </c>
      <c r="H103" t="s">
        <v>63</v>
      </c>
      <c r="I103" t="s">
        <v>70</v>
      </c>
      <c r="J103" t="s">
        <v>65</v>
      </c>
      <c r="K103" t="s">
        <v>71</v>
      </c>
      <c r="L103">
        <v>14</v>
      </c>
      <c r="M103">
        <v>1</v>
      </c>
      <c r="N103">
        <v>168</v>
      </c>
      <c r="O103">
        <v>7891</v>
      </c>
      <c r="P103" t="s">
        <v>238</v>
      </c>
      <c r="Q103" s="1">
        <v>45786.607561458331</v>
      </c>
      <c r="R103">
        <v>53.805</v>
      </c>
      <c r="S103">
        <v>18.024999999999999</v>
      </c>
      <c r="T103">
        <v>2.9849999999999999</v>
      </c>
      <c r="U103">
        <v>4993</v>
      </c>
      <c r="V103">
        <v>18</v>
      </c>
      <c r="W103">
        <v>813</v>
      </c>
      <c r="X103">
        <v>1624</v>
      </c>
      <c r="Y103">
        <v>0</v>
      </c>
      <c r="Z103">
        <v>11</v>
      </c>
      <c r="AA103">
        <v>0</v>
      </c>
      <c r="AB103">
        <v>0</v>
      </c>
      <c r="AC103">
        <v>91</v>
      </c>
      <c r="AD103">
        <v>38.79</v>
      </c>
      <c r="AE103">
        <v>46.539648</v>
      </c>
      <c r="AF103">
        <v>94.2</v>
      </c>
      <c r="AG103">
        <v>1.5</v>
      </c>
      <c r="AH103">
        <v>1.9</v>
      </c>
      <c r="AI103">
        <v>2.2999999999999998</v>
      </c>
      <c r="AJ103">
        <v>0.1</v>
      </c>
      <c r="AK103">
        <v>0</v>
      </c>
      <c r="AL103">
        <v>0</v>
      </c>
      <c r="AM103">
        <v>2.5299999999999998</v>
      </c>
      <c r="AN103">
        <v>48.185000000000002</v>
      </c>
      <c r="AO103">
        <v>0.36099999999999999</v>
      </c>
      <c r="AP103">
        <v>16.283000000000001</v>
      </c>
      <c r="AQ103">
        <v>0.29699999999999999</v>
      </c>
      <c r="AR103">
        <v>0</v>
      </c>
      <c r="AS103">
        <v>20.443999999999999</v>
      </c>
      <c r="AT103">
        <v>76.930000000000007</v>
      </c>
      <c r="AU103">
        <v>1.2250000000000001</v>
      </c>
      <c r="AV103">
        <v>1.552</v>
      </c>
      <c r="AW103">
        <v>1.8779999999999999</v>
      </c>
      <c r="AX103">
        <v>8.2000000000000003E-2</v>
      </c>
      <c r="AY103">
        <v>0</v>
      </c>
      <c r="AZ103">
        <v>0</v>
      </c>
      <c r="BA103">
        <v>548</v>
      </c>
      <c r="BB103">
        <v>0</v>
      </c>
      <c r="BC103" t="s">
        <v>67</v>
      </c>
      <c r="BD103">
        <v>0</v>
      </c>
      <c r="BE103" t="s">
        <v>72</v>
      </c>
      <c r="BF103" t="s">
        <v>69</v>
      </c>
      <c r="BG103">
        <v>1.18</v>
      </c>
      <c r="BH103">
        <v>0</v>
      </c>
      <c r="BI103" s="1">
        <v>45823.836363113427</v>
      </c>
      <c r="BJ103">
        <v>3.6</v>
      </c>
      <c r="BK103">
        <v>0.82920000000000005</v>
      </c>
      <c r="BL103" s="36">
        <f>HLOOKUP($A103,차량별코스!$E$1:$AZ$20,_xlfn.XLOOKUP(탕데이터!$I103,차량별코스!$D$2:$D$20,차량별코스!$A$2:$A$20),0)</f>
        <v>2</v>
      </c>
      <c r="BM103">
        <f t="shared" si="23"/>
        <v>3997.2200000000012</v>
      </c>
      <c r="BN103">
        <f t="shared" si="24"/>
        <v>335.45100000000002</v>
      </c>
      <c r="BO103">
        <f>IF(COUNTIFS($BL$2:$BL103,$BL103,$O$2:$O103,$O103,$G$2:$G103,$G103)=1,_xlfn.MAXIFS($BO$2:$BO102,$O$2:$O102,$O103,$G$2:$G102,$G103)+1,_xlfn.MAXIFS($BO$2:$BO102,$O$2:$O102,$O103,$G$2:$G102,$G103))</f>
        <v>7</v>
      </c>
      <c r="BP103">
        <f t="shared" si="25"/>
        <v>3872.4059999999999</v>
      </c>
      <c r="BQ103">
        <f t="shared" si="26"/>
        <v>74.894999999999996</v>
      </c>
      <c r="BR103">
        <f t="shared" si="27"/>
        <v>94.867000000000004</v>
      </c>
      <c r="BS103">
        <f t="shared" si="28"/>
        <v>114.839</v>
      </c>
      <c r="BT103">
        <f t="shared" si="29"/>
        <v>4.9930000000000003</v>
      </c>
      <c r="BU103">
        <f t="shared" si="30"/>
        <v>0</v>
      </c>
      <c r="BV103">
        <f t="shared" si="31"/>
        <v>0</v>
      </c>
      <c r="BW103">
        <f t="shared" si="32"/>
        <v>4162.0000000000009</v>
      </c>
      <c r="BX103">
        <f t="shared" si="33"/>
        <v>7891</v>
      </c>
      <c r="BY103" t="str">
        <f t="shared" si="34"/>
        <v>직행1</v>
      </c>
      <c r="BZ103">
        <f t="shared" si="35"/>
        <v>2</v>
      </c>
    </row>
    <row r="104" spans="1:78" x14ac:dyDescent="0.3">
      <c r="A104" s="32">
        <f t="shared" si="36"/>
        <v>45816</v>
      </c>
      <c r="B104" s="1">
        <v>45816.395532407405</v>
      </c>
      <c r="C104" t="s">
        <v>60</v>
      </c>
      <c r="D104" t="s">
        <v>60</v>
      </c>
      <c r="E104" t="s">
        <v>60</v>
      </c>
      <c r="F104" t="s">
        <v>61</v>
      </c>
      <c r="G104" t="s">
        <v>62</v>
      </c>
      <c r="H104" t="s">
        <v>63</v>
      </c>
      <c r="I104" t="s">
        <v>70</v>
      </c>
      <c r="J104" t="s">
        <v>65</v>
      </c>
      <c r="K104" t="s">
        <v>71</v>
      </c>
      <c r="L104">
        <v>14</v>
      </c>
      <c r="M104">
        <v>1</v>
      </c>
      <c r="N104">
        <v>168</v>
      </c>
      <c r="O104">
        <v>7891</v>
      </c>
      <c r="P104" t="s">
        <v>238</v>
      </c>
      <c r="Q104" s="1">
        <v>45786.607561458331</v>
      </c>
      <c r="R104">
        <v>24.617999999999999</v>
      </c>
      <c r="S104">
        <v>7.6689999999999996</v>
      </c>
      <c r="T104">
        <v>3.21</v>
      </c>
      <c r="U104">
        <v>2508</v>
      </c>
      <c r="V104">
        <v>21</v>
      </c>
      <c r="W104">
        <v>438</v>
      </c>
      <c r="X104">
        <v>789</v>
      </c>
      <c r="Y104">
        <v>0</v>
      </c>
      <c r="Z104">
        <v>2</v>
      </c>
      <c r="AA104">
        <v>0</v>
      </c>
      <c r="AB104">
        <v>0</v>
      </c>
      <c r="AC104">
        <v>82</v>
      </c>
      <c r="AD104">
        <v>35.340000000000003</v>
      </c>
      <c r="AE104">
        <v>43.252682999999998</v>
      </c>
      <c r="AF104">
        <v>96.6</v>
      </c>
      <c r="AG104">
        <v>1.3</v>
      </c>
      <c r="AH104">
        <v>1.1000000000000001</v>
      </c>
      <c r="AI104">
        <v>1</v>
      </c>
      <c r="AJ104">
        <v>0</v>
      </c>
      <c r="AK104">
        <v>0</v>
      </c>
      <c r="AL104">
        <v>0</v>
      </c>
      <c r="AM104">
        <v>2.72</v>
      </c>
      <c r="AN104">
        <v>40.735999999999997</v>
      </c>
      <c r="AO104">
        <v>0.83699999999999997</v>
      </c>
      <c r="AP104">
        <v>17.463999999999999</v>
      </c>
      <c r="AQ104">
        <v>0.28399999999999997</v>
      </c>
      <c r="AR104">
        <v>0</v>
      </c>
      <c r="AS104">
        <v>8.1240000000000006</v>
      </c>
      <c r="AT104">
        <v>40.25</v>
      </c>
      <c r="AU104">
        <v>0.54200000000000004</v>
      </c>
      <c r="AV104">
        <v>0.45800000000000002</v>
      </c>
      <c r="AW104">
        <v>0.41699999999999998</v>
      </c>
      <c r="AX104">
        <v>0</v>
      </c>
      <c r="AY104">
        <v>0</v>
      </c>
      <c r="AZ104">
        <v>0</v>
      </c>
      <c r="BA104">
        <v>234</v>
      </c>
      <c r="BB104">
        <v>0</v>
      </c>
      <c r="BC104" t="s">
        <v>67</v>
      </c>
      <c r="BD104">
        <v>0</v>
      </c>
      <c r="BE104" t="s">
        <v>72</v>
      </c>
      <c r="BF104" t="s">
        <v>69</v>
      </c>
      <c r="BG104">
        <v>1.18</v>
      </c>
      <c r="BH104">
        <v>0</v>
      </c>
      <c r="BI104" s="1">
        <v>45823.836363113427</v>
      </c>
      <c r="BJ104">
        <v>3.6</v>
      </c>
      <c r="BK104">
        <v>0.89170000000000005</v>
      </c>
      <c r="BL104" s="36">
        <f>HLOOKUP($A104,차량별코스!$E$1:$AZ$20,_xlfn.XLOOKUP(탕데이터!$I104,차량별코스!$D$2:$D$20,차량별코스!$A$2:$A$20),0)</f>
        <v>2</v>
      </c>
      <c r="BM104">
        <f t="shared" si="23"/>
        <v>3997.2200000000012</v>
      </c>
      <c r="BN104">
        <f t="shared" si="24"/>
        <v>335.45100000000002</v>
      </c>
      <c r="BO104">
        <f>IF(COUNTIFS($BL$2:$BL104,$BL104,$O$2:$O104,$O104,$G$2:$G104,$G104)=1,_xlfn.MAXIFS($BO$2:$BO103,$O$2:$O103,$O104,$G$2:$G103,$G104)+1,_xlfn.MAXIFS($BO$2:$BO103,$O$2:$O103,$O104,$G$2:$G103,$G104))</f>
        <v>7</v>
      </c>
      <c r="BP104">
        <f t="shared" si="25"/>
        <v>1963.7280000000001</v>
      </c>
      <c r="BQ104">
        <f t="shared" si="26"/>
        <v>32.604000000000006</v>
      </c>
      <c r="BR104">
        <f t="shared" si="27"/>
        <v>27.588000000000005</v>
      </c>
      <c r="BS104">
        <f t="shared" si="28"/>
        <v>25.080000000000002</v>
      </c>
      <c r="BT104">
        <f t="shared" si="29"/>
        <v>0</v>
      </c>
      <c r="BU104">
        <f t="shared" si="30"/>
        <v>0</v>
      </c>
      <c r="BV104">
        <f t="shared" si="31"/>
        <v>0</v>
      </c>
      <c r="BW104">
        <f t="shared" si="32"/>
        <v>2049</v>
      </c>
      <c r="BX104">
        <f t="shared" si="33"/>
        <v>7891</v>
      </c>
      <c r="BY104" t="str">
        <f t="shared" si="34"/>
        <v>직행1</v>
      </c>
      <c r="BZ104">
        <f t="shared" si="35"/>
        <v>2</v>
      </c>
    </row>
    <row r="105" spans="1:78" x14ac:dyDescent="0.3">
      <c r="A105" s="32">
        <f t="shared" si="36"/>
        <v>45816</v>
      </c>
      <c r="B105" s="1">
        <v>45816.498240740744</v>
      </c>
      <c r="C105" t="s">
        <v>60</v>
      </c>
      <c r="D105" t="s">
        <v>60</v>
      </c>
      <c r="E105" t="s">
        <v>60</v>
      </c>
      <c r="F105" t="s">
        <v>61</v>
      </c>
      <c r="G105" t="s">
        <v>62</v>
      </c>
      <c r="H105" t="s">
        <v>63</v>
      </c>
      <c r="I105" t="s">
        <v>70</v>
      </c>
      <c r="J105" t="s">
        <v>65</v>
      </c>
      <c r="K105" t="s">
        <v>71</v>
      </c>
      <c r="L105">
        <v>14</v>
      </c>
      <c r="M105">
        <v>1</v>
      </c>
      <c r="N105">
        <v>168</v>
      </c>
      <c r="O105">
        <v>7891</v>
      </c>
      <c r="P105" t="s">
        <v>238</v>
      </c>
      <c r="Q105" s="1">
        <v>45786.607561458331</v>
      </c>
      <c r="R105">
        <v>93.897000000000006</v>
      </c>
      <c r="S105">
        <v>34.597000000000001</v>
      </c>
      <c r="T105">
        <v>2.714</v>
      </c>
      <c r="U105">
        <v>9809</v>
      </c>
      <c r="V105">
        <v>162</v>
      </c>
      <c r="W105">
        <v>1975</v>
      </c>
      <c r="X105">
        <v>2545</v>
      </c>
      <c r="Y105">
        <v>1</v>
      </c>
      <c r="Z105">
        <v>13</v>
      </c>
      <c r="AA105">
        <v>0</v>
      </c>
      <c r="AB105">
        <v>0</v>
      </c>
      <c r="AC105">
        <v>95</v>
      </c>
      <c r="AD105">
        <v>34.46</v>
      </c>
      <c r="AE105">
        <v>44.060116999999998</v>
      </c>
      <c r="AF105">
        <v>83.8</v>
      </c>
      <c r="AG105">
        <v>4.7</v>
      </c>
      <c r="AH105">
        <v>6.6</v>
      </c>
      <c r="AI105">
        <v>4.3</v>
      </c>
      <c r="AJ105">
        <v>0.6</v>
      </c>
      <c r="AK105">
        <v>0</v>
      </c>
      <c r="AL105">
        <v>0</v>
      </c>
      <c r="AM105">
        <v>2.2999999999999998</v>
      </c>
      <c r="AN105">
        <v>50.534999999999997</v>
      </c>
      <c r="AO105">
        <v>1.6519999999999999</v>
      </c>
      <c r="AP105">
        <v>20.135000000000002</v>
      </c>
      <c r="AQ105">
        <v>0.26600000000000001</v>
      </c>
      <c r="AR105">
        <v>1.0649999999999999</v>
      </c>
      <c r="AS105">
        <v>13.845000000000001</v>
      </c>
      <c r="AT105">
        <v>136.87299999999999</v>
      </c>
      <c r="AU105">
        <v>7.6769999999999996</v>
      </c>
      <c r="AV105">
        <v>10.78</v>
      </c>
      <c r="AW105">
        <v>7.0229999999999997</v>
      </c>
      <c r="AX105">
        <v>0.98</v>
      </c>
      <c r="AY105">
        <v>0</v>
      </c>
      <c r="AZ105">
        <v>0</v>
      </c>
      <c r="BA105">
        <v>953</v>
      </c>
      <c r="BB105">
        <v>0</v>
      </c>
      <c r="BC105" t="s">
        <v>67</v>
      </c>
      <c r="BD105">
        <v>0</v>
      </c>
      <c r="BE105" t="s">
        <v>72</v>
      </c>
      <c r="BF105" t="s">
        <v>69</v>
      </c>
      <c r="BG105">
        <v>1.18</v>
      </c>
      <c r="BH105">
        <v>0</v>
      </c>
      <c r="BI105" s="1">
        <v>45823.836363113427</v>
      </c>
      <c r="BJ105">
        <v>3.6</v>
      </c>
      <c r="BK105">
        <v>0.75390000000000001</v>
      </c>
      <c r="BL105" s="36">
        <f>HLOOKUP($A105,차량별코스!$E$1:$AZ$20,_xlfn.XLOOKUP(탕데이터!$I105,차량별코스!$D$2:$D$20,차량별코스!$A$2:$A$20),0)</f>
        <v>2</v>
      </c>
      <c r="BM105">
        <f t="shared" si="23"/>
        <v>3997.2200000000012</v>
      </c>
      <c r="BN105">
        <f t="shared" si="24"/>
        <v>335.45100000000002</v>
      </c>
      <c r="BO105">
        <f>IF(COUNTIFS($BL$2:$BL105,$BL105,$O$2:$O105,$O105,$G$2:$G105,$G105)=1,_xlfn.MAXIFS($BO$2:$BO104,$O$2:$O104,$O105,$G$2:$G104,$G105)+1,_xlfn.MAXIFS($BO$2:$BO104,$O$2:$O104,$O105,$G$2:$G104,$G105))</f>
        <v>7</v>
      </c>
      <c r="BP105">
        <f t="shared" si="25"/>
        <v>6082.9419999999991</v>
      </c>
      <c r="BQ105">
        <f t="shared" si="26"/>
        <v>461.02300000000002</v>
      </c>
      <c r="BR105">
        <f t="shared" si="27"/>
        <v>647.39400000000001</v>
      </c>
      <c r="BS105">
        <f t="shared" si="28"/>
        <v>421.78699999999998</v>
      </c>
      <c r="BT105">
        <f t="shared" si="29"/>
        <v>58.853999999999999</v>
      </c>
      <c r="BU105">
        <f t="shared" si="30"/>
        <v>0</v>
      </c>
      <c r="BV105">
        <f t="shared" si="31"/>
        <v>0</v>
      </c>
      <c r="BW105">
        <f t="shared" si="32"/>
        <v>7672</v>
      </c>
      <c r="BX105">
        <f t="shared" si="33"/>
        <v>7891</v>
      </c>
      <c r="BY105" t="str">
        <f t="shared" si="34"/>
        <v>직행1</v>
      </c>
      <c r="BZ105">
        <f t="shared" si="35"/>
        <v>2</v>
      </c>
    </row>
    <row r="106" spans="1:78" x14ac:dyDescent="0.3">
      <c r="A106" s="32">
        <f t="shared" si="36"/>
        <v>45816</v>
      </c>
      <c r="B106" s="1">
        <v>45816.64230324074</v>
      </c>
      <c r="C106" t="s">
        <v>60</v>
      </c>
      <c r="D106" t="s">
        <v>60</v>
      </c>
      <c r="E106" t="s">
        <v>60</v>
      </c>
      <c r="F106" t="s">
        <v>61</v>
      </c>
      <c r="G106" t="s">
        <v>62</v>
      </c>
      <c r="H106" t="s">
        <v>63</v>
      </c>
      <c r="I106" t="s">
        <v>70</v>
      </c>
      <c r="J106" t="s">
        <v>65</v>
      </c>
      <c r="K106" t="s">
        <v>71</v>
      </c>
      <c r="L106">
        <v>14</v>
      </c>
      <c r="M106">
        <v>1</v>
      </c>
      <c r="N106">
        <v>168</v>
      </c>
      <c r="O106">
        <v>7891</v>
      </c>
      <c r="P106" t="s">
        <v>238</v>
      </c>
      <c r="Q106" s="1">
        <v>45786.607561458331</v>
      </c>
      <c r="R106">
        <v>38.216000000000001</v>
      </c>
      <c r="S106">
        <v>15.422000000000001</v>
      </c>
      <c r="T106">
        <v>2.4780000000000002</v>
      </c>
      <c r="U106">
        <v>5966</v>
      </c>
      <c r="V106">
        <v>695</v>
      </c>
      <c r="W106">
        <v>1889</v>
      </c>
      <c r="X106">
        <v>1017</v>
      </c>
      <c r="Y106">
        <v>0</v>
      </c>
      <c r="Z106">
        <v>3</v>
      </c>
      <c r="AA106">
        <v>1</v>
      </c>
      <c r="AB106">
        <v>491</v>
      </c>
      <c r="AC106">
        <v>88</v>
      </c>
      <c r="AD106">
        <v>23.06</v>
      </c>
      <c r="AE106">
        <v>40.679336999999997</v>
      </c>
      <c r="AF106">
        <v>87.1</v>
      </c>
      <c r="AG106">
        <v>3.9</v>
      </c>
      <c r="AH106">
        <v>5.0999999999999996</v>
      </c>
      <c r="AI106">
        <v>3.6</v>
      </c>
      <c r="AJ106">
        <v>0.2</v>
      </c>
      <c r="AK106">
        <v>0</v>
      </c>
      <c r="AL106">
        <v>0</v>
      </c>
      <c r="AM106">
        <v>2.1</v>
      </c>
      <c r="AN106">
        <v>51.213000000000001</v>
      </c>
      <c r="AO106">
        <v>11.648999999999999</v>
      </c>
      <c r="AP106">
        <v>31.663</v>
      </c>
      <c r="AQ106">
        <v>0.26200000000000001</v>
      </c>
      <c r="AR106">
        <v>0</v>
      </c>
      <c r="AS106">
        <v>7.85</v>
      </c>
      <c r="AT106">
        <v>85.647999999999996</v>
      </c>
      <c r="AU106">
        <v>3.835</v>
      </c>
      <c r="AV106">
        <v>5.0149999999999997</v>
      </c>
      <c r="AW106">
        <v>3.54</v>
      </c>
      <c r="AX106">
        <v>0.19700000000000001</v>
      </c>
      <c r="AY106">
        <v>0</v>
      </c>
      <c r="AZ106">
        <v>0</v>
      </c>
      <c r="BA106">
        <v>383</v>
      </c>
      <c r="BB106">
        <v>0</v>
      </c>
      <c r="BC106" t="s">
        <v>67</v>
      </c>
      <c r="BD106">
        <v>0</v>
      </c>
      <c r="BE106" t="s">
        <v>72</v>
      </c>
      <c r="BF106" t="s">
        <v>69</v>
      </c>
      <c r="BG106">
        <v>1.18</v>
      </c>
      <c r="BH106">
        <v>0</v>
      </c>
      <c r="BI106" s="1">
        <v>45823.836363113427</v>
      </c>
      <c r="BJ106">
        <v>3.6</v>
      </c>
      <c r="BK106">
        <v>0.68830000000000002</v>
      </c>
      <c r="BL106" s="36">
        <f>HLOOKUP($A106,차량별코스!$E$1:$AZ$20,_xlfn.XLOOKUP(탕데이터!$I106,차량별코스!$D$2:$D$20,차량별코스!$A$2:$A$20),0)</f>
        <v>2</v>
      </c>
      <c r="BM106">
        <f t="shared" si="23"/>
        <v>3997.2200000000012</v>
      </c>
      <c r="BN106">
        <f t="shared" si="24"/>
        <v>335.45100000000002</v>
      </c>
      <c r="BO106">
        <f>IF(COUNTIFS($BL$2:$BL106,$BL106,$O$2:$O106,$O106,$G$2:$G106,$G106)=1,_xlfn.MAXIFS($BO$2:$BO105,$O$2:$O105,$O106,$G$2:$G105,$G106)+1,_xlfn.MAXIFS($BO$2:$BO105,$O$2:$O105,$O106,$G$2:$G105,$G106))</f>
        <v>7</v>
      </c>
      <c r="BP106">
        <f t="shared" si="25"/>
        <v>2612.3860000000004</v>
      </c>
      <c r="BQ106">
        <f t="shared" si="26"/>
        <v>232.67400000000001</v>
      </c>
      <c r="BR106">
        <f t="shared" si="27"/>
        <v>304.26599999999996</v>
      </c>
      <c r="BS106">
        <f t="shared" si="28"/>
        <v>214.77600000000004</v>
      </c>
      <c r="BT106">
        <f t="shared" si="29"/>
        <v>11.932</v>
      </c>
      <c r="BU106">
        <f t="shared" si="30"/>
        <v>0</v>
      </c>
      <c r="BV106">
        <f t="shared" si="31"/>
        <v>0</v>
      </c>
      <c r="BW106">
        <f t="shared" si="32"/>
        <v>3376.0340000000001</v>
      </c>
      <c r="BX106">
        <f t="shared" si="33"/>
        <v>7891</v>
      </c>
      <c r="BY106" t="str">
        <f t="shared" si="34"/>
        <v>직행1</v>
      </c>
      <c r="BZ106">
        <f t="shared" si="35"/>
        <v>2</v>
      </c>
    </row>
    <row r="107" spans="1:78" x14ac:dyDescent="0.3">
      <c r="A107" s="32">
        <f t="shared" si="36"/>
        <v>45816</v>
      </c>
      <c r="B107" s="1">
        <v>45816.714861111112</v>
      </c>
      <c r="C107" t="s">
        <v>60</v>
      </c>
      <c r="D107" t="s">
        <v>60</v>
      </c>
      <c r="E107" t="s">
        <v>60</v>
      </c>
      <c r="F107" t="s">
        <v>61</v>
      </c>
      <c r="G107" t="s">
        <v>62</v>
      </c>
      <c r="H107" t="s">
        <v>63</v>
      </c>
      <c r="I107" t="s">
        <v>70</v>
      </c>
      <c r="J107" t="s">
        <v>65</v>
      </c>
      <c r="K107" t="s">
        <v>71</v>
      </c>
      <c r="L107">
        <v>14</v>
      </c>
      <c r="M107">
        <v>1</v>
      </c>
      <c r="N107">
        <v>168</v>
      </c>
      <c r="O107">
        <v>7891</v>
      </c>
      <c r="P107" t="s">
        <v>238</v>
      </c>
      <c r="Q107" s="1">
        <v>45786.607561458331</v>
      </c>
      <c r="R107">
        <v>80.611999999999995</v>
      </c>
      <c r="S107">
        <v>24.222000000000001</v>
      </c>
      <c r="T107">
        <v>3.3279999999999998</v>
      </c>
      <c r="U107">
        <v>7537</v>
      </c>
      <c r="V107">
        <v>44</v>
      </c>
      <c r="W107">
        <v>1090</v>
      </c>
      <c r="X107">
        <v>2004</v>
      </c>
      <c r="Y107">
        <v>0</v>
      </c>
      <c r="Z107">
        <v>0</v>
      </c>
      <c r="AA107">
        <v>0</v>
      </c>
      <c r="AB107">
        <v>0</v>
      </c>
      <c r="AC107">
        <v>88</v>
      </c>
      <c r="AD107">
        <v>38.5</v>
      </c>
      <c r="AE107">
        <v>45.322982000000003</v>
      </c>
      <c r="AF107">
        <v>87.9</v>
      </c>
      <c r="AG107">
        <v>3.4</v>
      </c>
      <c r="AH107">
        <v>4.2</v>
      </c>
      <c r="AI107">
        <v>4.3</v>
      </c>
      <c r="AJ107">
        <v>0.2</v>
      </c>
      <c r="AK107">
        <v>0</v>
      </c>
      <c r="AL107">
        <v>0</v>
      </c>
      <c r="AM107">
        <v>2.82</v>
      </c>
      <c r="AN107">
        <v>41.261000000000003</v>
      </c>
      <c r="AO107">
        <v>0.58399999999999996</v>
      </c>
      <c r="AP107">
        <v>14.462</v>
      </c>
      <c r="AQ107">
        <v>0.248</v>
      </c>
      <c r="AR107">
        <v>0</v>
      </c>
      <c r="AS107">
        <v>0</v>
      </c>
      <c r="AT107">
        <v>109.875</v>
      </c>
      <c r="AU107">
        <v>4.25</v>
      </c>
      <c r="AV107">
        <v>5.25</v>
      </c>
      <c r="AW107">
        <v>5.375</v>
      </c>
      <c r="AX107">
        <v>0.25</v>
      </c>
      <c r="AY107">
        <v>0</v>
      </c>
      <c r="AZ107">
        <v>0</v>
      </c>
      <c r="BA107">
        <v>808</v>
      </c>
      <c r="BB107">
        <v>0</v>
      </c>
      <c r="BC107" t="s">
        <v>67</v>
      </c>
      <c r="BD107">
        <v>0</v>
      </c>
      <c r="BE107" t="s">
        <v>72</v>
      </c>
      <c r="BF107" t="s">
        <v>69</v>
      </c>
      <c r="BG107">
        <v>1.18</v>
      </c>
      <c r="BH107">
        <v>0</v>
      </c>
      <c r="BI107" s="1">
        <v>45823.836363113427</v>
      </c>
      <c r="BJ107">
        <v>3.6</v>
      </c>
      <c r="BK107">
        <v>0.92449999999999999</v>
      </c>
      <c r="BL107" s="36">
        <f>HLOOKUP($A107,차량별코스!$E$1:$AZ$20,_xlfn.XLOOKUP(탕데이터!$I107,차량별코스!$D$2:$D$20,차량별코스!$A$2:$A$20),0)</f>
        <v>2</v>
      </c>
      <c r="BM107">
        <f t="shared" si="23"/>
        <v>3997.2200000000012</v>
      </c>
      <c r="BN107">
        <f t="shared" si="24"/>
        <v>335.45100000000002</v>
      </c>
      <c r="BO107">
        <f>IF(COUNTIFS($BL$2:$BL107,$BL107,$O$2:$O107,$O107,$G$2:$G107,$G107)=1,_xlfn.MAXIFS($BO$2:$BO106,$O$2:$O106,$O107,$G$2:$G106,$G107)+1,_xlfn.MAXIFS($BO$2:$BO106,$O$2:$O106,$O107,$G$2:$G106,$G107))</f>
        <v>7</v>
      </c>
      <c r="BP107">
        <f t="shared" si="25"/>
        <v>5491.0230000000001</v>
      </c>
      <c r="BQ107">
        <f t="shared" si="26"/>
        <v>256.25800000000004</v>
      </c>
      <c r="BR107">
        <f t="shared" si="27"/>
        <v>316.55400000000003</v>
      </c>
      <c r="BS107">
        <f t="shared" si="28"/>
        <v>324.09099999999995</v>
      </c>
      <c r="BT107">
        <f t="shared" si="29"/>
        <v>15.074</v>
      </c>
      <c r="BU107">
        <f t="shared" si="30"/>
        <v>0</v>
      </c>
      <c r="BV107">
        <f t="shared" si="31"/>
        <v>0</v>
      </c>
      <c r="BW107">
        <f t="shared" si="32"/>
        <v>6403</v>
      </c>
      <c r="BX107">
        <f t="shared" si="33"/>
        <v>7891</v>
      </c>
      <c r="BY107" t="str">
        <f t="shared" si="34"/>
        <v>직행1</v>
      </c>
      <c r="BZ107">
        <f t="shared" si="35"/>
        <v>2</v>
      </c>
    </row>
    <row r="108" spans="1:78" x14ac:dyDescent="0.3">
      <c r="A108" s="32">
        <f t="shared" si="36"/>
        <v>45816</v>
      </c>
      <c r="B108" s="1">
        <v>45816.808715277781</v>
      </c>
      <c r="C108" t="s">
        <v>60</v>
      </c>
      <c r="D108" t="s">
        <v>60</v>
      </c>
      <c r="E108" t="s">
        <v>60</v>
      </c>
      <c r="F108" t="s">
        <v>61</v>
      </c>
      <c r="G108" t="s">
        <v>62</v>
      </c>
      <c r="H108" t="s">
        <v>63</v>
      </c>
      <c r="I108" t="s">
        <v>70</v>
      </c>
      <c r="J108" t="s">
        <v>65</v>
      </c>
      <c r="K108" t="s">
        <v>71</v>
      </c>
      <c r="L108">
        <v>14</v>
      </c>
      <c r="M108">
        <v>1</v>
      </c>
      <c r="N108">
        <v>168</v>
      </c>
      <c r="O108">
        <v>7891</v>
      </c>
      <c r="P108" t="s">
        <v>238</v>
      </c>
      <c r="Q108" s="1">
        <v>45786.607561458331</v>
      </c>
      <c r="R108">
        <v>28.587</v>
      </c>
      <c r="S108">
        <v>7.6909999999999998</v>
      </c>
      <c r="T108">
        <v>3.7170000000000001</v>
      </c>
      <c r="U108">
        <v>2515</v>
      </c>
      <c r="V108">
        <v>8</v>
      </c>
      <c r="W108">
        <v>403</v>
      </c>
      <c r="X108">
        <v>862</v>
      </c>
      <c r="Y108">
        <v>0</v>
      </c>
      <c r="Z108">
        <v>1</v>
      </c>
      <c r="AA108">
        <v>0</v>
      </c>
      <c r="AB108">
        <v>0</v>
      </c>
      <c r="AC108">
        <v>77</v>
      </c>
      <c r="AD108">
        <v>40.92</v>
      </c>
      <c r="AE108">
        <v>48.913071000000002</v>
      </c>
      <c r="AF108">
        <v>90.5</v>
      </c>
      <c r="AG108">
        <v>2</v>
      </c>
      <c r="AH108">
        <v>4.0999999999999996</v>
      </c>
      <c r="AI108">
        <v>3.4</v>
      </c>
      <c r="AJ108">
        <v>0</v>
      </c>
      <c r="AK108">
        <v>0</v>
      </c>
      <c r="AL108">
        <v>0</v>
      </c>
      <c r="AM108">
        <v>3.15</v>
      </c>
      <c r="AN108">
        <v>39.618000000000002</v>
      </c>
      <c r="AO108">
        <v>0.318</v>
      </c>
      <c r="AP108">
        <v>16.024000000000001</v>
      </c>
      <c r="AQ108">
        <v>0.28000000000000003</v>
      </c>
      <c r="AR108">
        <v>0</v>
      </c>
      <c r="AS108">
        <v>3.4980000000000002</v>
      </c>
      <c r="AT108">
        <v>37.707999999999998</v>
      </c>
      <c r="AU108">
        <v>0.83299999999999996</v>
      </c>
      <c r="AV108">
        <v>1.708</v>
      </c>
      <c r="AW108">
        <v>1.417</v>
      </c>
      <c r="AX108">
        <v>0</v>
      </c>
      <c r="AY108">
        <v>0</v>
      </c>
      <c r="AZ108">
        <v>0</v>
      </c>
      <c r="BA108">
        <v>290</v>
      </c>
      <c r="BB108">
        <v>0</v>
      </c>
      <c r="BC108" t="s">
        <v>67</v>
      </c>
      <c r="BD108">
        <v>0</v>
      </c>
      <c r="BE108" t="s">
        <v>72</v>
      </c>
      <c r="BF108" t="s">
        <v>69</v>
      </c>
      <c r="BG108">
        <v>1.18</v>
      </c>
      <c r="BH108">
        <v>0</v>
      </c>
      <c r="BI108" s="1">
        <v>45823.836363113427</v>
      </c>
      <c r="BJ108">
        <v>3.6</v>
      </c>
      <c r="BK108">
        <v>1.0325</v>
      </c>
      <c r="BL108" s="36">
        <f>HLOOKUP($A108,차량별코스!$E$1:$AZ$20,_xlfn.XLOOKUP(탕데이터!$I108,차량별코스!$D$2:$D$20,차량별코스!$A$2:$A$20),0)</f>
        <v>2</v>
      </c>
      <c r="BM108">
        <f t="shared" si="23"/>
        <v>3997.2200000000012</v>
      </c>
      <c r="BN108">
        <f t="shared" si="24"/>
        <v>335.45100000000002</v>
      </c>
      <c r="BO108">
        <f>IF(COUNTIFS($BL$2:$BL108,$BL108,$O$2:$O108,$O108,$G$2:$G108,$G108)=1,_xlfn.MAXIFS($BO$2:$BO107,$O$2:$O107,$O108,$G$2:$G107,$G108)+1,_xlfn.MAXIFS($BO$2:$BO107,$O$2:$O107,$O108,$G$2:$G107,$G108))</f>
        <v>7</v>
      </c>
      <c r="BP108">
        <f t="shared" si="25"/>
        <v>1865.0750000000003</v>
      </c>
      <c r="BQ108">
        <f t="shared" si="26"/>
        <v>50.300000000000004</v>
      </c>
      <c r="BR108">
        <f t="shared" si="27"/>
        <v>103.11499999999998</v>
      </c>
      <c r="BS108">
        <f t="shared" si="28"/>
        <v>85.51</v>
      </c>
      <c r="BT108">
        <f t="shared" si="29"/>
        <v>0</v>
      </c>
      <c r="BU108">
        <f t="shared" si="30"/>
        <v>0</v>
      </c>
      <c r="BV108">
        <f t="shared" si="31"/>
        <v>0</v>
      </c>
      <c r="BW108">
        <f t="shared" si="32"/>
        <v>2104.0000000000005</v>
      </c>
      <c r="BX108">
        <f t="shared" si="33"/>
        <v>7891</v>
      </c>
      <c r="BY108" t="str">
        <f t="shared" si="34"/>
        <v>직행1</v>
      </c>
      <c r="BZ108">
        <f t="shared" si="35"/>
        <v>2</v>
      </c>
    </row>
    <row r="109" spans="1:78" x14ac:dyDescent="0.3">
      <c r="A109" s="32">
        <f t="shared" si="36"/>
        <v>45817</v>
      </c>
      <c r="B109" s="1">
        <v>45817.343645833331</v>
      </c>
      <c r="C109" t="s">
        <v>60</v>
      </c>
      <c r="D109" t="s">
        <v>60</v>
      </c>
      <c r="E109" t="s">
        <v>60</v>
      </c>
      <c r="F109" t="s">
        <v>61</v>
      </c>
      <c r="G109" t="s">
        <v>62</v>
      </c>
      <c r="H109" t="s">
        <v>63</v>
      </c>
      <c r="I109" t="s">
        <v>70</v>
      </c>
      <c r="J109" t="s">
        <v>65</v>
      </c>
      <c r="K109" t="s">
        <v>71</v>
      </c>
      <c r="L109">
        <v>14</v>
      </c>
      <c r="M109">
        <v>1</v>
      </c>
      <c r="N109">
        <v>168</v>
      </c>
      <c r="O109">
        <v>7891</v>
      </c>
      <c r="P109" t="s">
        <v>238</v>
      </c>
      <c r="Q109" s="1">
        <v>45786.607561458331</v>
      </c>
      <c r="R109">
        <v>30.029</v>
      </c>
      <c r="S109">
        <v>9.4250000000000007</v>
      </c>
      <c r="T109">
        <v>3.1859999999999999</v>
      </c>
      <c r="U109">
        <v>2733</v>
      </c>
      <c r="V109">
        <v>317</v>
      </c>
      <c r="W109">
        <v>211</v>
      </c>
      <c r="X109">
        <v>836</v>
      </c>
      <c r="Y109">
        <v>0</v>
      </c>
      <c r="Z109">
        <v>1</v>
      </c>
      <c r="AA109">
        <v>0</v>
      </c>
      <c r="AB109">
        <v>0</v>
      </c>
      <c r="AC109">
        <v>84</v>
      </c>
      <c r="AD109">
        <v>39.56</v>
      </c>
      <c r="AE109">
        <v>49.026938000000001</v>
      </c>
      <c r="AF109">
        <v>81.8</v>
      </c>
      <c r="AG109">
        <v>4.5999999999999996</v>
      </c>
      <c r="AH109">
        <v>5.8</v>
      </c>
      <c r="AI109">
        <v>7.1</v>
      </c>
      <c r="AJ109">
        <v>0.7</v>
      </c>
      <c r="AK109">
        <v>0</v>
      </c>
      <c r="AL109">
        <v>0</v>
      </c>
      <c r="AM109">
        <v>2.7</v>
      </c>
      <c r="AN109">
        <v>47.536000000000001</v>
      </c>
      <c r="AO109">
        <v>11.599</v>
      </c>
      <c r="AP109">
        <v>7.72</v>
      </c>
      <c r="AQ109">
        <v>0.26600000000000001</v>
      </c>
      <c r="AR109">
        <v>0</v>
      </c>
      <c r="AS109">
        <v>3.33</v>
      </c>
      <c r="AT109">
        <v>36.81</v>
      </c>
      <c r="AU109">
        <v>2.0699999999999998</v>
      </c>
      <c r="AV109">
        <v>2.61</v>
      </c>
      <c r="AW109">
        <v>3.1949999999999998</v>
      </c>
      <c r="AX109">
        <v>0.315</v>
      </c>
      <c r="AY109">
        <v>0</v>
      </c>
      <c r="AZ109">
        <v>0</v>
      </c>
      <c r="BA109">
        <v>307</v>
      </c>
      <c r="BB109">
        <v>0</v>
      </c>
      <c r="BC109" t="s">
        <v>67</v>
      </c>
      <c r="BD109">
        <v>0</v>
      </c>
      <c r="BE109" t="s">
        <v>72</v>
      </c>
      <c r="BF109" t="s">
        <v>69</v>
      </c>
      <c r="BG109">
        <v>1.18</v>
      </c>
      <c r="BH109">
        <v>0</v>
      </c>
      <c r="BI109" s="1">
        <v>45823.836363113427</v>
      </c>
      <c r="BJ109">
        <v>3.6</v>
      </c>
      <c r="BK109">
        <v>0.88500000000000001</v>
      </c>
      <c r="BL109" s="36">
        <f>HLOOKUP($A109,차량별코스!$E$1:$AZ$20,_xlfn.XLOOKUP(탕데이터!$I109,차량별코스!$D$2:$D$20,차량별코스!$A$2:$A$20),0)</f>
        <v>3</v>
      </c>
      <c r="BM109">
        <f t="shared" si="23"/>
        <v>3997.2200000000012</v>
      </c>
      <c r="BN109">
        <f t="shared" si="24"/>
        <v>273.84100000000001</v>
      </c>
      <c r="BO109">
        <f>IF(COUNTIFS($BL$2:$BL109,$BL109,$O$2:$O109,$O109,$G$2:$G109,$G109)=1,_xlfn.MAXIFS($BO$2:$BO108,$O$2:$O108,$O109,$G$2:$G108,$G109)+1,_xlfn.MAXIFS($BO$2:$BO108,$O$2:$O108,$O109,$G$2:$G108,$G109))</f>
        <v>8</v>
      </c>
      <c r="BP109">
        <f t="shared" si="25"/>
        <v>1707.5940000000001</v>
      </c>
      <c r="BQ109">
        <f t="shared" si="26"/>
        <v>125.718</v>
      </c>
      <c r="BR109">
        <f t="shared" si="27"/>
        <v>158.51399999999998</v>
      </c>
      <c r="BS109">
        <f t="shared" si="28"/>
        <v>194.04299999999998</v>
      </c>
      <c r="BT109">
        <f t="shared" si="29"/>
        <v>19.130999999999997</v>
      </c>
      <c r="BU109">
        <f t="shared" si="30"/>
        <v>0</v>
      </c>
      <c r="BV109">
        <f t="shared" si="31"/>
        <v>0</v>
      </c>
      <c r="BW109">
        <f t="shared" si="32"/>
        <v>2205</v>
      </c>
      <c r="BX109">
        <f t="shared" si="33"/>
        <v>7891</v>
      </c>
      <c r="BY109" t="str">
        <f t="shared" si="34"/>
        <v>직행1</v>
      </c>
      <c r="BZ109">
        <f t="shared" si="35"/>
        <v>3</v>
      </c>
    </row>
    <row r="110" spans="1:78" x14ac:dyDescent="0.3">
      <c r="A110" s="32">
        <f t="shared" si="36"/>
        <v>45817</v>
      </c>
      <c r="B110" s="1">
        <v>45817.380833333336</v>
      </c>
      <c r="C110" t="s">
        <v>60</v>
      </c>
      <c r="D110" t="s">
        <v>60</v>
      </c>
      <c r="E110" t="s">
        <v>60</v>
      </c>
      <c r="F110" t="s">
        <v>61</v>
      </c>
      <c r="G110" t="s">
        <v>62</v>
      </c>
      <c r="H110" t="s">
        <v>63</v>
      </c>
      <c r="I110" t="s">
        <v>70</v>
      </c>
      <c r="J110" t="s">
        <v>65</v>
      </c>
      <c r="K110" t="s">
        <v>71</v>
      </c>
      <c r="L110">
        <v>14</v>
      </c>
      <c r="M110">
        <v>1</v>
      </c>
      <c r="N110">
        <v>168</v>
      </c>
      <c r="O110">
        <v>7891</v>
      </c>
      <c r="P110" t="s">
        <v>238</v>
      </c>
      <c r="Q110" s="1">
        <v>45786.607561458331</v>
      </c>
      <c r="R110">
        <v>16.837</v>
      </c>
      <c r="S110">
        <v>4.5010000000000003</v>
      </c>
      <c r="T110">
        <v>3.7410000000000001</v>
      </c>
      <c r="U110">
        <v>1637</v>
      </c>
      <c r="V110">
        <v>100</v>
      </c>
      <c r="W110">
        <v>290</v>
      </c>
      <c r="X110">
        <v>477</v>
      </c>
      <c r="Y110">
        <v>0</v>
      </c>
      <c r="Z110">
        <v>0</v>
      </c>
      <c r="AA110">
        <v>0</v>
      </c>
      <c r="AB110">
        <v>0</v>
      </c>
      <c r="AC110">
        <v>80</v>
      </c>
      <c r="AD110">
        <v>37.03</v>
      </c>
      <c r="AE110">
        <v>48.607061000000002</v>
      </c>
      <c r="AF110">
        <v>96.6</v>
      </c>
      <c r="AG110">
        <v>0.6</v>
      </c>
      <c r="AH110">
        <v>1</v>
      </c>
      <c r="AI110">
        <v>1.9</v>
      </c>
      <c r="AJ110">
        <v>0</v>
      </c>
      <c r="AK110">
        <v>0</v>
      </c>
      <c r="AL110">
        <v>0</v>
      </c>
      <c r="AM110">
        <v>3.17</v>
      </c>
      <c r="AN110">
        <v>38.945999999999998</v>
      </c>
      <c r="AO110">
        <v>6.109</v>
      </c>
      <c r="AP110">
        <v>17.715</v>
      </c>
      <c r="AQ110">
        <v>0.23799999999999999</v>
      </c>
      <c r="AR110">
        <v>0</v>
      </c>
      <c r="AS110">
        <v>0</v>
      </c>
      <c r="AT110">
        <v>25.76</v>
      </c>
      <c r="AU110">
        <v>0.16</v>
      </c>
      <c r="AV110">
        <v>0.26700000000000002</v>
      </c>
      <c r="AW110">
        <v>0.50700000000000001</v>
      </c>
      <c r="AX110">
        <v>0</v>
      </c>
      <c r="AY110">
        <v>0</v>
      </c>
      <c r="AZ110">
        <v>0</v>
      </c>
      <c r="BA110">
        <v>168</v>
      </c>
      <c r="BB110">
        <v>0</v>
      </c>
      <c r="BC110" t="s">
        <v>67</v>
      </c>
      <c r="BD110">
        <v>0</v>
      </c>
      <c r="BE110" t="s">
        <v>72</v>
      </c>
      <c r="BF110" t="s">
        <v>69</v>
      </c>
      <c r="BG110">
        <v>1.18</v>
      </c>
      <c r="BH110">
        <v>0</v>
      </c>
      <c r="BI110" s="1">
        <v>45823.836363113427</v>
      </c>
      <c r="BJ110">
        <v>3.6</v>
      </c>
      <c r="BK110">
        <v>1.0390999999999999</v>
      </c>
      <c r="BL110" s="36">
        <f>HLOOKUP($A110,차량별코스!$E$1:$AZ$20,_xlfn.XLOOKUP(탕데이터!$I110,차량별코스!$D$2:$D$20,차량별코스!$A$2:$A$20),0)</f>
        <v>3</v>
      </c>
      <c r="BM110">
        <f t="shared" si="23"/>
        <v>3997.2200000000012</v>
      </c>
      <c r="BN110">
        <f t="shared" si="24"/>
        <v>273.84100000000001</v>
      </c>
      <c r="BO110">
        <f>IF(COUNTIFS($BL$2:$BL110,$BL110,$O$2:$O110,$O110,$G$2:$G110,$G110)=1,_xlfn.MAXIFS($BO$2:$BO109,$O$2:$O109,$O110,$G$2:$G109,$G110)+1,_xlfn.MAXIFS($BO$2:$BO109,$O$2:$O109,$O110,$G$2:$G109,$G110))</f>
        <v>8</v>
      </c>
      <c r="BP110">
        <f t="shared" si="25"/>
        <v>1191.3419999999999</v>
      </c>
      <c r="BQ110">
        <f t="shared" si="26"/>
        <v>9.822000000000001</v>
      </c>
      <c r="BR110">
        <f t="shared" si="27"/>
        <v>16.37</v>
      </c>
      <c r="BS110">
        <f t="shared" si="28"/>
        <v>31.102999999999998</v>
      </c>
      <c r="BT110">
        <f t="shared" si="29"/>
        <v>0</v>
      </c>
      <c r="BU110">
        <f t="shared" si="30"/>
        <v>0</v>
      </c>
      <c r="BV110">
        <f t="shared" si="31"/>
        <v>0</v>
      </c>
      <c r="BW110">
        <f t="shared" si="32"/>
        <v>1248.6369999999997</v>
      </c>
      <c r="BX110">
        <f t="shared" si="33"/>
        <v>7891</v>
      </c>
      <c r="BY110" t="str">
        <f t="shared" si="34"/>
        <v>직행1</v>
      </c>
      <c r="BZ110">
        <f t="shared" si="35"/>
        <v>3</v>
      </c>
    </row>
    <row r="111" spans="1:78" x14ac:dyDescent="0.3">
      <c r="A111" s="32">
        <f t="shared" si="36"/>
        <v>45817</v>
      </c>
      <c r="B111" s="1">
        <v>45817.408391203702</v>
      </c>
      <c r="C111" t="s">
        <v>60</v>
      </c>
      <c r="D111" t="s">
        <v>60</v>
      </c>
      <c r="E111" t="s">
        <v>60</v>
      </c>
      <c r="F111" t="s">
        <v>61</v>
      </c>
      <c r="G111" t="s">
        <v>62</v>
      </c>
      <c r="H111" t="s">
        <v>63</v>
      </c>
      <c r="I111" t="s">
        <v>70</v>
      </c>
      <c r="J111" t="s">
        <v>65</v>
      </c>
      <c r="K111" t="s">
        <v>71</v>
      </c>
      <c r="L111">
        <v>14</v>
      </c>
      <c r="M111">
        <v>1</v>
      </c>
      <c r="N111">
        <v>168</v>
      </c>
      <c r="O111">
        <v>7891</v>
      </c>
      <c r="P111" t="s">
        <v>238</v>
      </c>
      <c r="Q111" s="1">
        <v>45786.607561458331</v>
      </c>
      <c r="R111">
        <v>64.489000000000004</v>
      </c>
      <c r="S111">
        <v>21.518000000000001</v>
      </c>
      <c r="T111">
        <v>2.9969999999999999</v>
      </c>
      <c r="U111">
        <v>5845</v>
      </c>
      <c r="V111">
        <v>120</v>
      </c>
      <c r="W111">
        <v>1015</v>
      </c>
      <c r="X111">
        <v>2054</v>
      </c>
      <c r="Y111">
        <v>0</v>
      </c>
      <c r="Z111">
        <v>2</v>
      </c>
      <c r="AA111">
        <v>0</v>
      </c>
      <c r="AB111">
        <v>0</v>
      </c>
      <c r="AC111">
        <v>100</v>
      </c>
      <c r="AD111">
        <v>39.72</v>
      </c>
      <c r="AE111">
        <v>49.290930000000003</v>
      </c>
      <c r="AF111">
        <v>88.8</v>
      </c>
      <c r="AG111">
        <v>3.2</v>
      </c>
      <c r="AH111">
        <v>2.9</v>
      </c>
      <c r="AI111">
        <v>3.2</v>
      </c>
      <c r="AJ111">
        <v>1.9</v>
      </c>
      <c r="AK111">
        <v>0</v>
      </c>
      <c r="AL111">
        <v>0</v>
      </c>
      <c r="AM111">
        <v>2.54</v>
      </c>
      <c r="AN111">
        <v>51.326000000000001</v>
      </c>
      <c r="AO111">
        <v>2.0529999999999999</v>
      </c>
      <c r="AP111">
        <v>17.364999999999998</v>
      </c>
      <c r="AQ111">
        <v>0.31</v>
      </c>
      <c r="AR111">
        <v>0</v>
      </c>
      <c r="AS111">
        <v>3.101</v>
      </c>
      <c r="AT111">
        <v>85.84</v>
      </c>
      <c r="AU111">
        <v>3.093</v>
      </c>
      <c r="AV111">
        <v>2.8029999999999999</v>
      </c>
      <c r="AW111">
        <v>3.093</v>
      </c>
      <c r="AX111">
        <v>1.837</v>
      </c>
      <c r="AY111">
        <v>0</v>
      </c>
      <c r="AZ111">
        <v>0</v>
      </c>
      <c r="BA111">
        <v>646</v>
      </c>
      <c r="BB111">
        <v>0</v>
      </c>
      <c r="BC111" t="s">
        <v>67</v>
      </c>
      <c r="BD111">
        <v>0</v>
      </c>
      <c r="BE111" t="s">
        <v>72</v>
      </c>
      <c r="BF111" t="s">
        <v>69</v>
      </c>
      <c r="BG111">
        <v>1.18</v>
      </c>
      <c r="BH111">
        <v>0</v>
      </c>
      <c r="BI111" s="1">
        <v>45823.836363113427</v>
      </c>
      <c r="BJ111">
        <v>3.6</v>
      </c>
      <c r="BK111">
        <v>0.83250000000000002</v>
      </c>
      <c r="BL111" s="36">
        <f>HLOOKUP($A111,차량별코스!$E$1:$AZ$20,_xlfn.XLOOKUP(탕데이터!$I111,차량별코스!$D$2:$D$20,차량별코스!$A$2:$A$20),0)</f>
        <v>3</v>
      </c>
      <c r="BM111">
        <f t="shared" si="23"/>
        <v>3997.2200000000012</v>
      </c>
      <c r="BN111">
        <f t="shared" si="24"/>
        <v>273.84100000000001</v>
      </c>
      <c r="BO111">
        <f>IF(COUNTIFS($BL$2:$BL111,$BL111,$O$2:$O111,$O111,$G$2:$G111,$G111)=1,_xlfn.MAXIFS($BO$2:$BO110,$O$2:$O110,$O111,$G$2:$G110,$G111)+1,_xlfn.MAXIFS($BO$2:$BO110,$O$2:$O110,$O111,$G$2:$G110,$G111))</f>
        <v>8</v>
      </c>
      <c r="BP111">
        <f t="shared" si="25"/>
        <v>4055.3599999999997</v>
      </c>
      <c r="BQ111">
        <f t="shared" si="26"/>
        <v>187.04</v>
      </c>
      <c r="BR111">
        <f t="shared" si="27"/>
        <v>169.505</v>
      </c>
      <c r="BS111">
        <f t="shared" si="28"/>
        <v>187.04</v>
      </c>
      <c r="BT111">
        <f t="shared" si="29"/>
        <v>111.05499999999999</v>
      </c>
      <c r="BU111">
        <f t="shared" si="30"/>
        <v>0</v>
      </c>
      <c r="BV111">
        <f t="shared" si="31"/>
        <v>0</v>
      </c>
      <c r="BW111">
        <f t="shared" si="32"/>
        <v>4710</v>
      </c>
      <c r="BX111">
        <f t="shared" si="33"/>
        <v>7891</v>
      </c>
      <c r="BY111" t="str">
        <f t="shared" si="34"/>
        <v>직행1</v>
      </c>
      <c r="BZ111">
        <f t="shared" si="35"/>
        <v>3</v>
      </c>
    </row>
    <row r="112" spans="1:78" x14ac:dyDescent="0.3">
      <c r="A112" s="32">
        <f t="shared" si="36"/>
        <v>45817</v>
      </c>
      <c r="B112" s="1">
        <v>45817.479039351849</v>
      </c>
      <c r="C112" t="s">
        <v>60</v>
      </c>
      <c r="D112" t="s">
        <v>60</v>
      </c>
      <c r="E112" t="s">
        <v>60</v>
      </c>
      <c r="F112" t="s">
        <v>61</v>
      </c>
      <c r="G112" t="s">
        <v>62</v>
      </c>
      <c r="H112" t="s">
        <v>63</v>
      </c>
      <c r="I112" t="s">
        <v>70</v>
      </c>
      <c r="J112" t="s">
        <v>65</v>
      </c>
      <c r="K112" t="s">
        <v>71</v>
      </c>
      <c r="L112">
        <v>14</v>
      </c>
      <c r="M112">
        <v>1</v>
      </c>
      <c r="N112">
        <v>168</v>
      </c>
      <c r="O112">
        <v>7891</v>
      </c>
      <c r="P112" t="s">
        <v>238</v>
      </c>
      <c r="Q112" s="1">
        <v>45786.607561458331</v>
      </c>
      <c r="R112">
        <v>39.064999999999998</v>
      </c>
      <c r="S112">
        <v>15.689</v>
      </c>
      <c r="T112">
        <v>2.4900000000000002</v>
      </c>
      <c r="U112">
        <v>5706</v>
      </c>
      <c r="V112">
        <v>31</v>
      </c>
      <c r="W112">
        <v>2097</v>
      </c>
      <c r="X112">
        <v>1087</v>
      </c>
      <c r="Y112">
        <v>0</v>
      </c>
      <c r="Z112">
        <v>3</v>
      </c>
      <c r="AA112">
        <v>2</v>
      </c>
      <c r="AB112">
        <v>434</v>
      </c>
      <c r="AC112">
        <v>95</v>
      </c>
      <c r="AD112">
        <v>24.65</v>
      </c>
      <c r="AE112">
        <v>39.305194</v>
      </c>
      <c r="AF112">
        <v>94.8</v>
      </c>
      <c r="AG112">
        <v>1.6</v>
      </c>
      <c r="AH112">
        <v>2.5</v>
      </c>
      <c r="AI112">
        <v>0.8</v>
      </c>
      <c r="AJ112">
        <v>0.3</v>
      </c>
      <c r="AK112">
        <v>0</v>
      </c>
      <c r="AL112">
        <v>0</v>
      </c>
      <c r="AM112">
        <v>2.11</v>
      </c>
      <c r="AN112">
        <v>48.816000000000003</v>
      </c>
      <c r="AO112">
        <v>0.54300000000000004</v>
      </c>
      <c r="AP112">
        <v>36.750999999999998</v>
      </c>
      <c r="AQ112">
        <v>0.25600000000000001</v>
      </c>
      <c r="AR112">
        <v>0</v>
      </c>
      <c r="AS112">
        <v>7.68</v>
      </c>
      <c r="AT112">
        <v>90.06</v>
      </c>
      <c r="AU112">
        <v>1.52</v>
      </c>
      <c r="AV112">
        <v>2.375</v>
      </c>
      <c r="AW112">
        <v>0.76</v>
      </c>
      <c r="AX112">
        <v>0.28499999999999998</v>
      </c>
      <c r="AY112">
        <v>0</v>
      </c>
      <c r="AZ112">
        <v>0</v>
      </c>
      <c r="BA112">
        <v>388</v>
      </c>
      <c r="BB112">
        <v>0</v>
      </c>
      <c r="BC112" t="s">
        <v>67</v>
      </c>
      <c r="BD112">
        <v>0</v>
      </c>
      <c r="BE112" t="s">
        <v>72</v>
      </c>
      <c r="BF112" t="s">
        <v>69</v>
      </c>
      <c r="BG112">
        <v>1.18</v>
      </c>
      <c r="BH112">
        <v>0</v>
      </c>
      <c r="BI112" s="1">
        <v>45823.836363113427</v>
      </c>
      <c r="BJ112">
        <v>3.6</v>
      </c>
      <c r="BK112">
        <v>0.69169999999999998</v>
      </c>
      <c r="BL112" s="36">
        <f>HLOOKUP($A112,차량별코스!$E$1:$AZ$20,_xlfn.XLOOKUP(탕데이터!$I112,차량별코스!$D$2:$D$20,차량별코스!$A$2:$A$20),0)</f>
        <v>3</v>
      </c>
      <c r="BM112">
        <f t="shared" si="23"/>
        <v>3997.2200000000012</v>
      </c>
      <c r="BN112">
        <f t="shared" si="24"/>
        <v>273.84100000000001</v>
      </c>
      <c r="BO112">
        <f>IF(COUNTIFS($BL$2:$BL112,$BL112,$O$2:$O112,$O112,$G$2:$G112,$G112)=1,_xlfn.MAXIFS($BO$2:$BO111,$O$2:$O111,$O112,$G$2:$G111,$G112)+1,_xlfn.MAXIFS($BO$2:$BO111,$O$2:$O111,$O112,$G$2:$G111,$G112))</f>
        <v>8</v>
      </c>
      <c r="BP112">
        <f t="shared" si="25"/>
        <v>3281.2879999999996</v>
      </c>
      <c r="BQ112">
        <f t="shared" si="26"/>
        <v>91.296000000000006</v>
      </c>
      <c r="BR112">
        <f t="shared" si="27"/>
        <v>142.65</v>
      </c>
      <c r="BS112">
        <f t="shared" si="28"/>
        <v>45.648000000000003</v>
      </c>
      <c r="BT112">
        <f t="shared" si="29"/>
        <v>17.118000000000002</v>
      </c>
      <c r="BU112">
        <f t="shared" si="30"/>
        <v>0</v>
      </c>
      <c r="BV112">
        <f t="shared" si="31"/>
        <v>0</v>
      </c>
      <c r="BW112">
        <f t="shared" si="32"/>
        <v>3577.9999999999995</v>
      </c>
      <c r="BX112">
        <f t="shared" si="33"/>
        <v>7891</v>
      </c>
      <c r="BY112" t="str">
        <f t="shared" si="34"/>
        <v>직행1</v>
      </c>
      <c r="BZ112">
        <f t="shared" si="35"/>
        <v>3</v>
      </c>
    </row>
    <row r="113" spans="1:78" x14ac:dyDescent="0.3">
      <c r="A113" s="32">
        <f t="shared" si="36"/>
        <v>45817</v>
      </c>
      <c r="B113" s="1">
        <v>45817.628564814811</v>
      </c>
      <c r="C113" t="s">
        <v>60</v>
      </c>
      <c r="D113" t="s">
        <v>60</v>
      </c>
      <c r="E113" t="s">
        <v>60</v>
      </c>
      <c r="F113" t="s">
        <v>61</v>
      </c>
      <c r="G113" t="s">
        <v>62</v>
      </c>
      <c r="H113" t="s">
        <v>63</v>
      </c>
      <c r="I113" t="s">
        <v>70</v>
      </c>
      <c r="J113" t="s">
        <v>65</v>
      </c>
      <c r="K113" t="s">
        <v>71</v>
      </c>
      <c r="L113">
        <v>14</v>
      </c>
      <c r="M113">
        <v>1</v>
      </c>
      <c r="N113">
        <v>168</v>
      </c>
      <c r="O113">
        <v>7891</v>
      </c>
      <c r="P113" t="s">
        <v>238</v>
      </c>
      <c r="Q113" s="1">
        <v>45786.607561458331</v>
      </c>
      <c r="R113">
        <v>58.075000000000003</v>
      </c>
      <c r="S113">
        <v>21.774999999999999</v>
      </c>
      <c r="T113">
        <v>2.6669999999999998</v>
      </c>
      <c r="U113">
        <v>7315</v>
      </c>
      <c r="V113">
        <v>335</v>
      </c>
      <c r="W113">
        <v>2137</v>
      </c>
      <c r="X113">
        <v>1533</v>
      </c>
      <c r="Y113">
        <v>0</v>
      </c>
      <c r="Z113">
        <v>1</v>
      </c>
      <c r="AA113">
        <v>1</v>
      </c>
      <c r="AB113">
        <v>241</v>
      </c>
      <c r="AC113">
        <v>95</v>
      </c>
      <c r="AD113">
        <v>28.58</v>
      </c>
      <c r="AE113">
        <v>43.169514999999997</v>
      </c>
      <c r="AF113">
        <v>25.8</v>
      </c>
      <c r="AG113">
        <v>24.8</v>
      </c>
      <c r="AH113">
        <v>21.7</v>
      </c>
      <c r="AI113">
        <v>20.100000000000001</v>
      </c>
      <c r="AJ113">
        <v>7.7</v>
      </c>
      <c r="AK113">
        <v>0</v>
      </c>
      <c r="AL113">
        <v>0</v>
      </c>
      <c r="AM113">
        <v>2.2599999999999998</v>
      </c>
      <c r="AN113">
        <v>50.396000000000001</v>
      </c>
      <c r="AO113">
        <v>4.58</v>
      </c>
      <c r="AP113">
        <v>29.213999999999999</v>
      </c>
      <c r="AQ113">
        <v>0.25800000000000001</v>
      </c>
      <c r="AR113">
        <v>0</v>
      </c>
      <c r="AS113">
        <v>1.722</v>
      </c>
      <c r="AT113">
        <v>31.39</v>
      </c>
      <c r="AU113">
        <v>30.172999999999998</v>
      </c>
      <c r="AV113">
        <v>26.402000000000001</v>
      </c>
      <c r="AW113">
        <v>24.454999999999998</v>
      </c>
      <c r="AX113">
        <v>9.3680000000000003</v>
      </c>
      <c r="AY113">
        <v>0</v>
      </c>
      <c r="AZ113">
        <v>0</v>
      </c>
      <c r="BA113">
        <v>587</v>
      </c>
      <c r="BB113">
        <v>0</v>
      </c>
      <c r="BC113" t="s">
        <v>67</v>
      </c>
      <c r="BD113">
        <v>0</v>
      </c>
      <c r="BE113" t="s">
        <v>72</v>
      </c>
      <c r="BF113" t="s">
        <v>69</v>
      </c>
      <c r="BG113">
        <v>1.18</v>
      </c>
      <c r="BH113">
        <v>0</v>
      </c>
      <c r="BI113" s="1">
        <v>45823.836363113427</v>
      </c>
      <c r="BJ113">
        <v>3.6</v>
      </c>
      <c r="BK113">
        <v>0.74080000000000001</v>
      </c>
      <c r="BL113" s="36">
        <f>HLOOKUP($A113,차량별코스!$E$1:$AZ$20,_xlfn.XLOOKUP(탕데이터!$I113,차량별코스!$D$2:$D$20,차량별코스!$A$2:$A$20),0)</f>
        <v>3</v>
      </c>
      <c r="BM113">
        <f t="shared" si="23"/>
        <v>3997.2200000000012</v>
      </c>
      <c r="BN113">
        <f t="shared" si="24"/>
        <v>273.84100000000001</v>
      </c>
      <c r="BO113">
        <f>IF(COUNTIFS($BL$2:$BL113,$BL113,$O$2:$O113,$O113,$G$2:$G113,$G113)=1,_xlfn.MAXIFS($BO$2:$BO112,$O$2:$O112,$O113,$G$2:$G112,$G113)+1,_xlfn.MAXIFS($BO$2:$BO112,$O$2:$O112,$O113,$G$2:$G112,$G113))</f>
        <v>8</v>
      </c>
      <c r="BP113">
        <f t="shared" si="25"/>
        <v>-584.73</v>
      </c>
      <c r="BQ113">
        <f t="shared" si="26"/>
        <v>1814.12</v>
      </c>
      <c r="BR113">
        <f t="shared" si="27"/>
        <v>1587.355</v>
      </c>
      <c r="BS113">
        <f t="shared" si="28"/>
        <v>1470.3150000000001</v>
      </c>
      <c r="BT113">
        <f t="shared" si="29"/>
        <v>563.255</v>
      </c>
      <c r="BU113">
        <f t="shared" si="30"/>
        <v>0</v>
      </c>
      <c r="BV113">
        <f t="shared" si="31"/>
        <v>0</v>
      </c>
      <c r="BW113">
        <f t="shared" si="32"/>
        <v>4850.3149999999996</v>
      </c>
      <c r="BX113">
        <f t="shared" si="33"/>
        <v>7891</v>
      </c>
      <c r="BY113" t="str">
        <f t="shared" si="34"/>
        <v>직행1</v>
      </c>
      <c r="BZ113">
        <f t="shared" si="35"/>
        <v>3</v>
      </c>
    </row>
    <row r="114" spans="1:78" x14ac:dyDescent="0.3">
      <c r="A114" s="32">
        <f t="shared" si="36"/>
        <v>45817</v>
      </c>
      <c r="B114" s="1">
        <v>45817.751701388886</v>
      </c>
      <c r="C114" t="s">
        <v>60</v>
      </c>
      <c r="D114" t="s">
        <v>60</v>
      </c>
      <c r="E114" t="s">
        <v>60</v>
      </c>
      <c r="F114" t="s">
        <v>61</v>
      </c>
      <c r="G114" t="s">
        <v>62</v>
      </c>
      <c r="H114" t="s">
        <v>63</v>
      </c>
      <c r="I114" t="s">
        <v>70</v>
      </c>
      <c r="J114" t="s">
        <v>65</v>
      </c>
      <c r="K114" t="s">
        <v>71</v>
      </c>
      <c r="L114">
        <v>14</v>
      </c>
      <c r="M114">
        <v>1</v>
      </c>
      <c r="N114">
        <v>168</v>
      </c>
      <c r="O114">
        <v>7891</v>
      </c>
      <c r="P114" t="s">
        <v>238</v>
      </c>
      <c r="Q114" s="1">
        <v>45786.607561458331</v>
      </c>
      <c r="R114">
        <v>65.346000000000004</v>
      </c>
      <c r="S114">
        <v>22.88</v>
      </c>
      <c r="T114">
        <v>2.8559999999999999</v>
      </c>
      <c r="U114">
        <v>8089</v>
      </c>
      <c r="V114">
        <v>76</v>
      </c>
      <c r="W114">
        <v>2167</v>
      </c>
      <c r="X114">
        <v>1688</v>
      </c>
      <c r="Y114">
        <v>0</v>
      </c>
      <c r="Z114">
        <v>1</v>
      </c>
      <c r="AA114">
        <v>1</v>
      </c>
      <c r="AB114">
        <v>44</v>
      </c>
      <c r="AC114">
        <v>87</v>
      </c>
      <c r="AD114">
        <v>29.08</v>
      </c>
      <c r="AE114">
        <v>40.240434999999998</v>
      </c>
      <c r="AF114">
        <v>86.8</v>
      </c>
      <c r="AG114">
        <v>4.5999999999999996</v>
      </c>
      <c r="AH114">
        <v>5.3</v>
      </c>
      <c r="AI114">
        <v>3.1</v>
      </c>
      <c r="AJ114">
        <v>0.2</v>
      </c>
      <c r="AK114">
        <v>0</v>
      </c>
      <c r="AL114">
        <v>0</v>
      </c>
      <c r="AM114">
        <v>2.42</v>
      </c>
      <c r="AN114">
        <v>42.813000000000002</v>
      </c>
      <c r="AO114">
        <v>0.94</v>
      </c>
      <c r="AP114">
        <v>26.789000000000001</v>
      </c>
      <c r="AQ114">
        <v>0.245</v>
      </c>
      <c r="AR114">
        <v>0</v>
      </c>
      <c r="AS114">
        <v>1.53</v>
      </c>
      <c r="AT114">
        <v>115.733</v>
      </c>
      <c r="AU114">
        <v>6.133</v>
      </c>
      <c r="AV114">
        <v>7.0670000000000002</v>
      </c>
      <c r="AW114">
        <v>4.133</v>
      </c>
      <c r="AX114">
        <v>0.26700000000000002</v>
      </c>
      <c r="AY114">
        <v>0</v>
      </c>
      <c r="AZ114">
        <v>0</v>
      </c>
      <c r="BA114">
        <v>658</v>
      </c>
      <c r="BB114">
        <v>0</v>
      </c>
      <c r="BC114" t="s">
        <v>67</v>
      </c>
      <c r="BD114">
        <v>0</v>
      </c>
      <c r="BE114" t="s">
        <v>72</v>
      </c>
      <c r="BF114" t="s">
        <v>69</v>
      </c>
      <c r="BG114">
        <v>1.18</v>
      </c>
      <c r="BH114">
        <v>0</v>
      </c>
      <c r="BI114" s="1">
        <v>45823.836363113427</v>
      </c>
      <c r="BJ114">
        <v>3.6</v>
      </c>
      <c r="BK114">
        <v>0.79330000000000001</v>
      </c>
      <c r="BL114" s="36">
        <f>HLOOKUP($A114,차량별코스!$E$1:$AZ$20,_xlfn.XLOOKUP(탕데이터!$I114,차량별코스!$D$2:$D$20,차량별코스!$A$2:$A$20),0)</f>
        <v>3</v>
      </c>
      <c r="BM114">
        <f t="shared" si="23"/>
        <v>3997.2200000000012</v>
      </c>
      <c r="BN114">
        <f t="shared" si="24"/>
        <v>273.84100000000001</v>
      </c>
      <c r="BO114">
        <f>IF(COUNTIFS($BL$2:$BL114,$BL114,$O$2:$O114,$O114,$G$2:$G114,$G114)=1,_xlfn.MAXIFS($BO$2:$BO113,$O$2:$O113,$O114,$G$2:$G113,$G114)+1,_xlfn.MAXIFS($BO$2:$BO113,$O$2:$O113,$O114,$G$2:$G113,$G114))</f>
        <v>8</v>
      </c>
      <c r="BP114">
        <f t="shared" si="25"/>
        <v>4778.2519999999995</v>
      </c>
      <c r="BQ114">
        <f t="shared" si="26"/>
        <v>372.09399999999999</v>
      </c>
      <c r="BR114">
        <f t="shared" si="27"/>
        <v>428.71699999999998</v>
      </c>
      <c r="BS114">
        <f t="shared" si="28"/>
        <v>250.75899999999999</v>
      </c>
      <c r="BT114">
        <f t="shared" si="29"/>
        <v>16.178000000000001</v>
      </c>
      <c r="BU114">
        <f t="shared" si="30"/>
        <v>0</v>
      </c>
      <c r="BV114">
        <f t="shared" si="31"/>
        <v>0</v>
      </c>
      <c r="BW114">
        <f t="shared" si="32"/>
        <v>5845.9999999999991</v>
      </c>
      <c r="BX114">
        <f t="shared" si="33"/>
        <v>7891</v>
      </c>
      <c r="BY114" t="str">
        <f t="shared" si="34"/>
        <v>직행1</v>
      </c>
      <c r="BZ114">
        <f t="shared" si="35"/>
        <v>3</v>
      </c>
    </row>
    <row r="115" spans="1:78" x14ac:dyDescent="0.3">
      <c r="A115" s="32">
        <f t="shared" si="36"/>
        <v>45818</v>
      </c>
      <c r="B115" s="1">
        <v>45818.270844907405</v>
      </c>
      <c r="C115" t="s">
        <v>60</v>
      </c>
      <c r="D115" t="s">
        <v>60</v>
      </c>
      <c r="E115" t="s">
        <v>60</v>
      </c>
      <c r="F115" t="s">
        <v>61</v>
      </c>
      <c r="G115" t="s">
        <v>62</v>
      </c>
      <c r="H115" t="s">
        <v>63</v>
      </c>
      <c r="I115" t="s">
        <v>70</v>
      </c>
      <c r="J115" t="s">
        <v>65</v>
      </c>
      <c r="K115" t="s">
        <v>71</v>
      </c>
      <c r="L115">
        <v>14</v>
      </c>
      <c r="M115">
        <v>1</v>
      </c>
      <c r="N115">
        <v>168</v>
      </c>
      <c r="O115">
        <v>7891</v>
      </c>
      <c r="P115" t="s">
        <v>238</v>
      </c>
      <c r="Q115" s="1">
        <v>45786.607561458331</v>
      </c>
      <c r="R115">
        <v>17.218</v>
      </c>
      <c r="S115">
        <v>6.4850000000000003</v>
      </c>
      <c r="T115">
        <v>2.6549999999999998</v>
      </c>
      <c r="U115">
        <v>2507</v>
      </c>
      <c r="V115">
        <v>145</v>
      </c>
      <c r="W115">
        <v>771</v>
      </c>
      <c r="X115">
        <v>463</v>
      </c>
      <c r="Y115">
        <v>0</v>
      </c>
      <c r="Z115">
        <v>0</v>
      </c>
      <c r="AA115">
        <v>0</v>
      </c>
      <c r="AB115">
        <v>0</v>
      </c>
      <c r="AC115">
        <v>89</v>
      </c>
      <c r="AD115">
        <v>24.72</v>
      </c>
      <c r="AE115">
        <v>38.959598999999997</v>
      </c>
      <c r="AF115">
        <v>84.7</v>
      </c>
      <c r="AG115">
        <v>5.2</v>
      </c>
      <c r="AH115">
        <v>7</v>
      </c>
      <c r="AI115">
        <v>2.4</v>
      </c>
      <c r="AJ115">
        <v>0.7</v>
      </c>
      <c r="AK115">
        <v>0</v>
      </c>
      <c r="AL115">
        <v>0</v>
      </c>
      <c r="AM115">
        <v>2.25</v>
      </c>
      <c r="AN115">
        <v>44.999000000000002</v>
      </c>
      <c r="AO115">
        <v>5.7839999999999998</v>
      </c>
      <c r="AP115">
        <v>30.754000000000001</v>
      </c>
      <c r="AQ115">
        <v>0.23200000000000001</v>
      </c>
      <c r="AR115">
        <v>0</v>
      </c>
      <c r="AS115">
        <v>0</v>
      </c>
      <c r="AT115">
        <v>35.292000000000002</v>
      </c>
      <c r="AU115">
        <v>2.1669999999999998</v>
      </c>
      <c r="AV115">
        <v>2.9169999999999998</v>
      </c>
      <c r="AW115">
        <v>1</v>
      </c>
      <c r="AX115">
        <v>0.29199999999999998</v>
      </c>
      <c r="AY115">
        <v>0</v>
      </c>
      <c r="AZ115">
        <v>0</v>
      </c>
      <c r="BA115">
        <v>171</v>
      </c>
      <c r="BB115">
        <v>0</v>
      </c>
      <c r="BC115" t="s">
        <v>67</v>
      </c>
      <c r="BD115">
        <v>0</v>
      </c>
      <c r="BE115" t="s">
        <v>72</v>
      </c>
      <c r="BF115" t="s">
        <v>69</v>
      </c>
      <c r="BG115">
        <v>1.18</v>
      </c>
      <c r="BH115">
        <v>0</v>
      </c>
      <c r="BI115" s="1">
        <v>45823.836363113427</v>
      </c>
      <c r="BJ115">
        <v>3.6</v>
      </c>
      <c r="BK115">
        <v>0.73750000000000004</v>
      </c>
      <c r="BL115" s="36">
        <f>HLOOKUP($A115,차량별코스!$E$1:$AZ$20,_xlfn.XLOOKUP(탕데이터!$I115,차량별코스!$D$2:$D$20,차량별코스!$A$2:$A$20),0)</f>
        <v>4</v>
      </c>
      <c r="BM115">
        <f t="shared" si="23"/>
        <v>3997.2200000000012</v>
      </c>
      <c r="BN115">
        <f t="shared" si="24"/>
        <v>382.72499999999997</v>
      </c>
      <c r="BO115">
        <f>IF(COUNTIFS($BL$2:$BL115,$BL115,$O$2:$O115,$O115,$G$2:$G115,$G115)=1,_xlfn.MAXIFS($BO$2:$BO114,$O$2:$O114,$O115,$G$2:$G114,$G115)+1,_xlfn.MAXIFS($BO$2:$BO114,$O$2:$O114,$O115,$G$2:$G114,$G115))</f>
        <v>9</v>
      </c>
      <c r="BP115">
        <f t="shared" si="25"/>
        <v>1207.4290000000001</v>
      </c>
      <c r="BQ115">
        <f t="shared" si="26"/>
        <v>130.364</v>
      </c>
      <c r="BR115">
        <f t="shared" si="27"/>
        <v>175.49</v>
      </c>
      <c r="BS115">
        <f t="shared" si="28"/>
        <v>60.167999999999999</v>
      </c>
      <c r="BT115">
        <f t="shared" si="29"/>
        <v>17.548999999999999</v>
      </c>
      <c r="BU115">
        <f t="shared" si="30"/>
        <v>0</v>
      </c>
      <c r="BV115">
        <f t="shared" si="31"/>
        <v>0</v>
      </c>
      <c r="BW115">
        <f t="shared" si="32"/>
        <v>1591</v>
      </c>
      <c r="BX115">
        <f t="shared" si="33"/>
        <v>7891</v>
      </c>
      <c r="BY115" t="str">
        <f t="shared" si="34"/>
        <v>직행1</v>
      </c>
      <c r="BZ115">
        <f t="shared" si="35"/>
        <v>4</v>
      </c>
    </row>
    <row r="116" spans="1:78" x14ac:dyDescent="0.3">
      <c r="A116" s="32">
        <f t="shared" si="36"/>
        <v>45818</v>
      </c>
      <c r="B116" s="1">
        <v>45818.302824074075</v>
      </c>
      <c r="C116" t="s">
        <v>60</v>
      </c>
      <c r="D116" t="s">
        <v>60</v>
      </c>
      <c r="E116" t="s">
        <v>60</v>
      </c>
      <c r="F116" t="s">
        <v>61</v>
      </c>
      <c r="G116" t="s">
        <v>62</v>
      </c>
      <c r="H116" t="s">
        <v>63</v>
      </c>
      <c r="I116" t="s">
        <v>70</v>
      </c>
      <c r="J116" t="s">
        <v>65</v>
      </c>
      <c r="K116" t="s">
        <v>71</v>
      </c>
      <c r="L116">
        <v>14</v>
      </c>
      <c r="M116">
        <v>1</v>
      </c>
      <c r="N116">
        <v>168</v>
      </c>
      <c r="O116">
        <v>7891</v>
      </c>
      <c r="P116" t="s">
        <v>238</v>
      </c>
      <c r="Q116" s="1">
        <v>45786.607561458331</v>
      </c>
      <c r="R116">
        <v>46.378</v>
      </c>
      <c r="S116">
        <v>16.306999999999999</v>
      </c>
      <c r="T116">
        <v>2.8439999999999999</v>
      </c>
      <c r="U116">
        <v>4839</v>
      </c>
      <c r="V116">
        <v>71</v>
      </c>
      <c r="W116">
        <v>1036</v>
      </c>
      <c r="X116">
        <v>1343</v>
      </c>
      <c r="Y116">
        <v>0</v>
      </c>
      <c r="Z116">
        <v>1</v>
      </c>
      <c r="AA116">
        <v>0</v>
      </c>
      <c r="AB116">
        <v>0</v>
      </c>
      <c r="AC116">
        <v>108</v>
      </c>
      <c r="AD116">
        <v>34.5</v>
      </c>
      <c r="AE116">
        <v>44.737606</v>
      </c>
      <c r="AF116">
        <v>55.9</v>
      </c>
      <c r="AG116">
        <v>11.9</v>
      </c>
      <c r="AH116">
        <v>17.600000000000001</v>
      </c>
      <c r="AI116">
        <v>11</v>
      </c>
      <c r="AJ116">
        <v>3</v>
      </c>
      <c r="AK116">
        <v>0.4</v>
      </c>
      <c r="AL116">
        <v>0</v>
      </c>
      <c r="AM116">
        <v>2.41</v>
      </c>
      <c r="AN116">
        <v>48.755000000000003</v>
      </c>
      <c r="AO116">
        <v>1.4670000000000001</v>
      </c>
      <c r="AP116">
        <v>21.408999999999999</v>
      </c>
      <c r="AQ116">
        <v>0.28000000000000003</v>
      </c>
      <c r="AR116">
        <v>0</v>
      </c>
      <c r="AS116">
        <v>2.1560000000000001</v>
      </c>
      <c r="AT116">
        <v>44.72</v>
      </c>
      <c r="AU116">
        <v>9.52</v>
      </c>
      <c r="AV116">
        <v>14.08</v>
      </c>
      <c r="AW116">
        <v>8.8000000000000007</v>
      </c>
      <c r="AX116">
        <v>2.4</v>
      </c>
      <c r="AY116">
        <v>0.32</v>
      </c>
      <c r="AZ116">
        <v>0</v>
      </c>
      <c r="BA116">
        <v>467</v>
      </c>
      <c r="BB116">
        <v>0</v>
      </c>
      <c r="BC116" t="s">
        <v>67</v>
      </c>
      <c r="BD116">
        <v>0</v>
      </c>
      <c r="BE116" t="s">
        <v>72</v>
      </c>
      <c r="BF116" t="s">
        <v>69</v>
      </c>
      <c r="BG116">
        <v>1.18</v>
      </c>
      <c r="BH116">
        <v>0</v>
      </c>
      <c r="BI116" s="1">
        <v>45823.836363113427</v>
      </c>
      <c r="BJ116">
        <v>3.6</v>
      </c>
      <c r="BK116">
        <v>0.79</v>
      </c>
      <c r="BL116" s="36">
        <f>HLOOKUP($A116,차량별코스!$E$1:$AZ$20,_xlfn.XLOOKUP(탕데이터!$I116,차량별코스!$D$2:$D$20,차량별코스!$A$2:$A$20),0)</f>
        <v>4</v>
      </c>
      <c r="BM116">
        <f t="shared" si="23"/>
        <v>3997.2200000000012</v>
      </c>
      <c r="BN116">
        <f t="shared" si="24"/>
        <v>382.72499999999997</v>
      </c>
      <c r="BO116">
        <f>IF(COUNTIFS($BL$2:$BL116,$BL116,$O$2:$O116,$O116,$G$2:$G116,$G116)=1,_xlfn.MAXIFS($BO$2:$BO115,$O$2:$O115,$O116,$G$2:$G115,$G116)+1,_xlfn.MAXIFS($BO$2:$BO115,$O$2:$O115,$O116,$G$2:$G115,$G116))</f>
        <v>9</v>
      </c>
      <c r="BP116">
        <f t="shared" si="25"/>
        <v>1598.0009999999997</v>
      </c>
      <c r="BQ116">
        <f t="shared" si="26"/>
        <v>575.84100000000001</v>
      </c>
      <c r="BR116">
        <f t="shared" si="27"/>
        <v>851.6640000000001</v>
      </c>
      <c r="BS116">
        <f t="shared" si="28"/>
        <v>532.29</v>
      </c>
      <c r="BT116">
        <f t="shared" si="29"/>
        <v>145.16999999999999</v>
      </c>
      <c r="BU116">
        <f t="shared" si="30"/>
        <v>19.356000000000002</v>
      </c>
      <c r="BV116">
        <f t="shared" si="31"/>
        <v>0</v>
      </c>
      <c r="BW116">
        <f t="shared" si="32"/>
        <v>3722.3220000000001</v>
      </c>
      <c r="BX116">
        <f t="shared" si="33"/>
        <v>7891</v>
      </c>
      <c r="BY116" t="str">
        <f t="shared" si="34"/>
        <v>직행1</v>
      </c>
      <c r="BZ116">
        <f t="shared" si="35"/>
        <v>4</v>
      </c>
    </row>
    <row r="117" spans="1:78" x14ac:dyDescent="0.3">
      <c r="A117" s="32">
        <f t="shared" si="36"/>
        <v>45818</v>
      </c>
      <c r="B117" s="1">
        <v>45818.361944444441</v>
      </c>
      <c r="C117" t="s">
        <v>60</v>
      </c>
      <c r="D117" t="s">
        <v>60</v>
      </c>
      <c r="E117" t="s">
        <v>60</v>
      </c>
      <c r="F117" t="s">
        <v>61</v>
      </c>
      <c r="G117" t="s">
        <v>62</v>
      </c>
      <c r="H117" t="s">
        <v>63</v>
      </c>
      <c r="I117" t="s">
        <v>70</v>
      </c>
      <c r="J117" t="s">
        <v>65</v>
      </c>
      <c r="K117" t="s">
        <v>71</v>
      </c>
      <c r="L117">
        <v>14</v>
      </c>
      <c r="M117">
        <v>1</v>
      </c>
      <c r="N117">
        <v>168</v>
      </c>
      <c r="O117">
        <v>7891</v>
      </c>
      <c r="P117" t="s">
        <v>238</v>
      </c>
      <c r="Q117" s="1">
        <v>45786.607561458331</v>
      </c>
      <c r="R117">
        <v>40.436999999999998</v>
      </c>
      <c r="S117">
        <v>12.932</v>
      </c>
      <c r="T117">
        <v>3.1269999999999998</v>
      </c>
      <c r="U117">
        <v>3232</v>
      </c>
      <c r="V117">
        <v>5</v>
      </c>
      <c r="W117">
        <v>317</v>
      </c>
      <c r="X117">
        <v>953</v>
      </c>
      <c r="Y117">
        <v>0</v>
      </c>
      <c r="Z117">
        <v>2</v>
      </c>
      <c r="AA117">
        <v>0</v>
      </c>
      <c r="AB117">
        <v>0</v>
      </c>
      <c r="AC117">
        <v>93</v>
      </c>
      <c r="AD117">
        <v>45.04</v>
      </c>
      <c r="AE117">
        <v>50.025112999999997</v>
      </c>
      <c r="AF117">
        <v>89.6</v>
      </c>
      <c r="AG117">
        <v>2.6</v>
      </c>
      <c r="AH117">
        <v>2.2000000000000002</v>
      </c>
      <c r="AI117">
        <v>4.2</v>
      </c>
      <c r="AJ117">
        <v>1.5</v>
      </c>
      <c r="AK117">
        <v>0</v>
      </c>
      <c r="AL117">
        <v>0</v>
      </c>
      <c r="AM117">
        <v>2.65</v>
      </c>
      <c r="AN117">
        <v>49.643000000000001</v>
      </c>
      <c r="AO117">
        <v>0.155</v>
      </c>
      <c r="AP117">
        <v>9.8079999999999998</v>
      </c>
      <c r="AQ117">
        <v>0.223</v>
      </c>
      <c r="AR117">
        <v>0</v>
      </c>
      <c r="AS117">
        <v>4.9459999999999997</v>
      </c>
      <c r="AT117">
        <v>47.786999999999999</v>
      </c>
      <c r="AU117">
        <v>1.387</v>
      </c>
      <c r="AV117">
        <v>1.173</v>
      </c>
      <c r="AW117">
        <v>2.2400000000000002</v>
      </c>
      <c r="AX117">
        <v>0.8</v>
      </c>
      <c r="AY117">
        <v>0</v>
      </c>
      <c r="AZ117">
        <v>0</v>
      </c>
      <c r="BA117">
        <v>407</v>
      </c>
      <c r="BB117">
        <v>0</v>
      </c>
      <c r="BC117" t="s">
        <v>67</v>
      </c>
      <c r="BD117">
        <v>0</v>
      </c>
      <c r="BE117" t="s">
        <v>72</v>
      </c>
      <c r="BF117" t="s">
        <v>69</v>
      </c>
      <c r="BG117">
        <v>1.18</v>
      </c>
      <c r="BH117">
        <v>0</v>
      </c>
      <c r="BI117" s="1">
        <v>45823.836363113427</v>
      </c>
      <c r="BJ117">
        <v>3.6</v>
      </c>
      <c r="BK117">
        <v>0.86860000000000004</v>
      </c>
      <c r="BL117" s="36">
        <f>HLOOKUP($A117,차량별코스!$E$1:$AZ$20,_xlfn.XLOOKUP(탕데이터!$I117,차량별코스!$D$2:$D$20,차량별코스!$A$2:$A$20),0)</f>
        <v>4</v>
      </c>
      <c r="BM117">
        <f t="shared" si="23"/>
        <v>3997.2200000000012</v>
      </c>
      <c r="BN117">
        <f t="shared" si="24"/>
        <v>382.72499999999997</v>
      </c>
      <c r="BO117">
        <f>IF(COUNTIFS($BL$2:$BL117,$BL117,$O$2:$O117,$O117,$G$2:$G117,$G117)=1,_xlfn.MAXIFS($BO$2:$BO116,$O$2:$O116,$O117,$G$2:$G116,$G117)+1,_xlfn.MAXIFS($BO$2:$BO116,$O$2:$O116,$O117,$G$2:$G116,$G117))</f>
        <v>9</v>
      </c>
      <c r="BP117">
        <f t="shared" si="25"/>
        <v>2573.8719999999998</v>
      </c>
      <c r="BQ117">
        <f t="shared" si="26"/>
        <v>84.032000000000011</v>
      </c>
      <c r="BR117">
        <f t="shared" si="27"/>
        <v>71.104000000000013</v>
      </c>
      <c r="BS117">
        <f t="shared" si="28"/>
        <v>135.744</v>
      </c>
      <c r="BT117">
        <f t="shared" si="29"/>
        <v>48.48</v>
      </c>
      <c r="BU117">
        <f t="shared" si="30"/>
        <v>0</v>
      </c>
      <c r="BV117">
        <f t="shared" si="31"/>
        <v>0</v>
      </c>
      <c r="BW117">
        <f t="shared" si="32"/>
        <v>2913.232</v>
      </c>
      <c r="BX117">
        <f t="shared" si="33"/>
        <v>7891</v>
      </c>
      <c r="BY117" t="str">
        <f t="shared" si="34"/>
        <v>직행1</v>
      </c>
      <c r="BZ117">
        <f t="shared" si="35"/>
        <v>4</v>
      </c>
    </row>
    <row r="118" spans="1:78" x14ac:dyDescent="0.3">
      <c r="A118" s="32">
        <f t="shared" si="36"/>
        <v>45818</v>
      </c>
      <c r="B118" s="1">
        <v>45818.439780092594</v>
      </c>
      <c r="C118" t="s">
        <v>60</v>
      </c>
      <c r="D118" t="s">
        <v>60</v>
      </c>
      <c r="E118" t="s">
        <v>60</v>
      </c>
      <c r="F118" t="s">
        <v>61</v>
      </c>
      <c r="G118" t="s">
        <v>62</v>
      </c>
      <c r="H118" t="s">
        <v>63</v>
      </c>
      <c r="I118" t="s">
        <v>70</v>
      </c>
      <c r="J118" t="s">
        <v>65</v>
      </c>
      <c r="K118" t="s">
        <v>71</v>
      </c>
      <c r="L118">
        <v>14</v>
      </c>
      <c r="M118">
        <v>1</v>
      </c>
      <c r="N118">
        <v>168</v>
      </c>
      <c r="O118">
        <v>7891</v>
      </c>
      <c r="P118" t="s">
        <v>238</v>
      </c>
      <c r="Q118" s="1">
        <v>45786.607561458331</v>
      </c>
      <c r="R118">
        <v>104.688</v>
      </c>
      <c r="S118">
        <v>36.655000000000001</v>
      </c>
      <c r="T118">
        <v>2.8559999999999999</v>
      </c>
      <c r="U118">
        <v>11128</v>
      </c>
      <c r="V118">
        <v>97</v>
      </c>
      <c r="W118">
        <v>2794</v>
      </c>
      <c r="X118">
        <v>3299</v>
      </c>
      <c r="Y118">
        <v>0</v>
      </c>
      <c r="Z118">
        <v>11</v>
      </c>
      <c r="AA118">
        <v>2</v>
      </c>
      <c r="AB118">
        <v>148</v>
      </c>
      <c r="AC118">
        <v>104</v>
      </c>
      <c r="AD118">
        <v>33.869999999999997</v>
      </c>
      <c r="AE118">
        <v>45.754123999999997</v>
      </c>
      <c r="AF118">
        <v>69.2</v>
      </c>
      <c r="AG118">
        <v>9.4</v>
      </c>
      <c r="AH118">
        <v>10.5</v>
      </c>
      <c r="AI118">
        <v>7.1</v>
      </c>
      <c r="AJ118">
        <v>3.7</v>
      </c>
      <c r="AK118">
        <v>0.1</v>
      </c>
      <c r="AL118">
        <v>0</v>
      </c>
      <c r="AM118">
        <v>2.42</v>
      </c>
      <c r="AN118">
        <v>49.741</v>
      </c>
      <c r="AO118">
        <v>0.872</v>
      </c>
      <c r="AP118">
        <v>25.108000000000001</v>
      </c>
      <c r="AQ118">
        <v>0.30599999999999999</v>
      </c>
      <c r="AR118">
        <v>0</v>
      </c>
      <c r="AS118">
        <v>10.507</v>
      </c>
      <c r="AT118">
        <v>128.02000000000001</v>
      </c>
      <c r="AU118">
        <v>17.39</v>
      </c>
      <c r="AV118">
        <v>19.425000000000001</v>
      </c>
      <c r="AW118">
        <v>13.135</v>
      </c>
      <c r="AX118">
        <v>6.8449999999999998</v>
      </c>
      <c r="AY118">
        <v>0.185</v>
      </c>
      <c r="AZ118">
        <v>0</v>
      </c>
      <c r="BA118">
        <v>1047</v>
      </c>
      <c r="BB118">
        <v>0</v>
      </c>
      <c r="BC118" t="s">
        <v>67</v>
      </c>
      <c r="BD118">
        <v>0</v>
      </c>
      <c r="BE118" t="s">
        <v>72</v>
      </c>
      <c r="BF118" t="s">
        <v>69</v>
      </c>
      <c r="BG118">
        <v>1.18</v>
      </c>
      <c r="BH118">
        <v>0</v>
      </c>
      <c r="BI118" s="1">
        <v>45823.836363113427</v>
      </c>
      <c r="BJ118">
        <v>3.6</v>
      </c>
      <c r="BK118">
        <v>0.79330000000000001</v>
      </c>
      <c r="BL118" s="36">
        <f>HLOOKUP($A118,차량별코스!$E$1:$AZ$20,_xlfn.XLOOKUP(탕데이터!$I118,차량별코스!$D$2:$D$20,차량별코스!$A$2:$A$20),0)</f>
        <v>4</v>
      </c>
      <c r="BM118">
        <f t="shared" si="23"/>
        <v>3997.2200000000012</v>
      </c>
      <c r="BN118">
        <f t="shared" si="24"/>
        <v>382.72499999999997</v>
      </c>
      <c r="BO118">
        <f>IF(COUNTIFS($BL$2:$BL118,$BL118,$O$2:$O118,$O118,$G$2:$G118,$G118)=1,_xlfn.MAXIFS($BO$2:$BO117,$O$2:$O117,$O118,$G$2:$G117,$G118)+1,_xlfn.MAXIFS($BO$2:$BO117,$O$2:$O117,$O118,$G$2:$G117,$G118))</f>
        <v>9</v>
      </c>
      <c r="BP118">
        <f t="shared" si="25"/>
        <v>4809.5760000000009</v>
      </c>
      <c r="BQ118">
        <f t="shared" si="26"/>
        <v>1046.0319999999999</v>
      </c>
      <c r="BR118">
        <f t="shared" si="27"/>
        <v>1168.44</v>
      </c>
      <c r="BS118">
        <f t="shared" si="28"/>
        <v>790.08799999999997</v>
      </c>
      <c r="BT118">
        <f t="shared" si="29"/>
        <v>411.73600000000005</v>
      </c>
      <c r="BU118">
        <f t="shared" si="30"/>
        <v>11.128</v>
      </c>
      <c r="BV118">
        <f t="shared" si="31"/>
        <v>0</v>
      </c>
      <c r="BW118">
        <f t="shared" si="32"/>
        <v>8237.0000000000018</v>
      </c>
      <c r="BX118">
        <f t="shared" si="33"/>
        <v>7891</v>
      </c>
      <c r="BY118" t="str">
        <f t="shared" si="34"/>
        <v>직행1</v>
      </c>
      <c r="BZ118">
        <f t="shared" si="35"/>
        <v>4</v>
      </c>
    </row>
    <row r="119" spans="1:78" x14ac:dyDescent="0.3">
      <c r="A119" s="32">
        <f t="shared" si="36"/>
        <v>45818</v>
      </c>
      <c r="B119" s="1">
        <v>45818.579131944447</v>
      </c>
      <c r="C119" t="s">
        <v>60</v>
      </c>
      <c r="D119" t="s">
        <v>60</v>
      </c>
      <c r="E119" t="s">
        <v>60</v>
      </c>
      <c r="F119" t="s">
        <v>61</v>
      </c>
      <c r="G119" t="s">
        <v>62</v>
      </c>
      <c r="H119" t="s">
        <v>63</v>
      </c>
      <c r="I119" t="s">
        <v>70</v>
      </c>
      <c r="J119" t="s">
        <v>65</v>
      </c>
      <c r="K119" t="s">
        <v>71</v>
      </c>
      <c r="L119">
        <v>14</v>
      </c>
      <c r="M119">
        <v>1</v>
      </c>
      <c r="N119">
        <v>168</v>
      </c>
      <c r="O119">
        <v>7891</v>
      </c>
      <c r="P119" t="s">
        <v>238</v>
      </c>
      <c r="Q119" s="1">
        <v>45786.607561458331</v>
      </c>
      <c r="R119">
        <v>35.366999999999997</v>
      </c>
      <c r="S119">
        <v>9.6999999999999993</v>
      </c>
      <c r="T119">
        <v>3.6459999999999999</v>
      </c>
      <c r="U119">
        <v>2632</v>
      </c>
      <c r="V119">
        <v>55</v>
      </c>
      <c r="W119">
        <v>398</v>
      </c>
      <c r="X119">
        <v>851</v>
      </c>
      <c r="Y119">
        <v>0</v>
      </c>
      <c r="Z119">
        <v>2</v>
      </c>
      <c r="AA119">
        <v>0</v>
      </c>
      <c r="AB119">
        <v>0</v>
      </c>
      <c r="AC119">
        <v>105</v>
      </c>
      <c r="AD119">
        <v>48.37</v>
      </c>
      <c r="AE119">
        <v>58.430905000000003</v>
      </c>
      <c r="AF119">
        <v>96</v>
      </c>
      <c r="AG119">
        <v>0.8</v>
      </c>
      <c r="AH119">
        <v>0.8</v>
      </c>
      <c r="AI119">
        <v>1.1000000000000001</v>
      </c>
      <c r="AJ119">
        <v>1.3</v>
      </c>
      <c r="AK119">
        <v>0</v>
      </c>
      <c r="AL119">
        <v>0</v>
      </c>
      <c r="AM119">
        <v>3.09</v>
      </c>
      <c r="AN119">
        <v>49.771000000000001</v>
      </c>
      <c r="AO119">
        <v>2.09</v>
      </c>
      <c r="AP119">
        <v>15.122</v>
      </c>
      <c r="AQ119">
        <v>0.22600000000000001</v>
      </c>
      <c r="AR119">
        <v>0</v>
      </c>
      <c r="AS119">
        <v>5.6550000000000002</v>
      </c>
      <c r="AT119">
        <v>41.6</v>
      </c>
      <c r="AU119">
        <v>0.34699999999999998</v>
      </c>
      <c r="AV119">
        <v>0.34699999999999998</v>
      </c>
      <c r="AW119">
        <v>0.47699999999999998</v>
      </c>
      <c r="AX119">
        <v>0.56299999999999994</v>
      </c>
      <c r="AY119">
        <v>0</v>
      </c>
      <c r="AZ119">
        <v>0</v>
      </c>
      <c r="BA119">
        <v>349</v>
      </c>
      <c r="BB119">
        <v>0</v>
      </c>
      <c r="BC119" t="s">
        <v>67</v>
      </c>
      <c r="BD119">
        <v>0</v>
      </c>
      <c r="BE119" t="s">
        <v>72</v>
      </c>
      <c r="BF119" t="s">
        <v>69</v>
      </c>
      <c r="BG119">
        <v>1.18</v>
      </c>
      <c r="BH119">
        <v>0</v>
      </c>
      <c r="BI119" s="1">
        <v>45823.836363113427</v>
      </c>
      <c r="BJ119">
        <v>3.6</v>
      </c>
      <c r="BK119">
        <v>1.0127999999999999</v>
      </c>
      <c r="BL119" s="36">
        <f>HLOOKUP($A119,차량별코스!$E$1:$AZ$20,_xlfn.XLOOKUP(탕데이터!$I119,차량별코스!$D$2:$D$20,차량별코스!$A$2:$A$20),0)</f>
        <v>4</v>
      </c>
      <c r="BM119">
        <f t="shared" si="23"/>
        <v>3997.2200000000012</v>
      </c>
      <c r="BN119">
        <f t="shared" si="24"/>
        <v>382.72499999999997</v>
      </c>
      <c r="BO119">
        <f>IF(COUNTIFS($BL$2:$BL119,$BL119,$O$2:$O119,$O119,$G$2:$G119,$G119)=1,_xlfn.MAXIFS($BO$2:$BO118,$O$2:$O118,$O119,$G$2:$G118,$G119)+1,_xlfn.MAXIFS($BO$2:$BO118,$O$2:$O118,$O119,$G$2:$G118,$G119))</f>
        <v>9</v>
      </c>
      <c r="BP119">
        <f t="shared" si="25"/>
        <v>2073.7199999999998</v>
      </c>
      <c r="BQ119">
        <f t="shared" si="26"/>
        <v>21.056000000000001</v>
      </c>
      <c r="BR119">
        <f t="shared" si="27"/>
        <v>21.056000000000001</v>
      </c>
      <c r="BS119">
        <f t="shared" si="28"/>
        <v>28.952000000000002</v>
      </c>
      <c r="BT119">
        <f t="shared" si="29"/>
        <v>34.216000000000001</v>
      </c>
      <c r="BU119">
        <f t="shared" si="30"/>
        <v>0</v>
      </c>
      <c r="BV119">
        <f t="shared" si="31"/>
        <v>0</v>
      </c>
      <c r="BW119">
        <f t="shared" si="32"/>
        <v>2179</v>
      </c>
      <c r="BX119">
        <f t="shared" si="33"/>
        <v>7891</v>
      </c>
      <c r="BY119" t="str">
        <f t="shared" si="34"/>
        <v>직행1</v>
      </c>
      <c r="BZ119">
        <f t="shared" si="35"/>
        <v>4</v>
      </c>
    </row>
    <row r="120" spans="1:78" x14ac:dyDescent="0.3">
      <c r="A120" s="32">
        <f t="shared" si="36"/>
        <v>45818</v>
      </c>
      <c r="B120" s="1">
        <v>45818.647361111114</v>
      </c>
      <c r="C120" t="s">
        <v>60</v>
      </c>
      <c r="D120" t="s">
        <v>60</v>
      </c>
      <c r="E120" t="s">
        <v>60</v>
      </c>
      <c r="F120" t="s">
        <v>61</v>
      </c>
      <c r="G120" t="s">
        <v>62</v>
      </c>
      <c r="H120" t="s">
        <v>63</v>
      </c>
      <c r="I120" t="s">
        <v>70</v>
      </c>
      <c r="J120" t="s">
        <v>65</v>
      </c>
      <c r="K120" t="s">
        <v>71</v>
      </c>
      <c r="L120">
        <v>14</v>
      </c>
      <c r="M120">
        <v>1</v>
      </c>
      <c r="N120">
        <v>168</v>
      </c>
      <c r="O120">
        <v>7891</v>
      </c>
      <c r="P120" t="s">
        <v>238</v>
      </c>
      <c r="Q120" s="1">
        <v>45786.607561458331</v>
      </c>
      <c r="R120">
        <v>36.174999999999997</v>
      </c>
      <c r="S120">
        <v>11.441000000000001</v>
      </c>
      <c r="T120">
        <v>3.1619999999999999</v>
      </c>
      <c r="U120">
        <v>3638</v>
      </c>
      <c r="V120">
        <v>21</v>
      </c>
      <c r="W120">
        <v>1014</v>
      </c>
      <c r="X120">
        <v>714</v>
      </c>
      <c r="Y120">
        <v>0</v>
      </c>
      <c r="Z120">
        <v>2</v>
      </c>
      <c r="AA120">
        <v>1</v>
      </c>
      <c r="AB120">
        <v>111</v>
      </c>
      <c r="AC120">
        <v>107</v>
      </c>
      <c r="AD120">
        <v>35.799999999999997</v>
      </c>
      <c r="AE120">
        <v>50.030703000000003</v>
      </c>
      <c r="AF120">
        <v>87.9</v>
      </c>
      <c r="AG120">
        <v>3.3</v>
      </c>
      <c r="AH120">
        <v>2.7</v>
      </c>
      <c r="AI120">
        <v>2.6</v>
      </c>
      <c r="AJ120">
        <v>2.9</v>
      </c>
      <c r="AK120">
        <v>0.6</v>
      </c>
      <c r="AL120">
        <v>0</v>
      </c>
      <c r="AM120">
        <v>2.68</v>
      </c>
      <c r="AN120">
        <v>48.905000000000001</v>
      </c>
      <c r="AO120">
        <v>0.57699999999999996</v>
      </c>
      <c r="AP120">
        <v>27.872</v>
      </c>
      <c r="AQ120">
        <v>0.19400000000000001</v>
      </c>
      <c r="AR120">
        <v>0</v>
      </c>
      <c r="AS120">
        <v>5.5289999999999999</v>
      </c>
      <c r="AT120">
        <v>52.74</v>
      </c>
      <c r="AU120">
        <v>1.98</v>
      </c>
      <c r="AV120">
        <v>1.62</v>
      </c>
      <c r="AW120">
        <v>1.56</v>
      </c>
      <c r="AX120">
        <v>1.74</v>
      </c>
      <c r="AY120">
        <v>0.36</v>
      </c>
      <c r="AZ120">
        <v>0</v>
      </c>
      <c r="BA120">
        <v>356</v>
      </c>
      <c r="BB120">
        <v>0</v>
      </c>
      <c r="BC120" t="s">
        <v>67</v>
      </c>
      <c r="BD120">
        <v>0</v>
      </c>
      <c r="BE120" t="s">
        <v>72</v>
      </c>
      <c r="BF120" t="s">
        <v>69</v>
      </c>
      <c r="BG120">
        <v>1.18</v>
      </c>
      <c r="BH120">
        <v>0</v>
      </c>
      <c r="BI120" s="1">
        <v>45823.836363113427</v>
      </c>
      <c r="BJ120">
        <v>3.6</v>
      </c>
      <c r="BK120">
        <v>0.87829999999999997</v>
      </c>
      <c r="BL120" s="36">
        <f>HLOOKUP($A120,차량별코스!$E$1:$AZ$20,_xlfn.XLOOKUP(탕데이터!$I120,차량별코스!$D$2:$D$20,차량별코스!$A$2:$A$20),0)</f>
        <v>4</v>
      </c>
      <c r="BM120">
        <f t="shared" si="23"/>
        <v>3997.2200000000012</v>
      </c>
      <c r="BN120">
        <f t="shared" si="24"/>
        <v>382.72499999999997</v>
      </c>
      <c r="BO120">
        <f>IF(COUNTIFS($BL$2:$BL120,$BL120,$O$2:$O120,$O120,$G$2:$G120,$G120)=1,_xlfn.MAXIFS($BO$2:$BO119,$O$2:$O119,$O120,$G$2:$G119,$G120)+1,_xlfn.MAXIFS($BO$2:$BO119,$O$2:$O119,$O120,$G$2:$G119,$G120))</f>
        <v>9</v>
      </c>
      <c r="BP120">
        <f t="shared" si="25"/>
        <v>2162.8020000000001</v>
      </c>
      <c r="BQ120">
        <f t="shared" si="26"/>
        <v>120.054</v>
      </c>
      <c r="BR120">
        <f t="shared" si="27"/>
        <v>98.226000000000013</v>
      </c>
      <c r="BS120">
        <f t="shared" si="28"/>
        <v>94.588000000000008</v>
      </c>
      <c r="BT120">
        <f t="shared" si="29"/>
        <v>105.502</v>
      </c>
      <c r="BU120">
        <f t="shared" si="30"/>
        <v>21.827999999999999</v>
      </c>
      <c r="BV120">
        <f t="shared" si="31"/>
        <v>0</v>
      </c>
      <c r="BW120">
        <f t="shared" si="32"/>
        <v>2603.0000000000005</v>
      </c>
      <c r="BX120">
        <f t="shared" si="33"/>
        <v>7891</v>
      </c>
      <c r="BY120" t="str">
        <f t="shared" si="34"/>
        <v>직행1</v>
      </c>
      <c r="BZ120">
        <f t="shared" si="35"/>
        <v>4</v>
      </c>
    </row>
    <row r="121" spans="1:78" x14ac:dyDescent="0.3">
      <c r="A121" s="32">
        <f t="shared" si="36"/>
        <v>45818</v>
      </c>
      <c r="B121" s="1">
        <v>45818.693912037037</v>
      </c>
      <c r="C121" t="s">
        <v>60</v>
      </c>
      <c r="D121" t="s">
        <v>60</v>
      </c>
      <c r="E121" t="s">
        <v>60</v>
      </c>
      <c r="F121" t="s">
        <v>61</v>
      </c>
      <c r="G121" t="s">
        <v>62</v>
      </c>
      <c r="H121" t="s">
        <v>63</v>
      </c>
      <c r="I121" t="s">
        <v>70</v>
      </c>
      <c r="J121" t="s">
        <v>65</v>
      </c>
      <c r="K121" t="s">
        <v>71</v>
      </c>
      <c r="L121">
        <v>14</v>
      </c>
      <c r="M121">
        <v>1</v>
      </c>
      <c r="N121">
        <v>168</v>
      </c>
      <c r="O121">
        <v>7891</v>
      </c>
      <c r="P121" t="s">
        <v>238</v>
      </c>
      <c r="Q121" s="1">
        <v>45786.607561458331</v>
      </c>
      <c r="R121">
        <v>102.462</v>
      </c>
      <c r="S121">
        <v>33.781999999999996</v>
      </c>
      <c r="T121">
        <v>3.0329999999999999</v>
      </c>
      <c r="U121">
        <v>11030</v>
      </c>
      <c r="V121">
        <v>6</v>
      </c>
      <c r="W121">
        <v>2639</v>
      </c>
      <c r="X121">
        <v>2925</v>
      </c>
      <c r="Y121">
        <v>0</v>
      </c>
      <c r="Z121">
        <v>4</v>
      </c>
      <c r="AA121">
        <v>1</v>
      </c>
      <c r="AB121">
        <v>19</v>
      </c>
      <c r="AC121">
        <v>92</v>
      </c>
      <c r="AD121">
        <v>33.44</v>
      </c>
      <c r="AE121">
        <v>43.990834</v>
      </c>
      <c r="AF121">
        <v>52.8</v>
      </c>
      <c r="AG121">
        <v>13.8</v>
      </c>
      <c r="AH121">
        <v>15.4</v>
      </c>
      <c r="AI121">
        <v>15.9</v>
      </c>
      <c r="AJ121">
        <v>2.2000000000000002</v>
      </c>
      <c r="AK121">
        <v>0</v>
      </c>
      <c r="AL121">
        <v>0</v>
      </c>
      <c r="AM121">
        <v>2.57</v>
      </c>
      <c r="AN121">
        <v>44.302</v>
      </c>
      <c r="AO121">
        <v>5.3999999999999999E-2</v>
      </c>
      <c r="AP121">
        <v>23.925999999999998</v>
      </c>
      <c r="AQ121">
        <v>0.28299999999999997</v>
      </c>
      <c r="AR121">
        <v>0</v>
      </c>
      <c r="AS121">
        <v>3.9039999999999999</v>
      </c>
      <c r="AT121">
        <v>96.8</v>
      </c>
      <c r="AU121">
        <v>25.3</v>
      </c>
      <c r="AV121">
        <v>28.233000000000001</v>
      </c>
      <c r="AW121">
        <v>29.15</v>
      </c>
      <c r="AX121">
        <v>4.0330000000000004</v>
      </c>
      <c r="AY121">
        <v>0</v>
      </c>
      <c r="AZ121">
        <v>0</v>
      </c>
      <c r="BA121">
        <v>1022</v>
      </c>
      <c r="BB121">
        <v>0</v>
      </c>
      <c r="BC121" t="s">
        <v>67</v>
      </c>
      <c r="BD121">
        <v>0</v>
      </c>
      <c r="BE121" t="s">
        <v>72</v>
      </c>
      <c r="BF121" t="s">
        <v>69</v>
      </c>
      <c r="BG121">
        <v>1.18</v>
      </c>
      <c r="BH121">
        <v>0</v>
      </c>
      <c r="BI121" s="1">
        <v>45823.836363113427</v>
      </c>
      <c r="BJ121">
        <v>3.6</v>
      </c>
      <c r="BK121">
        <v>0.84250000000000003</v>
      </c>
      <c r="BL121" s="36">
        <f>HLOOKUP($A121,차량별코스!$E$1:$AZ$20,_xlfn.XLOOKUP(탕데이터!$I121,차량별코스!$D$2:$D$20,차량별코스!$A$2:$A$20),0)</f>
        <v>4</v>
      </c>
      <c r="BM121">
        <f t="shared" si="23"/>
        <v>3997.2200000000012</v>
      </c>
      <c r="BN121">
        <f t="shared" si="24"/>
        <v>382.72499999999997</v>
      </c>
      <c r="BO121">
        <f>IF(COUNTIFS($BL$2:$BL121,$BL121,$O$2:$O121,$O121,$G$2:$G121,$G121)=1,_xlfn.MAXIFS($BO$2:$BO120,$O$2:$O120,$O121,$G$2:$G120,$G121)+1,_xlfn.MAXIFS($BO$2:$BO120,$O$2:$O120,$O121,$G$2:$G120,$G121))</f>
        <v>9</v>
      </c>
      <c r="BP121">
        <f t="shared" si="25"/>
        <v>3178.84</v>
      </c>
      <c r="BQ121">
        <f t="shared" si="26"/>
        <v>1522.14</v>
      </c>
      <c r="BR121">
        <f t="shared" si="27"/>
        <v>1698.62</v>
      </c>
      <c r="BS121">
        <f t="shared" si="28"/>
        <v>1753.77</v>
      </c>
      <c r="BT121">
        <f t="shared" si="29"/>
        <v>242.66000000000003</v>
      </c>
      <c r="BU121">
        <f t="shared" si="30"/>
        <v>0</v>
      </c>
      <c r="BV121">
        <f t="shared" si="31"/>
        <v>0</v>
      </c>
      <c r="BW121">
        <f t="shared" si="32"/>
        <v>8396.0300000000007</v>
      </c>
      <c r="BX121">
        <f t="shared" si="33"/>
        <v>7891</v>
      </c>
      <c r="BY121" t="str">
        <f t="shared" si="34"/>
        <v>직행1</v>
      </c>
      <c r="BZ121">
        <f t="shared" si="35"/>
        <v>4</v>
      </c>
    </row>
    <row r="122" spans="1:78" x14ac:dyDescent="0.3">
      <c r="A122" s="32">
        <f t="shared" si="36"/>
        <v>45819</v>
      </c>
      <c r="B122" s="1">
        <v>45819.309710648151</v>
      </c>
      <c r="C122" t="s">
        <v>60</v>
      </c>
      <c r="D122" t="s">
        <v>60</v>
      </c>
      <c r="E122" t="s">
        <v>60</v>
      </c>
      <c r="F122" t="s">
        <v>61</v>
      </c>
      <c r="G122" t="s">
        <v>62</v>
      </c>
      <c r="H122" t="s">
        <v>63</v>
      </c>
      <c r="I122" t="s">
        <v>70</v>
      </c>
      <c r="J122" t="s">
        <v>65</v>
      </c>
      <c r="K122" t="s">
        <v>71</v>
      </c>
      <c r="L122">
        <v>14</v>
      </c>
      <c r="M122">
        <v>1</v>
      </c>
      <c r="N122">
        <v>168</v>
      </c>
      <c r="O122">
        <v>7891</v>
      </c>
      <c r="P122" t="s">
        <v>238</v>
      </c>
      <c r="Q122" s="1">
        <v>45786.607561458331</v>
      </c>
      <c r="R122">
        <v>16.670000000000002</v>
      </c>
      <c r="S122">
        <v>5.2130000000000001</v>
      </c>
      <c r="T122">
        <v>3.198</v>
      </c>
      <c r="U122">
        <v>1955</v>
      </c>
      <c r="V122">
        <v>240</v>
      </c>
      <c r="W122">
        <v>478</v>
      </c>
      <c r="X122">
        <v>413</v>
      </c>
      <c r="Y122">
        <v>0</v>
      </c>
      <c r="Z122">
        <v>0</v>
      </c>
      <c r="AA122">
        <v>0</v>
      </c>
      <c r="AB122">
        <v>0</v>
      </c>
      <c r="AC122">
        <v>90</v>
      </c>
      <c r="AD122">
        <v>30.7</v>
      </c>
      <c r="AE122">
        <v>48.514021</v>
      </c>
      <c r="AF122">
        <v>98.2</v>
      </c>
      <c r="AG122">
        <v>0.4</v>
      </c>
      <c r="AH122">
        <v>0.4</v>
      </c>
      <c r="AI122">
        <v>0.8</v>
      </c>
      <c r="AJ122">
        <v>0.2</v>
      </c>
      <c r="AK122">
        <v>0</v>
      </c>
      <c r="AL122">
        <v>0</v>
      </c>
      <c r="AM122">
        <v>2.71</v>
      </c>
      <c r="AN122">
        <v>46.734999999999999</v>
      </c>
      <c r="AO122">
        <v>12.276</v>
      </c>
      <c r="AP122">
        <v>24.45</v>
      </c>
      <c r="AQ122">
        <v>0.24</v>
      </c>
      <c r="AR122">
        <v>0</v>
      </c>
      <c r="AS122">
        <v>0</v>
      </c>
      <c r="AT122">
        <v>31.097000000000001</v>
      </c>
      <c r="AU122">
        <v>0.127</v>
      </c>
      <c r="AV122">
        <v>0.127</v>
      </c>
      <c r="AW122">
        <v>0.253</v>
      </c>
      <c r="AX122">
        <v>6.3E-2</v>
      </c>
      <c r="AY122">
        <v>0</v>
      </c>
      <c r="AZ122">
        <v>0</v>
      </c>
      <c r="BA122">
        <v>167</v>
      </c>
      <c r="BB122">
        <v>0</v>
      </c>
      <c r="BC122" t="s">
        <v>67</v>
      </c>
      <c r="BD122">
        <v>0</v>
      </c>
      <c r="BE122" t="s">
        <v>72</v>
      </c>
      <c r="BF122" t="s">
        <v>69</v>
      </c>
      <c r="BG122">
        <v>1.18</v>
      </c>
      <c r="BH122">
        <v>0</v>
      </c>
      <c r="BI122" s="1">
        <v>45823.836363113427</v>
      </c>
      <c r="BJ122">
        <v>3.6</v>
      </c>
      <c r="BK122">
        <v>0.88829999999999998</v>
      </c>
      <c r="BL122" s="36">
        <f>HLOOKUP($A122,차량별코스!$E$1:$AZ$20,_xlfn.XLOOKUP(탕데이터!$I122,차량별코스!$D$2:$D$20,차량별코스!$A$2:$A$20),0)</f>
        <v>5</v>
      </c>
      <c r="BM122">
        <f t="shared" si="23"/>
        <v>3997.2200000000012</v>
      </c>
      <c r="BN122">
        <f t="shared" si="24"/>
        <v>365.28800000000001</v>
      </c>
      <c r="BO122">
        <f>IF(COUNTIFS($BL$2:$BL122,$BL122,$O$2:$O122,$O122,$G$2:$G122,$G122)=1,_xlfn.MAXIFS($BO$2:$BO121,$O$2:$O121,$O122,$G$2:$G121,$G122)+1,_xlfn.MAXIFS($BO$2:$BO121,$O$2:$O121,$O122,$G$2:$G121,$G122))</f>
        <v>10</v>
      </c>
      <c r="BP122">
        <f t="shared" si="25"/>
        <v>1201.81</v>
      </c>
      <c r="BQ122">
        <f t="shared" si="26"/>
        <v>7.82</v>
      </c>
      <c r="BR122">
        <f t="shared" si="27"/>
        <v>7.82</v>
      </c>
      <c r="BS122">
        <f t="shared" si="28"/>
        <v>15.64</v>
      </c>
      <c r="BT122">
        <f t="shared" si="29"/>
        <v>3.91</v>
      </c>
      <c r="BU122">
        <f t="shared" si="30"/>
        <v>0</v>
      </c>
      <c r="BV122">
        <f t="shared" si="31"/>
        <v>0</v>
      </c>
      <c r="BW122">
        <f t="shared" si="32"/>
        <v>1237</v>
      </c>
      <c r="BX122">
        <f t="shared" si="33"/>
        <v>7891</v>
      </c>
      <c r="BY122" t="str">
        <f t="shared" si="34"/>
        <v>직행1</v>
      </c>
      <c r="BZ122">
        <f t="shared" si="35"/>
        <v>5</v>
      </c>
    </row>
    <row r="123" spans="1:78" x14ac:dyDescent="0.3">
      <c r="A123" s="32">
        <f t="shared" si="36"/>
        <v>45819</v>
      </c>
      <c r="B123" s="1">
        <v>45819.342511574076</v>
      </c>
      <c r="C123" t="s">
        <v>60</v>
      </c>
      <c r="D123" t="s">
        <v>60</v>
      </c>
      <c r="E123" t="s">
        <v>60</v>
      </c>
      <c r="F123" t="s">
        <v>61</v>
      </c>
      <c r="G123" t="s">
        <v>62</v>
      </c>
      <c r="H123" t="s">
        <v>63</v>
      </c>
      <c r="I123" t="s">
        <v>70</v>
      </c>
      <c r="J123" t="s">
        <v>65</v>
      </c>
      <c r="K123" t="s">
        <v>71</v>
      </c>
      <c r="L123">
        <v>14</v>
      </c>
      <c r="M123">
        <v>1</v>
      </c>
      <c r="N123">
        <v>168</v>
      </c>
      <c r="O123">
        <v>7891</v>
      </c>
      <c r="P123" t="s">
        <v>238</v>
      </c>
      <c r="Q123" s="1">
        <v>45786.607561458331</v>
      </c>
      <c r="R123">
        <v>16.832000000000001</v>
      </c>
      <c r="S123">
        <v>4.5709999999999997</v>
      </c>
      <c r="T123">
        <v>3.6819999999999999</v>
      </c>
      <c r="U123">
        <v>1712</v>
      </c>
      <c r="V123">
        <v>107</v>
      </c>
      <c r="W123">
        <v>340</v>
      </c>
      <c r="X123">
        <v>375</v>
      </c>
      <c r="Y123">
        <v>0</v>
      </c>
      <c r="Z123">
        <v>0</v>
      </c>
      <c r="AA123">
        <v>0</v>
      </c>
      <c r="AB123">
        <v>0</v>
      </c>
      <c r="AC123">
        <v>90</v>
      </c>
      <c r="AD123">
        <v>35.39</v>
      </c>
      <c r="AE123">
        <v>47.901327999999999</v>
      </c>
      <c r="AF123">
        <v>98.2</v>
      </c>
      <c r="AG123">
        <v>0.4</v>
      </c>
      <c r="AH123">
        <v>0.4</v>
      </c>
      <c r="AI123">
        <v>1</v>
      </c>
      <c r="AJ123">
        <v>0</v>
      </c>
      <c r="AK123">
        <v>0</v>
      </c>
      <c r="AL123">
        <v>0</v>
      </c>
      <c r="AM123">
        <v>3.12</v>
      </c>
      <c r="AN123">
        <v>39.014000000000003</v>
      </c>
      <c r="AO123">
        <v>6.25</v>
      </c>
      <c r="AP123">
        <v>19.86</v>
      </c>
      <c r="AQ123">
        <v>0.17799999999999999</v>
      </c>
      <c r="AR123">
        <v>0</v>
      </c>
      <c r="AS123">
        <v>0</v>
      </c>
      <c r="AT123">
        <v>27.823</v>
      </c>
      <c r="AU123">
        <v>0.113</v>
      </c>
      <c r="AV123">
        <v>0.113</v>
      </c>
      <c r="AW123">
        <v>0.28299999999999997</v>
      </c>
      <c r="AX123">
        <v>0</v>
      </c>
      <c r="AY123">
        <v>0</v>
      </c>
      <c r="AZ123">
        <v>0</v>
      </c>
      <c r="BA123">
        <v>171</v>
      </c>
      <c r="BB123">
        <v>0</v>
      </c>
      <c r="BC123" t="s">
        <v>67</v>
      </c>
      <c r="BD123">
        <v>0</v>
      </c>
      <c r="BE123" t="s">
        <v>72</v>
      </c>
      <c r="BF123" t="s">
        <v>69</v>
      </c>
      <c r="BG123">
        <v>1.18</v>
      </c>
      <c r="BH123">
        <v>0</v>
      </c>
      <c r="BI123" s="1">
        <v>45823.836363113427</v>
      </c>
      <c r="BJ123">
        <v>3.6</v>
      </c>
      <c r="BK123">
        <v>1.0228999999999999</v>
      </c>
      <c r="BL123" s="36">
        <f>HLOOKUP($A123,차량별코스!$E$1:$AZ$20,_xlfn.XLOOKUP(탕데이터!$I123,차량별코스!$D$2:$D$20,차량별코스!$A$2:$A$20),0)</f>
        <v>5</v>
      </c>
      <c r="BM123">
        <f t="shared" si="23"/>
        <v>3997.2200000000012</v>
      </c>
      <c r="BN123">
        <f t="shared" si="24"/>
        <v>365.28800000000001</v>
      </c>
      <c r="BO123">
        <f>IF(COUNTIFS($BL$2:$BL123,$BL123,$O$2:$O123,$O123,$G$2:$G123,$G123)=1,_xlfn.MAXIFS($BO$2:$BO122,$O$2:$O122,$O123,$G$2:$G122,$G123)+1,_xlfn.MAXIFS($BO$2:$BO122,$O$2:$O122,$O123,$G$2:$G122,$G123))</f>
        <v>10</v>
      </c>
      <c r="BP123">
        <f t="shared" si="25"/>
        <v>1234.184</v>
      </c>
      <c r="BQ123">
        <f t="shared" si="26"/>
        <v>6.8479999999999999</v>
      </c>
      <c r="BR123">
        <f t="shared" si="27"/>
        <v>6.8479999999999999</v>
      </c>
      <c r="BS123">
        <f t="shared" si="28"/>
        <v>17.12</v>
      </c>
      <c r="BT123">
        <f t="shared" si="29"/>
        <v>0</v>
      </c>
      <c r="BU123">
        <f t="shared" si="30"/>
        <v>0</v>
      </c>
      <c r="BV123">
        <f t="shared" si="31"/>
        <v>0</v>
      </c>
      <c r="BW123">
        <f t="shared" si="32"/>
        <v>1264.9999999999998</v>
      </c>
      <c r="BX123">
        <f t="shared" si="33"/>
        <v>7891</v>
      </c>
      <c r="BY123" t="str">
        <f t="shared" si="34"/>
        <v>직행1</v>
      </c>
      <c r="BZ123">
        <f t="shared" si="35"/>
        <v>5</v>
      </c>
    </row>
    <row r="124" spans="1:78" x14ac:dyDescent="0.3">
      <c r="A124" s="32">
        <f t="shared" si="36"/>
        <v>45819</v>
      </c>
      <c r="B124" s="1">
        <v>45819.365613425929</v>
      </c>
      <c r="C124" t="s">
        <v>60</v>
      </c>
      <c r="D124" t="s">
        <v>60</v>
      </c>
      <c r="E124" t="s">
        <v>60</v>
      </c>
      <c r="F124" t="s">
        <v>61</v>
      </c>
      <c r="G124" t="s">
        <v>62</v>
      </c>
      <c r="H124" t="s">
        <v>63</v>
      </c>
      <c r="I124" t="s">
        <v>70</v>
      </c>
      <c r="J124" t="s">
        <v>65</v>
      </c>
      <c r="K124" t="s">
        <v>71</v>
      </c>
      <c r="L124">
        <v>14</v>
      </c>
      <c r="M124">
        <v>1</v>
      </c>
      <c r="N124">
        <v>168</v>
      </c>
      <c r="O124">
        <v>7891</v>
      </c>
      <c r="P124" t="s">
        <v>238</v>
      </c>
      <c r="Q124" s="1">
        <v>45786.607561458331</v>
      </c>
      <c r="R124">
        <v>29.079000000000001</v>
      </c>
      <c r="S124">
        <v>9.2279999999999998</v>
      </c>
      <c r="T124">
        <v>3.1509999999999998</v>
      </c>
      <c r="U124">
        <v>2617</v>
      </c>
      <c r="V124">
        <v>7</v>
      </c>
      <c r="W124">
        <v>357</v>
      </c>
      <c r="X124">
        <v>874</v>
      </c>
      <c r="Y124">
        <v>2</v>
      </c>
      <c r="Z124">
        <v>0</v>
      </c>
      <c r="AA124">
        <v>0</v>
      </c>
      <c r="AB124">
        <v>0</v>
      </c>
      <c r="AC124">
        <v>96</v>
      </c>
      <c r="AD124">
        <v>40</v>
      </c>
      <c r="AE124">
        <v>46.464396999999998</v>
      </c>
      <c r="AF124">
        <v>95.2</v>
      </c>
      <c r="AG124">
        <v>1.3</v>
      </c>
      <c r="AH124">
        <v>2.1</v>
      </c>
      <c r="AI124">
        <v>1</v>
      </c>
      <c r="AJ124">
        <v>0.3</v>
      </c>
      <c r="AK124">
        <v>0</v>
      </c>
      <c r="AL124">
        <v>0</v>
      </c>
      <c r="AM124">
        <v>2.67</v>
      </c>
      <c r="AN124">
        <v>45.27</v>
      </c>
      <c r="AO124">
        <v>0.26700000000000002</v>
      </c>
      <c r="AP124">
        <v>13.641</v>
      </c>
      <c r="AQ124">
        <v>0.27500000000000002</v>
      </c>
      <c r="AR124">
        <v>6.8780000000000001</v>
      </c>
      <c r="AS124">
        <v>0</v>
      </c>
      <c r="AT124">
        <v>41.253</v>
      </c>
      <c r="AU124">
        <v>0.56299999999999994</v>
      </c>
      <c r="AV124">
        <v>0.91</v>
      </c>
      <c r="AW124">
        <v>0.433</v>
      </c>
      <c r="AX124">
        <v>0.13</v>
      </c>
      <c r="AY124">
        <v>0</v>
      </c>
      <c r="AZ124">
        <v>0</v>
      </c>
      <c r="BA124">
        <v>296</v>
      </c>
      <c r="BB124">
        <v>0</v>
      </c>
      <c r="BC124" t="s">
        <v>67</v>
      </c>
      <c r="BD124">
        <v>0</v>
      </c>
      <c r="BE124" t="s">
        <v>72</v>
      </c>
      <c r="BF124" t="s">
        <v>69</v>
      </c>
      <c r="BG124">
        <v>1.18</v>
      </c>
      <c r="BH124">
        <v>0</v>
      </c>
      <c r="BI124" s="1">
        <v>45823.836363113427</v>
      </c>
      <c r="BJ124">
        <v>3.6</v>
      </c>
      <c r="BK124">
        <v>0.87529999999999997</v>
      </c>
      <c r="BL124" s="36">
        <f>HLOOKUP($A124,차량별코스!$E$1:$AZ$20,_xlfn.XLOOKUP(탕데이터!$I124,차량별코스!$D$2:$D$20,차량별코스!$A$2:$A$20),0)</f>
        <v>5</v>
      </c>
      <c r="BM124">
        <f t="shared" si="23"/>
        <v>3997.2200000000012</v>
      </c>
      <c r="BN124">
        <f t="shared" si="24"/>
        <v>365.28800000000001</v>
      </c>
      <c r="BO124">
        <f>IF(COUNTIFS($BL$2:$BL124,$BL124,$O$2:$O124,$O124,$G$2:$G124,$G124)=1,_xlfn.MAXIFS($BO$2:$BO123,$O$2:$O123,$O124,$G$2:$G123,$G124)+1,_xlfn.MAXIFS($BO$2:$BO123,$O$2:$O123,$O124,$G$2:$G123,$G124))</f>
        <v>10</v>
      </c>
      <c r="BP124">
        <f t="shared" si="25"/>
        <v>2127.384</v>
      </c>
      <c r="BQ124">
        <f t="shared" si="26"/>
        <v>34.021000000000001</v>
      </c>
      <c r="BR124">
        <f t="shared" si="27"/>
        <v>54.957000000000001</v>
      </c>
      <c r="BS124">
        <f t="shared" si="28"/>
        <v>26.17</v>
      </c>
      <c r="BT124">
        <f t="shared" si="29"/>
        <v>7.851</v>
      </c>
      <c r="BU124">
        <f t="shared" si="30"/>
        <v>0</v>
      </c>
      <c r="BV124">
        <f t="shared" si="31"/>
        <v>0</v>
      </c>
      <c r="BW124">
        <f t="shared" si="32"/>
        <v>2250.3830000000003</v>
      </c>
      <c r="BX124">
        <f t="shared" si="33"/>
        <v>7891</v>
      </c>
      <c r="BY124" t="str">
        <f t="shared" si="34"/>
        <v>직행1</v>
      </c>
      <c r="BZ124">
        <f t="shared" si="35"/>
        <v>5</v>
      </c>
    </row>
    <row r="125" spans="1:78" x14ac:dyDescent="0.3">
      <c r="A125" s="32">
        <f t="shared" si="36"/>
        <v>45819</v>
      </c>
      <c r="B125" s="1">
        <v>45819.409108796295</v>
      </c>
      <c r="C125" t="s">
        <v>60</v>
      </c>
      <c r="D125" t="s">
        <v>60</v>
      </c>
      <c r="E125" t="s">
        <v>60</v>
      </c>
      <c r="F125" t="s">
        <v>61</v>
      </c>
      <c r="G125" t="s">
        <v>62</v>
      </c>
      <c r="H125" t="s">
        <v>63</v>
      </c>
      <c r="I125" t="s">
        <v>70</v>
      </c>
      <c r="J125" t="s">
        <v>65</v>
      </c>
      <c r="K125" t="s">
        <v>71</v>
      </c>
      <c r="L125">
        <v>14</v>
      </c>
      <c r="M125">
        <v>1</v>
      </c>
      <c r="N125">
        <v>168</v>
      </c>
      <c r="O125">
        <v>7891</v>
      </c>
      <c r="P125" t="s">
        <v>238</v>
      </c>
      <c r="Q125" s="1">
        <v>45786.607561458331</v>
      </c>
      <c r="R125">
        <v>59.975000000000001</v>
      </c>
      <c r="S125">
        <v>20.091999999999999</v>
      </c>
      <c r="T125">
        <v>2.9849999999999999</v>
      </c>
      <c r="U125">
        <v>5563</v>
      </c>
      <c r="V125">
        <v>64</v>
      </c>
      <c r="W125">
        <v>999</v>
      </c>
      <c r="X125">
        <v>1436</v>
      </c>
      <c r="Y125">
        <v>0</v>
      </c>
      <c r="Z125">
        <v>0</v>
      </c>
      <c r="AA125">
        <v>0</v>
      </c>
      <c r="AB125">
        <v>0</v>
      </c>
      <c r="AC125">
        <v>91</v>
      </c>
      <c r="AD125">
        <v>38.81</v>
      </c>
      <c r="AE125">
        <v>47.98</v>
      </c>
      <c r="AF125">
        <v>35.299999999999997</v>
      </c>
      <c r="AG125">
        <v>18.3</v>
      </c>
      <c r="AH125">
        <v>18.8</v>
      </c>
      <c r="AI125">
        <v>20.2</v>
      </c>
      <c r="AJ125">
        <v>7.4</v>
      </c>
      <c r="AK125">
        <v>0</v>
      </c>
      <c r="AL125">
        <v>0</v>
      </c>
      <c r="AM125">
        <v>2.5299999999999998</v>
      </c>
      <c r="AN125">
        <v>49.866</v>
      </c>
      <c r="AO125">
        <v>1.1499999999999999</v>
      </c>
      <c r="AP125">
        <v>17.957999999999998</v>
      </c>
      <c r="AQ125">
        <v>0.23300000000000001</v>
      </c>
      <c r="AR125">
        <v>0</v>
      </c>
      <c r="AS125">
        <v>0</v>
      </c>
      <c r="AT125">
        <v>32.357999999999997</v>
      </c>
      <c r="AU125">
        <v>16.774999999999999</v>
      </c>
      <c r="AV125">
        <v>17.233000000000001</v>
      </c>
      <c r="AW125">
        <v>18.516999999999999</v>
      </c>
      <c r="AX125">
        <v>6.7830000000000004</v>
      </c>
      <c r="AY125">
        <v>0</v>
      </c>
      <c r="AZ125">
        <v>0</v>
      </c>
      <c r="BA125">
        <v>604</v>
      </c>
      <c r="BB125">
        <v>0</v>
      </c>
      <c r="BC125" t="s">
        <v>67</v>
      </c>
      <c r="BD125">
        <v>0</v>
      </c>
      <c r="BE125" t="s">
        <v>72</v>
      </c>
      <c r="BF125" t="s">
        <v>69</v>
      </c>
      <c r="BG125">
        <v>1.18</v>
      </c>
      <c r="BH125">
        <v>0</v>
      </c>
      <c r="BI125" s="1">
        <v>45823.836363113427</v>
      </c>
      <c r="BJ125">
        <v>3.6</v>
      </c>
      <c r="BK125">
        <v>0.82920000000000005</v>
      </c>
      <c r="BL125" s="36">
        <f>HLOOKUP($A125,차량별코스!$E$1:$AZ$20,_xlfn.XLOOKUP(탕데이터!$I125,차량별코스!$D$2:$D$20,차량별코스!$A$2:$A$20),0)</f>
        <v>5</v>
      </c>
      <c r="BM125">
        <f t="shared" si="23"/>
        <v>3997.2200000000012</v>
      </c>
      <c r="BN125">
        <f t="shared" si="24"/>
        <v>365.28800000000001</v>
      </c>
      <c r="BO125">
        <f>IF(COUNTIFS($BL$2:$BL125,$BL125,$O$2:$O125,$O125,$G$2:$G125,$G125)=1,_xlfn.MAXIFS($BO$2:$BO124,$O$2:$O124,$O125,$G$2:$G124,$G125)+1,_xlfn.MAXIFS($BO$2:$BO124,$O$2:$O124,$O125,$G$2:$G124,$G125))</f>
        <v>10</v>
      </c>
      <c r="BP125">
        <f t="shared" si="25"/>
        <v>900.73899999999981</v>
      </c>
      <c r="BQ125">
        <f t="shared" si="26"/>
        <v>1018.029</v>
      </c>
      <c r="BR125">
        <f t="shared" si="27"/>
        <v>1045.8440000000001</v>
      </c>
      <c r="BS125">
        <f t="shared" si="28"/>
        <v>1123.7259999999999</v>
      </c>
      <c r="BT125">
        <f t="shared" si="29"/>
        <v>411.66200000000003</v>
      </c>
      <c r="BU125">
        <f t="shared" si="30"/>
        <v>0</v>
      </c>
      <c r="BV125">
        <f t="shared" si="31"/>
        <v>0</v>
      </c>
      <c r="BW125">
        <f t="shared" si="32"/>
        <v>4500</v>
      </c>
      <c r="BX125">
        <f t="shared" si="33"/>
        <v>7891</v>
      </c>
      <c r="BY125" t="str">
        <f t="shared" si="34"/>
        <v>직행1</v>
      </c>
      <c r="BZ125">
        <f t="shared" si="35"/>
        <v>5</v>
      </c>
    </row>
    <row r="126" spans="1:78" x14ac:dyDescent="0.3">
      <c r="A126" s="32">
        <f t="shared" si="36"/>
        <v>45819</v>
      </c>
      <c r="B126" s="1">
        <v>45819.527905092589</v>
      </c>
      <c r="C126" t="s">
        <v>60</v>
      </c>
      <c r="D126" t="s">
        <v>60</v>
      </c>
      <c r="E126" t="s">
        <v>60</v>
      </c>
      <c r="F126" t="s">
        <v>61</v>
      </c>
      <c r="G126" t="s">
        <v>62</v>
      </c>
      <c r="H126" t="s">
        <v>63</v>
      </c>
      <c r="I126" t="s">
        <v>70</v>
      </c>
      <c r="J126" t="s">
        <v>65</v>
      </c>
      <c r="K126" t="s">
        <v>71</v>
      </c>
      <c r="L126">
        <v>14</v>
      </c>
      <c r="M126">
        <v>1</v>
      </c>
      <c r="N126">
        <v>168</v>
      </c>
      <c r="O126">
        <v>7891</v>
      </c>
      <c r="P126" t="s">
        <v>238</v>
      </c>
      <c r="Q126" s="1">
        <v>45786.607561458331</v>
      </c>
      <c r="R126">
        <v>58.215000000000003</v>
      </c>
      <c r="S126">
        <v>20.053000000000001</v>
      </c>
      <c r="T126">
        <v>2.903</v>
      </c>
      <c r="U126">
        <v>6540</v>
      </c>
      <c r="V126">
        <v>45</v>
      </c>
      <c r="W126">
        <v>1667</v>
      </c>
      <c r="X126">
        <v>1349</v>
      </c>
      <c r="Y126">
        <v>0</v>
      </c>
      <c r="Z126">
        <v>3</v>
      </c>
      <c r="AA126">
        <v>1</v>
      </c>
      <c r="AB126">
        <v>228</v>
      </c>
      <c r="AC126">
        <v>89</v>
      </c>
      <c r="AD126">
        <v>32.04</v>
      </c>
      <c r="AE126">
        <v>43.40804</v>
      </c>
      <c r="AF126">
        <v>90.5</v>
      </c>
      <c r="AG126">
        <v>3</v>
      </c>
      <c r="AH126">
        <v>2.9</v>
      </c>
      <c r="AI126">
        <v>3.2</v>
      </c>
      <c r="AJ126">
        <v>0.4</v>
      </c>
      <c r="AK126">
        <v>0</v>
      </c>
      <c r="AL126">
        <v>0</v>
      </c>
      <c r="AM126">
        <v>2.46</v>
      </c>
      <c r="AN126">
        <v>45.829000000000001</v>
      </c>
      <c r="AO126">
        <v>0.68799999999999994</v>
      </c>
      <c r="AP126">
        <v>25.489000000000001</v>
      </c>
      <c r="AQ126">
        <v>0.223</v>
      </c>
      <c r="AR126">
        <v>0</v>
      </c>
      <c r="AS126">
        <v>5.1529999999999996</v>
      </c>
      <c r="AT126">
        <v>98.042000000000002</v>
      </c>
      <c r="AU126">
        <v>3.25</v>
      </c>
      <c r="AV126">
        <v>3.1419999999999999</v>
      </c>
      <c r="AW126">
        <v>3.4670000000000001</v>
      </c>
      <c r="AX126">
        <v>0.433</v>
      </c>
      <c r="AY126">
        <v>0</v>
      </c>
      <c r="AZ126">
        <v>0</v>
      </c>
      <c r="BA126">
        <v>586</v>
      </c>
      <c r="BB126">
        <v>0</v>
      </c>
      <c r="BC126" t="s">
        <v>67</v>
      </c>
      <c r="BD126">
        <v>0</v>
      </c>
      <c r="BE126" t="s">
        <v>72</v>
      </c>
      <c r="BF126" t="s">
        <v>69</v>
      </c>
      <c r="BG126">
        <v>1.18</v>
      </c>
      <c r="BH126">
        <v>0</v>
      </c>
      <c r="BI126" s="1">
        <v>45823.836363113427</v>
      </c>
      <c r="BJ126">
        <v>3.6</v>
      </c>
      <c r="BK126">
        <v>0.80640000000000001</v>
      </c>
      <c r="BL126" s="36">
        <f>HLOOKUP($A126,차량별코스!$E$1:$AZ$20,_xlfn.XLOOKUP(탕데이터!$I126,차량별코스!$D$2:$D$20,차량별코스!$A$2:$A$20),0)</f>
        <v>5</v>
      </c>
      <c r="BM126">
        <f t="shared" si="23"/>
        <v>3997.2200000000012</v>
      </c>
      <c r="BN126">
        <f t="shared" si="24"/>
        <v>365.28800000000001</v>
      </c>
      <c r="BO126">
        <f>IF(COUNTIFS($BL$2:$BL126,$BL126,$O$2:$O126,$O126,$G$2:$G126,$G126)=1,_xlfn.MAXIFS($BO$2:$BO125,$O$2:$O125,$O126,$G$2:$G125,$G126)+1,_xlfn.MAXIFS($BO$2:$BO125,$O$2:$O125,$O126,$G$2:$G125,$G126))</f>
        <v>10</v>
      </c>
      <c r="BP126">
        <f t="shared" si="25"/>
        <v>4206.7</v>
      </c>
      <c r="BQ126">
        <f t="shared" si="26"/>
        <v>196.2</v>
      </c>
      <c r="BR126">
        <f t="shared" si="27"/>
        <v>189.66</v>
      </c>
      <c r="BS126">
        <f t="shared" si="28"/>
        <v>209.28</v>
      </c>
      <c r="BT126">
        <f t="shared" si="29"/>
        <v>26.16</v>
      </c>
      <c r="BU126">
        <f t="shared" si="30"/>
        <v>0</v>
      </c>
      <c r="BV126">
        <f t="shared" si="31"/>
        <v>0</v>
      </c>
      <c r="BW126">
        <f t="shared" si="32"/>
        <v>4827.9999999999991</v>
      </c>
      <c r="BX126">
        <f t="shared" si="33"/>
        <v>7891</v>
      </c>
      <c r="BY126" t="str">
        <f t="shared" si="34"/>
        <v>직행1</v>
      </c>
      <c r="BZ126">
        <f t="shared" si="35"/>
        <v>5</v>
      </c>
    </row>
    <row r="127" spans="1:78" x14ac:dyDescent="0.3">
      <c r="A127" s="32">
        <f t="shared" si="36"/>
        <v>45819</v>
      </c>
      <c r="B127" s="1">
        <v>45819.651087962964</v>
      </c>
      <c r="C127" t="s">
        <v>60</v>
      </c>
      <c r="D127" t="s">
        <v>60</v>
      </c>
      <c r="E127" t="s">
        <v>60</v>
      </c>
      <c r="F127" t="s">
        <v>61</v>
      </c>
      <c r="G127" t="s">
        <v>62</v>
      </c>
      <c r="H127" t="s">
        <v>63</v>
      </c>
      <c r="I127" t="s">
        <v>70</v>
      </c>
      <c r="J127" t="s">
        <v>65</v>
      </c>
      <c r="K127" t="s">
        <v>71</v>
      </c>
      <c r="L127">
        <v>14</v>
      </c>
      <c r="M127">
        <v>1</v>
      </c>
      <c r="N127">
        <v>168</v>
      </c>
      <c r="O127">
        <v>7891</v>
      </c>
      <c r="P127" t="s">
        <v>238</v>
      </c>
      <c r="Q127" s="1">
        <v>45786.607561458331</v>
      </c>
      <c r="R127">
        <v>65.314999999999998</v>
      </c>
      <c r="S127">
        <v>24.065999999999999</v>
      </c>
      <c r="T127">
        <v>2.714</v>
      </c>
      <c r="U127">
        <v>8524</v>
      </c>
      <c r="V127">
        <v>193</v>
      </c>
      <c r="W127">
        <v>2240</v>
      </c>
      <c r="X127">
        <v>1622</v>
      </c>
      <c r="Y127">
        <v>0</v>
      </c>
      <c r="Z127">
        <v>9</v>
      </c>
      <c r="AA127">
        <v>1</v>
      </c>
      <c r="AB127">
        <v>207</v>
      </c>
      <c r="AC127">
        <v>80</v>
      </c>
      <c r="AD127">
        <v>27.58</v>
      </c>
      <c r="AE127">
        <v>38.603523000000003</v>
      </c>
      <c r="AF127">
        <v>91.2</v>
      </c>
      <c r="AG127">
        <v>3.3</v>
      </c>
      <c r="AH127">
        <v>3.7</v>
      </c>
      <c r="AI127">
        <v>1.8</v>
      </c>
      <c r="AJ127">
        <v>0</v>
      </c>
      <c r="AK127">
        <v>0</v>
      </c>
      <c r="AL127">
        <v>0</v>
      </c>
      <c r="AM127">
        <v>2.2999999999999998</v>
      </c>
      <c r="AN127">
        <v>43.38</v>
      </c>
      <c r="AO127">
        <v>2.2639999999999998</v>
      </c>
      <c r="AP127">
        <v>26.279</v>
      </c>
      <c r="AQ127">
        <v>0.245</v>
      </c>
      <c r="AR127">
        <v>0</v>
      </c>
      <c r="AS127">
        <v>13.779</v>
      </c>
      <c r="AT127">
        <v>129.19999999999999</v>
      </c>
      <c r="AU127">
        <v>4.6749999999999998</v>
      </c>
      <c r="AV127">
        <v>5.242</v>
      </c>
      <c r="AW127">
        <v>2.5499999999999998</v>
      </c>
      <c r="AX127">
        <v>0</v>
      </c>
      <c r="AY127">
        <v>0</v>
      </c>
      <c r="AZ127">
        <v>0</v>
      </c>
      <c r="BA127">
        <v>659</v>
      </c>
      <c r="BB127">
        <v>0</v>
      </c>
      <c r="BC127" t="s">
        <v>67</v>
      </c>
      <c r="BD127">
        <v>0</v>
      </c>
      <c r="BE127" t="s">
        <v>72</v>
      </c>
      <c r="BF127" t="s">
        <v>69</v>
      </c>
      <c r="BG127">
        <v>1.18</v>
      </c>
      <c r="BH127">
        <v>0</v>
      </c>
      <c r="BI127" s="1">
        <v>45823.836363113427</v>
      </c>
      <c r="BJ127">
        <v>3.6</v>
      </c>
      <c r="BK127">
        <v>0.75390000000000001</v>
      </c>
      <c r="BL127" s="36">
        <f>HLOOKUP($A127,차량별코스!$E$1:$AZ$20,_xlfn.XLOOKUP(탕데이터!$I127,차량별코스!$D$2:$D$20,차량별코스!$A$2:$A$20),0)</f>
        <v>5</v>
      </c>
      <c r="BM127">
        <f t="shared" si="23"/>
        <v>3997.2200000000012</v>
      </c>
      <c r="BN127">
        <f t="shared" si="24"/>
        <v>365.28800000000001</v>
      </c>
      <c r="BO127">
        <f>IF(COUNTIFS($BL$2:$BL127,$BL127,$O$2:$O127,$O127,$G$2:$G127,$G127)=1,_xlfn.MAXIFS($BO$2:$BO126,$O$2:$O126,$O127,$G$2:$G126,$G127)+1,_xlfn.MAXIFS($BO$2:$BO126,$O$2:$O126,$O127,$G$2:$G126,$G127))</f>
        <v>10</v>
      </c>
      <c r="BP127">
        <f t="shared" si="25"/>
        <v>5340.8879999999999</v>
      </c>
      <c r="BQ127">
        <f t="shared" si="26"/>
        <v>281.29200000000003</v>
      </c>
      <c r="BR127">
        <f t="shared" si="27"/>
        <v>315.38800000000003</v>
      </c>
      <c r="BS127">
        <f t="shared" si="28"/>
        <v>153.43200000000002</v>
      </c>
      <c r="BT127">
        <f t="shared" si="29"/>
        <v>0</v>
      </c>
      <c r="BU127">
        <f t="shared" si="30"/>
        <v>0</v>
      </c>
      <c r="BV127">
        <f t="shared" si="31"/>
        <v>0</v>
      </c>
      <c r="BW127">
        <f t="shared" si="32"/>
        <v>6091</v>
      </c>
      <c r="BX127">
        <f t="shared" si="33"/>
        <v>7891</v>
      </c>
      <c r="BY127" t="str">
        <f t="shared" si="34"/>
        <v>직행1</v>
      </c>
      <c r="BZ127">
        <f t="shared" si="35"/>
        <v>5</v>
      </c>
    </row>
    <row r="128" spans="1:78" x14ac:dyDescent="0.3">
      <c r="A128" s="32">
        <f t="shared" si="36"/>
        <v>45819</v>
      </c>
      <c r="B128" s="1">
        <v>45819.823009259257</v>
      </c>
      <c r="C128" t="s">
        <v>60</v>
      </c>
      <c r="D128" t="s">
        <v>60</v>
      </c>
      <c r="E128" t="s">
        <v>60</v>
      </c>
      <c r="F128" t="s">
        <v>61</v>
      </c>
      <c r="G128" t="s">
        <v>62</v>
      </c>
      <c r="H128" t="s">
        <v>63</v>
      </c>
      <c r="I128" t="s">
        <v>70</v>
      </c>
      <c r="J128" t="s">
        <v>65</v>
      </c>
      <c r="K128" t="s">
        <v>71</v>
      </c>
      <c r="L128">
        <v>14</v>
      </c>
      <c r="M128">
        <v>1</v>
      </c>
      <c r="N128">
        <v>168</v>
      </c>
      <c r="O128">
        <v>7891</v>
      </c>
      <c r="P128" t="s">
        <v>238</v>
      </c>
      <c r="Q128" s="1">
        <v>45786.607561458331</v>
      </c>
      <c r="R128">
        <v>119.202</v>
      </c>
      <c r="S128">
        <v>37.414000000000001</v>
      </c>
      <c r="T128">
        <v>3.1859999999999999</v>
      </c>
      <c r="U128">
        <v>12236</v>
      </c>
      <c r="V128">
        <v>290</v>
      </c>
      <c r="W128">
        <v>2739</v>
      </c>
      <c r="X128">
        <v>3435</v>
      </c>
      <c r="Y128">
        <v>1</v>
      </c>
      <c r="Z128">
        <v>8</v>
      </c>
      <c r="AA128">
        <v>1</v>
      </c>
      <c r="AB128">
        <v>18</v>
      </c>
      <c r="AC128">
        <v>95</v>
      </c>
      <c r="AD128">
        <v>35.07</v>
      </c>
      <c r="AE128">
        <v>46.608797000000003</v>
      </c>
      <c r="AF128">
        <v>16.899999999999999</v>
      </c>
      <c r="AG128">
        <v>22.7</v>
      </c>
      <c r="AH128">
        <v>27.3</v>
      </c>
      <c r="AI128">
        <v>27</v>
      </c>
      <c r="AJ128">
        <v>6.1</v>
      </c>
      <c r="AK128">
        <v>0</v>
      </c>
      <c r="AL128">
        <v>0</v>
      </c>
      <c r="AM128">
        <v>2.7</v>
      </c>
      <c r="AN128">
        <v>44.831000000000003</v>
      </c>
      <c r="AO128">
        <v>2.37</v>
      </c>
      <c r="AP128">
        <v>22.385000000000002</v>
      </c>
      <c r="AQ128">
        <v>0.28499999999999998</v>
      </c>
      <c r="AR128">
        <v>0.83899999999999997</v>
      </c>
      <c r="AS128">
        <v>6.7110000000000003</v>
      </c>
      <c r="AT128">
        <v>34.363</v>
      </c>
      <c r="AU128">
        <v>46.156999999999996</v>
      </c>
      <c r="AV128">
        <v>55.51</v>
      </c>
      <c r="AW128">
        <v>54.9</v>
      </c>
      <c r="AX128">
        <v>12.403</v>
      </c>
      <c r="AY128">
        <v>0</v>
      </c>
      <c r="AZ128">
        <v>0</v>
      </c>
      <c r="BA128">
        <v>1199</v>
      </c>
      <c r="BB128">
        <v>0</v>
      </c>
      <c r="BC128" t="s">
        <v>67</v>
      </c>
      <c r="BD128">
        <v>0</v>
      </c>
      <c r="BE128" t="s">
        <v>72</v>
      </c>
      <c r="BF128" t="s">
        <v>69</v>
      </c>
      <c r="BG128">
        <v>1.18</v>
      </c>
      <c r="BH128">
        <v>0</v>
      </c>
      <c r="BI128" s="1">
        <v>45823.836363113427</v>
      </c>
      <c r="BJ128">
        <v>3.6</v>
      </c>
      <c r="BK128">
        <v>0.88500000000000001</v>
      </c>
      <c r="BL128" s="36">
        <f>HLOOKUP($A128,차량별코스!$E$1:$AZ$20,_xlfn.XLOOKUP(탕데이터!$I128,차량별코스!$D$2:$D$20,차량별코스!$A$2:$A$20),0)</f>
        <v>5</v>
      </c>
      <c r="BM128">
        <f t="shared" si="23"/>
        <v>3997.2200000000012</v>
      </c>
      <c r="BN128">
        <f t="shared" si="24"/>
        <v>365.28800000000001</v>
      </c>
      <c r="BO128">
        <f>IF(COUNTIFS($BL$2:$BL128,$BL128,$O$2:$O128,$O128,$G$2:$G128,$G128)=1,_xlfn.MAXIFS($BO$2:$BO127,$O$2:$O127,$O128,$G$2:$G127,$G128)+1,_xlfn.MAXIFS($BO$2:$BO127,$O$2:$O127,$O128,$G$2:$G127,$G128))</f>
        <v>10</v>
      </c>
      <c r="BP128">
        <f t="shared" si="25"/>
        <v>-961.11599999999999</v>
      </c>
      <c r="BQ128">
        <f t="shared" si="26"/>
        <v>2777.5719999999997</v>
      </c>
      <c r="BR128">
        <f t="shared" si="27"/>
        <v>3340.4280000000003</v>
      </c>
      <c r="BS128">
        <f t="shared" si="28"/>
        <v>3303.7200000000003</v>
      </c>
      <c r="BT128">
        <f t="shared" si="29"/>
        <v>746.39599999999996</v>
      </c>
      <c r="BU128">
        <f t="shared" si="30"/>
        <v>0</v>
      </c>
      <c r="BV128">
        <f t="shared" si="31"/>
        <v>0</v>
      </c>
      <c r="BW128">
        <f t="shared" si="32"/>
        <v>9207</v>
      </c>
      <c r="BX128">
        <f t="shared" si="33"/>
        <v>7891</v>
      </c>
      <c r="BY128" t="str">
        <f t="shared" si="34"/>
        <v>직행1</v>
      </c>
      <c r="BZ128">
        <f t="shared" si="35"/>
        <v>5</v>
      </c>
    </row>
    <row r="129" spans="1:78" x14ac:dyDescent="0.3">
      <c r="A129" s="32">
        <f t="shared" si="36"/>
        <v>45820</v>
      </c>
      <c r="B129" s="1">
        <v>45820.330543981479</v>
      </c>
      <c r="C129" t="s">
        <v>60</v>
      </c>
      <c r="D129" t="s">
        <v>60</v>
      </c>
      <c r="E129" t="s">
        <v>60</v>
      </c>
      <c r="F129" t="s">
        <v>61</v>
      </c>
      <c r="G129" t="s">
        <v>62</v>
      </c>
      <c r="H129" t="s">
        <v>63</v>
      </c>
      <c r="I129" t="s">
        <v>70</v>
      </c>
      <c r="J129" t="s">
        <v>65</v>
      </c>
      <c r="K129" t="s">
        <v>71</v>
      </c>
      <c r="L129">
        <v>14</v>
      </c>
      <c r="M129">
        <v>1</v>
      </c>
      <c r="N129">
        <v>168</v>
      </c>
      <c r="O129">
        <v>7891</v>
      </c>
      <c r="P129" t="s">
        <v>238</v>
      </c>
      <c r="Q129" s="1">
        <v>45786.607561458331</v>
      </c>
      <c r="R129">
        <v>96.167000000000002</v>
      </c>
      <c r="S129">
        <v>32.866</v>
      </c>
      <c r="T129">
        <v>2.9260000000000002</v>
      </c>
      <c r="U129">
        <v>9737</v>
      </c>
      <c r="V129">
        <v>245</v>
      </c>
      <c r="W129">
        <v>2330</v>
      </c>
      <c r="X129">
        <v>2337</v>
      </c>
      <c r="Y129">
        <v>0</v>
      </c>
      <c r="Z129">
        <v>6</v>
      </c>
      <c r="AA129">
        <v>0</v>
      </c>
      <c r="AB129">
        <v>0</v>
      </c>
      <c r="AC129">
        <v>97</v>
      </c>
      <c r="AD129">
        <v>35.56</v>
      </c>
      <c r="AE129">
        <v>48.338605999999999</v>
      </c>
      <c r="AF129">
        <v>86.5</v>
      </c>
      <c r="AG129">
        <v>3.2</v>
      </c>
      <c r="AH129">
        <v>3.7</v>
      </c>
      <c r="AI129">
        <v>4.5</v>
      </c>
      <c r="AJ129">
        <v>2</v>
      </c>
      <c r="AK129">
        <v>0</v>
      </c>
      <c r="AL129">
        <v>0</v>
      </c>
      <c r="AM129">
        <v>2.48</v>
      </c>
      <c r="AN129">
        <v>51.46</v>
      </c>
      <c r="AO129">
        <v>2.516</v>
      </c>
      <c r="AP129">
        <v>23.928999999999998</v>
      </c>
      <c r="AQ129">
        <v>0.23899999999999999</v>
      </c>
      <c r="AR129">
        <v>0</v>
      </c>
      <c r="AS129">
        <v>6.2389999999999999</v>
      </c>
      <c r="AT129">
        <v>139.84200000000001</v>
      </c>
      <c r="AU129">
        <v>5.173</v>
      </c>
      <c r="AV129">
        <v>5.9820000000000002</v>
      </c>
      <c r="AW129">
        <v>7.2750000000000004</v>
      </c>
      <c r="AX129">
        <v>3.2330000000000001</v>
      </c>
      <c r="AY129">
        <v>0</v>
      </c>
      <c r="AZ129">
        <v>0</v>
      </c>
      <c r="BA129">
        <v>971</v>
      </c>
      <c r="BB129">
        <v>0</v>
      </c>
      <c r="BC129" t="s">
        <v>67</v>
      </c>
      <c r="BD129">
        <v>0</v>
      </c>
      <c r="BE129" t="s">
        <v>72</v>
      </c>
      <c r="BF129" t="s">
        <v>69</v>
      </c>
      <c r="BG129">
        <v>1.18</v>
      </c>
      <c r="BH129">
        <v>0</v>
      </c>
      <c r="BI129" s="1">
        <v>45823.836363113427</v>
      </c>
      <c r="BJ129">
        <v>3.6</v>
      </c>
      <c r="BK129">
        <v>0.81279999999999997</v>
      </c>
      <c r="BL129" s="36">
        <f>HLOOKUP($A129,차량별코스!$E$1:$AZ$20,_xlfn.XLOOKUP(탕데이터!$I129,차량별코스!$D$2:$D$20,차량별코스!$A$2:$A$20),0)</f>
        <v>6</v>
      </c>
      <c r="BM129">
        <f t="shared" si="23"/>
        <v>3997.2200000000012</v>
      </c>
      <c r="BN129">
        <f t="shared" si="24"/>
        <v>322.79500000000002</v>
      </c>
      <c r="BO129">
        <f>IF(COUNTIFS($BL$2:$BL129,$BL129,$O$2:$O129,$O129,$G$2:$G129,$G129)=1,_xlfn.MAXIFS($BO$2:$BO128,$O$2:$O128,$O129,$G$2:$G128,$G129)+1,_xlfn.MAXIFS($BO$2:$BO128,$O$2:$O128,$O129,$G$2:$G128,$G129))</f>
        <v>11</v>
      </c>
      <c r="BP129">
        <f t="shared" si="25"/>
        <v>5847.5049999999992</v>
      </c>
      <c r="BQ129">
        <f t="shared" si="26"/>
        <v>311.584</v>
      </c>
      <c r="BR129">
        <f t="shared" si="27"/>
        <v>360.26900000000006</v>
      </c>
      <c r="BS129">
        <f t="shared" si="28"/>
        <v>438.16499999999996</v>
      </c>
      <c r="BT129">
        <f t="shared" si="29"/>
        <v>194.74</v>
      </c>
      <c r="BU129">
        <f t="shared" si="30"/>
        <v>0</v>
      </c>
      <c r="BV129">
        <f t="shared" si="31"/>
        <v>0</v>
      </c>
      <c r="BW129">
        <f t="shared" si="32"/>
        <v>7152.262999999999</v>
      </c>
      <c r="BX129">
        <f t="shared" si="33"/>
        <v>7891</v>
      </c>
      <c r="BY129" t="str">
        <f t="shared" si="34"/>
        <v>직행1</v>
      </c>
      <c r="BZ129">
        <f t="shared" si="35"/>
        <v>6</v>
      </c>
    </row>
    <row r="130" spans="1:78" x14ac:dyDescent="0.3">
      <c r="A130" s="32">
        <f t="shared" si="36"/>
        <v>45820</v>
      </c>
      <c r="B130" s="1">
        <v>45820.458252314813</v>
      </c>
      <c r="C130" t="s">
        <v>60</v>
      </c>
      <c r="D130" t="s">
        <v>60</v>
      </c>
      <c r="E130" t="s">
        <v>60</v>
      </c>
      <c r="F130" t="s">
        <v>61</v>
      </c>
      <c r="G130" t="s">
        <v>62</v>
      </c>
      <c r="H130" t="s">
        <v>63</v>
      </c>
      <c r="I130" t="s">
        <v>70</v>
      </c>
      <c r="J130" t="s">
        <v>65</v>
      </c>
      <c r="K130" t="s">
        <v>71</v>
      </c>
      <c r="L130">
        <v>14</v>
      </c>
      <c r="M130">
        <v>1</v>
      </c>
      <c r="N130">
        <v>168</v>
      </c>
      <c r="O130">
        <v>7891</v>
      </c>
      <c r="P130" t="s">
        <v>238</v>
      </c>
      <c r="Q130" s="1">
        <v>45786.607561458331</v>
      </c>
      <c r="R130">
        <v>122.53100000000001</v>
      </c>
      <c r="S130">
        <v>42.902999999999999</v>
      </c>
      <c r="T130">
        <v>2.8559999999999999</v>
      </c>
      <c r="U130">
        <v>13332</v>
      </c>
      <c r="V130">
        <v>79</v>
      </c>
      <c r="W130">
        <v>3656</v>
      </c>
      <c r="X130">
        <v>3158</v>
      </c>
      <c r="Y130">
        <v>0</v>
      </c>
      <c r="Z130">
        <v>5</v>
      </c>
      <c r="AA130">
        <v>2</v>
      </c>
      <c r="AB130">
        <v>257</v>
      </c>
      <c r="AC130">
        <v>101</v>
      </c>
      <c r="AD130">
        <v>33.090000000000003</v>
      </c>
      <c r="AE130">
        <v>45.963476999999997</v>
      </c>
      <c r="AF130">
        <v>86.5</v>
      </c>
      <c r="AG130">
        <v>3.8</v>
      </c>
      <c r="AH130">
        <v>4.3</v>
      </c>
      <c r="AI130">
        <v>3.9</v>
      </c>
      <c r="AJ130">
        <v>1.5</v>
      </c>
      <c r="AK130">
        <v>0</v>
      </c>
      <c r="AL130">
        <v>0</v>
      </c>
      <c r="AM130">
        <v>2.42</v>
      </c>
      <c r="AN130">
        <v>49.957000000000001</v>
      </c>
      <c r="AO130">
        <v>0.59299999999999997</v>
      </c>
      <c r="AP130">
        <v>27.422999999999998</v>
      </c>
      <c r="AQ130">
        <v>0.253</v>
      </c>
      <c r="AR130">
        <v>0</v>
      </c>
      <c r="AS130">
        <v>4.0810000000000004</v>
      </c>
      <c r="AT130">
        <v>191.74199999999999</v>
      </c>
      <c r="AU130">
        <v>8.423</v>
      </c>
      <c r="AV130">
        <v>9.532</v>
      </c>
      <c r="AW130">
        <v>8.6449999999999996</v>
      </c>
      <c r="AX130">
        <v>3.3250000000000002</v>
      </c>
      <c r="AY130">
        <v>0</v>
      </c>
      <c r="AZ130">
        <v>0</v>
      </c>
      <c r="BA130">
        <v>1233</v>
      </c>
      <c r="BB130">
        <v>0</v>
      </c>
      <c r="BC130" t="s">
        <v>67</v>
      </c>
      <c r="BD130">
        <v>0</v>
      </c>
      <c r="BE130" t="s">
        <v>72</v>
      </c>
      <c r="BF130" t="s">
        <v>69</v>
      </c>
      <c r="BG130">
        <v>1.18</v>
      </c>
      <c r="BH130">
        <v>0</v>
      </c>
      <c r="BI130" s="1">
        <v>45823.836363113427</v>
      </c>
      <c r="BJ130">
        <v>3.6</v>
      </c>
      <c r="BK130">
        <v>0.79330000000000001</v>
      </c>
      <c r="BL130" s="36">
        <f>HLOOKUP($A130,차량별코스!$E$1:$AZ$20,_xlfn.XLOOKUP(탕데이터!$I130,차량별코스!$D$2:$D$20,차량별코스!$A$2:$A$20),0)</f>
        <v>6</v>
      </c>
      <c r="BM130">
        <f t="shared" si="23"/>
        <v>3997.2200000000012</v>
      </c>
      <c r="BN130">
        <f t="shared" si="24"/>
        <v>322.79500000000002</v>
      </c>
      <c r="BO130">
        <f>IF(COUNTIFS($BL$2:$BL130,$BL130,$O$2:$O130,$O130,$G$2:$G130,$G130)=1,_xlfn.MAXIFS($BO$2:$BO129,$O$2:$O129,$O130,$G$2:$G129,$G130)+1,_xlfn.MAXIFS($BO$2:$BO129,$O$2:$O129,$O130,$G$2:$G129,$G130))</f>
        <v>11</v>
      </c>
      <c r="BP130">
        <f t="shared" si="25"/>
        <v>7797.18</v>
      </c>
      <c r="BQ130">
        <f t="shared" si="26"/>
        <v>506.61599999999999</v>
      </c>
      <c r="BR130">
        <f t="shared" si="27"/>
        <v>573.27599999999995</v>
      </c>
      <c r="BS130">
        <f t="shared" si="28"/>
        <v>519.94799999999998</v>
      </c>
      <c r="BT130">
        <f t="shared" si="29"/>
        <v>199.98</v>
      </c>
      <c r="BU130">
        <f t="shared" si="30"/>
        <v>0</v>
      </c>
      <c r="BV130">
        <f t="shared" si="31"/>
        <v>0</v>
      </c>
      <c r="BW130">
        <f t="shared" si="32"/>
        <v>9597</v>
      </c>
      <c r="BX130">
        <f t="shared" si="33"/>
        <v>7891</v>
      </c>
      <c r="BY130" t="str">
        <f t="shared" si="34"/>
        <v>직행1</v>
      </c>
      <c r="BZ130">
        <f t="shared" si="35"/>
        <v>6</v>
      </c>
    </row>
    <row r="131" spans="1:78" x14ac:dyDescent="0.3">
      <c r="A131" s="32">
        <f t="shared" si="36"/>
        <v>45820</v>
      </c>
      <c r="B131" s="1">
        <v>45820.653078703705</v>
      </c>
      <c r="C131" t="s">
        <v>60</v>
      </c>
      <c r="D131" t="s">
        <v>60</v>
      </c>
      <c r="E131" t="s">
        <v>60</v>
      </c>
      <c r="F131" t="s">
        <v>61</v>
      </c>
      <c r="G131" t="s">
        <v>62</v>
      </c>
      <c r="H131" t="s">
        <v>63</v>
      </c>
      <c r="I131" t="s">
        <v>70</v>
      </c>
      <c r="J131" t="s">
        <v>65</v>
      </c>
      <c r="K131" t="s">
        <v>71</v>
      </c>
      <c r="L131">
        <v>14</v>
      </c>
      <c r="M131">
        <v>1</v>
      </c>
      <c r="N131">
        <v>168</v>
      </c>
      <c r="O131">
        <v>7891</v>
      </c>
      <c r="P131" t="s">
        <v>238</v>
      </c>
      <c r="Q131" s="1">
        <v>45786.607561458331</v>
      </c>
      <c r="R131">
        <v>104.09699999999999</v>
      </c>
      <c r="S131">
        <v>36.601999999999997</v>
      </c>
      <c r="T131">
        <v>2.8439999999999999</v>
      </c>
      <c r="U131">
        <v>12601</v>
      </c>
      <c r="V131">
        <v>277</v>
      </c>
      <c r="W131">
        <v>3157</v>
      </c>
      <c r="X131">
        <v>2800</v>
      </c>
      <c r="Y131">
        <v>0</v>
      </c>
      <c r="Z131">
        <v>1</v>
      </c>
      <c r="AA131">
        <v>0</v>
      </c>
      <c r="AB131">
        <v>0</v>
      </c>
      <c r="AC131">
        <v>94</v>
      </c>
      <c r="AD131">
        <v>29.74</v>
      </c>
      <c r="AE131">
        <v>40.880242000000003</v>
      </c>
      <c r="AF131">
        <v>25</v>
      </c>
      <c r="AG131">
        <v>26.4</v>
      </c>
      <c r="AH131">
        <v>23.5</v>
      </c>
      <c r="AI131">
        <v>21.4</v>
      </c>
      <c r="AJ131">
        <v>3.6</v>
      </c>
      <c r="AK131">
        <v>0</v>
      </c>
      <c r="AL131">
        <v>0</v>
      </c>
      <c r="AM131">
        <v>2.41</v>
      </c>
      <c r="AN131">
        <v>43.86</v>
      </c>
      <c r="AO131">
        <v>2.198</v>
      </c>
      <c r="AP131">
        <v>25.053999999999998</v>
      </c>
      <c r="AQ131">
        <v>0.26900000000000002</v>
      </c>
      <c r="AR131">
        <v>0</v>
      </c>
      <c r="AS131">
        <v>0.96099999999999997</v>
      </c>
      <c r="AT131">
        <v>52.5</v>
      </c>
      <c r="AU131">
        <v>55.44</v>
      </c>
      <c r="AV131">
        <v>49.35</v>
      </c>
      <c r="AW131">
        <v>44.94</v>
      </c>
      <c r="AX131">
        <v>7.56</v>
      </c>
      <c r="AY131">
        <v>0</v>
      </c>
      <c r="AZ131">
        <v>0</v>
      </c>
      <c r="BA131">
        <v>1050</v>
      </c>
      <c r="BB131">
        <v>0</v>
      </c>
      <c r="BC131" t="s">
        <v>67</v>
      </c>
      <c r="BD131">
        <v>0</v>
      </c>
      <c r="BE131" t="s">
        <v>72</v>
      </c>
      <c r="BF131" t="s">
        <v>69</v>
      </c>
      <c r="BG131">
        <v>1.18</v>
      </c>
      <c r="BH131">
        <v>0</v>
      </c>
      <c r="BI131" s="1">
        <v>45823.836363113427</v>
      </c>
      <c r="BJ131">
        <v>3.6</v>
      </c>
      <c r="BK131">
        <v>0.79</v>
      </c>
      <c r="BL131" s="36">
        <f>HLOOKUP($A131,차량별코스!$E$1:$AZ$20,_xlfn.XLOOKUP(탕데이터!$I131,차량별코스!$D$2:$D$20,차량별코스!$A$2:$A$20),0)</f>
        <v>6</v>
      </c>
      <c r="BM131">
        <f t="shared" ref="BM131:BM194" si="37">SUMIFS(R:R,I:I,I131,O:O,O131)</f>
        <v>3997.2200000000012</v>
      </c>
      <c r="BN131">
        <f t="shared" ref="BN131:BN194" si="38">SUMIFS(R:R,O:O,O131,BL:BL,BL131,G:G,G131)</f>
        <v>322.79500000000002</v>
      </c>
      <c r="BO131">
        <f>IF(COUNTIFS($BL$2:$BL131,$BL131,$O$2:$O131,$O131,$G$2:$G131,$G131)=1,_xlfn.MAXIFS($BO$2:$BO130,$O$2:$O130,$O131,$G$2:$G130,$G131)+1,_xlfn.MAXIFS($BO$2:$BO130,$O$2:$O130,$O131,$G$2:$G130,$G131))</f>
        <v>11</v>
      </c>
      <c r="BP131">
        <f t="shared" ref="BP131:BP194" si="39">$U131*AF131%-V131-W131</f>
        <v>-283.75</v>
      </c>
      <c r="BQ131">
        <f t="shared" ref="BQ131:BQ194" si="40">$U131*AG131%</f>
        <v>3326.6640000000002</v>
      </c>
      <c r="BR131">
        <f t="shared" ref="BR131:BR194" si="41">$U131*AH131%</f>
        <v>2961.2349999999997</v>
      </c>
      <c r="BS131">
        <f t="shared" ref="BS131:BS194" si="42">$U131*AI131%</f>
        <v>2696.614</v>
      </c>
      <c r="BT131">
        <f t="shared" ref="BT131:BT194" si="43">$U131*AJ131%</f>
        <v>453.63600000000008</v>
      </c>
      <c r="BU131">
        <f t="shared" ref="BU131:BU194" si="44">$U131*AK131%</f>
        <v>0</v>
      </c>
      <c r="BV131">
        <f t="shared" ref="BV131:BV194" si="45">$U131*AL131%</f>
        <v>0</v>
      </c>
      <c r="BW131">
        <f t="shared" ref="BW131:BW194" si="46">SUM(BP131:BV131)</f>
        <v>9154.3989999999994</v>
      </c>
      <c r="BX131">
        <f t="shared" ref="BX131:BX194" si="47">O131</f>
        <v>7891</v>
      </c>
      <c r="BY131" t="str">
        <f t="shared" ref="BY131:BY194" si="48">G131</f>
        <v>직행1</v>
      </c>
      <c r="BZ131">
        <f t="shared" ref="BZ131:BZ194" si="49">BL131</f>
        <v>6</v>
      </c>
    </row>
    <row r="132" spans="1:78" x14ac:dyDescent="0.3">
      <c r="A132" s="32">
        <f t="shared" si="36"/>
        <v>45821</v>
      </c>
      <c r="B132" s="1">
        <v>45821.274560185186</v>
      </c>
      <c r="C132" t="s">
        <v>60</v>
      </c>
      <c r="D132" t="s">
        <v>60</v>
      </c>
      <c r="E132" t="s">
        <v>60</v>
      </c>
      <c r="F132" t="s">
        <v>61</v>
      </c>
      <c r="G132" t="s">
        <v>62</v>
      </c>
      <c r="H132" t="s">
        <v>63</v>
      </c>
      <c r="I132" t="s">
        <v>70</v>
      </c>
      <c r="J132" t="s">
        <v>65</v>
      </c>
      <c r="K132" t="s">
        <v>71</v>
      </c>
      <c r="L132">
        <v>14</v>
      </c>
      <c r="M132">
        <v>1</v>
      </c>
      <c r="N132">
        <v>168</v>
      </c>
      <c r="O132">
        <v>7891</v>
      </c>
      <c r="P132" t="s">
        <v>238</v>
      </c>
      <c r="Q132" s="1">
        <v>45786.607561458331</v>
      </c>
      <c r="R132">
        <v>65.733000000000004</v>
      </c>
      <c r="S132">
        <v>21.594000000000001</v>
      </c>
      <c r="T132">
        <v>3.044</v>
      </c>
      <c r="U132">
        <v>7047</v>
      </c>
      <c r="V132">
        <v>24</v>
      </c>
      <c r="W132">
        <v>1577</v>
      </c>
      <c r="X132">
        <v>1393</v>
      </c>
      <c r="Y132">
        <v>0</v>
      </c>
      <c r="Z132">
        <v>23</v>
      </c>
      <c r="AA132">
        <v>0</v>
      </c>
      <c r="AB132">
        <v>0</v>
      </c>
      <c r="AC132">
        <v>101</v>
      </c>
      <c r="AD132">
        <v>33.58</v>
      </c>
      <c r="AE132">
        <v>43.451819</v>
      </c>
      <c r="AF132">
        <v>84</v>
      </c>
      <c r="AG132">
        <v>5</v>
      </c>
      <c r="AH132">
        <v>6.5</v>
      </c>
      <c r="AI132">
        <v>2.9</v>
      </c>
      <c r="AJ132">
        <v>1.6</v>
      </c>
      <c r="AK132">
        <v>0</v>
      </c>
      <c r="AL132">
        <v>0</v>
      </c>
      <c r="AM132">
        <v>2.58</v>
      </c>
      <c r="AN132">
        <v>43.465000000000003</v>
      </c>
      <c r="AO132">
        <v>0.34100000000000003</v>
      </c>
      <c r="AP132">
        <v>22.378</v>
      </c>
      <c r="AQ132">
        <v>0.19800000000000001</v>
      </c>
      <c r="AR132">
        <v>0</v>
      </c>
      <c r="AS132">
        <v>34.99</v>
      </c>
      <c r="AT132">
        <v>98</v>
      </c>
      <c r="AU132">
        <v>5.8330000000000002</v>
      </c>
      <c r="AV132">
        <v>7.5830000000000002</v>
      </c>
      <c r="AW132">
        <v>3.383</v>
      </c>
      <c r="AX132">
        <v>1.867</v>
      </c>
      <c r="AY132">
        <v>0</v>
      </c>
      <c r="AZ132">
        <v>0</v>
      </c>
      <c r="BA132">
        <v>665</v>
      </c>
      <c r="BB132">
        <v>0</v>
      </c>
      <c r="BC132" t="s">
        <v>67</v>
      </c>
      <c r="BD132">
        <v>0</v>
      </c>
      <c r="BE132" t="s">
        <v>72</v>
      </c>
      <c r="BF132" t="s">
        <v>69</v>
      </c>
      <c r="BG132">
        <v>1.18</v>
      </c>
      <c r="BH132">
        <v>0</v>
      </c>
      <c r="BI132" s="1">
        <v>45823.836363113427</v>
      </c>
      <c r="BJ132">
        <v>3.6</v>
      </c>
      <c r="BK132">
        <v>0.84560000000000002</v>
      </c>
      <c r="BL132" s="36">
        <f>HLOOKUP($A132,차량별코스!$E$1:$AZ$20,_xlfn.XLOOKUP(탕데이터!$I132,차량별코스!$D$2:$D$20,차량별코스!$A$2:$A$20),0)</f>
        <v>7</v>
      </c>
      <c r="BM132">
        <f t="shared" si="37"/>
        <v>3997.2200000000012</v>
      </c>
      <c r="BN132">
        <f t="shared" si="38"/>
        <v>531.93799999999999</v>
      </c>
      <c r="BO132">
        <f>IF(COUNTIFS($BL$2:$BL132,$BL132,$O$2:$O132,$O132,$G$2:$G132,$G132)=1,_xlfn.MAXIFS($BO$2:$BO131,$O$2:$O131,$O132,$G$2:$G131,$G132)+1,_xlfn.MAXIFS($BO$2:$BO131,$O$2:$O131,$O132,$G$2:$G131,$G132))</f>
        <v>11</v>
      </c>
      <c r="BP132">
        <f t="shared" si="39"/>
        <v>4318.4799999999996</v>
      </c>
      <c r="BQ132">
        <f t="shared" si="40"/>
        <v>352.35</v>
      </c>
      <c r="BR132">
        <f t="shared" si="41"/>
        <v>458.05500000000001</v>
      </c>
      <c r="BS132">
        <f t="shared" si="42"/>
        <v>204.363</v>
      </c>
      <c r="BT132">
        <f t="shared" si="43"/>
        <v>112.752</v>
      </c>
      <c r="BU132">
        <f t="shared" si="44"/>
        <v>0</v>
      </c>
      <c r="BV132">
        <f t="shared" si="45"/>
        <v>0</v>
      </c>
      <c r="BW132">
        <f t="shared" si="46"/>
        <v>5446.0000000000009</v>
      </c>
      <c r="BX132">
        <f t="shared" si="47"/>
        <v>7891</v>
      </c>
      <c r="BY132" t="str">
        <f t="shared" si="48"/>
        <v>직행1</v>
      </c>
      <c r="BZ132">
        <f t="shared" si="49"/>
        <v>7</v>
      </c>
    </row>
    <row r="133" spans="1:78" x14ac:dyDescent="0.3">
      <c r="A133" s="32">
        <f t="shared" si="36"/>
        <v>45821</v>
      </c>
      <c r="B133" s="1">
        <v>45821.358981481484</v>
      </c>
      <c r="C133" t="s">
        <v>60</v>
      </c>
      <c r="D133" t="s">
        <v>60</v>
      </c>
      <c r="E133" t="s">
        <v>60</v>
      </c>
      <c r="F133" t="s">
        <v>61</v>
      </c>
      <c r="G133" t="s">
        <v>62</v>
      </c>
      <c r="H133" t="s">
        <v>63</v>
      </c>
      <c r="I133" t="s">
        <v>70</v>
      </c>
      <c r="J133" t="s">
        <v>65</v>
      </c>
      <c r="K133" t="s">
        <v>71</v>
      </c>
      <c r="L133">
        <v>14</v>
      </c>
      <c r="M133">
        <v>1</v>
      </c>
      <c r="N133">
        <v>168</v>
      </c>
      <c r="O133">
        <v>7891</v>
      </c>
      <c r="P133" t="s">
        <v>238</v>
      </c>
      <c r="Q133" s="1">
        <v>45786.607561458331</v>
      </c>
      <c r="R133">
        <v>45.067999999999998</v>
      </c>
      <c r="S133">
        <v>13.888</v>
      </c>
      <c r="T133">
        <v>3.2450000000000001</v>
      </c>
      <c r="U133">
        <v>3844</v>
      </c>
      <c r="V133">
        <v>34</v>
      </c>
      <c r="W133">
        <v>755</v>
      </c>
      <c r="X133">
        <v>935</v>
      </c>
      <c r="Y133">
        <v>0</v>
      </c>
      <c r="Z133">
        <v>13</v>
      </c>
      <c r="AA133">
        <v>0</v>
      </c>
      <c r="AB133">
        <v>0</v>
      </c>
      <c r="AC133">
        <v>108</v>
      </c>
      <c r="AD133">
        <v>42.21</v>
      </c>
      <c r="AE133">
        <v>53.107961000000003</v>
      </c>
      <c r="AF133">
        <v>77.5</v>
      </c>
      <c r="AG133">
        <v>4.8</v>
      </c>
      <c r="AH133">
        <v>6</v>
      </c>
      <c r="AI133">
        <v>6</v>
      </c>
      <c r="AJ133">
        <v>5</v>
      </c>
      <c r="AK133">
        <v>0.7</v>
      </c>
      <c r="AL133">
        <v>0</v>
      </c>
      <c r="AM133">
        <v>2.75</v>
      </c>
      <c r="AN133">
        <v>50.88</v>
      </c>
      <c r="AO133">
        <v>0.88400000000000001</v>
      </c>
      <c r="AP133">
        <v>19.640999999999998</v>
      </c>
      <c r="AQ133">
        <v>0.2</v>
      </c>
      <c r="AR133">
        <v>0</v>
      </c>
      <c r="AS133">
        <v>28.844999999999999</v>
      </c>
      <c r="AT133">
        <v>49.082999999999998</v>
      </c>
      <c r="AU133">
        <v>3.04</v>
      </c>
      <c r="AV133">
        <v>3.8</v>
      </c>
      <c r="AW133">
        <v>3.8</v>
      </c>
      <c r="AX133">
        <v>3.1669999999999998</v>
      </c>
      <c r="AY133">
        <v>0.443</v>
      </c>
      <c r="AZ133">
        <v>0</v>
      </c>
      <c r="BA133">
        <v>457</v>
      </c>
      <c r="BB133">
        <v>0</v>
      </c>
      <c r="BC133" t="s">
        <v>67</v>
      </c>
      <c r="BD133">
        <v>0</v>
      </c>
      <c r="BE133" t="s">
        <v>72</v>
      </c>
      <c r="BF133" t="s">
        <v>69</v>
      </c>
      <c r="BG133">
        <v>1.18</v>
      </c>
      <c r="BH133">
        <v>0</v>
      </c>
      <c r="BI133" s="1">
        <v>45823.836363113427</v>
      </c>
      <c r="BJ133">
        <v>3.6</v>
      </c>
      <c r="BK133">
        <v>0.90139999999999998</v>
      </c>
      <c r="BL133" s="36">
        <f>HLOOKUP($A133,차량별코스!$E$1:$AZ$20,_xlfn.XLOOKUP(탕데이터!$I133,차량별코스!$D$2:$D$20,차량별코스!$A$2:$A$20),0)</f>
        <v>7</v>
      </c>
      <c r="BM133">
        <f t="shared" si="37"/>
        <v>3997.2200000000012</v>
      </c>
      <c r="BN133">
        <f t="shared" si="38"/>
        <v>531.93799999999999</v>
      </c>
      <c r="BO133">
        <f>IF(COUNTIFS($BL$2:$BL133,$BL133,$O$2:$O133,$O133,$G$2:$G133,$G133)=1,_xlfn.MAXIFS($BO$2:$BO132,$O$2:$O132,$O133,$G$2:$G132,$G133)+1,_xlfn.MAXIFS($BO$2:$BO132,$O$2:$O132,$O133,$G$2:$G132,$G133))</f>
        <v>11</v>
      </c>
      <c r="BP133">
        <f t="shared" si="39"/>
        <v>2190.1</v>
      </c>
      <c r="BQ133">
        <f t="shared" si="40"/>
        <v>184.512</v>
      </c>
      <c r="BR133">
        <f t="shared" si="41"/>
        <v>230.64</v>
      </c>
      <c r="BS133">
        <f t="shared" si="42"/>
        <v>230.64</v>
      </c>
      <c r="BT133">
        <f t="shared" si="43"/>
        <v>192.20000000000002</v>
      </c>
      <c r="BU133">
        <f t="shared" si="44"/>
        <v>26.907999999999998</v>
      </c>
      <c r="BV133">
        <f t="shared" si="45"/>
        <v>0</v>
      </c>
      <c r="BW133">
        <f t="shared" si="46"/>
        <v>3054.9999999999995</v>
      </c>
      <c r="BX133">
        <f t="shared" si="47"/>
        <v>7891</v>
      </c>
      <c r="BY133" t="str">
        <f t="shared" si="48"/>
        <v>직행1</v>
      </c>
      <c r="BZ133">
        <f t="shared" si="49"/>
        <v>7</v>
      </c>
    </row>
    <row r="134" spans="1:78" x14ac:dyDescent="0.3">
      <c r="A134" s="32">
        <f t="shared" ref="A134:A172" si="50">DATE(YEAR(B134),MONTH(B134),DAY(B134))</f>
        <v>45821</v>
      </c>
      <c r="B134" s="1">
        <v>45821.532106481478</v>
      </c>
      <c r="C134" t="s">
        <v>60</v>
      </c>
      <c r="D134" t="s">
        <v>60</v>
      </c>
      <c r="E134" t="s">
        <v>60</v>
      </c>
      <c r="F134" t="s">
        <v>61</v>
      </c>
      <c r="G134" t="s">
        <v>62</v>
      </c>
      <c r="H134" t="s">
        <v>63</v>
      </c>
      <c r="I134" t="s">
        <v>70</v>
      </c>
      <c r="J134" t="s">
        <v>65</v>
      </c>
      <c r="K134" t="s">
        <v>71</v>
      </c>
      <c r="L134">
        <v>14</v>
      </c>
      <c r="M134">
        <v>1</v>
      </c>
      <c r="N134">
        <v>168</v>
      </c>
      <c r="O134">
        <v>7891</v>
      </c>
      <c r="P134" t="s">
        <v>238</v>
      </c>
      <c r="Q134" s="1">
        <v>45786.607561458331</v>
      </c>
      <c r="R134">
        <v>16.88</v>
      </c>
      <c r="S134">
        <v>4.9329999999999998</v>
      </c>
      <c r="T134">
        <v>3.4220000000000002</v>
      </c>
      <c r="U134">
        <v>2328</v>
      </c>
      <c r="V134">
        <v>67</v>
      </c>
      <c r="W134">
        <v>889</v>
      </c>
      <c r="X134">
        <v>154</v>
      </c>
      <c r="Y134">
        <v>0</v>
      </c>
      <c r="Z134">
        <v>0</v>
      </c>
      <c r="AA134">
        <v>1</v>
      </c>
      <c r="AB134">
        <v>163</v>
      </c>
      <c r="AC134">
        <v>81</v>
      </c>
      <c r="AD134">
        <v>26.1</v>
      </c>
      <c r="AE134">
        <v>44.291558000000002</v>
      </c>
      <c r="AF134">
        <v>98.2</v>
      </c>
      <c r="AG134">
        <v>0.4</v>
      </c>
      <c r="AH134">
        <v>0.6</v>
      </c>
      <c r="AI134">
        <v>0.8</v>
      </c>
      <c r="AJ134">
        <v>0</v>
      </c>
      <c r="AK134">
        <v>0</v>
      </c>
      <c r="AL134">
        <v>0</v>
      </c>
      <c r="AM134">
        <v>2.9</v>
      </c>
      <c r="AN134">
        <v>38.813000000000002</v>
      </c>
      <c r="AO134">
        <v>2.8780000000000001</v>
      </c>
      <c r="AP134">
        <v>38.186999999999998</v>
      </c>
      <c r="AQ134">
        <v>5.8999999999999997E-2</v>
      </c>
      <c r="AR134">
        <v>0</v>
      </c>
      <c r="AS134">
        <v>0</v>
      </c>
      <c r="AT134">
        <v>37.643000000000001</v>
      </c>
      <c r="AU134">
        <v>0.153</v>
      </c>
      <c r="AV134">
        <v>0.23</v>
      </c>
      <c r="AW134">
        <v>0.307</v>
      </c>
      <c r="AX134">
        <v>0</v>
      </c>
      <c r="AY134">
        <v>0</v>
      </c>
      <c r="AZ134">
        <v>0</v>
      </c>
      <c r="BA134">
        <v>171</v>
      </c>
      <c r="BB134">
        <v>0</v>
      </c>
      <c r="BC134" t="s">
        <v>67</v>
      </c>
      <c r="BD134">
        <v>0</v>
      </c>
      <c r="BE134" t="s">
        <v>72</v>
      </c>
      <c r="BF134" t="s">
        <v>69</v>
      </c>
      <c r="BG134">
        <v>1.18</v>
      </c>
      <c r="BH134">
        <v>0</v>
      </c>
      <c r="BI134" s="1">
        <v>45823.836363113427</v>
      </c>
      <c r="BJ134">
        <v>3.6</v>
      </c>
      <c r="BK134">
        <v>0.95050000000000001</v>
      </c>
      <c r="BL134" s="36">
        <f>HLOOKUP($A134,차량별코스!$E$1:$AZ$20,_xlfn.XLOOKUP(탕데이터!$I134,차량별코스!$D$2:$D$20,차량별코스!$A$2:$A$20),0)</f>
        <v>7</v>
      </c>
      <c r="BM134">
        <f t="shared" si="37"/>
        <v>3997.2200000000012</v>
      </c>
      <c r="BN134">
        <f t="shared" si="38"/>
        <v>531.93799999999999</v>
      </c>
      <c r="BO134">
        <f>IF(COUNTIFS($BL$2:$BL134,$BL134,$O$2:$O134,$O134,$G$2:$G134,$G134)=1,_xlfn.MAXIFS($BO$2:$BO133,$O$2:$O133,$O134,$G$2:$G133,$G134)+1,_xlfn.MAXIFS($BO$2:$BO133,$O$2:$O133,$O134,$G$2:$G133,$G134))</f>
        <v>11</v>
      </c>
      <c r="BP134">
        <f t="shared" si="39"/>
        <v>1330.096</v>
      </c>
      <c r="BQ134">
        <f t="shared" si="40"/>
        <v>9.3119999999999994</v>
      </c>
      <c r="BR134">
        <f t="shared" si="41"/>
        <v>13.968</v>
      </c>
      <c r="BS134">
        <f t="shared" si="42"/>
        <v>18.623999999999999</v>
      </c>
      <c r="BT134">
        <f t="shared" si="43"/>
        <v>0</v>
      </c>
      <c r="BU134">
        <f t="shared" si="44"/>
        <v>0</v>
      </c>
      <c r="BV134">
        <f t="shared" si="45"/>
        <v>0</v>
      </c>
      <c r="BW134">
        <f t="shared" si="46"/>
        <v>1372</v>
      </c>
      <c r="BX134">
        <f t="shared" si="47"/>
        <v>7891</v>
      </c>
      <c r="BY134" t="str">
        <f t="shared" si="48"/>
        <v>직행1</v>
      </c>
      <c r="BZ134">
        <f t="shared" si="49"/>
        <v>7</v>
      </c>
    </row>
    <row r="135" spans="1:78" x14ac:dyDescent="0.3">
      <c r="A135" s="32">
        <f t="shared" si="50"/>
        <v>45821</v>
      </c>
      <c r="B135" s="1">
        <v>45821.562222222223</v>
      </c>
      <c r="C135" t="s">
        <v>60</v>
      </c>
      <c r="D135" t="s">
        <v>60</v>
      </c>
      <c r="E135" t="s">
        <v>60</v>
      </c>
      <c r="F135" t="s">
        <v>61</v>
      </c>
      <c r="G135" t="s">
        <v>62</v>
      </c>
      <c r="H135" t="s">
        <v>63</v>
      </c>
      <c r="I135" t="s">
        <v>70</v>
      </c>
      <c r="J135" t="s">
        <v>65</v>
      </c>
      <c r="K135" t="s">
        <v>71</v>
      </c>
      <c r="L135">
        <v>14</v>
      </c>
      <c r="M135">
        <v>1</v>
      </c>
      <c r="N135">
        <v>168</v>
      </c>
      <c r="O135">
        <v>7891</v>
      </c>
      <c r="P135" t="s">
        <v>238</v>
      </c>
      <c r="Q135" s="1">
        <v>45786.607561458331</v>
      </c>
      <c r="R135">
        <v>39.44</v>
      </c>
      <c r="S135">
        <v>12.426</v>
      </c>
      <c r="T135">
        <v>3.1739999999999999</v>
      </c>
      <c r="U135">
        <v>3521</v>
      </c>
      <c r="V135">
        <v>119</v>
      </c>
      <c r="W135">
        <v>625</v>
      </c>
      <c r="X135">
        <v>676</v>
      </c>
      <c r="Y135">
        <v>0</v>
      </c>
      <c r="Z135">
        <v>3</v>
      </c>
      <c r="AA135">
        <v>0</v>
      </c>
      <c r="AB135">
        <v>0</v>
      </c>
      <c r="AC135">
        <v>103</v>
      </c>
      <c r="AD135">
        <v>40.32</v>
      </c>
      <c r="AE135">
        <v>51.128548000000002</v>
      </c>
      <c r="AF135">
        <v>94.7</v>
      </c>
      <c r="AG135">
        <v>1.7</v>
      </c>
      <c r="AH135">
        <v>1</v>
      </c>
      <c r="AI135">
        <v>1.2</v>
      </c>
      <c r="AJ135">
        <v>1.3</v>
      </c>
      <c r="AK135">
        <v>0</v>
      </c>
      <c r="AL135">
        <v>0</v>
      </c>
      <c r="AM135">
        <v>2.69</v>
      </c>
      <c r="AN135">
        <v>50.055999999999997</v>
      </c>
      <c r="AO135">
        <v>3.38</v>
      </c>
      <c r="AP135">
        <v>17.751000000000001</v>
      </c>
      <c r="AQ135">
        <v>0.152</v>
      </c>
      <c r="AR135">
        <v>0</v>
      </c>
      <c r="AS135">
        <v>7.6059999999999999</v>
      </c>
      <c r="AT135">
        <v>55.241999999999997</v>
      </c>
      <c r="AU135">
        <v>0.99199999999999999</v>
      </c>
      <c r="AV135">
        <v>0.58299999999999996</v>
      </c>
      <c r="AW135">
        <v>0.7</v>
      </c>
      <c r="AX135">
        <v>0.75800000000000001</v>
      </c>
      <c r="AY135">
        <v>0</v>
      </c>
      <c r="AZ135">
        <v>0</v>
      </c>
      <c r="BA135">
        <v>393</v>
      </c>
      <c r="BB135">
        <v>0</v>
      </c>
      <c r="BC135" t="s">
        <v>67</v>
      </c>
      <c r="BD135">
        <v>0</v>
      </c>
      <c r="BE135" t="s">
        <v>72</v>
      </c>
      <c r="BF135" t="s">
        <v>69</v>
      </c>
      <c r="BG135">
        <v>1.18</v>
      </c>
      <c r="BH135">
        <v>0</v>
      </c>
      <c r="BI135" s="1">
        <v>45823.836363113427</v>
      </c>
      <c r="BJ135">
        <v>3.6</v>
      </c>
      <c r="BK135">
        <v>0.88170000000000004</v>
      </c>
      <c r="BL135" s="36">
        <f>HLOOKUP($A135,차량별코스!$E$1:$AZ$20,_xlfn.XLOOKUP(탕데이터!$I135,차량별코스!$D$2:$D$20,차량별코스!$A$2:$A$20),0)</f>
        <v>7</v>
      </c>
      <c r="BM135">
        <f t="shared" si="37"/>
        <v>3997.2200000000012</v>
      </c>
      <c r="BN135">
        <f t="shared" si="38"/>
        <v>531.93799999999999</v>
      </c>
      <c r="BO135">
        <f>IF(COUNTIFS($BL$2:$BL135,$BL135,$O$2:$O135,$O135,$G$2:$G135,$G135)=1,_xlfn.MAXIFS($BO$2:$BO134,$O$2:$O134,$O135,$G$2:$G134,$G135)+1,_xlfn.MAXIFS($BO$2:$BO134,$O$2:$O134,$O135,$G$2:$G134,$G135))</f>
        <v>11</v>
      </c>
      <c r="BP135">
        <f t="shared" si="39"/>
        <v>2590.3870000000002</v>
      </c>
      <c r="BQ135">
        <f t="shared" si="40"/>
        <v>59.857000000000006</v>
      </c>
      <c r="BR135">
        <f t="shared" si="41"/>
        <v>35.21</v>
      </c>
      <c r="BS135">
        <f t="shared" si="42"/>
        <v>42.252000000000002</v>
      </c>
      <c r="BT135">
        <f t="shared" si="43"/>
        <v>45.773000000000003</v>
      </c>
      <c r="BU135">
        <f t="shared" si="44"/>
        <v>0</v>
      </c>
      <c r="BV135">
        <f t="shared" si="45"/>
        <v>0</v>
      </c>
      <c r="BW135">
        <f t="shared" si="46"/>
        <v>2773.4790000000003</v>
      </c>
      <c r="BX135">
        <f t="shared" si="47"/>
        <v>7891</v>
      </c>
      <c r="BY135" t="str">
        <f t="shared" si="48"/>
        <v>직행1</v>
      </c>
      <c r="BZ135">
        <f t="shared" si="49"/>
        <v>7</v>
      </c>
    </row>
    <row r="136" spans="1:78" x14ac:dyDescent="0.3">
      <c r="A136" s="32">
        <f t="shared" si="50"/>
        <v>45821</v>
      </c>
      <c r="B136" s="1">
        <v>45821.605856481481</v>
      </c>
      <c r="C136" t="s">
        <v>60</v>
      </c>
      <c r="D136" t="s">
        <v>60</v>
      </c>
      <c r="E136" t="s">
        <v>60</v>
      </c>
      <c r="F136" t="s">
        <v>61</v>
      </c>
      <c r="G136" t="s">
        <v>62</v>
      </c>
      <c r="H136" t="s">
        <v>63</v>
      </c>
      <c r="I136" t="s">
        <v>70</v>
      </c>
      <c r="J136" t="s">
        <v>65</v>
      </c>
      <c r="K136" t="s">
        <v>71</v>
      </c>
      <c r="L136">
        <v>14</v>
      </c>
      <c r="M136">
        <v>1</v>
      </c>
      <c r="N136">
        <v>168</v>
      </c>
      <c r="O136">
        <v>7891</v>
      </c>
      <c r="P136" t="s">
        <v>238</v>
      </c>
      <c r="Q136" s="1">
        <v>45786.607561458331</v>
      </c>
      <c r="R136">
        <v>19.228000000000002</v>
      </c>
      <c r="S136">
        <v>6.492</v>
      </c>
      <c r="T136">
        <v>2.9620000000000002</v>
      </c>
      <c r="U136">
        <v>1532</v>
      </c>
      <c r="V136">
        <v>9</v>
      </c>
      <c r="W136">
        <v>111</v>
      </c>
      <c r="X136">
        <v>391</v>
      </c>
      <c r="Y136">
        <v>1</v>
      </c>
      <c r="Z136">
        <v>8</v>
      </c>
      <c r="AA136">
        <v>0</v>
      </c>
      <c r="AB136">
        <v>0</v>
      </c>
      <c r="AC136">
        <v>89</v>
      </c>
      <c r="AD136">
        <v>45.18</v>
      </c>
      <c r="AE136">
        <v>49.023257000000001</v>
      </c>
      <c r="AF136">
        <v>93.6</v>
      </c>
      <c r="AG136">
        <v>1.7</v>
      </c>
      <c r="AH136">
        <v>2.2000000000000002</v>
      </c>
      <c r="AI136">
        <v>1.9</v>
      </c>
      <c r="AJ136">
        <v>0.6</v>
      </c>
      <c r="AK136">
        <v>0</v>
      </c>
      <c r="AL136">
        <v>0</v>
      </c>
      <c r="AM136">
        <v>2.5099999999999998</v>
      </c>
      <c r="AN136">
        <v>51.588999999999999</v>
      </c>
      <c r="AO136">
        <v>0.58699999999999997</v>
      </c>
      <c r="AP136">
        <v>7.2450000000000001</v>
      </c>
      <c r="AQ136">
        <v>0.156</v>
      </c>
      <c r="AR136">
        <v>5.2009999999999996</v>
      </c>
      <c r="AS136">
        <v>41.606000000000002</v>
      </c>
      <c r="AT136">
        <v>23.4</v>
      </c>
      <c r="AU136">
        <v>0.42499999999999999</v>
      </c>
      <c r="AV136">
        <v>0.55000000000000004</v>
      </c>
      <c r="AW136">
        <v>0.47499999999999998</v>
      </c>
      <c r="AX136">
        <v>0.15</v>
      </c>
      <c r="AY136">
        <v>0</v>
      </c>
      <c r="AZ136">
        <v>0</v>
      </c>
      <c r="BA136">
        <v>194</v>
      </c>
      <c r="BB136">
        <v>0</v>
      </c>
      <c r="BC136" t="s">
        <v>67</v>
      </c>
      <c r="BD136">
        <v>0</v>
      </c>
      <c r="BE136" t="s">
        <v>72</v>
      </c>
      <c r="BF136" t="s">
        <v>69</v>
      </c>
      <c r="BG136">
        <v>1.18</v>
      </c>
      <c r="BH136">
        <v>0</v>
      </c>
      <c r="BI136" s="1">
        <v>45823.836363113427</v>
      </c>
      <c r="BJ136">
        <v>3.6</v>
      </c>
      <c r="BK136">
        <v>0.82269999999999999</v>
      </c>
      <c r="BL136" s="36">
        <f>HLOOKUP($A136,차량별코스!$E$1:$AZ$20,_xlfn.XLOOKUP(탕데이터!$I136,차량별코스!$D$2:$D$20,차량별코스!$A$2:$A$20),0)</f>
        <v>7</v>
      </c>
      <c r="BM136">
        <f t="shared" si="37"/>
        <v>3997.2200000000012</v>
      </c>
      <c r="BN136">
        <f t="shared" si="38"/>
        <v>531.93799999999999</v>
      </c>
      <c r="BO136">
        <f>IF(COUNTIFS($BL$2:$BL136,$BL136,$O$2:$O136,$O136,$G$2:$G136,$G136)=1,_xlfn.MAXIFS($BO$2:$BO135,$O$2:$O135,$O136,$G$2:$G135,$G136)+1,_xlfn.MAXIFS($BO$2:$BO135,$O$2:$O135,$O136,$G$2:$G135,$G136))</f>
        <v>11</v>
      </c>
      <c r="BP136">
        <f t="shared" si="39"/>
        <v>1313.952</v>
      </c>
      <c r="BQ136">
        <f t="shared" si="40"/>
        <v>26.044</v>
      </c>
      <c r="BR136">
        <f t="shared" si="41"/>
        <v>33.704000000000001</v>
      </c>
      <c r="BS136">
        <f t="shared" si="42"/>
        <v>29.108000000000001</v>
      </c>
      <c r="BT136">
        <f t="shared" si="43"/>
        <v>9.1920000000000002</v>
      </c>
      <c r="BU136">
        <f t="shared" si="44"/>
        <v>0</v>
      </c>
      <c r="BV136">
        <f t="shared" si="45"/>
        <v>0</v>
      </c>
      <c r="BW136">
        <f t="shared" si="46"/>
        <v>1412</v>
      </c>
      <c r="BX136">
        <f t="shared" si="47"/>
        <v>7891</v>
      </c>
      <c r="BY136" t="str">
        <f t="shared" si="48"/>
        <v>직행1</v>
      </c>
      <c r="BZ136">
        <f t="shared" si="49"/>
        <v>7</v>
      </c>
    </row>
    <row r="137" spans="1:78" x14ac:dyDescent="0.3">
      <c r="A137" s="32">
        <f t="shared" si="50"/>
        <v>45821</v>
      </c>
      <c r="B137" s="1">
        <v>45821.627268518518</v>
      </c>
      <c r="C137" t="s">
        <v>60</v>
      </c>
      <c r="D137" t="s">
        <v>60</v>
      </c>
      <c r="E137" t="s">
        <v>60</v>
      </c>
      <c r="F137" t="s">
        <v>61</v>
      </c>
      <c r="G137" t="s">
        <v>62</v>
      </c>
      <c r="H137" t="s">
        <v>63</v>
      </c>
      <c r="I137" t="s">
        <v>70</v>
      </c>
      <c r="J137" t="s">
        <v>65</v>
      </c>
      <c r="K137" t="s">
        <v>71</v>
      </c>
      <c r="L137">
        <v>14</v>
      </c>
      <c r="M137">
        <v>1</v>
      </c>
      <c r="N137">
        <v>168</v>
      </c>
      <c r="O137">
        <v>7891</v>
      </c>
      <c r="P137" t="s">
        <v>238</v>
      </c>
      <c r="Q137" s="1">
        <v>45786.607561458331</v>
      </c>
      <c r="R137">
        <v>39.758000000000003</v>
      </c>
      <c r="S137">
        <v>13.98</v>
      </c>
      <c r="T137">
        <v>2.8439999999999999</v>
      </c>
      <c r="U137">
        <v>4820</v>
      </c>
      <c r="V137">
        <v>21</v>
      </c>
      <c r="W137">
        <v>1131</v>
      </c>
      <c r="X137">
        <v>802</v>
      </c>
      <c r="Y137">
        <v>1</v>
      </c>
      <c r="Z137">
        <v>11</v>
      </c>
      <c r="AA137">
        <v>0</v>
      </c>
      <c r="AB137">
        <v>0</v>
      </c>
      <c r="AC137">
        <v>89</v>
      </c>
      <c r="AD137">
        <v>29.69</v>
      </c>
      <c r="AE137">
        <v>39.020932999999999</v>
      </c>
      <c r="AF137">
        <v>95.2</v>
      </c>
      <c r="AG137">
        <v>1.7</v>
      </c>
      <c r="AH137">
        <v>2</v>
      </c>
      <c r="AI137">
        <v>0.9</v>
      </c>
      <c r="AJ137">
        <v>0.2</v>
      </c>
      <c r="AK137">
        <v>0</v>
      </c>
      <c r="AL137">
        <v>0</v>
      </c>
      <c r="AM137">
        <v>2.41</v>
      </c>
      <c r="AN137">
        <v>41.62</v>
      </c>
      <c r="AO137">
        <v>0.436</v>
      </c>
      <c r="AP137">
        <v>23.465</v>
      </c>
      <c r="AQ137">
        <v>0.20100000000000001</v>
      </c>
      <c r="AR137">
        <v>2.5150000000000001</v>
      </c>
      <c r="AS137">
        <v>27.667000000000002</v>
      </c>
      <c r="AT137">
        <v>76.16</v>
      </c>
      <c r="AU137">
        <v>1.36</v>
      </c>
      <c r="AV137">
        <v>1.6</v>
      </c>
      <c r="AW137">
        <v>0.72</v>
      </c>
      <c r="AX137">
        <v>0.16</v>
      </c>
      <c r="AY137">
        <v>0</v>
      </c>
      <c r="AZ137">
        <v>0</v>
      </c>
      <c r="BA137">
        <v>384</v>
      </c>
      <c r="BB137">
        <v>0</v>
      </c>
      <c r="BC137" t="s">
        <v>67</v>
      </c>
      <c r="BD137">
        <v>0</v>
      </c>
      <c r="BE137" t="s">
        <v>72</v>
      </c>
      <c r="BF137" t="s">
        <v>69</v>
      </c>
      <c r="BG137">
        <v>1.18</v>
      </c>
      <c r="BH137">
        <v>0</v>
      </c>
      <c r="BI137" s="1">
        <v>45823.836363113427</v>
      </c>
      <c r="BJ137">
        <v>3.6</v>
      </c>
      <c r="BK137">
        <v>0.79</v>
      </c>
      <c r="BL137" s="36">
        <f>HLOOKUP($A137,차량별코스!$E$1:$AZ$20,_xlfn.XLOOKUP(탕데이터!$I137,차량별코스!$D$2:$D$20,차량별코스!$A$2:$A$20),0)</f>
        <v>7</v>
      </c>
      <c r="BM137">
        <f t="shared" si="37"/>
        <v>3997.2200000000012</v>
      </c>
      <c r="BN137">
        <f t="shared" si="38"/>
        <v>531.93799999999999</v>
      </c>
      <c r="BO137">
        <f>IF(COUNTIFS($BL$2:$BL137,$BL137,$O$2:$O137,$O137,$G$2:$G137,$G137)=1,_xlfn.MAXIFS($BO$2:$BO136,$O$2:$O136,$O137,$G$2:$G136,$G137)+1,_xlfn.MAXIFS($BO$2:$BO136,$O$2:$O136,$O137,$G$2:$G136,$G137))</f>
        <v>11</v>
      </c>
      <c r="BP137">
        <f t="shared" si="39"/>
        <v>3436.6400000000003</v>
      </c>
      <c r="BQ137">
        <f t="shared" si="40"/>
        <v>81.940000000000012</v>
      </c>
      <c r="BR137">
        <f t="shared" si="41"/>
        <v>96.4</v>
      </c>
      <c r="BS137">
        <f t="shared" si="42"/>
        <v>43.38</v>
      </c>
      <c r="BT137">
        <f t="shared" si="43"/>
        <v>9.64</v>
      </c>
      <c r="BU137">
        <f t="shared" si="44"/>
        <v>0</v>
      </c>
      <c r="BV137">
        <f t="shared" si="45"/>
        <v>0</v>
      </c>
      <c r="BW137">
        <f t="shared" si="46"/>
        <v>3668.0000000000005</v>
      </c>
      <c r="BX137">
        <f t="shared" si="47"/>
        <v>7891</v>
      </c>
      <c r="BY137" t="str">
        <f t="shared" si="48"/>
        <v>직행1</v>
      </c>
      <c r="BZ137">
        <f t="shared" si="49"/>
        <v>7</v>
      </c>
    </row>
    <row r="138" spans="1:78" x14ac:dyDescent="0.3">
      <c r="A138" s="32">
        <f t="shared" si="50"/>
        <v>45821</v>
      </c>
      <c r="B138" s="1">
        <v>45821.770879629628</v>
      </c>
      <c r="C138" t="s">
        <v>60</v>
      </c>
      <c r="D138" t="s">
        <v>60</v>
      </c>
      <c r="E138" t="s">
        <v>60</v>
      </c>
      <c r="F138" t="s">
        <v>61</v>
      </c>
      <c r="G138" t="s">
        <v>62</v>
      </c>
      <c r="H138" t="s">
        <v>63</v>
      </c>
      <c r="I138" t="s">
        <v>70</v>
      </c>
      <c r="J138" t="s">
        <v>65</v>
      </c>
      <c r="K138" t="s">
        <v>71</v>
      </c>
      <c r="L138">
        <v>14</v>
      </c>
      <c r="M138">
        <v>1</v>
      </c>
      <c r="N138">
        <v>168</v>
      </c>
      <c r="O138">
        <v>7891</v>
      </c>
      <c r="P138" t="s">
        <v>238</v>
      </c>
      <c r="Q138" s="1">
        <v>45786.607561458331</v>
      </c>
      <c r="R138">
        <v>95.317999999999998</v>
      </c>
      <c r="S138">
        <v>32.311</v>
      </c>
      <c r="T138">
        <v>2.95</v>
      </c>
      <c r="U138">
        <v>8250</v>
      </c>
      <c r="V138">
        <v>37</v>
      </c>
      <c r="W138">
        <v>2072</v>
      </c>
      <c r="X138">
        <v>1950</v>
      </c>
      <c r="Y138">
        <v>2</v>
      </c>
      <c r="Z138">
        <v>41</v>
      </c>
      <c r="AA138">
        <v>0</v>
      </c>
      <c r="AB138">
        <v>0</v>
      </c>
      <c r="AC138">
        <v>108</v>
      </c>
      <c r="AD138">
        <v>41.59</v>
      </c>
      <c r="AE138">
        <v>55.877651999999998</v>
      </c>
      <c r="AF138">
        <v>85.6</v>
      </c>
      <c r="AG138">
        <v>3.2</v>
      </c>
      <c r="AH138">
        <v>2.7</v>
      </c>
      <c r="AI138">
        <v>3.7</v>
      </c>
      <c r="AJ138">
        <v>3.8</v>
      </c>
      <c r="AK138">
        <v>1.1000000000000001</v>
      </c>
      <c r="AL138">
        <v>0</v>
      </c>
      <c r="AM138">
        <v>2.5</v>
      </c>
      <c r="AN138">
        <v>60.170999999999999</v>
      </c>
      <c r="AO138">
        <v>0.44800000000000001</v>
      </c>
      <c r="AP138">
        <v>25.114999999999998</v>
      </c>
      <c r="AQ138">
        <v>0.19900000000000001</v>
      </c>
      <c r="AR138">
        <v>2.0979999999999999</v>
      </c>
      <c r="AS138">
        <v>43.014000000000003</v>
      </c>
      <c r="AT138">
        <v>116.98699999999999</v>
      </c>
      <c r="AU138">
        <v>4.3730000000000002</v>
      </c>
      <c r="AV138">
        <v>3.69</v>
      </c>
      <c r="AW138">
        <v>5.0570000000000004</v>
      </c>
      <c r="AX138">
        <v>5.1929999999999996</v>
      </c>
      <c r="AY138">
        <v>1.5029999999999999</v>
      </c>
      <c r="AZ138">
        <v>0</v>
      </c>
      <c r="BA138">
        <v>950</v>
      </c>
      <c r="BB138">
        <v>0</v>
      </c>
      <c r="BC138" t="s">
        <v>67</v>
      </c>
      <c r="BD138">
        <v>0</v>
      </c>
      <c r="BE138" t="s">
        <v>72</v>
      </c>
      <c r="BF138" t="s">
        <v>69</v>
      </c>
      <c r="BG138">
        <v>1.18</v>
      </c>
      <c r="BH138">
        <v>0</v>
      </c>
      <c r="BI138" s="1">
        <v>45823.836363113427</v>
      </c>
      <c r="BJ138">
        <v>3.6</v>
      </c>
      <c r="BK138">
        <v>0.81940000000000002</v>
      </c>
      <c r="BL138" s="36">
        <f>HLOOKUP($A138,차량별코스!$E$1:$AZ$20,_xlfn.XLOOKUP(탕데이터!$I138,차량별코스!$D$2:$D$20,차량별코스!$A$2:$A$20),0)</f>
        <v>7</v>
      </c>
      <c r="BM138">
        <f t="shared" si="37"/>
        <v>3997.2200000000012</v>
      </c>
      <c r="BN138">
        <f t="shared" si="38"/>
        <v>531.93799999999999</v>
      </c>
      <c r="BO138">
        <f>IF(COUNTIFS($BL$2:$BL138,$BL138,$O$2:$O138,$O138,$G$2:$G138,$G138)=1,_xlfn.MAXIFS($BO$2:$BO137,$O$2:$O137,$O138,$G$2:$G137,$G138)+1,_xlfn.MAXIFS($BO$2:$BO137,$O$2:$O137,$O138,$G$2:$G137,$G138))</f>
        <v>11</v>
      </c>
      <c r="BP138">
        <f t="shared" si="39"/>
        <v>4953</v>
      </c>
      <c r="BQ138">
        <f t="shared" si="40"/>
        <v>264</v>
      </c>
      <c r="BR138">
        <f t="shared" si="41"/>
        <v>222.75000000000003</v>
      </c>
      <c r="BS138">
        <f t="shared" si="42"/>
        <v>305.25000000000006</v>
      </c>
      <c r="BT138">
        <f t="shared" si="43"/>
        <v>313.5</v>
      </c>
      <c r="BU138">
        <f t="shared" si="44"/>
        <v>90.750000000000014</v>
      </c>
      <c r="BV138">
        <f t="shared" si="45"/>
        <v>0</v>
      </c>
      <c r="BW138">
        <f t="shared" si="46"/>
        <v>6149.25</v>
      </c>
      <c r="BX138">
        <f t="shared" si="47"/>
        <v>7891</v>
      </c>
      <c r="BY138" t="str">
        <f t="shared" si="48"/>
        <v>직행1</v>
      </c>
      <c r="BZ138">
        <f t="shared" si="49"/>
        <v>7</v>
      </c>
    </row>
    <row r="139" spans="1:78" x14ac:dyDescent="0.3">
      <c r="A139" s="32">
        <f t="shared" si="50"/>
        <v>45822</v>
      </c>
      <c r="B139" s="1">
        <v>45822.27002314815</v>
      </c>
      <c r="C139" t="s">
        <v>60</v>
      </c>
      <c r="D139" t="s">
        <v>60</v>
      </c>
      <c r="E139" t="s">
        <v>60</v>
      </c>
      <c r="F139" t="s">
        <v>61</v>
      </c>
      <c r="G139" t="s">
        <v>62</v>
      </c>
      <c r="H139" t="s">
        <v>63</v>
      </c>
      <c r="I139" t="s">
        <v>70</v>
      </c>
      <c r="J139" t="s">
        <v>65</v>
      </c>
      <c r="K139" t="s">
        <v>71</v>
      </c>
      <c r="L139">
        <v>14</v>
      </c>
      <c r="M139">
        <v>1</v>
      </c>
      <c r="N139">
        <v>168</v>
      </c>
      <c r="O139">
        <v>7891</v>
      </c>
      <c r="P139" t="s">
        <v>238</v>
      </c>
      <c r="Q139" s="1">
        <v>45786.607561458331</v>
      </c>
      <c r="R139">
        <v>16.896999999999998</v>
      </c>
      <c r="S139">
        <v>4.1749999999999998</v>
      </c>
      <c r="T139">
        <v>4.0469999999999997</v>
      </c>
      <c r="U139">
        <v>1267</v>
      </c>
      <c r="V139">
        <v>113</v>
      </c>
      <c r="W139">
        <v>88</v>
      </c>
      <c r="X139">
        <v>302</v>
      </c>
      <c r="Y139">
        <v>0</v>
      </c>
      <c r="Z139">
        <v>0</v>
      </c>
      <c r="AA139">
        <v>0</v>
      </c>
      <c r="AB139">
        <v>0</v>
      </c>
      <c r="AC139">
        <v>90</v>
      </c>
      <c r="AD139">
        <v>48.01</v>
      </c>
      <c r="AE139">
        <v>57.062868000000002</v>
      </c>
      <c r="AF139">
        <v>97.4</v>
      </c>
      <c r="AG139">
        <v>0.3</v>
      </c>
      <c r="AH139">
        <v>0.5</v>
      </c>
      <c r="AI139">
        <v>1</v>
      </c>
      <c r="AJ139">
        <v>0.8</v>
      </c>
      <c r="AK139">
        <v>0</v>
      </c>
      <c r="AL139">
        <v>0</v>
      </c>
      <c r="AM139">
        <v>3.43</v>
      </c>
      <c r="AN139">
        <v>42.918999999999997</v>
      </c>
      <c r="AO139">
        <v>8.9179999999999993</v>
      </c>
      <c r="AP139">
        <v>6.9450000000000003</v>
      </c>
      <c r="AQ139">
        <v>0.17799999999999999</v>
      </c>
      <c r="AR139">
        <v>0</v>
      </c>
      <c r="AS139">
        <v>0</v>
      </c>
      <c r="AT139">
        <v>19.48</v>
      </c>
      <c r="AU139">
        <v>0.06</v>
      </c>
      <c r="AV139">
        <v>0.1</v>
      </c>
      <c r="AW139">
        <v>0.2</v>
      </c>
      <c r="AX139">
        <v>0.16</v>
      </c>
      <c r="AY139">
        <v>0</v>
      </c>
      <c r="AZ139">
        <v>0</v>
      </c>
      <c r="BA139">
        <v>170</v>
      </c>
      <c r="BB139">
        <v>0</v>
      </c>
      <c r="BC139" t="s">
        <v>67</v>
      </c>
      <c r="BD139">
        <v>0</v>
      </c>
      <c r="BE139" t="s">
        <v>72</v>
      </c>
      <c r="BF139" t="s">
        <v>69</v>
      </c>
      <c r="BG139">
        <v>1.18</v>
      </c>
      <c r="BH139">
        <v>0</v>
      </c>
      <c r="BI139" s="1">
        <v>45823.836363113427</v>
      </c>
      <c r="BJ139">
        <v>3.6</v>
      </c>
      <c r="BK139">
        <v>1.1242000000000001</v>
      </c>
      <c r="BL139" s="36">
        <f>HLOOKUP($A139,차량별코스!$E$1:$AZ$20,_xlfn.XLOOKUP(탕데이터!$I139,차량별코스!$D$2:$D$20,차량별코스!$A$2:$A$20),0)</f>
        <v>8</v>
      </c>
      <c r="BM139">
        <f t="shared" si="37"/>
        <v>3997.2200000000012</v>
      </c>
      <c r="BN139">
        <f t="shared" si="38"/>
        <v>464.58699999999999</v>
      </c>
      <c r="BO139">
        <f>IF(COUNTIFS($BL$2:$BL139,$BL139,$O$2:$O139,$O139,$G$2:$G139,$G139)=1,_xlfn.MAXIFS($BO$2:$BO138,$O$2:$O138,$O139,$G$2:$G138,$G139)+1,_xlfn.MAXIFS($BO$2:$BO138,$O$2:$O138,$O139,$G$2:$G138,$G139))</f>
        <v>11</v>
      </c>
      <c r="BP139">
        <f t="shared" si="39"/>
        <v>1033.0580000000002</v>
      </c>
      <c r="BQ139">
        <f t="shared" si="40"/>
        <v>3.8010000000000002</v>
      </c>
      <c r="BR139">
        <f t="shared" si="41"/>
        <v>6.335</v>
      </c>
      <c r="BS139">
        <f t="shared" si="42"/>
        <v>12.67</v>
      </c>
      <c r="BT139">
        <f t="shared" si="43"/>
        <v>10.136000000000001</v>
      </c>
      <c r="BU139">
        <f t="shared" si="44"/>
        <v>0</v>
      </c>
      <c r="BV139">
        <f t="shared" si="45"/>
        <v>0</v>
      </c>
      <c r="BW139">
        <f t="shared" si="46"/>
        <v>1066.0000000000002</v>
      </c>
      <c r="BX139">
        <f t="shared" si="47"/>
        <v>7891</v>
      </c>
      <c r="BY139" t="str">
        <f t="shared" si="48"/>
        <v>직행1</v>
      </c>
      <c r="BZ139">
        <f t="shared" si="49"/>
        <v>8</v>
      </c>
    </row>
    <row r="140" spans="1:78" x14ac:dyDescent="0.3">
      <c r="A140" s="32">
        <f t="shared" si="50"/>
        <v>45822</v>
      </c>
      <c r="B140" s="1">
        <v>45822.291759259257</v>
      </c>
      <c r="C140" t="s">
        <v>60</v>
      </c>
      <c r="D140" t="s">
        <v>60</v>
      </c>
      <c r="E140" t="s">
        <v>60</v>
      </c>
      <c r="F140" t="s">
        <v>61</v>
      </c>
      <c r="G140" t="s">
        <v>62</v>
      </c>
      <c r="H140" t="s">
        <v>63</v>
      </c>
      <c r="I140" t="s">
        <v>70</v>
      </c>
      <c r="J140" t="s">
        <v>65</v>
      </c>
      <c r="K140" t="s">
        <v>71</v>
      </c>
      <c r="L140">
        <v>14</v>
      </c>
      <c r="M140">
        <v>1</v>
      </c>
      <c r="N140">
        <v>168</v>
      </c>
      <c r="O140">
        <v>7891</v>
      </c>
      <c r="P140" t="s">
        <v>238</v>
      </c>
      <c r="Q140" s="1">
        <v>45786.607561458331</v>
      </c>
      <c r="R140">
        <v>40.064999999999998</v>
      </c>
      <c r="S140">
        <v>11.667</v>
      </c>
      <c r="T140">
        <v>3.4340000000000002</v>
      </c>
      <c r="U140">
        <v>3307</v>
      </c>
      <c r="V140">
        <v>30</v>
      </c>
      <c r="W140">
        <v>420</v>
      </c>
      <c r="X140">
        <v>851</v>
      </c>
      <c r="Y140">
        <v>0</v>
      </c>
      <c r="Z140">
        <v>5</v>
      </c>
      <c r="AA140">
        <v>0</v>
      </c>
      <c r="AB140">
        <v>0</v>
      </c>
      <c r="AC140">
        <v>102</v>
      </c>
      <c r="AD140">
        <v>43.61</v>
      </c>
      <c r="AE140">
        <v>50.484366999999999</v>
      </c>
      <c r="AF140">
        <v>86.3</v>
      </c>
      <c r="AG140">
        <v>4.4000000000000004</v>
      </c>
      <c r="AH140">
        <v>3.1</v>
      </c>
      <c r="AI140">
        <v>3.2</v>
      </c>
      <c r="AJ140">
        <v>3</v>
      </c>
      <c r="AK140">
        <v>0</v>
      </c>
      <c r="AL140">
        <v>0</v>
      </c>
      <c r="AM140">
        <v>2.91</v>
      </c>
      <c r="AN140">
        <v>45.088000000000001</v>
      </c>
      <c r="AO140">
        <v>0.90700000000000003</v>
      </c>
      <c r="AP140">
        <v>12.7</v>
      </c>
      <c r="AQ140">
        <v>0.2</v>
      </c>
      <c r="AR140">
        <v>0</v>
      </c>
      <c r="AS140">
        <v>12.48</v>
      </c>
      <c r="AT140">
        <v>47.465000000000003</v>
      </c>
      <c r="AU140">
        <v>2.42</v>
      </c>
      <c r="AV140">
        <v>1.7050000000000001</v>
      </c>
      <c r="AW140">
        <v>1.76</v>
      </c>
      <c r="AX140">
        <v>1.65</v>
      </c>
      <c r="AY140">
        <v>0</v>
      </c>
      <c r="AZ140">
        <v>0</v>
      </c>
      <c r="BA140">
        <v>400</v>
      </c>
      <c r="BB140">
        <v>0</v>
      </c>
      <c r="BC140" t="s">
        <v>67</v>
      </c>
      <c r="BD140">
        <v>0</v>
      </c>
      <c r="BE140" t="s">
        <v>72</v>
      </c>
      <c r="BF140" t="s">
        <v>69</v>
      </c>
      <c r="BG140">
        <v>1.18</v>
      </c>
      <c r="BH140">
        <v>0</v>
      </c>
      <c r="BI140" s="1">
        <v>45823.836363113427</v>
      </c>
      <c r="BJ140">
        <v>3.6</v>
      </c>
      <c r="BK140">
        <v>0.95389999999999997</v>
      </c>
      <c r="BL140" s="36">
        <f>HLOOKUP($A140,차량별코스!$E$1:$AZ$20,_xlfn.XLOOKUP(탕데이터!$I140,차량별코스!$D$2:$D$20,차량별코스!$A$2:$A$20),0)</f>
        <v>8</v>
      </c>
      <c r="BM140">
        <f t="shared" si="37"/>
        <v>3997.2200000000012</v>
      </c>
      <c r="BN140">
        <f t="shared" si="38"/>
        <v>464.58699999999999</v>
      </c>
      <c r="BO140">
        <f>IF(COUNTIFS($BL$2:$BL140,$BL140,$O$2:$O140,$O140,$G$2:$G140,$G140)=1,_xlfn.MAXIFS($BO$2:$BO139,$O$2:$O139,$O140,$G$2:$G139,$G140)+1,_xlfn.MAXIFS($BO$2:$BO139,$O$2:$O139,$O140,$G$2:$G139,$G140))</f>
        <v>11</v>
      </c>
      <c r="BP140">
        <f t="shared" si="39"/>
        <v>2403.9409999999998</v>
      </c>
      <c r="BQ140">
        <f t="shared" si="40"/>
        <v>145.50800000000001</v>
      </c>
      <c r="BR140">
        <f t="shared" si="41"/>
        <v>102.517</v>
      </c>
      <c r="BS140">
        <f t="shared" si="42"/>
        <v>105.824</v>
      </c>
      <c r="BT140">
        <f t="shared" si="43"/>
        <v>99.21</v>
      </c>
      <c r="BU140">
        <f t="shared" si="44"/>
        <v>0</v>
      </c>
      <c r="BV140">
        <f t="shared" si="45"/>
        <v>0</v>
      </c>
      <c r="BW140">
        <f t="shared" si="46"/>
        <v>2856.9999999999995</v>
      </c>
      <c r="BX140">
        <f t="shared" si="47"/>
        <v>7891</v>
      </c>
      <c r="BY140" t="str">
        <f t="shared" si="48"/>
        <v>직행1</v>
      </c>
      <c r="BZ140">
        <f t="shared" si="49"/>
        <v>8</v>
      </c>
    </row>
    <row r="141" spans="1:78" x14ac:dyDescent="0.3">
      <c r="A141" s="32">
        <f t="shared" si="50"/>
        <v>45822</v>
      </c>
      <c r="B141" s="1">
        <v>45822.340289351851</v>
      </c>
      <c r="C141" t="s">
        <v>60</v>
      </c>
      <c r="D141" t="s">
        <v>60</v>
      </c>
      <c r="E141" t="s">
        <v>60</v>
      </c>
      <c r="F141" t="s">
        <v>61</v>
      </c>
      <c r="G141" t="s">
        <v>62</v>
      </c>
      <c r="H141" t="s">
        <v>63</v>
      </c>
      <c r="I141" t="s">
        <v>70</v>
      </c>
      <c r="J141" t="s">
        <v>65</v>
      </c>
      <c r="K141" t="s">
        <v>71</v>
      </c>
      <c r="L141">
        <v>14</v>
      </c>
      <c r="M141">
        <v>1</v>
      </c>
      <c r="N141">
        <v>168</v>
      </c>
      <c r="O141">
        <v>7891</v>
      </c>
      <c r="P141" t="s">
        <v>238</v>
      </c>
      <c r="Q141" s="1">
        <v>45786.607561458331</v>
      </c>
      <c r="R141">
        <v>19.27</v>
      </c>
      <c r="S141">
        <v>5.6509999999999998</v>
      </c>
      <c r="T141">
        <v>3.41</v>
      </c>
      <c r="U141">
        <v>1637</v>
      </c>
      <c r="V141">
        <v>27</v>
      </c>
      <c r="W141">
        <v>201</v>
      </c>
      <c r="X141">
        <v>379</v>
      </c>
      <c r="Y141">
        <v>0</v>
      </c>
      <c r="Z141">
        <v>4</v>
      </c>
      <c r="AA141">
        <v>0</v>
      </c>
      <c r="AB141">
        <v>0</v>
      </c>
      <c r="AC141">
        <v>95</v>
      </c>
      <c r="AD141">
        <v>42.38</v>
      </c>
      <c r="AE141">
        <v>49.234904</v>
      </c>
      <c r="AF141">
        <v>97.6</v>
      </c>
      <c r="AG141">
        <v>0.4</v>
      </c>
      <c r="AH141">
        <v>0.9</v>
      </c>
      <c r="AI141">
        <v>0.8</v>
      </c>
      <c r="AJ141">
        <v>0.2</v>
      </c>
      <c r="AK141">
        <v>0</v>
      </c>
      <c r="AL141">
        <v>0</v>
      </c>
      <c r="AM141">
        <v>2.89</v>
      </c>
      <c r="AN141">
        <v>44.12</v>
      </c>
      <c r="AO141">
        <v>1.649</v>
      </c>
      <c r="AP141">
        <v>12.278</v>
      </c>
      <c r="AQ141">
        <v>0.156</v>
      </c>
      <c r="AR141">
        <v>0</v>
      </c>
      <c r="AS141">
        <v>20.757999999999999</v>
      </c>
      <c r="AT141">
        <v>26.027000000000001</v>
      </c>
      <c r="AU141">
        <v>0.107</v>
      </c>
      <c r="AV141">
        <v>0.24</v>
      </c>
      <c r="AW141">
        <v>0.21299999999999999</v>
      </c>
      <c r="AX141">
        <v>5.2999999999999999E-2</v>
      </c>
      <c r="AY141">
        <v>0</v>
      </c>
      <c r="AZ141">
        <v>0</v>
      </c>
      <c r="BA141">
        <v>193</v>
      </c>
      <c r="BB141">
        <v>0</v>
      </c>
      <c r="BC141" t="s">
        <v>67</v>
      </c>
      <c r="BD141">
        <v>0</v>
      </c>
      <c r="BE141" t="s">
        <v>72</v>
      </c>
      <c r="BF141" t="s">
        <v>69</v>
      </c>
      <c r="BG141">
        <v>1.18</v>
      </c>
      <c r="BH141">
        <v>0</v>
      </c>
      <c r="BI141" s="1">
        <v>45823.836363113427</v>
      </c>
      <c r="BJ141">
        <v>3.6</v>
      </c>
      <c r="BK141">
        <v>0.94720000000000004</v>
      </c>
      <c r="BL141" s="36">
        <f>HLOOKUP($A141,차량별코스!$E$1:$AZ$20,_xlfn.XLOOKUP(탕데이터!$I141,차량별코스!$D$2:$D$20,차량별코스!$A$2:$A$20),0)</f>
        <v>8</v>
      </c>
      <c r="BM141">
        <f t="shared" si="37"/>
        <v>3997.2200000000012</v>
      </c>
      <c r="BN141">
        <f t="shared" si="38"/>
        <v>464.58699999999999</v>
      </c>
      <c r="BO141">
        <f>IF(COUNTIFS($BL$2:$BL141,$BL141,$O$2:$O141,$O141,$G$2:$G141,$G141)=1,_xlfn.MAXIFS($BO$2:$BO140,$O$2:$O140,$O141,$G$2:$G140,$G141)+1,_xlfn.MAXIFS($BO$2:$BO140,$O$2:$O140,$O141,$G$2:$G140,$G141))</f>
        <v>11</v>
      </c>
      <c r="BP141">
        <f t="shared" si="39"/>
        <v>1369.712</v>
      </c>
      <c r="BQ141">
        <f t="shared" si="40"/>
        <v>6.548</v>
      </c>
      <c r="BR141">
        <f t="shared" si="41"/>
        <v>14.733000000000002</v>
      </c>
      <c r="BS141">
        <f t="shared" si="42"/>
        <v>13.096</v>
      </c>
      <c r="BT141">
        <f t="shared" si="43"/>
        <v>3.274</v>
      </c>
      <c r="BU141">
        <f t="shared" si="44"/>
        <v>0</v>
      </c>
      <c r="BV141">
        <f t="shared" si="45"/>
        <v>0</v>
      </c>
      <c r="BW141">
        <f t="shared" si="46"/>
        <v>1407.3629999999998</v>
      </c>
      <c r="BX141">
        <f t="shared" si="47"/>
        <v>7891</v>
      </c>
      <c r="BY141" t="str">
        <f t="shared" si="48"/>
        <v>직행1</v>
      </c>
      <c r="BZ141">
        <f t="shared" si="49"/>
        <v>8</v>
      </c>
    </row>
    <row r="142" spans="1:78" x14ac:dyDescent="0.3">
      <c r="A142" s="32">
        <f t="shared" si="50"/>
        <v>45822</v>
      </c>
      <c r="B142" s="1">
        <v>45822.364548611113</v>
      </c>
      <c r="C142" t="s">
        <v>60</v>
      </c>
      <c r="D142" t="s">
        <v>60</v>
      </c>
      <c r="E142" t="s">
        <v>60</v>
      </c>
      <c r="F142" t="s">
        <v>61</v>
      </c>
      <c r="G142" t="s">
        <v>62</v>
      </c>
      <c r="H142" t="s">
        <v>63</v>
      </c>
      <c r="I142" t="s">
        <v>70</v>
      </c>
      <c r="J142" t="s">
        <v>65</v>
      </c>
      <c r="K142" t="s">
        <v>71</v>
      </c>
      <c r="L142">
        <v>14</v>
      </c>
      <c r="M142">
        <v>1</v>
      </c>
      <c r="N142">
        <v>168</v>
      </c>
      <c r="O142">
        <v>7891</v>
      </c>
      <c r="P142" t="s">
        <v>238</v>
      </c>
      <c r="Q142" s="1">
        <v>45786.607561458331</v>
      </c>
      <c r="R142">
        <v>39.738999999999997</v>
      </c>
      <c r="S142">
        <v>13.207000000000001</v>
      </c>
      <c r="T142">
        <v>3.0089999999999999</v>
      </c>
      <c r="U142">
        <v>4428</v>
      </c>
      <c r="V142">
        <v>43</v>
      </c>
      <c r="W142">
        <v>1058</v>
      </c>
      <c r="X142">
        <v>936</v>
      </c>
      <c r="Y142">
        <v>0</v>
      </c>
      <c r="Z142">
        <v>11</v>
      </c>
      <c r="AA142">
        <v>0</v>
      </c>
      <c r="AB142">
        <v>0</v>
      </c>
      <c r="AC142">
        <v>101</v>
      </c>
      <c r="AD142">
        <v>32.31</v>
      </c>
      <c r="AE142">
        <v>42.999757000000002</v>
      </c>
      <c r="AF142">
        <v>85</v>
      </c>
      <c r="AG142">
        <v>4.3</v>
      </c>
      <c r="AH142">
        <v>5.4</v>
      </c>
      <c r="AI142">
        <v>4.2</v>
      </c>
      <c r="AJ142">
        <v>1</v>
      </c>
      <c r="AK142">
        <v>0</v>
      </c>
      <c r="AL142">
        <v>0</v>
      </c>
      <c r="AM142">
        <v>2.5499999999999998</v>
      </c>
      <c r="AN142">
        <v>43.575000000000003</v>
      </c>
      <c r="AO142">
        <v>0.97099999999999997</v>
      </c>
      <c r="AP142">
        <v>23.893000000000001</v>
      </c>
      <c r="AQ142">
        <v>0.22600000000000001</v>
      </c>
      <c r="AR142">
        <v>0</v>
      </c>
      <c r="AS142">
        <v>27.681000000000001</v>
      </c>
      <c r="AT142">
        <v>62.332999999999998</v>
      </c>
      <c r="AU142">
        <v>3.153</v>
      </c>
      <c r="AV142">
        <v>3.96</v>
      </c>
      <c r="AW142">
        <v>3.08</v>
      </c>
      <c r="AX142">
        <v>0.73299999999999998</v>
      </c>
      <c r="AY142">
        <v>0</v>
      </c>
      <c r="AZ142">
        <v>0</v>
      </c>
      <c r="BA142">
        <v>387</v>
      </c>
      <c r="BB142">
        <v>0</v>
      </c>
      <c r="BC142" t="s">
        <v>67</v>
      </c>
      <c r="BD142">
        <v>0</v>
      </c>
      <c r="BE142" t="s">
        <v>72</v>
      </c>
      <c r="BF142" t="s">
        <v>69</v>
      </c>
      <c r="BG142">
        <v>1.18</v>
      </c>
      <c r="BH142">
        <v>0</v>
      </c>
      <c r="BI142" s="1">
        <v>45823.836363113427</v>
      </c>
      <c r="BJ142">
        <v>3.6</v>
      </c>
      <c r="BK142">
        <v>0.83579999999999999</v>
      </c>
      <c r="BL142" s="36">
        <f>HLOOKUP($A142,차량별코스!$E$1:$AZ$20,_xlfn.XLOOKUP(탕데이터!$I142,차량별코스!$D$2:$D$20,차량별코스!$A$2:$A$20),0)</f>
        <v>8</v>
      </c>
      <c r="BM142">
        <f t="shared" si="37"/>
        <v>3997.2200000000012</v>
      </c>
      <c r="BN142">
        <f t="shared" si="38"/>
        <v>464.58699999999999</v>
      </c>
      <c r="BO142">
        <f>IF(COUNTIFS($BL$2:$BL142,$BL142,$O$2:$O142,$O142,$G$2:$G142,$G142)=1,_xlfn.MAXIFS($BO$2:$BO141,$O$2:$O141,$O142,$G$2:$G141,$G142)+1,_xlfn.MAXIFS($BO$2:$BO141,$O$2:$O141,$O142,$G$2:$G141,$G142))</f>
        <v>11</v>
      </c>
      <c r="BP142">
        <f t="shared" si="39"/>
        <v>2662.7999999999997</v>
      </c>
      <c r="BQ142">
        <f t="shared" si="40"/>
        <v>190.404</v>
      </c>
      <c r="BR142">
        <f t="shared" si="41"/>
        <v>239.11200000000002</v>
      </c>
      <c r="BS142">
        <f t="shared" si="42"/>
        <v>185.976</v>
      </c>
      <c r="BT142">
        <f t="shared" si="43"/>
        <v>44.28</v>
      </c>
      <c r="BU142">
        <f t="shared" si="44"/>
        <v>0</v>
      </c>
      <c r="BV142">
        <f t="shared" si="45"/>
        <v>0</v>
      </c>
      <c r="BW142">
        <f t="shared" si="46"/>
        <v>3322.5720000000001</v>
      </c>
      <c r="BX142">
        <f t="shared" si="47"/>
        <v>7891</v>
      </c>
      <c r="BY142" t="str">
        <f t="shared" si="48"/>
        <v>직행1</v>
      </c>
      <c r="BZ142">
        <f t="shared" si="49"/>
        <v>8</v>
      </c>
    </row>
    <row r="143" spans="1:78" x14ac:dyDescent="0.3">
      <c r="A143" s="32">
        <f t="shared" si="50"/>
        <v>45822</v>
      </c>
      <c r="B143" s="1">
        <v>45822.557071759256</v>
      </c>
      <c r="C143" t="s">
        <v>60</v>
      </c>
      <c r="D143" t="s">
        <v>60</v>
      </c>
      <c r="E143" t="s">
        <v>60</v>
      </c>
      <c r="F143" t="s">
        <v>61</v>
      </c>
      <c r="G143" t="s">
        <v>62</v>
      </c>
      <c r="H143" t="s">
        <v>63</v>
      </c>
      <c r="I143" t="s">
        <v>70</v>
      </c>
      <c r="J143" t="s">
        <v>65</v>
      </c>
      <c r="K143" t="s">
        <v>71</v>
      </c>
      <c r="L143">
        <v>14</v>
      </c>
      <c r="M143">
        <v>1</v>
      </c>
      <c r="N143">
        <v>168</v>
      </c>
      <c r="O143">
        <v>2880</v>
      </c>
      <c r="P143" t="s">
        <v>240</v>
      </c>
      <c r="Q143" s="1">
        <v>45786.607562812504</v>
      </c>
      <c r="R143">
        <v>57.545999999999999</v>
      </c>
      <c r="S143">
        <v>21.872</v>
      </c>
      <c r="T143">
        <v>2.6309999999999998</v>
      </c>
      <c r="U143">
        <v>7150</v>
      </c>
      <c r="V143">
        <v>481</v>
      </c>
      <c r="W143">
        <v>1977</v>
      </c>
      <c r="X143">
        <v>1034</v>
      </c>
      <c r="Y143">
        <v>0</v>
      </c>
      <c r="Z143">
        <v>25</v>
      </c>
      <c r="AA143">
        <v>1</v>
      </c>
      <c r="AB143">
        <v>32</v>
      </c>
      <c r="AC143">
        <v>96</v>
      </c>
      <c r="AD143">
        <v>28.97</v>
      </c>
      <c r="AE143">
        <v>44.152918</v>
      </c>
      <c r="AF143">
        <v>94.1</v>
      </c>
      <c r="AG143">
        <v>1.8</v>
      </c>
      <c r="AH143">
        <v>2</v>
      </c>
      <c r="AI143">
        <v>1.6</v>
      </c>
      <c r="AJ143">
        <v>0.4</v>
      </c>
      <c r="AK143">
        <v>0</v>
      </c>
      <c r="AL143">
        <v>0</v>
      </c>
      <c r="AM143">
        <v>2.23</v>
      </c>
      <c r="AN143">
        <v>52.430999999999997</v>
      </c>
      <c r="AO143">
        <v>6.7270000000000003</v>
      </c>
      <c r="AP143">
        <v>27.65</v>
      </c>
      <c r="AQ143">
        <v>0.17399999999999999</v>
      </c>
      <c r="AR143">
        <v>0</v>
      </c>
      <c r="AS143">
        <v>43.444000000000003</v>
      </c>
      <c r="AT143">
        <v>111.352</v>
      </c>
      <c r="AU143">
        <v>2.13</v>
      </c>
      <c r="AV143">
        <v>2.367</v>
      </c>
      <c r="AW143">
        <v>1.893</v>
      </c>
      <c r="AX143">
        <v>0.47299999999999998</v>
      </c>
      <c r="AY143">
        <v>0</v>
      </c>
      <c r="AZ143">
        <v>0</v>
      </c>
      <c r="BA143">
        <v>578</v>
      </c>
      <c r="BB143">
        <v>0</v>
      </c>
      <c r="BC143" t="s">
        <v>67</v>
      </c>
      <c r="BD143">
        <v>0</v>
      </c>
      <c r="BE143" t="s">
        <v>72</v>
      </c>
      <c r="BF143" t="s">
        <v>69</v>
      </c>
      <c r="BG143">
        <v>1.18</v>
      </c>
      <c r="BH143">
        <v>0</v>
      </c>
      <c r="BI143" s="1">
        <v>45823.836363113427</v>
      </c>
      <c r="BJ143">
        <v>3.6</v>
      </c>
      <c r="BK143">
        <v>0.73080000000000001</v>
      </c>
      <c r="BL143" s="36">
        <f>HLOOKUP($A143,차량별코스!$E$1:$AZ$20,_xlfn.XLOOKUP(탕데이터!$I143,차량별코스!$D$2:$D$20,차량별코스!$A$2:$A$20),0)</f>
        <v>8</v>
      </c>
      <c r="BM143">
        <f t="shared" si="37"/>
        <v>499.38200000000006</v>
      </c>
      <c r="BN143">
        <f t="shared" si="38"/>
        <v>235.59900000000002</v>
      </c>
      <c r="BO143">
        <f>IF(COUNTIFS($BL$2:$BL143,$BL143,$O$2:$O143,$O143,$G$2:$G143,$G143)=1,_xlfn.MAXIFS($BO$2:$BO142,$O$2:$O142,$O143,$G$2:$G142,$G143)+1,_xlfn.MAXIFS($BO$2:$BO142,$O$2:$O142,$O143,$G$2:$G142,$G143))</f>
        <v>1</v>
      </c>
      <c r="BP143">
        <f t="shared" si="39"/>
        <v>4270.1499999999996</v>
      </c>
      <c r="BQ143">
        <f t="shared" si="40"/>
        <v>128.70000000000002</v>
      </c>
      <c r="BR143">
        <f t="shared" si="41"/>
        <v>143</v>
      </c>
      <c r="BS143">
        <f t="shared" si="42"/>
        <v>114.4</v>
      </c>
      <c r="BT143">
        <f t="shared" si="43"/>
        <v>28.6</v>
      </c>
      <c r="BU143">
        <f t="shared" si="44"/>
        <v>0</v>
      </c>
      <c r="BV143">
        <f t="shared" si="45"/>
        <v>0</v>
      </c>
      <c r="BW143">
        <f t="shared" si="46"/>
        <v>4684.8499999999995</v>
      </c>
      <c r="BX143">
        <f t="shared" si="47"/>
        <v>2880</v>
      </c>
      <c r="BY143" t="str">
        <f t="shared" si="48"/>
        <v>직행1</v>
      </c>
      <c r="BZ143">
        <f t="shared" si="49"/>
        <v>8</v>
      </c>
    </row>
    <row r="144" spans="1:78" x14ac:dyDescent="0.3">
      <c r="A144" s="32">
        <f t="shared" si="50"/>
        <v>45822</v>
      </c>
      <c r="B144" s="1">
        <v>45822.642789351848</v>
      </c>
      <c r="C144" t="s">
        <v>60</v>
      </c>
      <c r="D144" t="s">
        <v>60</v>
      </c>
      <c r="E144" t="s">
        <v>60</v>
      </c>
      <c r="F144" t="s">
        <v>61</v>
      </c>
      <c r="G144" t="s">
        <v>62</v>
      </c>
      <c r="H144" t="s">
        <v>63</v>
      </c>
      <c r="I144" t="s">
        <v>70</v>
      </c>
      <c r="J144" t="s">
        <v>65</v>
      </c>
      <c r="K144" t="s">
        <v>71</v>
      </c>
      <c r="L144">
        <v>14</v>
      </c>
      <c r="M144">
        <v>1</v>
      </c>
      <c r="N144">
        <v>168</v>
      </c>
      <c r="O144">
        <v>2880</v>
      </c>
      <c r="P144" t="s">
        <v>240</v>
      </c>
      <c r="Q144" s="1">
        <v>45786.607562812504</v>
      </c>
      <c r="R144">
        <v>56.813000000000002</v>
      </c>
      <c r="S144">
        <v>18.664000000000001</v>
      </c>
      <c r="T144">
        <v>3.044</v>
      </c>
      <c r="U144">
        <v>4758</v>
      </c>
      <c r="V144">
        <v>15</v>
      </c>
      <c r="W144">
        <v>1041</v>
      </c>
      <c r="X144">
        <v>1037</v>
      </c>
      <c r="Y144">
        <v>1</v>
      </c>
      <c r="Z144">
        <v>18</v>
      </c>
      <c r="AA144">
        <v>0</v>
      </c>
      <c r="AB144">
        <v>0</v>
      </c>
      <c r="AC144">
        <v>103</v>
      </c>
      <c r="AD144">
        <v>42.99</v>
      </c>
      <c r="AE144">
        <v>55.247613999999999</v>
      </c>
      <c r="AF144">
        <v>92.2</v>
      </c>
      <c r="AG144">
        <v>1.8</v>
      </c>
      <c r="AH144">
        <v>1.5</v>
      </c>
      <c r="AI144">
        <v>1.9</v>
      </c>
      <c r="AJ144">
        <v>2.5</v>
      </c>
      <c r="AK144">
        <v>0.1</v>
      </c>
      <c r="AL144">
        <v>0</v>
      </c>
      <c r="AM144">
        <v>2.58</v>
      </c>
      <c r="AN144">
        <v>57.262</v>
      </c>
      <c r="AO144">
        <v>0.315</v>
      </c>
      <c r="AP144">
        <v>21.879000000000001</v>
      </c>
      <c r="AQ144">
        <v>0.17599999999999999</v>
      </c>
      <c r="AR144">
        <v>1.76</v>
      </c>
      <c r="AS144">
        <v>31.683</v>
      </c>
      <c r="AT144">
        <v>72.222999999999999</v>
      </c>
      <c r="AU144">
        <v>1.41</v>
      </c>
      <c r="AV144">
        <v>1.175</v>
      </c>
      <c r="AW144">
        <v>1.488</v>
      </c>
      <c r="AX144">
        <v>1.958</v>
      </c>
      <c r="AY144">
        <v>7.8E-2</v>
      </c>
      <c r="AZ144">
        <v>0</v>
      </c>
      <c r="BA144">
        <v>568</v>
      </c>
      <c r="BB144">
        <v>0</v>
      </c>
      <c r="BC144" t="s">
        <v>67</v>
      </c>
      <c r="BD144">
        <v>0</v>
      </c>
      <c r="BE144" t="s">
        <v>72</v>
      </c>
      <c r="BF144" t="s">
        <v>69</v>
      </c>
      <c r="BG144">
        <v>1.18</v>
      </c>
      <c r="BH144">
        <v>0</v>
      </c>
      <c r="BI144" s="1">
        <v>45823.836363113427</v>
      </c>
      <c r="BJ144">
        <v>3.6</v>
      </c>
      <c r="BK144">
        <v>0.84560000000000002</v>
      </c>
      <c r="BL144" s="36">
        <f>HLOOKUP($A144,차량별코스!$E$1:$AZ$20,_xlfn.XLOOKUP(탕데이터!$I144,차량별코스!$D$2:$D$20,차량별코스!$A$2:$A$20),0)</f>
        <v>8</v>
      </c>
      <c r="BM144">
        <f t="shared" si="37"/>
        <v>499.38200000000006</v>
      </c>
      <c r="BN144">
        <f t="shared" si="38"/>
        <v>235.59900000000002</v>
      </c>
      <c r="BO144">
        <f>IF(COUNTIFS($BL$2:$BL144,$BL144,$O$2:$O144,$O144,$G$2:$G144,$G144)=1,_xlfn.MAXIFS($BO$2:$BO143,$O$2:$O143,$O144,$G$2:$G143,$G144)+1,_xlfn.MAXIFS($BO$2:$BO143,$O$2:$O143,$O144,$G$2:$G143,$G144))</f>
        <v>1</v>
      </c>
      <c r="BP144">
        <f t="shared" si="39"/>
        <v>3330.8760000000002</v>
      </c>
      <c r="BQ144">
        <f t="shared" si="40"/>
        <v>85.644000000000005</v>
      </c>
      <c r="BR144">
        <f t="shared" si="41"/>
        <v>71.36999999999999</v>
      </c>
      <c r="BS144">
        <f t="shared" si="42"/>
        <v>90.402000000000001</v>
      </c>
      <c r="BT144">
        <f t="shared" si="43"/>
        <v>118.95</v>
      </c>
      <c r="BU144">
        <f t="shared" si="44"/>
        <v>4.758</v>
      </c>
      <c r="BV144">
        <f t="shared" si="45"/>
        <v>0</v>
      </c>
      <c r="BW144">
        <f t="shared" si="46"/>
        <v>3702</v>
      </c>
      <c r="BX144">
        <f t="shared" si="47"/>
        <v>2880</v>
      </c>
      <c r="BY144" t="str">
        <f t="shared" si="48"/>
        <v>직행1</v>
      </c>
      <c r="BZ144">
        <f t="shared" si="49"/>
        <v>8</v>
      </c>
    </row>
    <row r="145" spans="1:78" x14ac:dyDescent="0.3">
      <c r="A145" s="32">
        <f t="shared" si="50"/>
        <v>45822</v>
      </c>
      <c r="B145" s="1">
        <v>45822.77380787037</v>
      </c>
      <c r="C145" t="s">
        <v>60</v>
      </c>
      <c r="D145" t="s">
        <v>60</v>
      </c>
      <c r="E145" t="s">
        <v>60</v>
      </c>
      <c r="F145" t="s">
        <v>61</v>
      </c>
      <c r="G145" t="s">
        <v>62</v>
      </c>
      <c r="H145" t="s">
        <v>63</v>
      </c>
      <c r="I145" t="s">
        <v>70</v>
      </c>
      <c r="J145" t="s">
        <v>65</v>
      </c>
      <c r="K145" t="s">
        <v>71</v>
      </c>
      <c r="L145">
        <v>14</v>
      </c>
      <c r="M145">
        <v>1</v>
      </c>
      <c r="N145">
        <v>168</v>
      </c>
      <c r="O145">
        <v>2880</v>
      </c>
      <c r="P145" t="s">
        <v>240</v>
      </c>
      <c r="Q145" s="1">
        <v>45786.607562812504</v>
      </c>
      <c r="R145">
        <v>16.853999999999999</v>
      </c>
      <c r="S145">
        <v>5.101</v>
      </c>
      <c r="T145">
        <v>3.3039999999999998</v>
      </c>
      <c r="U145">
        <v>1446</v>
      </c>
      <c r="V145">
        <v>54</v>
      </c>
      <c r="W145">
        <v>227</v>
      </c>
      <c r="X145">
        <v>252</v>
      </c>
      <c r="Y145">
        <v>0</v>
      </c>
      <c r="Z145">
        <v>0</v>
      </c>
      <c r="AA145">
        <v>0</v>
      </c>
      <c r="AB145">
        <v>0</v>
      </c>
      <c r="AC145">
        <v>91</v>
      </c>
      <c r="AD145">
        <v>41.96</v>
      </c>
      <c r="AE145">
        <v>52.081046999999998</v>
      </c>
      <c r="AF145">
        <v>88</v>
      </c>
      <c r="AG145">
        <v>1.9</v>
      </c>
      <c r="AH145">
        <v>2.7</v>
      </c>
      <c r="AI145">
        <v>4.2</v>
      </c>
      <c r="AJ145">
        <v>3.1</v>
      </c>
      <c r="AK145">
        <v>0</v>
      </c>
      <c r="AL145">
        <v>0</v>
      </c>
      <c r="AM145">
        <v>2.8</v>
      </c>
      <c r="AN145">
        <v>48.853999999999999</v>
      </c>
      <c r="AO145">
        <v>3.734</v>
      </c>
      <c r="AP145">
        <v>15.698</v>
      </c>
      <c r="AQ145">
        <v>0.11899999999999999</v>
      </c>
      <c r="AR145">
        <v>0</v>
      </c>
      <c r="AS145">
        <v>0</v>
      </c>
      <c r="AT145">
        <v>20.533000000000001</v>
      </c>
      <c r="AU145">
        <v>0.443</v>
      </c>
      <c r="AV145">
        <v>0.63</v>
      </c>
      <c r="AW145">
        <v>0.98</v>
      </c>
      <c r="AX145">
        <v>0.72299999999999998</v>
      </c>
      <c r="AY145">
        <v>0</v>
      </c>
      <c r="AZ145">
        <v>0</v>
      </c>
      <c r="BA145">
        <v>167</v>
      </c>
      <c r="BB145">
        <v>0</v>
      </c>
      <c r="BC145" t="s">
        <v>67</v>
      </c>
      <c r="BD145">
        <v>0</v>
      </c>
      <c r="BE145" t="s">
        <v>72</v>
      </c>
      <c r="BF145" t="s">
        <v>69</v>
      </c>
      <c r="BG145">
        <v>1.18</v>
      </c>
      <c r="BH145">
        <v>0</v>
      </c>
      <c r="BI145" s="1">
        <v>45823.836363113427</v>
      </c>
      <c r="BJ145">
        <v>3.6</v>
      </c>
      <c r="BK145">
        <v>0.91779999999999995</v>
      </c>
      <c r="BL145" s="36">
        <f>HLOOKUP($A145,차량별코스!$E$1:$AZ$20,_xlfn.XLOOKUP(탕데이터!$I145,차량별코스!$D$2:$D$20,차량별코스!$A$2:$A$20),0)</f>
        <v>8</v>
      </c>
      <c r="BM145">
        <f t="shared" si="37"/>
        <v>499.38200000000006</v>
      </c>
      <c r="BN145">
        <f t="shared" si="38"/>
        <v>235.59900000000002</v>
      </c>
      <c r="BO145">
        <f>IF(COUNTIFS($BL$2:$BL145,$BL145,$O$2:$O145,$O145,$G$2:$G145,$G145)=1,_xlfn.MAXIFS($BO$2:$BO144,$O$2:$O144,$O145,$G$2:$G144,$G145)+1,_xlfn.MAXIFS($BO$2:$BO144,$O$2:$O144,$O145,$G$2:$G144,$G145))</f>
        <v>1</v>
      </c>
      <c r="BP145">
        <f t="shared" si="39"/>
        <v>991.48</v>
      </c>
      <c r="BQ145">
        <f t="shared" si="40"/>
        <v>27.474</v>
      </c>
      <c r="BR145">
        <f t="shared" si="41"/>
        <v>39.042000000000002</v>
      </c>
      <c r="BS145">
        <f t="shared" si="42"/>
        <v>60.732000000000006</v>
      </c>
      <c r="BT145">
        <f t="shared" si="43"/>
        <v>44.826000000000001</v>
      </c>
      <c r="BU145">
        <f t="shared" si="44"/>
        <v>0</v>
      </c>
      <c r="BV145">
        <f t="shared" si="45"/>
        <v>0</v>
      </c>
      <c r="BW145">
        <f t="shared" si="46"/>
        <v>1163.5540000000001</v>
      </c>
      <c r="BX145">
        <f t="shared" si="47"/>
        <v>2880</v>
      </c>
      <c r="BY145" t="str">
        <f t="shared" si="48"/>
        <v>직행1</v>
      </c>
      <c r="BZ145">
        <f t="shared" si="49"/>
        <v>8</v>
      </c>
    </row>
    <row r="146" spans="1:78" x14ac:dyDescent="0.3">
      <c r="A146" s="32">
        <f t="shared" si="50"/>
        <v>45822</v>
      </c>
      <c r="B146" s="1">
        <v>45822.79896990741</v>
      </c>
      <c r="C146" t="s">
        <v>60</v>
      </c>
      <c r="D146" t="s">
        <v>60</v>
      </c>
      <c r="E146" t="s">
        <v>60</v>
      </c>
      <c r="F146" t="s">
        <v>61</v>
      </c>
      <c r="G146" t="s">
        <v>62</v>
      </c>
      <c r="H146" t="s">
        <v>63</v>
      </c>
      <c r="I146" t="s">
        <v>70</v>
      </c>
      <c r="J146" t="s">
        <v>65</v>
      </c>
      <c r="K146" t="s">
        <v>71</v>
      </c>
      <c r="L146">
        <v>14</v>
      </c>
      <c r="M146">
        <v>1</v>
      </c>
      <c r="N146">
        <v>168</v>
      </c>
      <c r="O146">
        <v>2880</v>
      </c>
      <c r="P146" t="s">
        <v>240</v>
      </c>
      <c r="Q146" s="1">
        <v>45786.607562812504</v>
      </c>
      <c r="R146">
        <v>39.46</v>
      </c>
      <c r="S146">
        <v>12.292999999999999</v>
      </c>
      <c r="T146">
        <v>3.21</v>
      </c>
      <c r="U146">
        <v>3133</v>
      </c>
      <c r="V146">
        <v>70</v>
      </c>
      <c r="W146">
        <v>520</v>
      </c>
      <c r="X146">
        <v>761</v>
      </c>
      <c r="Y146">
        <v>0</v>
      </c>
      <c r="Z146">
        <v>13</v>
      </c>
      <c r="AA146">
        <v>0</v>
      </c>
      <c r="AB146">
        <v>0</v>
      </c>
      <c r="AC146">
        <v>105</v>
      </c>
      <c r="AD146">
        <v>45.34</v>
      </c>
      <c r="AE146">
        <v>55.861572000000002</v>
      </c>
      <c r="AF146">
        <v>95.6</v>
      </c>
      <c r="AG146">
        <v>1.1000000000000001</v>
      </c>
      <c r="AH146">
        <v>0.8</v>
      </c>
      <c r="AI146">
        <v>1</v>
      </c>
      <c r="AJ146">
        <v>1.4</v>
      </c>
      <c r="AK146">
        <v>0.1</v>
      </c>
      <c r="AL146">
        <v>0</v>
      </c>
      <c r="AM146">
        <v>2.72</v>
      </c>
      <c r="AN146">
        <v>54.6</v>
      </c>
      <c r="AO146">
        <v>2.234</v>
      </c>
      <c r="AP146">
        <v>16.597000000000001</v>
      </c>
      <c r="AQ146">
        <v>0.17699999999999999</v>
      </c>
      <c r="AR146">
        <v>0</v>
      </c>
      <c r="AS146">
        <v>32.945</v>
      </c>
      <c r="AT146">
        <v>49.393000000000001</v>
      </c>
      <c r="AU146">
        <v>0.56799999999999995</v>
      </c>
      <c r="AV146">
        <v>0.41299999999999998</v>
      </c>
      <c r="AW146">
        <v>0.51700000000000002</v>
      </c>
      <c r="AX146">
        <v>0.72299999999999998</v>
      </c>
      <c r="AY146">
        <v>5.1999999999999998E-2</v>
      </c>
      <c r="AZ146">
        <v>0</v>
      </c>
      <c r="BA146">
        <v>397</v>
      </c>
      <c r="BB146">
        <v>0</v>
      </c>
      <c r="BC146" t="s">
        <v>67</v>
      </c>
      <c r="BD146">
        <v>0</v>
      </c>
      <c r="BE146" t="s">
        <v>72</v>
      </c>
      <c r="BF146" t="s">
        <v>69</v>
      </c>
      <c r="BG146">
        <v>1.18</v>
      </c>
      <c r="BH146">
        <v>0</v>
      </c>
      <c r="BI146" s="1">
        <v>45823.836363113427</v>
      </c>
      <c r="BJ146">
        <v>3.6</v>
      </c>
      <c r="BK146">
        <v>0.89170000000000005</v>
      </c>
      <c r="BL146" s="36">
        <f>HLOOKUP($A146,차량별코스!$E$1:$AZ$20,_xlfn.XLOOKUP(탕데이터!$I146,차량별코스!$D$2:$D$20,차량별코스!$A$2:$A$20),0)</f>
        <v>8</v>
      </c>
      <c r="BM146">
        <f t="shared" si="37"/>
        <v>499.38200000000006</v>
      </c>
      <c r="BN146">
        <f t="shared" si="38"/>
        <v>235.59900000000002</v>
      </c>
      <c r="BO146">
        <f>IF(COUNTIFS($BL$2:$BL146,$BL146,$O$2:$O146,$O146,$G$2:$G146,$G146)=1,_xlfn.MAXIFS($BO$2:$BO145,$O$2:$O145,$O146,$G$2:$G145,$G146)+1,_xlfn.MAXIFS($BO$2:$BO145,$O$2:$O145,$O146,$G$2:$G145,$G146))</f>
        <v>1</v>
      </c>
      <c r="BP146">
        <f t="shared" si="39"/>
        <v>2405.1479999999997</v>
      </c>
      <c r="BQ146">
        <f t="shared" si="40"/>
        <v>34.463000000000001</v>
      </c>
      <c r="BR146">
        <f t="shared" si="41"/>
        <v>25.064</v>
      </c>
      <c r="BS146">
        <f t="shared" si="42"/>
        <v>31.330000000000002</v>
      </c>
      <c r="BT146">
        <f t="shared" si="43"/>
        <v>43.861999999999995</v>
      </c>
      <c r="BU146">
        <f t="shared" si="44"/>
        <v>3.133</v>
      </c>
      <c r="BV146">
        <f t="shared" si="45"/>
        <v>0</v>
      </c>
      <c r="BW146">
        <f t="shared" si="46"/>
        <v>2542.9999999999995</v>
      </c>
      <c r="BX146">
        <f t="shared" si="47"/>
        <v>2880</v>
      </c>
      <c r="BY146" t="str">
        <f t="shared" si="48"/>
        <v>직행1</v>
      </c>
      <c r="BZ146">
        <f t="shared" si="49"/>
        <v>8</v>
      </c>
    </row>
    <row r="147" spans="1:78" x14ac:dyDescent="0.3">
      <c r="A147" s="32">
        <f t="shared" si="50"/>
        <v>45822</v>
      </c>
      <c r="B147" s="1">
        <v>45822.84002314815</v>
      </c>
      <c r="C147" t="s">
        <v>60</v>
      </c>
      <c r="D147" t="s">
        <v>60</v>
      </c>
      <c r="E147" t="s">
        <v>60</v>
      </c>
      <c r="F147" t="s">
        <v>61</v>
      </c>
      <c r="G147" t="s">
        <v>62</v>
      </c>
      <c r="H147" t="s">
        <v>63</v>
      </c>
      <c r="I147" t="s">
        <v>70</v>
      </c>
      <c r="J147" t="s">
        <v>65</v>
      </c>
      <c r="K147" t="s">
        <v>71</v>
      </c>
      <c r="L147">
        <v>14</v>
      </c>
      <c r="M147">
        <v>1</v>
      </c>
      <c r="N147">
        <v>168</v>
      </c>
      <c r="O147">
        <v>2880</v>
      </c>
      <c r="P147" t="s">
        <v>240</v>
      </c>
      <c r="Q147" s="1">
        <v>45786.607562812504</v>
      </c>
      <c r="R147">
        <v>25.081</v>
      </c>
      <c r="S147">
        <v>7.7009999999999996</v>
      </c>
      <c r="T147">
        <v>3.2570000000000001</v>
      </c>
      <c r="U147">
        <v>2041</v>
      </c>
      <c r="V147">
        <v>30</v>
      </c>
      <c r="W147">
        <v>218</v>
      </c>
      <c r="X147">
        <v>490</v>
      </c>
      <c r="Y147">
        <v>0</v>
      </c>
      <c r="Z147">
        <v>2</v>
      </c>
      <c r="AA147">
        <v>0</v>
      </c>
      <c r="AB147">
        <v>0</v>
      </c>
      <c r="AC147">
        <v>100</v>
      </c>
      <c r="AD147">
        <v>44.24</v>
      </c>
      <c r="AE147">
        <v>50.357790999999999</v>
      </c>
      <c r="AF147">
        <v>85.3</v>
      </c>
      <c r="AG147">
        <v>3.4</v>
      </c>
      <c r="AH147">
        <v>4.8</v>
      </c>
      <c r="AI147">
        <v>3.4</v>
      </c>
      <c r="AJ147">
        <v>3.1</v>
      </c>
      <c r="AK147">
        <v>0</v>
      </c>
      <c r="AL147">
        <v>0</v>
      </c>
      <c r="AM147">
        <v>2.76</v>
      </c>
      <c r="AN147">
        <v>47.639000000000003</v>
      </c>
      <c r="AO147">
        <v>1.47</v>
      </c>
      <c r="AP147">
        <v>10.680999999999999</v>
      </c>
      <c r="AQ147">
        <v>0.159</v>
      </c>
      <c r="AR147">
        <v>0</v>
      </c>
      <c r="AS147">
        <v>7.9740000000000002</v>
      </c>
      <c r="AT147">
        <v>28.433</v>
      </c>
      <c r="AU147">
        <v>1.133</v>
      </c>
      <c r="AV147">
        <v>1.6</v>
      </c>
      <c r="AW147">
        <v>1.133</v>
      </c>
      <c r="AX147">
        <v>1.0329999999999999</v>
      </c>
      <c r="AY147">
        <v>0</v>
      </c>
      <c r="AZ147">
        <v>0</v>
      </c>
      <c r="BA147">
        <v>244</v>
      </c>
      <c r="BB147">
        <v>0</v>
      </c>
      <c r="BC147" t="s">
        <v>67</v>
      </c>
      <c r="BD147">
        <v>0</v>
      </c>
      <c r="BE147" t="s">
        <v>72</v>
      </c>
      <c r="BF147" t="s">
        <v>69</v>
      </c>
      <c r="BG147">
        <v>1.18</v>
      </c>
      <c r="BH147">
        <v>0</v>
      </c>
      <c r="BI147" s="1">
        <v>45823.836363113427</v>
      </c>
      <c r="BJ147">
        <v>3.6</v>
      </c>
      <c r="BK147">
        <v>0.90469999999999995</v>
      </c>
      <c r="BL147" s="36">
        <f>HLOOKUP($A147,차량별코스!$E$1:$AZ$20,_xlfn.XLOOKUP(탕데이터!$I147,차량별코스!$D$2:$D$20,차량별코스!$A$2:$A$20),0)</f>
        <v>8</v>
      </c>
      <c r="BM147">
        <f t="shared" si="37"/>
        <v>499.38200000000006</v>
      </c>
      <c r="BN147">
        <f t="shared" si="38"/>
        <v>235.59900000000002</v>
      </c>
      <c r="BO147">
        <f>IF(COUNTIFS($BL$2:$BL147,$BL147,$O$2:$O147,$O147,$G$2:$G147,$G147)=1,_xlfn.MAXIFS($BO$2:$BO146,$O$2:$O146,$O147,$G$2:$G146,$G147)+1,_xlfn.MAXIFS($BO$2:$BO146,$O$2:$O146,$O147,$G$2:$G146,$G147))</f>
        <v>1</v>
      </c>
      <c r="BP147">
        <f t="shared" si="39"/>
        <v>1492.973</v>
      </c>
      <c r="BQ147">
        <f t="shared" si="40"/>
        <v>69.394000000000005</v>
      </c>
      <c r="BR147">
        <f t="shared" si="41"/>
        <v>97.968000000000004</v>
      </c>
      <c r="BS147">
        <f t="shared" si="42"/>
        <v>69.394000000000005</v>
      </c>
      <c r="BT147">
        <f t="shared" si="43"/>
        <v>63.271000000000001</v>
      </c>
      <c r="BU147">
        <f t="shared" si="44"/>
        <v>0</v>
      </c>
      <c r="BV147">
        <f t="shared" si="45"/>
        <v>0</v>
      </c>
      <c r="BW147">
        <f t="shared" si="46"/>
        <v>1793</v>
      </c>
      <c r="BX147">
        <f t="shared" si="47"/>
        <v>2880</v>
      </c>
      <c r="BY147" t="str">
        <f t="shared" si="48"/>
        <v>직행1</v>
      </c>
      <c r="BZ147">
        <f t="shared" si="49"/>
        <v>8</v>
      </c>
    </row>
    <row r="148" spans="1:78" x14ac:dyDescent="0.3">
      <c r="A148" s="32">
        <f t="shared" si="50"/>
        <v>45822</v>
      </c>
      <c r="B148" s="1">
        <v>45822.868773148148</v>
      </c>
      <c r="C148" t="s">
        <v>60</v>
      </c>
      <c r="D148" t="s">
        <v>60</v>
      </c>
      <c r="E148" t="s">
        <v>60</v>
      </c>
      <c r="F148" t="s">
        <v>61</v>
      </c>
      <c r="G148" t="s">
        <v>62</v>
      </c>
      <c r="H148" t="s">
        <v>63</v>
      </c>
      <c r="I148" t="s">
        <v>70</v>
      </c>
      <c r="J148" t="s">
        <v>65</v>
      </c>
      <c r="K148" t="s">
        <v>71</v>
      </c>
      <c r="L148">
        <v>14</v>
      </c>
      <c r="M148">
        <v>1</v>
      </c>
      <c r="N148">
        <v>168</v>
      </c>
      <c r="O148">
        <v>2880</v>
      </c>
      <c r="P148" t="s">
        <v>240</v>
      </c>
      <c r="Q148" s="1">
        <v>45786.607562812504</v>
      </c>
      <c r="R148">
        <v>39.844999999999999</v>
      </c>
      <c r="S148">
        <v>11.368</v>
      </c>
      <c r="T148">
        <v>3.5049999999999999</v>
      </c>
      <c r="U148">
        <v>3084</v>
      </c>
      <c r="V148">
        <v>6</v>
      </c>
      <c r="W148">
        <v>476</v>
      </c>
      <c r="X148">
        <v>795</v>
      </c>
      <c r="Y148">
        <v>1</v>
      </c>
      <c r="Z148">
        <v>11</v>
      </c>
      <c r="AA148">
        <v>0</v>
      </c>
      <c r="AB148">
        <v>0</v>
      </c>
      <c r="AC148">
        <v>91</v>
      </c>
      <c r="AD148">
        <v>46.51</v>
      </c>
      <c r="AE148">
        <v>55.127577000000002</v>
      </c>
      <c r="AF148">
        <v>74.400000000000006</v>
      </c>
      <c r="AG148">
        <v>3.8</v>
      </c>
      <c r="AH148">
        <v>8.9</v>
      </c>
      <c r="AI148">
        <v>7.3</v>
      </c>
      <c r="AJ148">
        <v>5.6</v>
      </c>
      <c r="AK148">
        <v>0</v>
      </c>
      <c r="AL148">
        <v>0</v>
      </c>
      <c r="AM148">
        <v>2.97</v>
      </c>
      <c r="AN148">
        <v>48.706000000000003</v>
      </c>
      <c r="AO148">
        <v>0.19400000000000001</v>
      </c>
      <c r="AP148">
        <v>15.433999999999999</v>
      </c>
      <c r="AQ148">
        <v>0.17599999999999999</v>
      </c>
      <c r="AR148">
        <v>2.5099999999999998</v>
      </c>
      <c r="AS148">
        <v>27.606999999999999</v>
      </c>
      <c r="AT148">
        <v>37.200000000000003</v>
      </c>
      <c r="AU148">
        <v>1.9</v>
      </c>
      <c r="AV148">
        <v>4.45</v>
      </c>
      <c r="AW148">
        <v>3.65</v>
      </c>
      <c r="AX148">
        <v>2.8</v>
      </c>
      <c r="AY148">
        <v>0</v>
      </c>
      <c r="AZ148">
        <v>0</v>
      </c>
      <c r="BA148">
        <v>395</v>
      </c>
      <c r="BB148">
        <v>0</v>
      </c>
      <c r="BC148" t="s">
        <v>67</v>
      </c>
      <c r="BD148">
        <v>0</v>
      </c>
      <c r="BE148" t="s">
        <v>72</v>
      </c>
      <c r="BF148" t="s">
        <v>69</v>
      </c>
      <c r="BG148">
        <v>1.18</v>
      </c>
      <c r="BH148">
        <v>0</v>
      </c>
      <c r="BI148" s="1">
        <v>45823.836363113427</v>
      </c>
      <c r="BJ148">
        <v>3.6</v>
      </c>
      <c r="BK148">
        <v>0.97360000000000002</v>
      </c>
      <c r="BL148" s="36">
        <f>HLOOKUP($A148,차량별코스!$E$1:$AZ$20,_xlfn.XLOOKUP(탕데이터!$I148,차량별코스!$D$2:$D$20,차량별코스!$A$2:$A$20),0)</f>
        <v>8</v>
      </c>
      <c r="BM148">
        <f t="shared" si="37"/>
        <v>499.38200000000006</v>
      </c>
      <c r="BN148">
        <f t="shared" si="38"/>
        <v>235.59900000000002</v>
      </c>
      <c r="BO148">
        <f>IF(COUNTIFS($BL$2:$BL148,$BL148,$O$2:$O148,$O148,$G$2:$G148,$G148)=1,_xlfn.MAXIFS($BO$2:$BO147,$O$2:$O147,$O148,$G$2:$G147,$G148)+1,_xlfn.MAXIFS($BO$2:$BO147,$O$2:$O147,$O148,$G$2:$G147,$G148))</f>
        <v>1</v>
      </c>
      <c r="BP148">
        <f t="shared" si="39"/>
        <v>1812.4960000000005</v>
      </c>
      <c r="BQ148">
        <f t="shared" si="40"/>
        <v>117.19199999999999</v>
      </c>
      <c r="BR148">
        <f t="shared" si="41"/>
        <v>274.47600000000006</v>
      </c>
      <c r="BS148">
        <f t="shared" si="42"/>
        <v>225.13199999999998</v>
      </c>
      <c r="BT148">
        <f t="shared" si="43"/>
        <v>172.70399999999998</v>
      </c>
      <c r="BU148">
        <f t="shared" si="44"/>
        <v>0</v>
      </c>
      <c r="BV148">
        <f t="shared" si="45"/>
        <v>0</v>
      </c>
      <c r="BW148">
        <f t="shared" si="46"/>
        <v>2602.0000000000009</v>
      </c>
      <c r="BX148">
        <f t="shared" si="47"/>
        <v>2880</v>
      </c>
      <c r="BY148" t="str">
        <f t="shared" si="48"/>
        <v>직행1</v>
      </c>
      <c r="BZ148">
        <f t="shared" si="49"/>
        <v>8</v>
      </c>
    </row>
    <row r="149" spans="1:78" x14ac:dyDescent="0.3">
      <c r="A149" s="32">
        <f t="shared" si="50"/>
        <v>45823</v>
      </c>
      <c r="B149" s="1">
        <v>45823.395416666666</v>
      </c>
      <c r="C149" t="s">
        <v>60</v>
      </c>
      <c r="D149" t="s">
        <v>60</v>
      </c>
      <c r="E149" t="s">
        <v>60</v>
      </c>
      <c r="F149" t="s">
        <v>61</v>
      </c>
      <c r="G149" t="s">
        <v>62</v>
      </c>
      <c r="H149" t="s">
        <v>63</v>
      </c>
      <c r="I149" t="s">
        <v>70</v>
      </c>
      <c r="J149" t="s">
        <v>65</v>
      </c>
      <c r="K149" t="s">
        <v>71</v>
      </c>
      <c r="L149">
        <v>14</v>
      </c>
      <c r="M149">
        <v>1</v>
      </c>
      <c r="N149">
        <v>168</v>
      </c>
      <c r="O149">
        <v>2880</v>
      </c>
      <c r="P149" t="s">
        <v>240</v>
      </c>
      <c r="Q149" s="1">
        <v>45786.607562812504</v>
      </c>
      <c r="R149">
        <v>15.731999999999999</v>
      </c>
      <c r="S149">
        <v>5.27</v>
      </c>
      <c r="T149">
        <v>2.9849999999999999</v>
      </c>
      <c r="U149">
        <v>1973</v>
      </c>
      <c r="V149">
        <v>82</v>
      </c>
      <c r="W149">
        <v>574</v>
      </c>
      <c r="X149">
        <v>199</v>
      </c>
      <c r="Y149">
        <v>0</v>
      </c>
      <c r="Z149">
        <v>0</v>
      </c>
      <c r="AA149">
        <v>0</v>
      </c>
      <c r="AB149">
        <v>0</v>
      </c>
      <c r="AC149">
        <v>89</v>
      </c>
      <c r="AD149">
        <v>28.71</v>
      </c>
      <c r="AE149">
        <v>43.00311</v>
      </c>
      <c r="AF149">
        <v>97.3</v>
      </c>
      <c r="AG149">
        <v>0.8</v>
      </c>
      <c r="AH149">
        <v>1</v>
      </c>
      <c r="AI149">
        <v>0.6</v>
      </c>
      <c r="AJ149">
        <v>0.2</v>
      </c>
      <c r="AK149">
        <v>0</v>
      </c>
      <c r="AL149">
        <v>0</v>
      </c>
      <c r="AM149">
        <v>2.5299999999999998</v>
      </c>
      <c r="AN149">
        <v>43.935000000000002</v>
      </c>
      <c r="AO149">
        <v>4.1559999999999997</v>
      </c>
      <c r="AP149">
        <v>29.093</v>
      </c>
      <c r="AQ149">
        <v>6.4000000000000001E-2</v>
      </c>
      <c r="AR149">
        <v>0</v>
      </c>
      <c r="AS149">
        <v>0</v>
      </c>
      <c r="AT149">
        <v>30.812000000000001</v>
      </c>
      <c r="AU149">
        <v>0.253</v>
      </c>
      <c r="AV149">
        <v>0.317</v>
      </c>
      <c r="AW149">
        <v>0.19</v>
      </c>
      <c r="AX149">
        <v>6.3E-2</v>
      </c>
      <c r="AY149">
        <v>0</v>
      </c>
      <c r="AZ149">
        <v>0</v>
      </c>
      <c r="BA149">
        <v>150</v>
      </c>
      <c r="BB149">
        <v>0</v>
      </c>
      <c r="BC149" t="s">
        <v>67</v>
      </c>
      <c r="BD149">
        <v>0</v>
      </c>
      <c r="BE149" t="s">
        <v>72</v>
      </c>
      <c r="BF149" t="s">
        <v>69</v>
      </c>
      <c r="BG149">
        <v>1.18</v>
      </c>
      <c r="BH149">
        <v>0</v>
      </c>
      <c r="BI149" s="1">
        <v>45823.836363113427</v>
      </c>
      <c r="BJ149">
        <v>3.6</v>
      </c>
      <c r="BK149">
        <v>0.82920000000000005</v>
      </c>
      <c r="BL149" s="36">
        <f>HLOOKUP($A149,차량별코스!$E$1:$AZ$20,_xlfn.XLOOKUP(탕데이터!$I149,차량별코스!$D$2:$D$20,차량별코스!$A$2:$A$20),0)</f>
        <v>9</v>
      </c>
      <c r="BM149">
        <f t="shared" si="37"/>
        <v>499.38200000000006</v>
      </c>
      <c r="BN149">
        <f t="shared" si="38"/>
        <v>263.78300000000002</v>
      </c>
      <c r="BO149">
        <f>IF(COUNTIFS($BL$2:$BL149,$BL149,$O$2:$O149,$O149,$G$2:$G149,$G149)=1,_xlfn.MAXIFS($BO$2:$BO148,$O$2:$O148,$O149,$G$2:$G148,$G149)+1,_xlfn.MAXIFS($BO$2:$BO148,$O$2:$O148,$O149,$G$2:$G148,$G149))</f>
        <v>2</v>
      </c>
      <c r="BP149">
        <f t="shared" si="39"/>
        <v>1263.729</v>
      </c>
      <c r="BQ149">
        <f t="shared" si="40"/>
        <v>15.784000000000001</v>
      </c>
      <c r="BR149">
        <f t="shared" si="41"/>
        <v>19.73</v>
      </c>
      <c r="BS149">
        <f t="shared" si="42"/>
        <v>11.838000000000001</v>
      </c>
      <c r="BT149">
        <f t="shared" si="43"/>
        <v>3.9460000000000002</v>
      </c>
      <c r="BU149">
        <f t="shared" si="44"/>
        <v>0</v>
      </c>
      <c r="BV149">
        <f t="shared" si="45"/>
        <v>0</v>
      </c>
      <c r="BW149">
        <f t="shared" si="46"/>
        <v>1315.027</v>
      </c>
      <c r="BX149">
        <f t="shared" si="47"/>
        <v>2880</v>
      </c>
      <c r="BY149" t="str">
        <f t="shared" si="48"/>
        <v>직행1</v>
      </c>
      <c r="BZ149">
        <f t="shared" si="49"/>
        <v>9</v>
      </c>
    </row>
    <row r="150" spans="1:78" x14ac:dyDescent="0.3">
      <c r="A150" s="32">
        <f t="shared" si="50"/>
        <v>45823</v>
      </c>
      <c r="B150" s="1">
        <v>45823.420717592591</v>
      </c>
      <c r="C150" t="s">
        <v>60</v>
      </c>
      <c r="D150" t="s">
        <v>60</v>
      </c>
      <c r="E150" t="s">
        <v>60</v>
      </c>
      <c r="F150" t="s">
        <v>61</v>
      </c>
      <c r="G150" t="s">
        <v>62</v>
      </c>
      <c r="H150" t="s">
        <v>63</v>
      </c>
      <c r="I150" t="s">
        <v>70</v>
      </c>
      <c r="J150" t="s">
        <v>65</v>
      </c>
      <c r="K150" t="s">
        <v>71</v>
      </c>
      <c r="L150">
        <v>14</v>
      </c>
      <c r="M150">
        <v>1</v>
      </c>
      <c r="N150">
        <v>168</v>
      </c>
      <c r="O150">
        <v>2880</v>
      </c>
      <c r="P150" t="s">
        <v>240</v>
      </c>
      <c r="Q150" s="1">
        <v>45786.607562812504</v>
      </c>
      <c r="R150">
        <v>22.544</v>
      </c>
      <c r="S150">
        <v>7.5519999999999996</v>
      </c>
      <c r="T150">
        <v>2.9849999999999999</v>
      </c>
      <c r="U150">
        <v>2235</v>
      </c>
      <c r="V150">
        <v>15</v>
      </c>
      <c r="W150">
        <v>374</v>
      </c>
      <c r="X150">
        <v>572</v>
      </c>
      <c r="Y150">
        <v>0</v>
      </c>
      <c r="Z150">
        <v>5</v>
      </c>
      <c r="AA150">
        <v>0</v>
      </c>
      <c r="AB150">
        <v>0</v>
      </c>
      <c r="AC150">
        <v>83</v>
      </c>
      <c r="AD150">
        <v>36.31</v>
      </c>
      <c r="AE150">
        <v>43.964357999999997</v>
      </c>
      <c r="AF150">
        <v>97.8</v>
      </c>
      <c r="AG150">
        <v>0.5</v>
      </c>
      <c r="AH150">
        <v>1</v>
      </c>
      <c r="AI150">
        <v>0.7</v>
      </c>
      <c r="AJ150">
        <v>0.1</v>
      </c>
      <c r="AK150">
        <v>0</v>
      </c>
      <c r="AL150">
        <v>0</v>
      </c>
      <c r="AM150">
        <v>2.5299999999999998</v>
      </c>
      <c r="AN150">
        <v>45.061</v>
      </c>
      <c r="AO150">
        <v>0.67100000000000004</v>
      </c>
      <c r="AP150">
        <v>16.734000000000002</v>
      </c>
      <c r="AQ150">
        <v>0.222</v>
      </c>
      <c r="AR150">
        <v>0</v>
      </c>
      <c r="AS150">
        <v>22.178999999999998</v>
      </c>
      <c r="AT150">
        <v>35.86</v>
      </c>
      <c r="AU150">
        <v>0.183</v>
      </c>
      <c r="AV150">
        <v>0.36699999999999999</v>
      </c>
      <c r="AW150">
        <v>0.25700000000000001</v>
      </c>
      <c r="AX150">
        <v>3.6999999999999998E-2</v>
      </c>
      <c r="AY150">
        <v>0</v>
      </c>
      <c r="AZ150">
        <v>0</v>
      </c>
      <c r="BA150">
        <v>229</v>
      </c>
      <c r="BB150">
        <v>0</v>
      </c>
      <c r="BC150" t="s">
        <v>67</v>
      </c>
      <c r="BD150">
        <v>0</v>
      </c>
      <c r="BE150" t="s">
        <v>72</v>
      </c>
      <c r="BF150" t="s">
        <v>69</v>
      </c>
      <c r="BG150">
        <v>1.18</v>
      </c>
      <c r="BH150">
        <v>0</v>
      </c>
      <c r="BI150" s="1">
        <v>45823.836363113427</v>
      </c>
      <c r="BJ150">
        <v>3.6</v>
      </c>
      <c r="BK150">
        <v>0.82920000000000005</v>
      </c>
      <c r="BL150" s="36">
        <f>HLOOKUP($A150,차량별코스!$E$1:$AZ$20,_xlfn.XLOOKUP(탕데이터!$I150,차량별코스!$D$2:$D$20,차량별코스!$A$2:$A$20),0)</f>
        <v>9</v>
      </c>
      <c r="BM150">
        <f t="shared" si="37"/>
        <v>499.38200000000006</v>
      </c>
      <c r="BN150">
        <f t="shared" si="38"/>
        <v>263.78300000000002</v>
      </c>
      <c r="BO150">
        <f>IF(COUNTIFS($BL$2:$BL150,$BL150,$O$2:$O150,$O150,$G$2:$G150,$G150)=1,_xlfn.MAXIFS($BO$2:$BO149,$O$2:$O149,$O150,$G$2:$G149,$G150)+1,_xlfn.MAXIFS($BO$2:$BO149,$O$2:$O149,$O150,$G$2:$G149,$G150))</f>
        <v>2</v>
      </c>
      <c r="BP150">
        <f t="shared" si="39"/>
        <v>1796.83</v>
      </c>
      <c r="BQ150">
        <f t="shared" si="40"/>
        <v>11.175000000000001</v>
      </c>
      <c r="BR150">
        <f t="shared" si="41"/>
        <v>22.35</v>
      </c>
      <c r="BS150">
        <f t="shared" si="42"/>
        <v>15.644999999999998</v>
      </c>
      <c r="BT150">
        <f t="shared" si="43"/>
        <v>2.2349999999999999</v>
      </c>
      <c r="BU150">
        <f t="shared" si="44"/>
        <v>0</v>
      </c>
      <c r="BV150">
        <f t="shared" si="45"/>
        <v>0</v>
      </c>
      <c r="BW150">
        <f t="shared" si="46"/>
        <v>1848.2349999999997</v>
      </c>
      <c r="BX150">
        <f t="shared" si="47"/>
        <v>2880</v>
      </c>
      <c r="BY150" t="str">
        <f t="shared" si="48"/>
        <v>직행1</v>
      </c>
      <c r="BZ150">
        <f t="shared" si="49"/>
        <v>9</v>
      </c>
    </row>
    <row r="151" spans="1:78" x14ac:dyDescent="0.3">
      <c r="A151" s="32">
        <f t="shared" si="50"/>
        <v>45823</v>
      </c>
      <c r="B151" s="1">
        <v>45823.451666666668</v>
      </c>
      <c r="C151" t="s">
        <v>60</v>
      </c>
      <c r="D151" t="s">
        <v>60</v>
      </c>
      <c r="E151" t="s">
        <v>60</v>
      </c>
      <c r="F151" t="s">
        <v>61</v>
      </c>
      <c r="G151" t="s">
        <v>62</v>
      </c>
      <c r="H151" t="s">
        <v>63</v>
      </c>
      <c r="I151" t="s">
        <v>70</v>
      </c>
      <c r="J151" t="s">
        <v>65</v>
      </c>
      <c r="K151" t="s">
        <v>71</v>
      </c>
      <c r="L151">
        <v>14</v>
      </c>
      <c r="M151">
        <v>1</v>
      </c>
      <c r="N151">
        <v>168</v>
      </c>
      <c r="O151">
        <v>2880</v>
      </c>
      <c r="P151" t="s">
        <v>240</v>
      </c>
      <c r="Q151" s="1">
        <v>45786.607562812504</v>
      </c>
      <c r="R151">
        <v>18.422000000000001</v>
      </c>
      <c r="S151">
        <v>5.3650000000000002</v>
      </c>
      <c r="T151">
        <v>3.4340000000000002</v>
      </c>
      <c r="U151">
        <v>1712</v>
      </c>
      <c r="V151">
        <v>21</v>
      </c>
      <c r="W151">
        <v>330</v>
      </c>
      <c r="X151">
        <v>378</v>
      </c>
      <c r="Y151">
        <v>0</v>
      </c>
      <c r="Z151">
        <v>2</v>
      </c>
      <c r="AA151">
        <v>0</v>
      </c>
      <c r="AB151">
        <v>0</v>
      </c>
      <c r="AC151">
        <v>82</v>
      </c>
      <c r="AD151">
        <v>38.74</v>
      </c>
      <c r="AE151">
        <v>48.728230000000003</v>
      </c>
      <c r="AF151">
        <v>70.3</v>
      </c>
      <c r="AG151">
        <v>6.4</v>
      </c>
      <c r="AH151">
        <v>11.1</v>
      </c>
      <c r="AI151">
        <v>12.1</v>
      </c>
      <c r="AJ151">
        <v>0.1</v>
      </c>
      <c r="AK151">
        <v>0</v>
      </c>
      <c r="AL151">
        <v>0</v>
      </c>
      <c r="AM151">
        <v>2.91</v>
      </c>
      <c r="AN151">
        <v>43.316000000000003</v>
      </c>
      <c r="AO151">
        <v>1.2270000000000001</v>
      </c>
      <c r="AP151">
        <v>19.276</v>
      </c>
      <c r="AQ151">
        <v>0.16300000000000001</v>
      </c>
      <c r="AR151">
        <v>0</v>
      </c>
      <c r="AS151">
        <v>10.856999999999999</v>
      </c>
      <c r="AT151">
        <v>19.917999999999999</v>
      </c>
      <c r="AU151">
        <v>1.8129999999999999</v>
      </c>
      <c r="AV151">
        <v>3.145</v>
      </c>
      <c r="AW151">
        <v>3.4279999999999999</v>
      </c>
      <c r="AX151">
        <v>2.8000000000000001E-2</v>
      </c>
      <c r="AY151">
        <v>0</v>
      </c>
      <c r="AZ151">
        <v>0</v>
      </c>
      <c r="BA151">
        <v>185</v>
      </c>
      <c r="BB151">
        <v>0</v>
      </c>
      <c r="BC151" t="s">
        <v>67</v>
      </c>
      <c r="BD151">
        <v>0</v>
      </c>
      <c r="BE151" t="s">
        <v>72</v>
      </c>
      <c r="BF151" t="s">
        <v>69</v>
      </c>
      <c r="BG151">
        <v>1.18</v>
      </c>
      <c r="BH151">
        <v>0</v>
      </c>
      <c r="BI151" s="1">
        <v>45823.836363113427</v>
      </c>
      <c r="BJ151">
        <v>3.6</v>
      </c>
      <c r="BK151">
        <v>0.95379999999999998</v>
      </c>
      <c r="BL151" s="36">
        <f>HLOOKUP($A151,차량별코스!$E$1:$AZ$20,_xlfn.XLOOKUP(탕데이터!$I151,차량별코스!$D$2:$D$20,차량별코스!$A$2:$A$20),0)</f>
        <v>9</v>
      </c>
      <c r="BM151">
        <f t="shared" si="37"/>
        <v>499.38200000000006</v>
      </c>
      <c r="BN151">
        <f t="shared" si="38"/>
        <v>263.78300000000002</v>
      </c>
      <c r="BO151">
        <f>IF(COUNTIFS($BL$2:$BL151,$BL151,$O$2:$O151,$O151,$G$2:$G151,$G151)=1,_xlfn.MAXIFS($BO$2:$BO150,$O$2:$O150,$O151,$G$2:$G150,$G151)+1,_xlfn.MAXIFS($BO$2:$BO150,$O$2:$O150,$O151,$G$2:$G150,$G151))</f>
        <v>2</v>
      </c>
      <c r="BP151">
        <f t="shared" si="39"/>
        <v>852.53599999999983</v>
      </c>
      <c r="BQ151">
        <f t="shared" si="40"/>
        <v>109.568</v>
      </c>
      <c r="BR151">
        <f t="shared" si="41"/>
        <v>190.03200000000001</v>
      </c>
      <c r="BS151">
        <f t="shared" si="42"/>
        <v>207.15199999999999</v>
      </c>
      <c r="BT151">
        <f t="shared" si="43"/>
        <v>1.712</v>
      </c>
      <c r="BU151">
        <f t="shared" si="44"/>
        <v>0</v>
      </c>
      <c r="BV151">
        <f t="shared" si="45"/>
        <v>0</v>
      </c>
      <c r="BW151">
        <f t="shared" si="46"/>
        <v>1360.9999999999998</v>
      </c>
      <c r="BX151">
        <f t="shared" si="47"/>
        <v>2880</v>
      </c>
      <c r="BY151" t="str">
        <f t="shared" si="48"/>
        <v>직행1</v>
      </c>
      <c r="BZ151">
        <f t="shared" si="49"/>
        <v>9</v>
      </c>
    </row>
    <row r="152" spans="1:78" x14ac:dyDescent="0.3">
      <c r="A152" s="32">
        <f t="shared" si="50"/>
        <v>45823</v>
      </c>
      <c r="B152" s="1">
        <v>45823.47583333333</v>
      </c>
      <c r="C152" t="s">
        <v>60</v>
      </c>
      <c r="D152" t="s">
        <v>60</v>
      </c>
      <c r="E152" t="s">
        <v>60</v>
      </c>
      <c r="F152" t="s">
        <v>61</v>
      </c>
      <c r="G152" t="s">
        <v>62</v>
      </c>
      <c r="H152" t="s">
        <v>63</v>
      </c>
      <c r="I152" t="s">
        <v>70</v>
      </c>
      <c r="J152" t="s">
        <v>65</v>
      </c>
      <c r="K152" t="s">
        <v>71</v>
      </c>
      <c r="L152">
        <v>14</v>
      </c>
      <c r="M152">
        <v>1</v>
      </c>
      <c r="N152">
        <v>168</v>
      </c>
      <c r="O152">
        <v>2880</v>
      </c>
      <c r="P152" t="s">
        <v>240</v>
      </c>
      <c r="Q152" s="1">
        <v>45786.607562812504</v>
      </c>
      <c r="R152">
        <v>56.834000000000003</v>
      </c>
      <c r="S152">
        <v>17.077999999999999</v>
      </c>
      <c r="T152">
        <v>3.3279999999999998</v>
      </c>
      <c r="U152">
        <v>4636</v>
      </c>
      <c r="V152">
        <v>10</v>
      </c>
      <c r="W152">
        <v>886</v>
      </c>
      <c r="X152">
        <v>1047</v>
      </c>
      <c r="Y152">
        <v>0</v>
      </c>
      <c r="Z152">
        <v>9</v>
      </c>
      <c r="AA152">
        <v>0</v>
      </c>
      <c r="AB152">
        <v>0</v>
      </c>
      <c r="AC152">
        <v>102</v>
      </c>
      <c r="AD152">
        <v>44.13</v>
      </c>
      <c r="AE152">
        <v>54.706518000000003</v>
      </c>
      <c r="AF152">
        <v>92.2</v>
      </c>
      <c r="AG152">
        <v>1.9</v>
      </c>
      <c r="AH152">
        <v>1.3</v>
      </c>
      <c r="AI152">
        <v>3.1</v>
      </c>
      <c r="AJ152">
        <v>1.6</v>
      </c>
      <c r="AK152">
        <v>0</v>
      </c>
      <c r="AL152">
        <v>0</v>
      </c>
      <c r="AM152">
        <v>2.82</v>
      </c>
      <c r="AN152">
        <v>51.26</v>
      </c>
      <c r="AO152">
        <v>0.216</v>
      </c>
      <c r="AP152">
        <v>19.111000000000001</v>
      </c>
      <c r="AQ152">
        <v>0.17599999999999999</v>
      </c>
      <c r="AR152">
        <v>0</v>
      </c>
      <c r="AS152">
        <v>15.836</v>
      </c>
      <c r="AT152">
        <v>70.686999999999998</v>
      </c>
      <c r="AU152">
        <v>1.4570000000000001</v>
      </c>
      <c r="AV152">
        <v>0.997</v>
      </c>
      <c r="AW152">
        <v>2.3769999999999998</v>
      </c>
      <c r="AX152">
        <v>1.2270000000000001</v>
      </c>
      <c r="AY152">
        <v>0</v>
      </c>
      <c r="AZ152">
        <v>0</v>
      </c>
      <c r="BA152">
        <v>572</v>
      </c>
      <c r="BB152">
        <v>0</v>
      </c>
      <c r="BC152" t="s">
        <v>67</v>
      </c>
      <c r="BD152">
        <v>0</v>
      </c>
      <c r="BE152" t="s">
        <v>72</v>
      </c>
      <c r="BF152" t="s">
        <v>69</v>
      </c>
      <c r="BG152">
        <v>1.18</v>
      </c>
      <c r="BH152">
        <v>0</v>
      </c>
      <c r="BI152" s="1">
        <v>45823.836363113427</v>
      </c>
      <c r="BJ152">
        <v>3.6</v>
      </c>
      <c r="BK152">
        <v>0.9244</v>
      </c>
      <c r="BL152" s="36">
        <f>HLOOKUP($A152,차량별코스!$E$1:$AZ$20,_xlfn.XLOOKUP(탕데이터!$I152,차량별코스!$D$2:$D$20,차량별코스!$A$2:$A$20),0)</f>
        <v>9</v>
      </c>
      <c r="BM152">
        <f t="shared" si="37"/>
        <v>499.38200000000006</v>
      </c>
      <c r="BN152">
        <f t="shared" si="38"/>
        <v>263.78300000000002</v>
      </c>
      <c r="BO152">
        <f>IF(COUNTIFS($BL$2:$BL152,$BL152,$O$2:$O152,$O152,$G$2:$G152,$G152)=1,_xlfn.MAXIFS($BO$2:$BO151,$O$2:$O151,$O152,$G$2:$G151,$G152)+1,_xlfn.MAXIFS($BO$2:$BO151,$O$2:$O151,$O152,$G$2:$G151,$G152))</f>
        <v>2</v>
      </c>
      <c r="BP152">
        <f t="shared" si="39"/>
        <v>3378.3919999999998</v>
      </c>
      <c r="BQ152">
        <f t="shared" si="40"/>
        <v>88.084000000000003</v>
      </c>
      <c r="BR152">
        <f t="shared" si="41"/>
        <v>60.268000000000008</v>
      </c>
      <c r="BS152">
        <f t="shared" si="42"/>
        <v>143.71600000000001</v>
      </c>
      <c r="BT152">
        <f t="shared" si="43"/>
        <v>74.176000000000002</v>
      </c>
      <c r="BU152">
        <f t="shared" si="44"/>
        <v>0</v>
      </c>
      <c r="BV152">
        <f t="shared" si="45"/>
        <v>0</v>
      </c>
      <c r="BW152">
        <f t="shared" si="46"/>
        <v>3744.6359999999995</v>
      </c>
      <c r="BX152">
        <f t="shared" si="47"/>
        <v>2880</v>
      </c>
      <c r="BY152" t="str">
        <f t="shared" si="48"/>
        <v>직행1</v>
      </c>
      <c r="BZ152">
        <f t="shared" si="49"/>
        <v>9</v>
      </c>
    </row>
    <row r="153" spans="1:78" x14ac:dyDescent="0.3">
      <c r="A153" s="32">
        <f t="shared" si="50"/>
        <v>45823</v>
      </c>
      <c r="B153" s="1">
        <v>45823.545277777775</v>
      </c>
      <c r="C153" t="s">
        <v>60</v>
      </c>
      <c r="D153" t="s">
        <v>60</v>
      </c>
      <c r="E153" t="s">
        <v>60</v>
      </c>
      <c r="F153" t="s">
        <v>61</v>
      </c>
      <c r="G153" t="s">
        <v>62</v>
      </c>
      <c r="H153" t="s">
        <v>63</v>
      </c>
      <c r="I153" t="s">
        <v>70</v>
      </c>
      <c r="J153" t="s">
        <v>65</v>
      </c>
      <c r="K153" t="s">
        <v>71</v>
      </c>
      <c r="L153">
        <v>14</v>
      </c>
      <c r="M153">
        <v>1</v>
      </c>
      <c r="N153">
        <v>168</v>
      </c>
      <c r="O153">
        <v>2880</v>
      </c>
      <c r="P153" t="s">
        <v>240</v>
      </c>
      <c r="Q153" s="1">
        <v>45786.607562812504</v>
      </c>
      <c r="R153">
        <v>16.510000000000002</v>
      </c>
      <c r="S153">
        <v>4.3860000000000001</v>
      </c>
      <c r="T153">
        <v>3.7639999999999998</v>
      </c>
      <c r="U153">
        <v>1190</v>
      </c>
      <c r="V153">
        <v>14</v>
      </c>
      <c r="W153">
        <v>113</v>
      </c>
      <c r="X153">
        <v>336</v>
      </c>
      <c r="Y153">
        <v>0</v>
      </c>
      <c r="Z153">
        <v>0</v>
      </c>
      <c r="AA153">
        <v>0</v>
      </c>
      <c r="AB153">
        <v>0</v>
      </c>
      <c r="AC153">
        <v>83</v>
      </c>
      <c r="AD153">
        <v>49.95</v>
      </c>
      <c r="AE153">
        <v>55.913221</v>
      </c>
      <c r="AF153">
        <v>98.5</v>
      </c>
      <c r="AG153">
        <v>0.2</v>
      </c>
      <c r="AH153">
        <v>0.2</v>
      </c>
      <c r="AI153">
        <v>1.1000000000000001</v>
      </c>
      <c r="AJ153">
        <v>0</v>
      </c>
      <c r="AK153">
        <v>0</v>
      </c>
      <c r="AL153">
        <v>0</v>
      </c>
      <c r="AM153">
        <v>3.19</v>
      </c>
      <c r="AN153">
        <v>45.615000000000002</v>
      </c>
      <c r="AO153">
        <v>1.1759999999999999</v>
      </c>
      <c r="AP153">
        <v>9.4960000000000004</v>
      </c>
      <c r="AQ153">
        <v>0.182</v>
      </c>
      <c r="AR153">
        <v>0</v>
      </c>
      <c r="AS153">
        <v>0</v>
      </c>
      <c r="AT153">
        <v>18.058</v>
      </c>
      <c r="AU153">
        <v>3.6999999999999998E-2</v>
      </c>
      <c r="AV153">
        <v>3.6999999999999998E-2</v>
      </c>
      <c r="AW153">
        <v>0.20200000000000001</v>
      </c>
      <c r="AX153">
        <v>0</v>
      </c>
      <c r="AY153">
        <v>0</v>
      </c>
      <c r="AZ153">
        <v>0</v>
      </c>
      <c r="BA153">
        <v>166</v>
      </c>
      <c r="BB153">
        <v>0</v>
      </c>
      <c r="BC153" t="s">
        <v>67</v>
      </c>
      <c r="BD153">
        <v>0</v>
      </c>
      <c r="BE153" t="s">
        <v>72</v>
      </c>
      <c r="BF153" t="s">
        <v>69</v>
      </c>
      <c r="BG153">
        <v>1.18</v>
      </c>
      <c r="BH153">
        <v>0</v>
      </c>
      <c r="BI153" s="1">
        <v>45823.836363113427</v>
      </c>
      <c r="BJ153">
        <v>3.6</v>
      </c>
      <c r="BK153">
        <v>1.0456000000000001</v>
      </c>
      <c r="BL153" s="36">
        <f>HLOOKUP($A153,차량별코스!$E$1:$AZ$20,_xlfn.XLOOKUP(탕데이터!$I153,차량별코스!$D$2:$D$20,차량별코스!$A$2:$A$20),0)</f>
        <v>9</v>
      </c>
      <c r="BM153">
        <f t="shared" si="37"/>
        <v>499.38200000000006</v>
      </c>
      <c r="BN153">
        <f t="shared" si="38"/>
        <v>263.78300000000002</v>
      </c>
      <c r="BO153">
        <f>IF(COUNTIFS($BL$2:$BL153,$BL153,$O$2:$O153,$O153,$G$2:$G153,$G153)=1,_xlfn.MAXIFS($BO$2:$BO152,$O$2:$O152,$O153,$G$2:$G152,$G153)+1,_xlfn.MAXIFS($BO$2:$BO152,$O$2:$O152,$O153,$G$2:$G152,$G153))</f>
        <v>2</v>
      </c>
      <c r="BP153">
        <f t="shared" si="39"/>
        <v>1045.1500000000001</v>
      </c>
      <c r="BQ153">
        <f t="shared" si="40"/>
        <v>2.38</v>
      </c>
      <c r="BR153">
        <f t="shared" si="41"/>
        <v>2.38</v>
      </c>
      <c r="BS153">
        <f t="shared" si="42"/>
        <v>13.090000000000002</v>
      </c>
      <c r="BT153">
        <f t="shared" si="43"/>
        <v>0</v>
      </c>
      <c r="BU153">
        <f t="shared" si="44"/>
        <v>0</v>
      </c>
      <c r="BV153">
        <f t="shared" si="45"/>
        <v>0</v>
      </c>
      <c r="BW153">
        <f t="shared" si="46"/>
        <v>1063.0000000000002</v>
      </c>
      <c r="BX153">
        <f t="shared" si="47"/>
        <v>2880</v>
      </c>
      <c r="BY153" t="str">
        <f t="shared" si="48"/>
        <v>직행1</v>
      </c>
      <c r="BZ153">
        <f t="shared" si="49"/>
        <v>9</v>
      </c>
    </row>
    <row r="154" spans="1:78" x14ac:dyDescent="0.3">
      <c r="A154" s="32">
        <f t="shared" si="50"/>
        <v>45823</v>
      </c>
      <c r="B154" s="1">
        <v>45823.607557870368</v>
      </c>
      <c r="C154" t="s">
        <v>60</v>
      </c>
      <c r="D154" t="s">
        <v>60</v>
      </c>
      <c r="E154" t="s">
        <v>60</v>
      </c>
      <c r="F154" t="s">
        <v>61</v>
      </c>
      <c r="G154" t="s">
        <v>62</v>
      </c>
      <c r="H154" t="s">
        <v>63</v>
      </c>
      <c r="I154" t="s">
        <v>70</v>
      </c>
      <c r="J154" t="s">
        <v>65</v>
      </c>
      <c r="K154" t="s">
        <v>71</v>
      </c>
      <c r="L154">
        <v>14</v>
      </c>
      <c r="M154">
        <v>1</v>
      </c>
      <c r="N154">
        <v>168</v>
      </c>
      <c r="O154">
        <v>2880</v>
      </c>
      <c r="P154" t="s">
        <v>240</v>
      </c>
      <c r="Q154" s="1">
        <v>45786.607562812504</v>
      </c>
      <c r="R154">
        <v>18.43</v>
      </c>
      <c r="S154">
        <v>6.0309999999999997</v>
      </c>
      <c r="T154">
        <v>3.056</v>
      </c>
      <c r="U154">
        <v>1348</v>
      </c>
      <c r="V154">
        <v>42</v>
      </c>
      <c r="W154">
        <v>99</v>
      </c>
      <c r="X154">
        <v>342</v>
      </c>
      <c r="Y154">
        <v>0</v>
      </c>
      <c r="Z154">
        <v>4</v>
      </c>
      <c r="AA154">
        <v>0</v>
      </c>
      <c r="AB154">
        <v>0</v>
      </c>
      <c r="AC154">
        <v>88</v>
      </c>
      <c r="AD154">
        <v>49.22</v>
      </c>
      <c r="AE154">
        <v>54.969309000000003</v>
      </c>
      <c r="AF154">
        <v>93.8</v>
      </c>
      <c r="AG154">
        <v>1</v>
      </c>
      <c r="AH154">
        <v>1.5</v>
      </c>
      <c r="AI154">
        <v>2.6</v>
      </c>
      <c r="AJ154">
        <v>1.1000000000000001</v>
      </c>
      <c r="AK154">
        <v>0</v>
      </c>
      <c r="AL154">
        <v>0</v>
      </c>
      <c r="AM154">
        <v>2.59</v>
      </c>
      <c r="AN154">
        <v>56.658999999999999</v>
      </c>
      <c r="AO154">
        <v>3.1160000000000001</v>
      </c>
      <c r="AP154">
        <v>7.3440000000000003</v>
      </c>
      <c r="AQ154">
        <v>0.16300000000000001</v>
      </c>
      <c r="AR154">
        <v>0</v>
      </c>
      <c r="AS154">
        <v>21.704000000000001</v>
      </c>
      <c r="AT154">
        <v>20.323</v>
      </c>
      <c r="AU154">
        <v>0.217</v>
      </c>
      <c r="AV154">
        <v>0.32500000000000001</v>
      </c>
      <c r="AW154">
        <v>0.56299999999999994</v>
      </c>
      <c r="AX154">
        <v>0.23799999999999999</v>
      </c>
      <c r="AY154">
        <v>0</v>
      </c>
      <c r="AZ154">
        <v>0</v>
      </c>
      <c r="BA154">
        <v>189</v>
      </c>
      <c r="BB154">
        <v>0</v>
      </c>
      <c r="BC154" t="s">
        <v>67</v>
      </c>
      <c r="BD154">
        <v>0</v>
      </c>
      <c r="BE154" t="s">
        <v>72</v>
      </c>
      <c r="BF154" t="s">
        <v>69</v>
      </c>
      <c r="BG154">
        <v>1.18</v>
      </c>
      <c r="BH154">
        <v>0</v>
      </c>
      <c r="BI154" s="1">
        <v>45823.836363113427</v>
      </c>
      <c r="BJ154">
        <v>3.6</v>
      </c>
      <c r="BK154">
        <v>0.84889999999999999</v>
      </c>
      <c r="BL154" s="36">
        <f>HLOOKUP($A154,차량별코스!$E$1:$AZ$20,_xlfn.XLOOKUP(탕데이터!$I154,차량별코스!$D$2:$D$20,차량별코스!$A$2:$A$20),0)</f>
        <v>9</v>
      </c>
      <c r="BM154">
        <f t="shared" si="37"/>
        <v>499.38200000000006</v>
      </c>
      <c r="BN154">
        <f t="shared" si="38"/>
        <v>263.78300000000002</v>
      </c>
      <c r="BO154">
        <f>IF(COUNTIFS($BL$2:$BL154,$BL154,$O$2:$O154,$O154,$G$2:$G154,$G154)=1,_xlfn.MAXIFS($BO$2:$BO153,$O$2:$O153,$O154,$G$2:$G153,$G154)+1,_xlfn.MAXIFS($BO$2:$BO153,$O$2:$O153,$O154,$G$2:$G153,$G154))</f>
        <v>2</v>
      </c>
      <c r="BP154">
        <f t="shared" si="39"/>
        <v>1123.424</v>
      </c>
      <c r="BQ154">
        <f t="shared" si="40"/>
        <v>13.48</v>
      </c>
      <c r="BR154">
        <f t="shared" si="41"/>
        <v>20.22</v>
      </c>
      <c r="BS154">
        <f t="shared" si="42"/>
        <v>35.048000000000002</v>
      </c>
      <c r="BT154">
        <f t="shared" si="43"/>
        <v>14.828000000000001</v>
      </c>
      <c r="BU154">
        <f t="shared" si="44"/>
        <v>0</v>
      </c>
      <c r="BV154">
        <f t="shared" si="45"/>
        <v>0</v>
      </c>
      <c r="BW154">
        <f t="shared" si="46"/>
        <v>1207</v>
      </c>
      <c r="BX154">
        <f t="shared" si="47"/>
        <v>2880</v>
      </c>
      <c r="BY154" t="str">
        <f t="shared" si="48"/>
        <v>직행1</v>
      </c>
      <c r="BZ154">
        <f t="shared" si="49"/>
        <v>9</v>
      </c>
    </row>
    <row r="155" spans="1:78" x14ac:dyDescent="0.3">
      <c r="A155" s="32">
        <f t="shared" si="50"/>
        <v>45823</v>
      </c>
      <c r="B155" s="1">
        <v>45823.628460648149</v>
      </c>
      <c r="C155" t="s">
        <v>60</v>
      </c>
      <c r="D155" t="s">
        <v>60</v>
      </c>
      <c r="E155" t="s">
        <v>60</v>
      </c>
      <c r="F155" t="s">
        <v>61</v>
      </c>
      <c r="G155" t="s">
        <v>62</v>
      </c>
      <c r="H155" t="s">
        <v>63</v>
      </c>
      <c r="I155" t="s">
        <v>70</v>
      </c>
      <c r="J155" t="s">
        <v>65</v>
      </c>
      <c r="K155" t="s">
        <v>71</v>
      </c>
      <c r="L155">
        <v>14</v>
      </c>
      <c r="M155">
        <v>1</v>
      </c>
      <c r="N155">
        <v>168</v>
      </c>
      <c r="O155">
        <v>2880</v>
      </c>
      <c r="P155" t="s">
        <v>240</v>
      </c>
      <c r="Q155" s="1">
        <v>45786.607562812504</v>
      </c>
      <c r="R155">
        <v>16.831</v>
      </c>
      <c r="S155">
        <v>5.2249999999999996</v>
      </c>
      <c r="T155">
        <v>3.2210000000000001</v>
      </c>
      <c r="U155">
        <v>1511</v>
      </c>
      <c r="V155">
        <v>72</v>
      </c>
      <c r="W155">
        <v>239</v>
      </c>
      <c r="X155">
        <v>289</v>
      </c>
      <c r="Y155">
        <v>0</v>
      </c>
      <c r="Z155">
        <v>1</v>
      </c>
      <c r="AA155">
        <v>0</v>
      </c>
      <c r="AB155">
        <v>0</v>
      </c>
      <c r="AC155">
        <v>92</v>
      </c>
      <c r="AD155">
        <v>40.1</v>
      </c>
      <c r="AE155">
        <v>50.492899000000001</v>
      </c>
      <c r="AF155">
        <v>64.400000000000006</v>
      </c>
      <c r="AG155">
        <v>5.8</v>
      </c>
      <c r="AH155">
        <v>10.9</v>
      </c>
      <c r="AI155">
        <v>15</v>
      </c>
      <c r="AJ155">
        <v>3.9</v>
      </c>
      <c r="AK155">
        <v>0</v>
      </c>
      <c r="AL155">
        <v>0</v>
      </c>
      <c r="AM155">
        <v>2.73</v>
      </c>
      <c r="AN155">
        <v>48.402999999999999</v>
      </c>
      <c r="AO155">
        <v>4.7649999999999997</v>
      </c>
      <c r="AP155">
        <v>15.817</v>
      </c>
      <c r="AQ155">
        <v>0.11899999999999999</v>
      </c>
      <c r="AR155">
        <v>0</v>
      </c>
      <c r="AS155">
        <v>5.9409999999999998</v>
      </c>
      <c r="AT155">
        <v>16.100000000000001</v>
      </c>
      <c r="AU155">
        <v>1.45</v>
      </c>
      <c r="AV155">
        <v>2.7250000000000001</v>
      </c>
      <c r="AW155">
        <v>3.75</v>
      </c>
      <c r="AX155">
        <v>0.97499999999999998</v>
      </c>
      <c r="AY155">
        <v>0</v>
      </c>
      <c r="AZ155">
        <v>0</v>
      </c>
      <c r="BA155">
        <v>170</v>
      </c>
      <c r="BB155">
        <v>0</v>
      </c>
      <c r="BC155" t="s">
        <v>67</v>
      </c>
      <c r="BD155">
        <v>0</v>
      </c>
      <c r="BE155" t="s">
        <v>72</v>
      </c>
      <c r="BF155" t="s">
        <v>69</v>
      </c>
      <c r="BG155">
        <v>1.18</v>
      </c>
      <c r="BH155">
        <v>0</v>
      </c>
      <c r="BI155" s="1">
        <v>45823.836363113427</v>
      </c>
      <c r="BJ155">
        <v>3.6</v>
      </c>
      <c r="BK155">
        <v>0.89480000000000004</v>
      </c>
      <c r="BL155" s="36">
        <f>HLOOKUP($A155,차량별코스!$E$1:$AZ$20,_xlfn.XLOOKUP(탕데이터!$I155,차량별코스!$D$2:$D$20,차량별코스!$A$2:$A$20),0)</f>
        <v>9</v>
      </c>
      <c r="BM155">
        <f t="shared" si="37"/>
        <v>499.38200000000006</v>
      </c>
      <c r="BN155">
        <f t="shared" si="38"/>
        <v>263.78300000000002</v>
      </c>
      <c r="BO155">
        <f>IF(COUNTIFS($BL$2:$BL155,$BL155,$O$2:$O155,$O155,$G$2:$G155,$G155)=1,_xlfn.MAXIFS($BO$2:$BO154,$O$2:$O154,$O155,$G$2:$G154,$G155)+1,_xlfn.MAXIFS($BO$2:$BO154,$O$2:$O154,$O155,$G$2:$G154,$G155))</f>
        <v>2</v>
      </c>
      <c r="BP155">
        <f t="shared" si="39"/>
        <v>662.08400000000006</v>
      </c>
      <c r="BQ155">
        <f t="shared" si="40"/>
        <v>87.637999999999991</v>
      </c>
      <c r="BR155">
        <f t="shared" si="41"/>
        <v>164.69900000000001</v>
      </c>
      <c r="BS155">
        <f t="shared" si="42"/>
        <v>226.65</v>
      </c>
      <c r="BT155">
        <f t="shared" si="43"/>
        <v>58.929000000000002</v>
      </c>
      <c r="BU155">
        <f t="shared" si="44"/>
        <v>0</v>
      </c>
      <c r="BV155">
        <f t="shared" si="45"/>
        <v>0</v>
      </c>
      <c r="BW155">
        <f t="shared" si="46"/>
        <v>1200.0000000000002</v>
      </c>
      <c r="BX155">
        <f t="shared" si="47"/>
        <v>2880</v>
      </c>
      <c r="BY155" t="str">
        <f t="shared" si="48"/>
        <v>직행1</v>
      </c>
      <c r="BZ155">
        <f t="shared" si="49"/>
        <v>9</v>
      </c>
    </row>
    <row r="156" spans="1:78" x14ac:dyDescent="0.3">
      <c r="A156" s="32">
        <f t="shared" si="50"/>
        <v>45823</v>
      </c>
      <c r="B156" s="1">
        <v>45823.651620370372</v>
      </c>
      <c r="C156" t="s">
        <v>60</v>
      </c>
      <c r="D156" t="s">
        <v>60</v>
      </c>
      <c r="E156" t="s">
        <v>60</v>
      </c>
      <c r="F156" t="s">
        <v>61</v>
      </c>
      <c r="G156" t="s">
        <v>62</v>
      </c>
      <c r="H156" t="s">
        <v>63</v>
      </c>
      <c r="I156" t="s">
        <v>70</v>
      </c>
      <c r="J156" t="s">
        <v>65</v>
      </c>
      <c r="K156" t="s">
        <v>71</v>
      </c>
      <c r="L156">
        <v>14</v>
      </c>
      <c r="M156">
        <v>1</v>
      </c>
      <c r="N156">
        <v>168</v>
      </c>
      <c r="O156">
        <v>2880</v>
      </c>
      <c r="P156" t="s">
        <v>240</v>
      </c>
      <c r="Q156" s="1">
        <v>45786.607562812504</v>
      </c>
      <c r="R156">
        <v>39.466000000000001</v>
      </c>
      <c r="S156">
        <v>12.340999999999999</v>
      </c>
      <c r="T156">
        <v>3.198</v>
      </c>
      <c r="U156">
        <v>3273</v>
      </c>
      <c r="V156">
        <v>137</v>
      </c>
      <c r="W156">
        <v>505</v>
      </c>
      <c r="X156">
        <v>809</v>
      </c>
      <c r="Y156">
        <v>0</v>
      </c>
      <c r="Z156">
        <v>4</v>
      </c>
      <c r="AA156">
        <v>0</v>
      </c>
      <c r="AB156">
        <v>0</v>
      </c>
      <c r="AC156">
        <v>95</v>
      </c>
      <c r="AD156">
        <v>43.41</v>
      </c>
      <c r="AE156">
        <v>54.001319000000002</v>
      </c>
      <c r="AF156">
        <v>95</v>
      </c>
      <c r="AG156">
        <v>1.3</v>
      </c>
      <c r="AH156">
        <v>1</v>
      </c>
      <c r="AI156">
        <v>1.7</v>
      </c>
      <c r="AJ156">
        <v>1</v>
      </c>
      <c r="AK156">
        <v>0</v>
      </c>
      <c r="AL156">
        <v>0</v>
      </c>
      <c r="AM156">
        <v>2.71</v>
      </c>
      <c r="AN156">
        <v>52.713000000000001</v>
      </c>
      <c r="AO156">
        <v>4.1859999999999999</v>
      </c>
      <c r="AP156">
        <v>15.429</v>
      </c>
      <c r="AQ156">
        <v>0.20300000000000001</v>
      </c>
      <c r="AR156">
        <v>0</v>
      </c>
      <c r="AS156">
        <v>10.135</v>
      </c>
      <c r="AT156">
        <v>50.667000000000002</v>
      </c>
      <c r="AU156">
        <v>0.69299999999999995</v>
      </c>
      <c r="AV156">
        <v>0.53300000000000003</v>
      </c>
      <c r="AW156">
        <v>0.90700000000000003</v>
      </c>
      <c r="AX156">
        <v>0.53300000000000003</v>
      </c>
      <c r="AY156">
        <v>0</v>
      </c>
      <c r="AZ156">
        <v>0</v>
      </c>
      <c r="BA156">
        <v>398</v>
      </c>
      <c r="BB156">
        <v>0</v>
      </c>
      <c r="BC156" t="s">
        <v>67</v>
      </c>
      <c r="BD156">
        <v>0</v>
      </c>
      <c r="BE156" t="s">
        <v>72</v>
      </c>
      <c r="BF156" t="s">
        <v>69</v>
      </c>
      <c r="BG156">
        <v>1.18</v>
      </c>
      <c r="BH156">
        <v>0</v>
      </c>
      <c r="BI156" s="1">
        <v>45823.836363113427</v>
      </c>
      <c r="BJ156">
        <v>3.6</v>
      </c>
      <c r="BK156">
        <v>0.88829999999999998</v>
      </c>
      <c r="BL156" s="36">
        <f>HLOOKUP($A156,차량별코스!$E$1:$AZ$20,_xlfn.XLOOKUP(탕데이터!$I156,차량별코스!$D$2:$D$20,차량별코스!$A$2:$A$20),0)</f>
        <v>9</v>
      </c>
      <c r="BM156">
        <f t="shared" si="37"/>
        <v>499.38200000000006</v>
      </c>
      <c r="BN156">
        <f t="shared" si="38"/>
        <v>263.78300000000002</v>
      </c>
      <c r="BO156">
        <f>IF(COUNTIFS($BL$2:$BL156,$BL156,$O$2:$O156,$O156,$G$2:$G156,$G156)=1,_xlfn.MAXIFS($BO$2:$BO155,$O$2:$O155,$O156,$G$2:$G155,$G156)+1,_xlfn.MAXIFS($BO$2:$BO155,$O$2:$O155,$O156,$G$2:$G155,$G156))</f>
        <v>2</v>
      </c>
      <c r="BP156">
        <f t="shared" si="39"/>
        <v>2467.35</v>
      </c>
      <c r="BQ156">
        <f t="shared" si="40"/>
        <v>42.549000000000007</v>
      </c>
      <c r="BR156">
        <f t="shared" si="41"/>
        <v>32.730000000000004</v>
      </c>
      <c r="BS156">
        <f t="shared" si="42"/>
        <v>55.641000000000005</v>
      </c>
      <c r="BT156">
        <f t="shared" si="43"/>
        <v>32.730000000000004</v>
      </c>
      <c r="BU156">
        <f t="shared" si="44"/>
        <v>0</v>
      </c>
      <c r="BV156">
        <f t="shared" si="45"/>
        <v>0</v>
      </c>
      <c r="BW156">
        <f t="shared" si="46"/>
        <v>2631</v>
      </c>
      <c r="BX156">
        <f t="shared" si="47"/>
        <v>2880</v>
      </c>
      <c r="BY156" t="str">
        <f t="shared" si="48"/>
        <v>직행1</v>
      </c>
      <c r="BZ156">
        <f t="shared" si="49"/>
        <v>9</v>
      </c>
    </row>
    <row r="157" spans="1:78" x14ac:dyDescent="0.3">
      <c r="A157" s="32">
        <f t="shared" si="50"/>
        <v>45823</v>
      </c>
      <c r="B157" s="1">
        <v>45823.694178240738</v>
      </c>
      <c r="C157" t="s">
        <v>60</v>
      </c>
      <c r="D157" t="s">
        <v>60</v>
      </c>
      <c r="E157" t="s">
        <v>60</v>
      </c>
      <c r="F157" t="s">
        <v>61</v>
      </c>
      <c r="G157" t="s">
        <v>62</v>
      </c>
      <c r="H157" t="s">
        <v>63</v>
      </c>
      <c r="I157" t="s">
        <v>70</v>
      </c>
      <c r="J157" t="s">
        <v>65</v>
      </c>
      <c r="K157" t="s">
        <v>71</v>
      </c>
      <c r="L157">
        <v>14</v>
      </c>
      <c r="M157">
        <v>1</v>
      </c>
      <c r="N157">
        <v>168</v>
      </c>
      <c r="O157">
        <v>2880</v>
      </c>
      <c r="P157" t="s">
        <v>240</v>
      </c>
      <c r="Q157" s="1">
        <v>45786.607562812504</v>
      </c>
      <c r="R157">
        <v>19.219000000000001</v>
      </c>
      <c r="S157">
        <v>6.5419999999999998</v>
      </c>
      <c r="T157">
        <v>2.9380000000000002</v>
      </c>
      <c r="U157">
        <v>1666</v>
      </c>
      <c r="V157">
        <v>54</v>
      </c>
      <c r="W157">
        <v>196</v>
      </c>
      <c r="X157">
        <v>385</v>
      </c>
      <c r="Y157">
        <v>0</v>
      </c>
      <c r="Z157">
        <v>8</v>
      </c>
      <c r="AA157">
        <v>0</v>
      </c>
      <c r="AB157">
        <v>0</v>
      </c>
      <c r="AC157">
        <v>87</v>
      </c>
      <c r="AD157">
        <v>41.53</v>
      </c>
      <c r="AE157">
        <v>48.861905</v>
      </c>
      <c r="AF157">
        <v>97.7</v>
      </c>
      <c r="AG157">
        <v>0.5</v>
      </c>
      <c r="AH157">
        <v>0.8</v>
      </c>
      <c r="AI157">
        <v>0.9</v>
      </c>
      <c r="AJ157">
        <v>0.1</v>
      </c>
      <c r="AK157">
        <v>0</v>
      </c>
      <c r="AL157">
        <v>0</v>
      </c>
      <c r="AM157">
        <v>2.4900000000000002</v>
      </c>
      <c r="AN157">
        <v>51.828000000000003</v>
      </c>
      <c r="AO157">
        <v>3.2410000000000001</v>
      </c>
      <c r="AP157">
        <v>11.765000000000001</v>
      </c>
      <c r="AQ157">
        <v>0.156</v>
      </c>
      <c r="AR157">
        <v>0</v>
      </c>
      <c r="AS157">
        <v>41.625</v>
      </c>
      <c r="AT157">
        <v>26.053000000000001</v>
      </c>
      <c r="AU157">
        <v>0.13300000000000001</v>
      </c>
      <c r="AV157">
        <v>0.21299999999999999</v>
      </c>
      <c r="AW157">
        <v>0.24</v>
      </c>
      <c r="AX157">
        <v>2.7E-2</v>
      </c>
      <c r="AY157">
        <v>0</v>
      </c>
      <c r="AZ157">
        <v>0</v>
      </c>
      <c r="BA157">
        <v>192</v>
      </c>
      <c r="BB157">
        <v>0</v>
      </c>
      <c r="BC157" t="s">
        <v>67</v>
      </c>
      <c r="BD157">
        <v>0</v>
      </c>
      <c r="BE157" t="s">
        <v>72</v>
      </c>
      <c r="BF157" t="s">
        <v>69</v>
      </c>
      <c r="BG157">
        <v>1.18</v>
      </c>
      <c r="BH157">
        <v>0</v>
      </c>
      <c r="BI157" s="1">
        <v>45823.836363113427</v>
      </c>
      <c r="BJ157">
        <v>3.6</v>
      </c>
      <c r="BK157">
        <v>0.81610000000000005</v>
      </c>
      <c r="BL157" s="36">
        <f>HLOOKUP($A157,차량별코스!$E$1:$AZ$20,_xlfn.XLOOKUP(탕데이터!$I157,차량별코스!$D$2:$D$20,차량별코스!$A$2:$A$20),0)</f>
        <v>9</v>
      </c>
      <c r="BM157">
        <f t="shared" si="37"/>
        <v>499.38200000000006</v>
      </c>
      <c r="BN157">
        <f t="shared" si="38"/>
        <v>263.78300000000002</v>
      </c>
      <c r="BO157">
        <f>IF(COUNTIFS($BL$2:$BL157,$BL157,$O$2:$O157,$O157,$G$2:$G157,$G157)=1,_xlfn.MAXIFS($BO$2:$BO156,$O$2:$O156,$O157,$G$2:$G156,$G157)+1,_xlfn.MAXIFS($BO$2:$BO156,$O$2:$O156,$O157,$G$2:$G156,$G157))</f>
        <v>2</v>
      </c>
      <c r="BP157">
        <f t="shared" si="39"/>
        <v>1377.682</v>
      </c>
      <c r="BQ157">
        <f t="shared" si="40"/>
        <v>8.33</v>
      </c>
      <c r="BR157">
        <f t="shared" si="41"/>
        <v>13.327999999999999</v>
      </c>
      <c r="BS157">
        <f t="shared" si="42"/>
        <v>14.994000000000002</v>
      </c>
      <c r="BT157">
        <f t="shared" si="43"/>
        <v>1.6659999999999999</v>
      </c>
      <c r="BU157">
        <f t="shared" si="44"/>
        <v>0</v>
      </c>
      <c r="BV157">
        <f t="shared" si="45"/>
        <v>0</v>
      </c>
      <c r="BW157">
        <f t="shared" si="46"/>
        <v>1415.9999999999998</v>
      </c>
      <c r="BX157">
        <f t="shared" si="47"/>
        <v>2880</v>
      </c>
      <c r="BY157" t="str">
        <f t="shared" si="48"/>
        <v>직행1</v>
      </c>
      <c r="BZ157">
        <f t="shared" si="49"/>
        <v>9</v>
      </c>
    </row>
    <row r="158" spans="1:78" x14ac:dyDescent="0.3">
      <c r="A158" s="32">
        <f t="shared" si="50"/>
        <v>45823</v>
      </c>
      <c r="B158" s="1">
        <v>45823.715844907405</v>
      </c>
      <c r="C158" t="s">
        <v>60</v>
      </c>
      <c r="D158" t="s">
        <v>60</v>
      </c>
      <c r="E158" t="s">
        <v>60</v>
      </c>
      <c r="F158" t="s">
        <v>61</v>
      </c>
      <c r="G158" t="s">
        <v>62</v>
      </c>
      <c r="H158" t="s">
        <v>63</v>
      </c>
      <c r="I158" t="s">
        <v>70</v>
      </c>
      <c r="J158" t="s">
        <v>65</v>
      </c>
      <c r="K158" t="s">
        <v>71</v>
      </c>
      <c r="L158">
        <v>14</v>
      </c>
      <c r="M158">
        <v>1</v>
      </c>
      <c r="N158">
        <v>168</v>
      </c>
      <c r="O158">
        <v>2880</v>
      </c>
      <c r="P158" t="s">
        <v>240</v>
      </c>
      <c r="Q158" s="1">
        <v>45786.607562812504</v>
      </c>
      <c r="R158">
        <v>39.795000000000002</v>
      </c>
      <c r="S158">
        <v>13.6</v>
      </c>
      <c r="T158">
        <v>2.9260000000000002</v>
      </c>
      <c r="U158">
        <v>4134</v>
      </c>
      <c r="V158">
        <v>22</v>
      </c>
      <c r="W158">
        <v>969</v>
      </c>
      <c r="X158">
        <v>744</v>
      </c>
      <c r="Y158">
        <v>0</v>
      </c>
      <c r="Z158">
        <v>10</v>
      </c>
      <c r="AA158">
        <v>0</v>
      </c>
      <c r="AB158">
        <v>0</v>
      </c>
      <c r="AC158">
        <v>90</v>
      </c>
      <c r="AD158">
        <v>34.65</v>
      </c>
      <c r="AE158">
        <v>45.581268000000001</v>
      </c>
      <c r="AF158">
        <v>79.599999999999994</v>
      </c>
      <c r="AG158">
        <v>3.7</v>
      </c>
      <c r="AH158">
        <v>9.6999999999999993</v>
      </c>
      <c r="AI158">
        <v>6.5</v>
      </c>
      <c r="AJ158">
        <v>0.5</v>
      </c>
      <c r="AK158">
        <v>0</v>
      </c>
      <c r="AL158">
        <v>0</v>
      </c>
      <c r="AM158">
        <v>2.48</v>
      </c>
      <c r="AN158">
        <v>48.243000000000002</v>
      </c>
      <c r="AO158">
        <v>0.53200000000000003</v>
      </c>
      <c r="AP158">
        <v>23.44</v>
      </c>
      <c r="AQ158">
        <v>0.17599999999999999</v>
      </c>
      <c r="AR158">
        <v>0</v>
      </c>
      <c r="AS158">
        <v>25.129000000000001</v>
      </c>
      <c r="AT158">
        <v>54.393000000000001</v>
      </c>
      <c r="AU158">
        <v>2.528</v>
      </c>
      <c r="AV158">
        <v>6.6280000000000001</v>
      </c>
      <c r="AW158">
        <v>4.4420000000000002</v>
      </c>
      <c r="AX158">
        <v>0.34200000000000003</v>
      </c>
      <c r="AY158">
        <v>0</v>
      </c>
      <c r="AZ158">
        <v>0</v>
      </c>
      <c r="BA158">
        <v>394</v>
      </c>
      <c r="BB158">
        <v>0</v>
      </c>
      <c r="BC158" t="s">
        <v>67</v>
      </c>
      <c r="BD158">
        <v>0</v>
      </c>
      <c r="BE158" t="s">
        <v>72</v>
      </c>
      <c r="BF158" t="s">
        <v>69</v>
      </c>
      <c r="BG158">
        <v>1.18</v>
      </c>
      <c r="BH158">
        <v>0</v>
      </c>
      <c r="BI158" s="1">
        <v>45823.836363113427</v>
      </c>
      <c r="BJ158">
        <v>3.6</v>
      </c>
      <c r="BK158">
        <v>0.81279999999999997</v>
      </c>
      <c r="BL158" s="36">
        <f>HLOOKUP($A158,차량별코스!$E$1:$AZ$20,_xlfn.XLOOKUP(탕데이터!$I158,차량별코스!$D$2:$D$20,차량별코스!$A$2:$A$20),0)</f>
        <v>9</v>
      </c>
      <c r="BM158">
        <f t="shared" si="37"/>
        <v>499.38200000000006</v>
      </c>
      <c r="BN158">
        <f t="shared" si="38"/>
        <v>263.78300000000002</v>
      </c>
      <c r="BO158">
        <f>IF(COUNTIFS($BL$2:$BL158,$BL158,$O$2:$O158,$O158,$G$2:$G158,$G158)=1,_xlfn.MAXIFS($BO$2:$BO157,$O$2:$O157,$O158,$G$2:$G157,$G158)+1,_xlfn.MAXIFS($BO$2:$BO157,$O$2:$O157,$O158,$G$2:$G157,$G158))</f>
        <v>2</v>
      </c>
      <c r="BP158">
        <f t="shared" si="39"/>
        <v>2299.6639999999998</v>
      </c>
      <c r="BQ158">
        <f t="shared" si="40"/>
        <v>152.95800000000003</v>
      </c>
      <c r="BR158">
        <f t="shared" si="41"/>
        <v>400.99799999999993</v>
      </c>
      <c r="BS158">
        <f t="shared" si="42"/>
        <v>268.71000000000004</v>
      </c>
      <c r="BT158">
        <f t="shared" si="43"/>
        <v>20.67</v>
      </c>
      <c r="BU158">
        <f t="shared" si="44"/>
        <v>0</v>
      </c>
      <c r="BV158">
        <f t="shared" si="45"/>
        <v>0</v>
      </c>
      <c r="BW158">
        <f t="shared" si="46"/>
        <v>3143</v>
      </c>
      <c r="BX158">
        <f t="shared" si="47"/>
        <v>2880</v>
      </c>
      <c r="BY158" t="str">
        <f t="shared" si="48"/>
        <v>직행1</v>
      </c>
      <c r="BZ158">
        <f t="shared" si="49"/>
        <v>9</v>
      </c>
    </row>
    <row r="159" spans="1:78" x14ac:dyDescent="0.3">
      <c r="A159" s="32">
        <f t="shared" si="50"/>
        <v>45809</v>
      </c>
      <c r="B159" s="1">
        <v>45809.326365740744</v>
      </c>
      <c r="C159" t="s">
        <v>60</v>
      </c>
      <c r="D159" t="s">
        <v>60</v>
      </c>
      <c r="E159" t="s">
        <v>60</v>
      </c>
      <c r="F159" t="s">
        <v>61</v>
      </c>
      <c r="G159" t="s">
        <v>62</v>
      </c>
      <c r="H159" t="s">
        <v>63</v>
      </c>
      <c r="I159" t="s">
        <v>73</v>
      </c>
      <c r="J159" t="s">
        <v>65</v>
      </c>
      <c r="K159" t="s">
        <v>66</v>
      </c>
      <c r="L159">
        <v>15</v>
      </c>
      <c r="M159">
        <v>3</v>
      </c>
      <c r="N159">
        <v>168</v>
      </c>
      <c r="O159">
        <v>2065</v>
      </c>
      <c r="P159" t="s">
        <v>239</v>
      </c>
      <c r="Q159" s="1">
        <v>45786.607561423611</v>
      </c>
      <c r="R159">
        <v>16.213999999999999</v>
      </c>
      <c r="S159">
        <v>4.1989999999999998</v>
      </c>
      <c r="T159">
        <v>3.8610000000000002</v>
      </c>
      <c r="U159">
        <v>1850</v>
      </c>
      <c r="V159">
        <v>28</v>
      </c>
      <c r="W159">
        <v>533</v>
      </c>
      <c r="X159">
        <v>323</v>
      </c>
      <c r="Y159">
        <v>0</v>
      </c>
      <c r="Z159">
        <v>0</v>
      </c>
      <c r="AA159">
        <v>0</v>
      </c>
      <c r="AB159">
        <v>0</v>
      </c>
      <c r="AC159">
        <v>87</v>
      </c>
      <c r="AD159">
        <v>31.55</v>
      </c>
      <c r="AE159">
        <v>45.283419000000002</v>
      </c>
      <c r="AF159">
        <v>82.1</v>
      </c>
      <c r="AG159">
        <v>5.8</v>
      </c>
      <c r="AH159">
        <v>6.1</v>
      </c>
      <c r="AI159">
        <v>5.4</v>
      </c>
      <c r="AJ159">
        <v>0.7</v>
      </c>
      <c r="AK159">
        <v>0</v>
      </c>
      <c r="AL159">
        <v>0</v>
      </c>
      <c r="AM159">
        <v>3.51</v>
      </c>
      <c r="AN159">
        <v>31.751000000000001</v>
      </c>
      <c r="AO159">
        <v>1.5129999999999999</v>
      </c>
      <c r="AP159">
        <v>28.811</v>
      </c>
      <c r="AQ159">
        <v>0.185</v>
      </c>
      <c r="AR159">
        <v>0</v>
      </c>
      <c r="AS159">
        <v>0</v>
      </c>
      <c r="AT159">
        <v>24.63</v>
      </c>
      <c r="AU159">
        <v>1.74</v>
      </c>
      <c r="AV159">
        <v>1.83</v>
      </c>
      <c r="AW159">
        <v>1.62</v>
      </c>
      <c r="AX159">
        <v>0.21</v>
      </c>
      <c r="AY159">
        <v>0</v>
      </c>
      <c r="AZ159">
        <v>0</v>
      </c>
      <c r="BA159">
        <v>146</v>
      </c>
      <c r="BB159">
        <v>0</v>
      </c>
      <c r="BC159" t="s">
        <v>74</v>
      </c>
      <c r="BD159">
        <v>0</v>
      </c>
      <c r="BE159" t="s">
        <v>68</v>
      </c>
      <c r="BF159" t="s">
        <v>75</v>
      </c>
      <c r="BG159">
        <v>1.1000000000000001</v>
      </c>
      <c r="BH159">
        <v>0</v>
      </c>
      <c r="BI159" s="1">
        <v>45820.564284490742</v>
      </c>
      <c r="BJ159">
        <v>3.6</v>
      </c>
      <c r="BK159">
        <v>1.0726</v>
      </c>
      <c r="BL159" s="36">
        <f>HLOOKUP($A159,차량별코스!$E$1:$AZ$20,_xlfn.XLOOKUP(탕데이터!$I159,차량별코스!$D$2:$D$20,차량별코스!$A$2:$A$20),0)</f>
        <v>1</v>
      </c>
      <c r="BM159">
        <f t="shared" si="37"/>
        <v>2438.1899999999991</v>
      </c>
      <c r="BN159">
        <f t="shared" si="38"/>
        <v>459.62900000000002</v>
      </c>
      <c r="BO159">
        <f>IF(COUNTIFS($BL$2:$BL159,$BL159,$O$2:$O159,$O159,$G$2:$G159,$G159)=1,_xlfn.MAXIFS($BO$2:$BO158,$O$2:$O158,$O159,$G$2:$G158,$G159)+1,_xlfn.MAXIFS($BO$2:$BO158,$O$2:$O158,$O159,$G$2:$G158,$G159))</f>
        <v>1</v>
      </c>
      <c r="BP159">
        <f t="shared" si="39"/>
        <v>957.84999999999991</v>
      </c>
      <c r="BQ159">
        <f t="shared" si="40"/>
        <v>107.3</v>
      </c>
      <c r="BR159">
        <f t="shared" si="41"/>
        <v>112.85</v>
      </c>
      <c r="BS159">
        <f t="shared" si="42"/>
        <v>99.9</v>
      </c>
      <c r="BT159">
        <f t="shared" si="43"/>
        <v>12.95</v>
      </c>
      <c r="BU159">
        <f t="shared" si="44"/>
        <v>0</v>
      </c>
      <c r="BV159">
        <f t="shared" si="45"/>
        <v>0</v>
      </c>
      <c r="BW159">
        <f t="shared" si="46"/>
        <v>1290.8499999999999</v>
      </c>
      <c r="BX159">
        <f t="shared" si="47"/>
        <v>2065</v>
      </c>
      <c r="BY159" t="str">
        <f t="shared" si="48"/>
        <v>직행1</v>
      </c>
      <c r="BZ159">
        <f t="shared" si="49"/>
        <v>1</v>
      </c>
    </row>
    <row r="160" spans="1:78" x14ac:dyDescent="0.3">
      <c r="A160" s="32">
        <f t="shared" si="50"/>
        <v>45809</v>
      </c>
      <c r="B160" s="1">
        <v>45809.350543981483</v>
      </c>
      <c r="C160" t="s">
        <v>60</v>
      </c>
      <c r="D160" t="s">
        <v>60</v>
      </c>
      <c r="E160" t="s">
        <v>60</v>
      </c>
      <c r="F160" t="s">
        <v>61</v>
      </c>
      <c r="G160" t="s">
        <v>62</v>
      </c>
      <c r="H160" t="s">
        <v>63</v>
      </c>
      <c r="I160" t="s">
        <v>73</v>
      </c>
      <c r="J160" t="s">
        <v>65</v>
      </c>
      <c r="K160" t="s">
        <v>66</v>
      </c>
      <c r="L160">
        <v>15</v>
      </c>
      <c r="M160">
        <v>3</v>
      </c>
      <c r="N160">
        <v>168</v>
      </c>
      <c r="O160">
        <v>2065</v>
      </c>
      <c r="P160" t="s">
        <v>239</v>
      </c>
      <c r="Q160" s="1">
        <v>45786.607561423611</v>
      </c>
      <c r="R160">
        <v>43.665999999999997</v>
      </c>
      <c r="S160">
        <v>10.205</v>
      </c>
      <c r="T160">
        <v>4.2789999999999999</v>
      </c>
      <c r="U160">
        <v>4036</v>
      </c>
      <c r="V160">
        <v>15</v>
      </c>
      <c r="W160">
        <v>971</v>
      </c>
      <c r="X160">
        <v>1172</v>
      </c>
      <c r="Y160">
        <v>0</v>
      </c>
      <c r="Z160">
        <v>10</v>
      </c>
      <c r="AA160">
        <v>1</v>
      </c>
      <c r="AB160">
        <v>228</v>
      </c>
      <c r="AC160">
        <v>91</v>
      </c>
      <c r="AD160">
        <v>38.950000000000003</v>
      </c>
      <c r="AE160">
        <v>51.540149</v>
      </c>
      <c r="AF160">
        <v>88.8</v>
      </c>
      <c r="AG160">
        <v>3.1</v>
      </c>
      <c r="AH160">
        <v>2.5</v>
      </c>
      <c r="AI160">
        <v>4.9000000000000004</v>
      </c>
      <c r="AJ160">
        <v>0.6</v>
      </c>
      <c r="AK160">
        <v>0</v>
      </c>
      <c r="AL160">
        <v>0</v>
      </c>
      <c r="AM160">
        <v>3.89</v>
      </c>
      <c r="AN160">
        <v>32.698</v>
      </c>
      <c r="AO160">
        <v>0.372</v>
      </c>
      <c r="AP160">
        <v>24.058</v>
      </c>
      <c r="AQ160">
        <v>0.252</v>
      </c>
      <c r="AR160">
        <v>0</v>
      </c>
      <c r="AS160">
        <v>22.901</v>
      </c>
      <c r="AT160">
        <v>59.2</v>
      </c>
      <c r="AU160">
        <v>2.0670000000000002</v>
      </c>
      <c r="AV160">
        <v>1.667</v>
      </c>
      <c r="AW160">
        <v>3.2669999999999999</v>
      </c>
      <c r="AX160">
        <v>0.4</v>
      </c>
      <c r="AY160">
        <v>0</v>
      </c>
      <c r="AZ160">
        <v>0</v>
      </c>
      <c r="BA160">
        <v>434</v>
      </c>
      <c r="BB160">
        <v>0</v>
      </c>
      <c r="BC160" t="s">
        <v>74</v>
      </c>
      <c r="BD160">
        <v>0</v>
      </c>
      <c r="BE160" t="s">
        <v>68</v>
      </c>
      <c r="BF160" t="s">
        <v>75</v>
      </c>
      <c r="BG160">
        <v>1.1000000000000001</v>
      </c>
      <c r="BH160">
        <v>0</v>
      </c>
      <c r="BI160" s="1">
        <v>45820.564284490742</v>
      </c>
      <c r="BJ160">
        <v>3.6</v>
      </c>
      <c r="BK160">
        <v>1.1886000000000001</v>
      </c>
      <c r="BL160" s="36">
        <f>HLOOKUP($A160,차량별코스!$E$1:$AZ$20,_xlfn.XLOOKUP(탕데이터!$I160,차량별코스!$D$2:$D$20,차량별코스!$A$2:$A$20),0)</f>
        <v>1</v>
      </c>
      <c r="BM160">
        <f t="shared" si="37"/>
        <v>2438.1899999999991</v>
      </c>
      <c r="BN160">
        <f t="shared" si="38"/>
        <v>459.62900000000002</v>
      </c>
      <c r="BO160">
        <f>IF(COUNTIFS($BL$2:$BL160,$BL160,$O$2:$O160,$O160,$G$2:$G160,$G160)=1,_xlfn.MAXIFS($BO$2:$BO159,$O$2:$O159,$O160,$G$2:$G159,$G160)+1,_xlfn.MAXIFS($BO$2:$BO159,$O$2:$O159,$O160,$G$2:$G159,$G160))</f>
        <v>1</v>
      </c>
      <c r="BP160">
        <f t="shared" si="39"/>
        <v>2597.9679999999998</v>
      </c>
      <c r="BQ160">
        <f t="shared" si="40"/>
        <v>125.116</v>
      </c>
      <c r="BR160">
        <f t="shared" si="41"/>
        <v>100.9</v>
      </c>
      <c r="BS160">
        <f t="shared" si="42"/>
        <v>197.76400000000001</v>
      </c>
      <c r="BT160">
        <f t="shared" si="43"/>
        <v>24.216000000000001</v>
      </c>
      <c r="BU160">
        <f t="shared" si="44"/>
        <v>0</v>
      </c>
      <c r="BV160">
        <f t="shared" si="45"/>
        <v>0</v>
      </c>
      <c r="BW160">
        <f t="shared" si="46"/>
        <v>3045.9639999999999</v>
      </c>
      <c r="BX160">
        <f t="shared" si="47"/>
        <v>2065</v>
      </c>
      <c r="BY160" t="str">
        <f t="shared" si="48"/>
        <v>직행1</v>
      </c>
      <c r="BZ160">
        <f t="shared" si="49"/>
        <v>1</v>
      </c>
    </row>
    <row r="161" spans="1:78" x14ac:dyDescent="0.3">
      <c r="A161" s="32">
        <f t="shared" si="50"/>
        <v>45809</v>
      </c>
      <c r="B161" s="1">
        <v>45809.459050925929</v>
      </c>
      <c r="C161" t="s">
        <v>60</v>
      </c>
      <c r="D161" t="s">
        <v>60</v>
      </c>
      <c r="E161" t="s">
        <v>60</v>
      </c>
      <c r="F161" t="s">
        <v>61</v>
      </c>
      <c r="G161" t="s">
        <v>62</v>
      </c>
      <c r="H161" t="s">
        <v>63</v>
      </c>
      <c r="I161" t="s">
        <v>73</v>
      </c>
      <c r="J161" t="s">
        <v>65</v>
      </c>
      <c r="K161" t="s">
        <v>66</v>
      </c>
      <c r="L161">
        <v>15</v>
      </c>
      <c r="M161">
        <v>3</v>
      </c>
      <c r="N161">
        <v>168</v>
      </c>
      <c r="O161">
        <v>2065</v>
      </c>
      <c r="P161" t="s">
        <v>239</v>
      </c>
      <c r="Q161" s="1">
        <v>45786.607561423611</v>
      </c>
      <c r="R161">
        <v>67.316000000000003</v>
      </c>
      <c r="S161">
        <v>22.334</v>
      </c>
      <c r="T161">
        <v>3.0139999999999998</v>
      </c>
      <c r="U161">
        <v>9493</v>
      </c>
      <c r="V161">
        <v>215</v>
      </c>
      <c r="W161">
        <v>3564</v>
      </c>
      <c r="X161">
        <v>1677</v>
      </c>
      <c r="Y161">
        <v>0</v>
      </c>
      <c r="Z161">
        <v>11</v>
      </c>
      <c r="AA161">
        <v>2</v>
      </c>
      <c r="AB161">
        <v>1309</v>
      </c>
      <c r="AC161">
        <v>83</v>
      </c>
      <c r="AD161">
        <v>25.53</v>
      </c>
      <c r="AE161">
        <v>42.411206</v>
      </c>
      <c r="AF161">
        <v>78.099999999999994</v>
      </c>
      <c r="AG161">
        <v>7</v>
      </c>
      <c r="AH161">
        <v>10.199999999999999</v>
      </c>
      <c r="AI161">
        <v>4.7</v>
      </c>
      <c r="AJ161">
        <v>0.1</v>
      </c>
      <c r="AK161">
        <v>0</v>
      </c>
      <c r="AL161">
        <v>0</v>
      </c>
      <c r="AM161">
        <v>2.74</v>
      </c>
      <c r="AN161">
        <v>39.518000000000001</v>
      </c>
      <c r="AO161">
        <v>2.2650000000000001</v>
      </c>
      <c r="AP161">
        <v>37.542999999999999</v>
      </c>
      <c r="AQ161">
        <v>0.23799999999999999</v>
      </c>
      <c r="AR161">
        <v>0</v>
      </c>
      <c r="AS161">
        <v>16.341000000000001</v>
      </c>
      <c r="AT161">
        <v>122.357</v>
      </c>
      <c r="AU161">
        <v>10.967000000000001</v>
      </c>
      <c r="AV161">
        <v>15.98</v>
      </c>
      <c r="AW161">
        <v>7.3630000000000004</v>
      </c>
      <c r="AX161">
        <v>0.157</v>
      </c>
      <c r="AY161">
        <v>0</v>
      </c>
      <c r="AZ161">
        <v>0</v>
      </c>
      <c r="BA161">
        <v>662</v>
      </c>
      <c r="BB161">
        <v>2</v>
      </c>
      <c r="BC161" t="s">
        <v>74</v>
      </c>
      <c r="BD161">
        <v>0</v>
      </c>
      <c r="BE161" t="s">
        <v>68</v>
      </c>
      <c r="BF161" t="s">
        <v>75</v>
      </c>
      <c r="BG161">
        <v>1.1000000000000001</v>
      </c>
      <c r="BH161">
        <v>0</v>
      </c>
      <c r="BI161" s="1">
        <v>45820.564284490742</v>
      </c>
      <c r="BJ161">
        <v>3.6</v>
      </c>
      <c r="BK161">
        <v>0.83720000000000006</v>
      </c>
      <c r="BL161" s="36">
        <f>HLOOKUP($A161,차량별코스!$E$1:$AZ$20,_xlfn.XLOOKUP(탕데이터!$I161,차량별코스!$D$2:$D$20,차량별코스!$A$2:$A$20),0)</f>
        <v>1</v>
      </c>
      <c r="BM161">
        <f t="shared" si="37"/>
        <v>2438.1899999999991</v>
      </c>
      <c r="BN161">
        <f t="shared" si="38"/>
        <v>459.62900000000002</v>
      </c>
      <c r="BO161">
        <f>IF(COUNTIFS($BL$2:$BL161,$BL161,$O$2:$O161,$O161,$G$2:$G161,$G161)=1,_xlfn.MAXIFS($BO$2:$BO160,$O$2:$O160,$O161,$G$2:$G160,$G161)+1,_xlfn.MAXIFS($BO$2:$BO160,$O$2:$O160,$O161,$G$2:$G160,$G161))</f>
        <v>1</v>
      </c>
      <c r="BP161">
        <f t="shared" si="39"/>
        <v>3635.0329999999994</v>
      </c>
      <c r="BQ161">
        <f t="shared" si="40"/>
        <v>664.5100000000001</v>
      </c>
      <c r="BR161">
        <f t="shared" si="41"/>
        <v>968.28599999999994</v>
      </c>
      <c r="BS161">
        <f t="shared" si="42"/>
        <v>446.17099999999999</v>
      </c>
      <c r="BT161">
        <f t="shared" si="43"/>
        <v>9.4930000000000003</v>
      </c>
      <c r="BU161">
        <f t="shared" si="44"/>
        <v>0</v>
      </c>
      <c r="BV161">
        <f t="shared" si="45"/>
        <v>0</v>
      </c>
      <c r="BW161">
        <f t="shared" si="46"/>
        <v>5723.4930000000004</v>
      </c>
      <c r="BX161">
        <f t="shared" si="47"/>
        <v>2065</v>
      </c>
      <c r="BY161" t="str">
        <f t="shared" si="48"/>
        <v>직행1</v>
      </c>
      <c r="BZ161">
        <f t="shared" si="49"/>
        <v>1</v>
      </c>
    </row>
    <row r="162" spans="1:78" x14ac:dyDescent="0.3">
      <c r="A162" s="32">
        <f t="shared" si="50"/>
        <v>45809</v>
      </c>
      <c r="B162" s="1">
        <v>45809.600300925929</v>
      </c>
      <c r="C162" t="s">
        <v>60</v>
      </c>
      <c r="D162" t="s">
        <v>60</v>
      </c>
      <c r="E162" t="s">
        <v>60</v>
      </c>
      <c r="F162" t="s">
        <v>61</v>
      </c>
      <c r="G162" t="s">
        <v>62</v>
      </c>
      <c r="H162" t="s">
        <v>63</v>
      </c>
      <c r="I162" t="s">
        <v>73</v>
      </c>
      <c r="J162" t="s">
        <v>65</v>
      </c>
      <c r="K162" t="s">
        <v>66</v>
      </c>
      <c r="L162">
        <v>15</v>
      </c>
      <c r="M162">
        <v>3</v>
      </c>
      <c r="N162">
        <v>168</v>
      </c>
      <c r="O162">
        <v>2065</v>
      </c>
      <c r="P162" t="s">
        <v>239</v>
      </c>
      <c r="Q162" s="1">
        <v>45786.607561423611</v>
      </c>
      <c r="R162">
        <v>101.01</v>
      </c>
      <c r="S162">
        <v>29.431999999999999</v>
      </c>
      <c r="T162">
        <v>3.4319999999999999</v>
      </c>
      <c r="U162">
        <v>11276</v>
      </c>
      <c r="V162">
        <v>48</v>
      </c>
      <c r="W162">
        <v>2693</v>
      </c>
      <c r="X162">
        <v>2700</v>
      </c>
      <c r="Y162">
        <v>0</v>
      </c>
      <c r="Z162">
        <v>14</v>
      </c>
      <c r="AA162">
        <v>1</v>
      </c>
      <c r="AB162">
        <v>568</v>
      </c>
      <c r="AC162">
        <v>90</v>
      </c>
      <c r="AD162">
        <v>32.25</v>
      </c>
      <c r="AE162">
        <v>42.605260000000001</v>
      </c>
      <c r="AF162">
        <v>63.4</v>
      </c>
      <c r="AG162">
        <v>11.5</v>
      </c>
      <c r="AH162">
        <v>18.600000000000001</v>
      </c>
      <c r="AI162">
        <v>6.1</v>
      </c>
      <c r="AJ162">
        <v>0.3</v>
      </c>
      <c r="AK162">
        <v>0</v>
      </c>
      <c r="AL162">
        <v>0</v>
      </c>
      <c r="AM162">
        <v>3.12</v>
      </c>
      <c r="AN162">
        <v>33.956000000000003</v>
      </c>
      <c r="AO162">
        <v>0.42599999999999999</v>
      </c>
      <c r="AP162">
        <v>23.882999999999999</v>
      </c>
      <c r="AQ162">
        <v>0.26700000000000002</v>
      </c>
      <c r="AR162">
        <v>0</v>
      </c>
      <c r="AS162">
        <v>13.86</v>
      </c>
      <c r="AT162">
        <v>118.34699999999999</v>
      </c>
      <c r="AU162">
        <v>21.466999999999999</v>
      </c>
      <c r="AV162">
        <v>34.72</v>
      </c>
      <c r="AW162">
        <v>11.387</v>
      </c>
      <c r="AX162">
        <v>0.56000000000000005</v>
      </c>
      <c r="AY162">
        <v>0</v>
      </c>
      <c r="AZ162">
        <v>0</v>
      </c>
      <c r="BA162">
        <v>1000</v>
      </c>
      <c r="BB162">
        <v>0</v>
      </c>
      <c r="BC162" t="s">
        <v>74</v>
      </c>
      <c r="BD162">
        <v>0</v>
      </c>
      <c r="BE162" t="s">
        <v>68</v>
      </c>
      <c r="BF162" t="s">
        <v>75</v>
      </c>
      <c r="BG162">
        <v>1.1000000000000001</v>
      </c>
      <c r="BH162">
        <v>0</v>
      </c>
      <c r="BI162" s="1">
        <v>45820.564284490742</v>
      </c>
      <c r="BJ162">
        <v>3.6</v>
      </c>
      <c r="BK162">
        <v>0.95330000000000004</v>
      </c>
      <c r="BL162" s="36">
        <f>HLOOKUP($A162,차량별코스!$E$1:$AZ$20,_xlfn.XLOOKUP(탕데이터!$I162,차량별코스!$D$2:$D$20,차량별코스!$A$2:$A$20),0)</f>
        <v>1</v>
      </c>
      <c r="BM162">
        <f t="shared" si="37"/>
        <v>2438.1899999999991</v>
      </c>
      <c r="BN162">
        <f t="shared" si="38"/>
        <v>459.62900000000002</v>
      </c>
      <c r="BO162">
        <f>IF(COUNTIFS($BL$2:$BL162,$BL162,$O$2:$O162,$O162,$G$2:$G162,$G162)=1,_xlfn.MAXIFS($BO$2:$BO161,$O$2:$O161,$O162,$G$2:$G161,$G162)+1,_xlfn.MAXIFS($BO$2:$BO161,$O$2:$O161,$O162,$G$2:$G161,$G162))</f>
        <v>1</v>
      </c>
      <c r="BP162">
        <f t="shared" si="39"/>
        <v>4407.9840000000004</v>
      </c>
      <c r="BQ162">
        <f t="shared" si="40"/>
        <v>1296.74</v>
      </c>
      <c r="BR162">
        <f t="shared" si="41"/>
        <v>2097.3360000000002</v>
      </c>
      <c r="BS162">
        <f t="shared" si="42"/>
        <v>687.83600000000001</v>
      </c>
      <c r="BT162">
        <f t="shared" si="43"/>
        <v>33.828000000000003</v>
      </c>
      <c r="BU162">
        <f t="shared" si="44"/>
        <v>0</v>
      </c>
      <c r="BV162">
        <f t="shared" si="45"/>
        <v>0</v>
      </c>
      <c r="BW162">
        <f t="shared" si="46"/>
        <v>8523.7240000000002</v>
      </c>
      <c r="BX162">
        <f t="shared" si="47"/>
        <v>2065</v>
      </c>
      <c r="BY162" t="str">
        <f t="shared" si="48"/>
        <v>직행1</v>
      </c>
      <c r="BZ162">
        <f t="shared" si="49"/>
        <v>1</v>
      </c>
    </row>
    <row r="163" spans="1:78" x14ac:dyDescent="0.3">
      <c r="A163" s="32">
        <f t="shared" si="50"/>
        <v>45809</v>
      </c>
      <c r="B163" s="1">
        <v>45809.754502314812</v>
      </c>
      <c r="C163" t="s">
        <v>60</v>
      </c>
      <c r="D163" t="s">
        <v>60</v>
      </c>
      <c r="E163" t="s">
        <v>60</v>
      </c>
      <c r="F163" t="s">
        <v>61</v>
      </c>
      <c r="G163" t="s">
        <v>62</v>
      </c>
      <c r="H163" t="s">
        <v>63</v>
      </c>
      <c r="I163" t="s">
        <v>73</v>
      </c>
      <c r="J163" t="s">
        <v>65</v>
      </c>
      <c r="K163" t="s">
        <v>66</v>
      </c>
      <c r="L163">
        <v>15</v>
      </c>
      <c r="M163">
        <v>3</v>
      </c>
      <c r="N163">
        <v>168</v>
      </c>
      <c r="O163">
        <v>2065</v>
      </c>
      <c r="P163" t="s">
        <v>239</v>
      </c>
      <c r="Q163" s="1">
        <v>45786.607561423611</v>
      </c>
      <c r="R163">
        <v>104.56699999999999</v>
      </c>
      <c r="S163">
        <v>26.777999999999999</v>
      </c>
      <c r="T163">
        <v>3.9049999999999998</v>
      </c>
      <c r="U163">
        <v>9952</v>
      </c>
      <c r="V163">
        <v>223</v>
      </c>
      <c r="W163">
        <v>1575</v>
      </c>
      <c r="X163">
        <v>2462</v>
      </c>
      <c r="Y163">
        <v>0</v>
      </c>
      <c r="Z163">
        <v>26</v>
      </c>
      <c r="AA163">
        <v>0</v>
      </c>
      <c r="AB163">
        <v>0</v>
      </c>
      <c r="AC163">
        <v>86</v>
      </c>
      <c r="AD163">
        <v>37.83</v>
      </c>
      <c r="AE163">
        <v>46.166445000000003</v>
      </c>
      <c r="AF163">
        <v>24.5</v>
      </c>
      <c r="AG163">
        <v>20.3</v>
      </c>
      <c r="AH163">
        <v>32</v>
      </c>
      <c r="AI163">
        <v>21.9</v>
      </c>
      <c r="AJ163">
        <v>1.3</v>
      </c>
      <c r="AK163">
        <v>0</v>
      </c>
      <c r="AL163">
        <v>0</v>
      </c>
      <c r="AM163">
        <v>3.55</v>
      </c>
      <c r="AN163">
        <v>32.055999999999997</v>
      </c>
      <c r="AO163">
        <v>2.2410000000000001</v>
      </c>
      <c r="AP163">
        <v>15.826000000000001</v>
      </c>
      <c r="AQ163">
        <v>0.23</v>
      </c>
      <c r="AR163">
        <v>0</v>
      </c>
      <c r="AS163">
        <v>24.864000000000001</v>
      </c>
      <c r="AT163">
        <v>40.424999999999997</v>
      </c>
      <c r="AU163">
        <v>33.494999999999997</v>
      </c>
      <c r="AV163">
        <v>52.8</v>
      </c>
      <c r="AW163">
        <v>36.134999999999998</v>
      </c>
      <c r="AX163">
        <v>2.145</v>
      </c>
      <c r="AY163">
        <v>0</v>
      </c>
      <c r="AZ163">
        <v>0</v>
      </c>
      <c r="BA163">
        <v>1030</v>
      </c>
      <c r="BB163">
        <v>0</v>
      </c>
      <c r="BC163" t="s">
        <v>74</v>
      </c>
      <c r="BD163">
        <v>0</v>
      </c>
      <c r="BE163" t="s">
        <v>68</v>
      </c>
      <c r="BF163" t="s">
        <v>75</v>
      </c>
      <c r="BG163">
        <v>1.1000000000000001</v>
      </c>
      <c r="BH163">
        <v>0</v>
      </c>
      <c r="BI163" s="1">
        <v>45820.564284490742</v>
      </c>
      <c r="BJ163">
        <v>3.6</v>
      </c>
      <c r="BK163">
        <v>1.0847</v>
      </c>
      <c r="BL163" s="36">
        <f>HLOOKUP($A163,차량별코스!$E$1:$AZ$20,_xlfn.XLOOKUP(탕데이터!$I163,차량별코스!$D$2:$D$20,차량별코스!$A$2:$A$20),0)</f>
        <v>1</v>
      </c>
      <c r="BM163">
        <f t="shared" si="37"/>
        <v>2438.1899999999991</v>
      </c>
      <c r="BN163">
        <f t="shared" si="38"/>
        <v>459.62900000000002</v>
      </c>
      <c r="BO163">
        <f>IF(COUNTIFS($BL$2:$BL163,$BL163,$O$2:$O163,$O163,$G$2:$G163,$G163)=1,_xlfn.MAXIFS($BO$2:$BO162,$O$2:$O162,$O163,$G$2:$G162,$G163)+1,_xlfn.MAXIFS($BO$2:$BO162,$O$2:$O162,$O163,$G$2:$G162,$G163))</f>
        <v>1</v>
      </c>
      <c r="BP163">
        <f t="shared" si="39"/>
        <v>640.23999999999978</v>
      </c>
      <c r="BQ163">
        <f t="shared" si="40"/>
        <v>2020.2560000000001</v>
      </c>
      <c r="BR163">
        <f t="shared" si="41"/>
        <v>3184.64</v>
      </c>
      <c r="BS163">
        <f t="shared" si="42"/>
        <v>2179.4879999999998</v>
      </c>
      <c r="BT163">
        <f t="shared" si="43"/>
        <v>129.376</v>
      </c>
      <c r="BU163">
        <f t="shared" si="44"/>
        <v>0</v>
      </c>
      <c r="BV163">
        <f t="shared" si="45"/>
        <v>0</v>
      </c>
      <c r="BW163">
        <f t="shared" si="46"/>
        <v>8154</v>
      </c>
      <c r="BX163">
        <f t="shared" si="47"/>
        <v>2065</v>
      </c>
      <c r="BY163" t="str">
        <f t="shared" si="48"/>
        <v>직행1</v>
      </c>
      <c r="BZ163">
        <f t="shared" si="49"/>
        <v>1</v>
      </c>
    </row>
    <row r="164" spans="1:78" x14ac:dyDescent="0.3">
      <c r="A164" s="32">
        <f t="shared" si="50"/>
        <v>45810</v>
      </c>
      <c r="B164" s="1">
        <v>45810.305127314816</v>
      </c>
      <c r="C164" t="s">
        <v>60</v>
      </c>
      <c r="D164" t="s">
        <v>60</v>
      </c>
      <c r="E164" t="s">
        <v>60</v>
      </c>
      <c r="F164" t="s">
        <v>61</v>
      </c>
      <c r="G164" t="s">
        <v>62</v>
      </c>
      <c r="H164" t="s">
        <v>63</v>
      </c>
      <c r="I164" t="s">
        <v>73</v>
      </c>
      <c r="J164" t="s">
        <v>65</v>
      </c>
      <c r="K164" t="s">
        <v>66</v>
      </c>
      <c r="L164">
        <v>15</v>
      </c>
      <c r="M164">
        <v>3</v>
      </c>
      <c r="N164">
        <v>168</v>
      </c>
      <c r="O164">
        <v>2065</v>
      </c>
      <c r="P164" t="s">
        <v>239</v>
      </c>
      <c r="Q164" s="1">
        <v>45786.607561423611</v>
      </c>
      <c r="R164">
        <v>71.686000000000007</v>
      </c>
      <c r="S164">
        <v>18.003</v>
      </c>
      <c r="T164">
        <v>3.9820000000000002</v>
      </c>
      <c r="U164">
        <v>7126</v>
      </c>
      <c r="V164">
        <v>35</v>
      </c>
      <c r="W164">
        <v>1315</v>
      </c>
      <c r="X164">
        <v>1807</v>
      </c>
      <c r="Y164">
        <v>0</v>
      </c>
      <c r="Z164">
        <v>4</v>
      </c>
      <c r="AA164">
        <v>0</v>
      </c>
      <c r="AB164">
        <v>0</v>
      </c>
      <c r="AC164">
        <v>86</v>
      </c>
      <c r="AD164">
        <v>36.22</v>
      </c>
      <c r="AE164">
        <v>44.679623999999997</v>
      </c>
      <c r="AF164">
        <v>79</v>
      </c>
      <c r="AG164">
        <v>5.9</v>
      </c>
      <c r="AH164">
        <v>8.1999999999999993</v>
      </c>
      <c r="AI164">
        <v>6.2</v>
      </c>
      <c r="AJ164">
        <v>0.7</v>
      </c>
      <c r="AK164">
        <v>0</v>
      </c>
      <c r="AL164">
        <v>0</v>
      </c>
      <c r="AM164">
        <v>3.62</v>
      </c>
      <c r="AN164">
        <v>30.012</v>
      </c>
      <c r="AO164">
        <v>0.49099999999999999</v>
      </c>
      <c r="AP164">
        <v>18.454000000000001</v>
      </c>
      <c r="AQ164">
        <v>0.251</v>
      </c>
      <c r="AR164">
        <v>0</v>
      </c>
      <c r="AS164">
        <v>5.58</v>
      </c>
      <c r="AT164">
        <v>93.483000000000004</v>
      </c>
      <c r="AU164">
        <v>6.9820000000000002</v>
      </c>
      <c r="AV164">
        <v>9.7029999999999994</v>
      </c>
      <c r="AW164">
        <v>7.3369999999999997</v>
      </c>
      <c r="AX164">
        <v>0.82799999999999996</v>
      </c>
      <c r="AY164">
        <v>0</v>
      </c>
      <c r="AZ164">
        <v>0</v>
      </c>
      <c r="BA164">
        <v>699</v>
      </c>
      <c r="BB164">
        <v>0</v>
      </c>
      <c r="BC164" t="s">
        <v>74</v>
      </c>
      <c r="BD164">
        <v>0</v>
      </c>
      <c r="BE164" t="s">
        <v>68</v>
      </c>
      <c r="BF164" t="s">
        <v>75</v>
      </c>
      <c r="BG164">
        <v>1.1000000000000001</v>
      </c>
      <c r="BH164">
        <v>0</v>
      </c>
      <c r="BI164" s="1">
        <v>45820.564284490742</v>
      </c>
      <c r="BJ164">
        <v>3.6</v>
      </c>
      <c r="BK164">
        <v>1.1061000000000001</v>
      </c>
      <c r="BL164" s="36">
        <f>HLOOKUP($A164,차량별코스!$E$1:$AZ$20,_xlfn.XLOOKUP(탕데이터!$I164,차량별코스!$D$2:$D$20,차량별코스!$A$2:$A$20),0)</f>
        <v>2</v>
      </c>
      <c r="BM164">
        <f t="shared" si="37"/>
        <v>2438.1899999999991</v>
      </c>
      <c r="BN164">
        <f t="shared" si="38"/>
        <v>346.18</v>
      </c>
      <c r="BO164">
        <f>IF(COUNTIFS($BL$2:$BL164,$BL164,$O$2:$O164,$O164,$G$2:$G164,$G164)=1,_xlfn.MAXIFS($BO$2:$BO163,$O$2:$O163,$O164,$G$2:$G163,$G164)+1,_xlfn.MAXIFS($BO$2:$BO163,$O$2:$O163,$O164,$G$2:$G163,$G164))</f>
        <v>2</v>
      </c>
      <c r="BP164">
        <f t="shared" si="39"/>
        <v>4279.54</v>
      </c>
      <c r="BQ164">
        <f t="shared" si="40"/>
        <v>420.43400000000003</v>
      </c>
      <c r="BR164">
        <f t="shared" si="41"/>
        <v>584.33199999999988</v>
      </c>
      <c r="BS164">
        <f t="shared" si="42"/>
        <v>441.81200000000001</v>
      </c>
      <c r="BT164">
        <f t="shared" si="43"/>
        <v>49.881999999999998</v>
      </c>
      <c r="BU164">
        <f t="shared" si="44"/>
        <v>0</v>
      </c>
      <c r="BV164">
        <f t="shared" si="45"/>
        <v>0</v>
      </c>
      <c r="BW164">
        <f t="shared" si="46"/>
        <v>5776</v>
      </c>
      <c r="BX164">
        <f t="shared" si="47"/>
        <v>2065</v>
      </c>
      <c r="BY164" t="str">
        <f t="shared" si="48"/>
        <v>직행1</v>
      </c>
      <c r="BZ164">
        <f t="shared" si="49"/>
        <v>2</v>
      </c>
    </row>
    <row r="165" spans="1:78" x14ac:dyDescent="0.3">
      <c r="A165" s="32">
        <f t="shared" si="50"/>
        <v>45810</v>
      </c>
      <c r="B165" s="1">
        <v>45810.395358796297</v>
      </c>
      <c r="C165" t="s">
        <v>60</v>
      </c>
      <c r="D165" t="s">
        <v>60</v>
      </c>
      <c r="E165" t="s">
        <v>60</v>
      </c>
      <c r="F165" t="s">
        <v>61</v>
      </c>
      <c r="G165" t="s">
        <v>62</v>
      </c>
      <c r="H165" t="s">
        <v>63</v>
      </c>
      <c r="I165" t="s">
        <v>73</v>
      </c>
      <c r="J165" t="s">
        <v>65</v>
      </c>
      <c r="K165" t="s">
        <v>66</v>
      </c>
      <c r="L165">
        <v>15</v>
      </c>
      <c r="M165">
        <v>3</v>
      </c>
      <c r="N165">
        <v>168</v>
      </c>
      <c r="O165">
        <v>2065</v>
      </c>
      <c r="P165" t="s">
        <v>239</v>
      </c>
      <c r="Q165" s="1">
        <v>45786.607561423611</v>
      </c>
      <c r="R165">
        <v>25.414000000000001</v>
      </c>
      <c r="S165">
        <v>6.2949999999999999</v>
      </c>
      <c r="T165">
        <v>4.0369999999999999</v>
      </c>
      <c r="U165">
        <v>2490</v>
      </c>
      <c r="V165">
        <v>44</v>
      </c>
      <c r="W165">
        <v>480</v>
      </c>
      <c r="X165">
        <v>718</v>
      </c>
      <c r="Y165">
        <v>0</v>
      </c>
      <c r="Z165">
        <v>1</v>
      </c>
      <c r="AA165">
        <v>0</v>
      </c>
      <c r="AB165">
        <v>0</v>
      </c>
      <c r="AC165">
        <v>83</v>
      </c>
      <c r="AD165">
        <v>36.74</v>
      </c>
      <c r="AE165">
        <v>46.536326000000003</v>
      </c>
      <c r="AF165">
        <v>78.400000000000006</v>
      </c>
      <c r="AG165">
        <v>7</v>
      </c>
      <c r="AH165">
        <v>7.1</v>
      </c>
      <c r="AI165">
        <v>7.1</v>
      </c>
      <c r="AJ165">
        <v>0.3</v>
      </c>
      <c r="AK165">
        <v>0</v>
      </c>
      <c r="AL165">
        <v>0</v>
      </c>
      <c r="AM165">
        <v>3.67</v>
      </c>
      <c r="AN165">
        <v>30.995999999999999</v>
      </c>
      <c r="AO165">
        <v>1.7669999999999999</v>
      </c>
      <c r="AP165">
        <v>19.277000000000001</v>
      </c>
      <c r="AQ165">
        <v>0.27500000000000002</v>
      </c>
      <c r="AR165">
        <v>0</v>
      </c>
      <c r="AS165">
        <v>3.9350000000000001</v>
      </c>
      <c r="AT165">
        <v>31.36</v>
      </c>
      <c r="AU165">
        <v>2.8</v>
      </c>
      <c r="AV165">
        <v>2.84</v>
      </c>
      <c r="AW165">
        <v>2.84</v>
      </c>
      <c r="AX165">
        <v>0.12</v>
      </c>
      <c r="AY165">
        <v>0</v>
      </c>
      <c r="AZ165">
        <v>0</v>
      </c>
      <c r="BA165">
        <v>235</v>
      </c>
      <c r="BB165">
        <v>0</v>
      </c>
      <c r="BC165" t="s">
        <v>74</v>
      </c>
      <c r="BD165">
        <v>0</v>
      </c>
      <c r="BE165" t="s">
        <v>68</v>
      </c>
      <c r="BF165" t="s">
        <v>75</v>
      </c>
      <c r="BG165">
        <v>1.1000000000000001</v>
      </c>
      <c r="BH165">
        <v>0</v>
      </c>
      <c r="BI165" s="1">
        <v>45820.564284490742</v>
      </c>
      <c r="BJ165">
        <v>3.6</v>
      </c>
      <c r="BK165">
        <v>1.1214</v>
      </c>
      <c r="BL165" s="36">
        <f>HLOOKUP($A165,차량별코스!$E$1:$AZ$20,_xlfn.XLOOKUP(탕데이터!$I165,차량별코스!$D$2:$D$20,차량별코스!$A$2:$A$20),0)</f>
        <v>2</v>
      </c>
      <c r="BM165">
        <f t="shared" si="37"/>
        <v>2438.1899999999991</v>
      </c>
      <c r="BN165">
        <f t="shared" si="38"/>
        <v>346.18</v>
      </c>
      <c r="BO165">
        <f>IF(COUNTIFS($BL$2:$BL165,$BL165,$O$2:$O165,$O165,$G$2:$G165,$G165)=1,_xlfn.MAXIFS($BO$2:$BO164,$O$2:$O164,$O165,$G$2:$G164,$G165)+1,_xlfn.MAXIFS($BO$2:$BO164,$O$2:$O164,$O165,$G$2:$G164,$G165))</f>
        <v>2</v>
      </c>
      <c r="BP165">
        <f t="shared" si="39"/>
        <v>1428.16</v>
      </c>
      <c r="BQ165">
        <f t="shared" si="40"/>
        <v>174.3</v>
      </c>
      <c r="BR165">
        <f t="shared" si="41"/>
        <v>176.79</v>
      </c>
      <c r="BS165">
        <f t="shared" si="42"/>
        <v>176.79</v>
      </c>
      <c r="BT165">
        <f t="shared" si="43"/>
        <v>7.47</v>
      </c>
      <c r="BU165">
        <f t="shared" si="44"/>
        <v>0</v>
      </c>
      <c r="BV165">
        <f t="shared" si="45"/>
        <v>0</v>
      </c>
      <c r="BW165">
        <f t="shared" si="46"/>
        <v>1963.51</v>
      </c>
      <c r="BX165">
        <f t="shared" si="47"/>
        <v>2065</v>
      </c>
      <c r="BY165" t="str">
        <f t="shared" si="48"/>
        <v>직행1</v>
      </c>
      <c r="BZ165">
        <f t="shared" si="49"/>
        <v>2</v>
      </c>
    </row>
    <row r="166" spans="1:78" x14ac:dyDescent="0.3">
      <c r="A166" s="32">
        <f t="shared" si="50"/>
        <v>45810</v>
      </c>
      <c r="B166" s="1">
        <v>45810.499780092592</v>
      </c>
      <c r="C166" t="s">
        <v>60</v>
      </c>
      <c r="D166" t="s">
        <v>60</v>
      </c>
      <c r="E166" t="s">
        <v>60</v>
      </c>
      <c r="F166" t="s">
        <v>61</v>
      </c>
      <c r="G166" t="s">
        <v>62</v>
      </c>
      <c r="H166" t="s">
        <v>63</v>
      </c>
      <c r="I166" t="s">
        <v>73</v>
      </c>
      <c r="J166" t="s">
        <v>65</v>
      </c>
      <c r="K166" t="s">
        <v>66</v>
      </c>
      <c r="L166">
        <v>15</v>
      </c>
      <c r="M166">
        <v>3</v>
      </c>
      <c r="N166">
        <v>168</v>
      </c>
      <c r="O166">
        <v>2065</v>
      </c>
      <c r="P166" t="s">
        <v>239</v>
      </c>
      <c r="Q166" s="1">
        <v>45786.607561423611</v>
      </c>
      <c r="R166">
        <v>96.870999999999995</v>
      </c>
      <c r="S166">
        <v>26.931000000000001</v>
      </c>
      <c r="T166">
        <v>3.597</v>
      </c>
      <c r="U166">
        <v>10319</v>
      </c>
      <c r="V166">
        <v>54</v>
      </c>
      <c r="W166">
        <v>2260</v>
      </c>
      <c r="X166">
        <v>2432</v>
      </c>
      <c r="Y166">
        <v>0</v>
      </c>
      <c r="Z166">
        <v>3</v>
      </c>
      <c r="AA166">
        <v>1</v>
      </c>
      <c r="AB166">
        <v>93</v>
      </c>
      <c r="AC166">
        <v>85</v>
      </c>
      <c r="AD166">
        <v>33.799999999999997</v>
      </c>
      <c r="AE166">
        <v>43.564723999999998</v>
      </c>
      <c r="AF166">
        <v>67.400000000000006</v>
      </c>
      <c r="AG166">
        <v>10.8</v>
      </c>
      <c r="AH166">
        <v>12.2</v>
      </c>
      <c r="AI166">
        <v>8.5</v>
      </c>
      <c r="AJ166">
        <v>1.1000000000000001</v>
      </c>
      <c r="AK166">
        <v>0</v>
      </c>
      <c r="AL166">
        <v>0</v>
      </c>
      <c r="AM166">
        <v>3.27</v>
      </c>
      <c r="AN166">
        <v>32.960999999999999</v>
      </c>
      <c r="AO166">
        <v>0.52300000000000002</v>
      </c>
      <c r="AP166">
        <v>21.901</v>
      </c>
      <c r="AQ166">
        <v>0.248</v>
      </c>
      <c r="AR166">
        <v>0</v>
      </c>
      <c r="AS166">
        <v>3.097</v>
      </c>
      <c r="AT166">
        <v>115.703</v>
      </c>
      <c r="AU166">
        <v>18.54</v>
      </c>
      <c r="AV166">
        <v>20.943000000000001</v>
      </c>
      <c r="AW166">
        <v>14.592000000000001</v>
      </c>
      <c r="AX166">
        <v>1.8879999999999999</v>
      </c>
      <c r="AY166">
        <v>0</v>
      </c>
      <c r="AZ166">
        <v>0</v>
      </c>
      <c r="BA166">
        <v>945</v>
      </c>
      <c r="BB166">
        <v>0</v>
      </c>
      <c r="BC166" t="s">
        <v>74</v>
      </c>
      <c r="BD166">
        <v>0</v>
      </c>
      <c r="BE166" t="s">
        <v>68</v>
      </c>
      <c r="BF166" t="s">
        <v>75</v>
      </c>
      <c r="BG166">
        <v>1.1000000000000001</v>
      </c>
      <c r="BH166">
        <v>0</v>
      </c>
      <c r="BI166" s="1">
        <v>45820.564284490742</v>
      </c>
      <c r="BJ166">
        <v>3.6</v>
      </c>
      <c r="BK166">
        <v>0.99919999999999998</v>
      </c>
      <c r="BL166" s="36">
        <f>HLOOKUP($A166,차량별코스!$E$1:$AZ$20,_xlfn.XLOOKUP(탕데이터!$I166,차량별코스!$D$2:$D$20,차량별코스!$A$2:$A$20),0)</f>
        <v>2</v>
      </c>
      <c r="BM166">
        <f t="shared" si="37"/>
        <v>2438.1899999999991</v>
      </c>
      <c r="BN166">
        <f t="shared" si="38"/>
        <v>346.18</v>
      </c>
      <c r="BO166">
        <f>IF(COUNTIFS($BL$2:$BL166,$BL166,$O$2:$O166,$O166,$G$2:$G166,$G166)=1,_xlfn.MAXIFS($BO$2:$BO165,$O$2:$O165,$O166,$G$2:$G165,$G166)+1,_xlfn.MAXIFS($BO$2:$BO165,$O$2:$O165,$O166,$G$2:$G165,$G166))</f>
        <v>2</v>
      </c>
      <c r="BP166">
        <f t="shared" si="39"/>
        <v>4641.0060000000003</v>
      </c>
      <c r="BQ166">
        <f t="shared" si="40"/>
        <v>1114.4520000000002</v>
      </c>
      <c r="BR166">
        <f t="shared" si="41"/>
        <v>1258.9179999999999</v>
      </c>
      <c r="BS166">
        <f t="shared" si="42"/>
        <v>877.11500000000001</v>
      </c>
      <c r="BT166">
        <f t="shared" si="43"/>
        <v>113.50900000000001</v>
      </c>
      <c r="BU166">
        <f t="shared" si="44"/>
        <v>0</v>
      </c>
      <c r="BV166">
        <f t="shared" si="45"/>
        <v>0</v>
      </c>
      <c r="BW166">
        <f t="shared" si="46"/>
        <v>8005</v>
      </c>
      <c r="BX166">
        <f t="shared" si="47"/>
        <v>2065</v>
      </c>
      <c r="BY166" t="str">
        <f t="shared" si="48"/>
        <v>직행1</v>
      </c>
      <c r="BZ166">
        <f t="shared" si="49"/>
        <v>2</v>
      </c>
    </row>
    <row r="167" spans="1:78" x14ac:dyDescent="0.3">
      <c r="A167" s="32">
        <f t="shared" si="50"/>
        <v>45810</v>
      </c>
      <c r="B167" s="1">
        <v>45810.659386574072</v>
      </c>
      <c r="C167" t="s">
        <v>60</v>
      </c>
      <c r="D167" t="s">
        <v>60</v>
      </c>
      <c r="E167" t="s">
        <v>60</v>
      </c>
      <c r="F167" t="s">
        <v>61</v>
      </c>
      <c r="G167" t="s">
        <v>62</v>
      </c>
      <c r="H167" t="s">
        <v>63</v>
      </c>
      <c r="I167" t="s">
        <v>73</v>
      </c>
      <c r="J167" t="s">
        <v>65</v>
      </c>
      <c r="K167" t="s">
        <v>66</v>
      </c>
      <c r="L167">
        <v>15</v>
      </c>
      <c r="M167">
        <v>3</v>
      </c>
      <c r="N167">
        <v>168</v>
      </c>
      <c r="O167">
        <v>2065</v>
      </c>
      <c r="P167" t="s">
        <v>239</v>
      </c>
      <c r="Q167" s="1">
        <v>45786.607561423611</v>
      </c>
      <c r="R167">
        <v>39.387</v>
      </c>
      <c r="S167">
        <v>12.055999999999999</v>
      </c>
      <c r="T167">
        <v>3.2669999999999999</v>
      </c>
      <c r="U167">
        <v>4613</v>
      </c>
      <c r="V167">
        <v>40</v>
      </c>
      <c r="W167">
        <v>1142</v>
      </c>
      <c r="X167">
        <v>1124</v>
      </c>
      <c r="Y167">
        <v>0</v>
      </c>
      <c r="Z167">
        <v>0</v>
      </c>
      <c r="AA167">
        <v>0</v>
      </c>
      <c r="AB167">
        <v>0</v>
      </c>
      <c r="AC167">
        <v>88</v>
      </c>
      <c r="AD167">
        <v>30.74</v>
      </c>
      <c r="AE167">
        <v>41.327100000000002</v>
      </c>
      <c r="AF167">
        <v>89.4</v>
      </c>
      <c r="AG167">
        <v>3.5</v>
      </c>
      <c r="AH167">
        <v>4.5</v>
      </c>
      <c r="AI167">
        <v>2.1</v>
      </c>
      <c r="AJ167">
        <v>0.4</v>
      </c>
      <c r="AK167">
        <v>0</v>
      </c>
      <c r="AL167">
        <v>0</v>
      </c>
      <c r="AM167">
        <v>2.97</v>
      </c>
      <c r="AN167">
        <v>34.68</v>
      </c>
      <c r="AO167">
        <v>0.86699999999999999</v>
      </c>
      <c r="AP167">
        <v>24.756</v>
      </c>
      <c r="AQ167">
        <v>0.27900000000000003</v>
      </c>
      <c r="AR167">
        <v>0</v>
      </c>
      <c r="AS167">
        <v>0</v>
      </c>
      <c r="AT167">
        <v>68.540000000000006</v>
      </c>
      <c r="AU167">
        <v>2.6829999999999998</v>
      </c>
      <c r="AV167">
        <v>3.45</v>
      </c>
      <c r="AW167">
        <v>1.61</v>
      </c>
      <c r="AX167">
        <v>0.307</v>
      </c>
      <c r="AY167">
        <v>0</v>
      </c>
      <c r="AZ167">
        <v>0</v>
      </c>
      <c r="BA167">
        <v>376</v>
      </c>
      <c r="BB167">
        <v>0</v>
      </c>
      <c r="BC167" t="s">
        <v>74</v>
      </c>
      <c r="BD167">
        <v>0</v>
      </c>
      <c r="BE167" t="s">
        <v>68</v>
      </c>
      <c r="BF167" t="s">
        <v>75</v>
      </c>
      <c r="BG167">
        <v>1.1000000000000001</v>
      </c>
      <c r="BH167">
        <v>0</v>
      </c>
      <c r="BI167" s="1">
        <v>45820.564284490742</v>
      </c>
      <c r="BJ167">
        <v>3.6</v>
      </c>
      <c r="BK167">
        <v>0.90749999999999997</v>
      </c>
      <c r="BL167" s="36">
        <f>HLOOKUP($A167,차량별코스!$E$1:$AZ$20,_xlfn.XLOOKUP(탕데이터!$I167,차량별코스!$D$2:$D$20,차량별코스!$A$2:$A$20),0)</f>
        <v>2</v>
      </c>
      <c r="BM167">
        <f t="shared" si="37"/>
        <v>2438.1899999999991</v>
      </c>
      <c r="BN167">
        <f t="shared" si="38"/>
        <v>346.18</v>
      </c>
      <c r="BO167">
        <f>IF(COUNTIFS($BL$2:$BL167,$BL167,$O$2:$O167,$O167,$G$2:$G167,$G167)=1,_xlfn.MAXIFS($BO$2:$BO166,$O$2:$O166,$O167,$G$2:$G166,$G167)+1,_xlfn.MAXIFS($BO$2:$BO166,$O$2:$O166,$O167,$G$2:$G166,$G167))</f>
        <v>2</v>
      </c>
      <c r="BP167">
        <f t="shared" si="39"/>
        <v>2942.0219999999999</v>
      </c>
      <c r="BQ167">
        <f t="shared" si="40"/>
        <v>161.45500000000001</v>
      </c>
      <c r="BR167">
        <f t="shared" si="41"/>
        <v>207.58499999999998</v>
      </c>
      <c r="BS167">
        <f t="shared" si="42"/>
        <v>96.873000000000005</v>
      </c>
      <c r="BT167">
        <f t="shared" si="43"/>
        <v>18.452000000000002</v>
      </c>
      <c r="BU167">
        <f t="shared" si="44"/>
        <v>0</v>
      </c>
      <c r="BV167">
        <f t="shared" si="45"/>
        <v>0</v>
      </c>
      <c r="BW167">
        <f t="shared" si="46"/>
        <v>3426.3870000000002</v>
      </c>
      <c r="BX167">
        <f t="shared" si="47"/>
        <v>2065</v>
      </c>
      <c r="BY167" t="str">
        <f t="shared" si="48"/>
        <v>직행1</v>
      </c>
      <c r="BZ167">
        <f t="shared" si="49"/>
        <v>2</v>
      </c>
    </row>
    <row r="168" spans="1:78" x14ac:dyDescent="0.3">
      <c r="A168" s="32">
        <f t="shared" si="50"/>
        <v>45810</v>
      </c>
      <c r="B168" s="1">
        <v>45810.714907407404</v>
      </c>
      <c r="C168" t="s">
        <v>60</v>
      </c>
      <c r="D168" t="s">
        <v>60</v>
      </c>
      <c r="E168" t="s">
        <v>60</v>
      </c>
      <c r="F168" t="s">
        <v>61</v>
      </c>
      <c r="G168" t="s">
        <v>62</v>
      </c>
      <c r="H168" t="s">
        <v>63</v>
      </c>
      <c r="I168" t="s">
        <v>73</v>
      </c>
      <c r="J168" t="s">
        <v>65</v>
      </c>
      <c r="K168" t="s">
        <v>66</v>
      </c>
      <c r="L168">
        <v>15</v>
      </c>
      <c r="M168">
        <v>3</v>
      </c>
      <c r="N168">
        <v>168</v>
      </c>
      <c r="O168">
        <v>2065</v>
      </c>
      <c r="P168" t="s">
        <v>239</v>
      </c>
      <c r="Q168" s="1">
        <v>45786.607561423611</v>
      </c>
      <c r="R168">
        <v>83.367999999999995</v>
      </c>
      <c r="S168">
        <v>22.161000000000001</v>
      </c>
      <c r="T168">
        <v>3.762</v>
      </c>
      <c r="U168">
        <v>7308</v>
      </c>
      <c r="V168">
        <v>36</v>
      </c>
      <c r="W168">
        <v>1192</v>
      </c>
      <c r="X168">
        <v>2241</v>
      </c>
      <c r="Y168">
        <v>0</v>
      </c>
      <c r="Z168">
        <v>6</v>
      </c>
      <c r="AA168">
        <v>0</v>
      </c>
      <c r="AB168">
        <v>0</v>
      </c>
      <c r="AC168">
        <v>89</v>
      </c>
      <c r="AD168">
        <v>41.07</v>
      </c>
      <c r="AE168">
        <v>49.362628000000001</v>
      </c>
      <c r="AF168">
        <v>84</v>
      </c>
      <c r="AG168">
        <v>4.0999999999999996</v>
      </c>
      <c r="AH168">
        <v>4.5999999999999996</v>
      </c>
      <c r="AI168">
        <v>6.1</v>
      </c>
      <c r="AJ168">
        <v>1.2</v>
      </c>
      <c r="AK168">
        <v>0</v>
      </c>
      <c r="AL168">
        <v>0</v>
      </c>
      <c r="AM168">
        <v>3.42</v>
      </c>
      <c r="AN168">
        <v>36.271000000000001</v>
      </c>
      <c r="AO168">
        <v>0.49299999999999999</v>
      </c>
      <c r="AP168">
        <v>16.311</v>
      </c>
      <c r="AQ168">
        <v>0.26400000000000001</v>
      </c>
      <c r="AR168">
        <v>0</v>
      </c>
      <c r="AS168">
        <v>7.1970000000000001</v>
      </c>
      <c r="AT168">
        <v>102.2</v>
      </c>
      <c r="AU168">
        <v>4.9880000000000004</v>
      </c>
      <c r="AV168">
        <v>5.5970000000000004</v>
      </c>
      <c r="AW168">
        <v>7.4219999999999997</v>
      </c>
      <c r="AX168">
        <v>1.46</v>
      </c>
      <c r="AY168">
        <v>0</v>
      </c>
      <c r="AZ168">
        <v>0</v>
      </c>
      <c r="BA168">
        <v>818</v>
      </c>
      <c r="BB168">
        <v>0</v>
      </c>
      <c r="BC168" t="s">
        <v>74</v>
      </c>
      <c r="BD168">
        <v>0</v>
      </c>
      <c r="BE168" t="s">
        <v>68</v>
      </c>
      <c r="BF168" t="s">
        <v>75</v>
      </c>
      <c r="BG168">
        <v>1.1000000000000001</v>
      </c>
      <c r="BH168">
        <v>0</v>
      </c>
      <c r="BI168" s="1">
        <v>45820.564284490742</v>
      </c>
      <c r="BJ168">
        <v>3.6</v>
      </c>
      <c r="BK168">
        <v>1.0449999999999999</v>
      </c>
      <c r="BL168" s="36">
        <f>HLOOKUP($A168,차량별코스!$E$1:$AZ$20,_xlfn.XLOOKUP(탕데이터!$I168,차량별코스!$D$2:$D$20,차량별코스!$A$2:$A$20),0)</f>
        <v>2</v>
      </c>
      <c r="BM168">
        <f t="shared" si="37"/>
        <v>2438.1899999999991</v>
      </c>
      <c r="BN168">
        <f t="shared" si="38"/>
        <v>346.18</v>
      </c>
      <c r="BO168">
        <f>IF(COUNTIFS($BL$2:$BL168,$BL168,$O$2:$O168,$O168,$G$2:$G168,$G168)=1,_xlfn.MAXIFS($BO$2:$BO167,$O$2:$O167,$O168,$G$2:$G167,$G168)+1,_xlfn.MAXIFS($BO$2:$BO167,$O$2:$O167,$O168,$G$2:$G167,$G168))</f>
        <v>2</v>
      </c>
      <c r="BP168">
        <f t="shared" si="39"/>
        <v>4910.7199999999993</v>
      </c>
      <c r="BQ168">
        <f t="shared" si="40"/>
        <v>299.62799999999999</v>
      </c>
      <c r="BR168">
        <f t="shared" si="41"/>
        <v>336.16800000000001</v>
      </c>
      <c r="BS168">
        <f t="shared" si="42"/>
        <v>445.78800000000001</v>
      </c>
      <c r="BT168">
        <f t="shared" si="43"/>
        <v>87.695999999999998</v>
      </c>
      <c r="BU168">
        <f t="shared" si="44"/>
        <v>0</v>
      </c>
      <c r="BV168">
        <f t="shared" si="45"/>
        <v>0</v>
      </c>
      <c r="BW168">
        <f t="shared" si="46"/>
        <v>6079.9999999999982</v>
      </c>
      <c r="BX168">
        <f t="shared" si="47"/>
        <v>2065</v>
      </c>
      <c r="BY168" t="str">
        <f t="shared" si="48"/>
        <v>직행1</v>
      </c>
      <c r="BZ168">
        <f t="shared" si="49"/>
        <v>2</v>
      </c>
    </row>
    <row r="169" spans="1:78" x14ac:dyDescent="0.3">
      <c r="A169" s="32">
        <f t="shared" si="50"/>
        <v>45810</v>
      </c>
      <c r="B169" s="1">
        <v>45810.808356481481</v>
      </c>
      <c r="C169" t="s">
        <v>60</v>
      </c>
      <c r="D169" t="s">
        <v>60</v>
      </c>
      <c r="E169" t="s">
        <v>60</v>
      </c>
      <c r="F169" t="s">
        <v>61</v>
      </c>
      <c r="G169" t="s">
        <v>62</v>
      </c>
      <c r="H169" t="s">
        <v>63</v>
      </c>
      <c r="I169" t="s">
        <v>73</v>
      </c>
      <c r="J169" t="s">
        <v>65</v>
      </c>
      <c r="K169" t="s">
        <v>66</v>
      </c>
      <c r="L169">
        <v>15</v>
      </c>
      <c r="M169">
        <v>3</v>
      </c>
      <c r="N169">
        <v>168</v>
      </c>
      <c r="O169">
        <v>2065</v>
      </c>
      <c r="P169" t="s">
        <v>239</v>
      </c>
      <c r="Q169" s="1">
        <v>45786.607561423611</v>
      </c>
      <c r="R169">
        <v>29.454000000000001</v>
      </c>
      <c r="S169">
        <v>5.859</v>
      </c>
      <c r="T169">
        <v>5.0270000000000001</v>
      </c>
      <c r="U169">
        <v>2902</v>
      </c>
      <c r="V169">
        <v>7</v>
      </c>
      <c r="W169">
        <v>631</v>
      </c>
      <c r="X169">
        <v>837</v>
      </c>
      <c r="Y169">
        <v>0</v>
      </c>
      <c r="Z169">
        <v>0</v>
      </c>
      <c r="AA169">
        <v>1</v>
      </c>
      <c r="AB169">
        <v>194</v>
      </c>
      <c r="AC169">
        <v>70</v>
      </c>
      <c r="AD169">
        <v>36.54</v>
      </c>
      <c r="AE169">
        <v>46.834899</v>
      </c>
      <c r="AF169">
        <v>86</v>
      </c>
      <c r="AG169">
        <v>3.1</v>
      </c>
      <c r="AH169">
        <v>7.9</v>
      </c>
      <c r="AI169">
        <v>3</v>
      </c>
      <c r="AJ169">
        <v>0</v>
      </c>
      <c r="AK169">
        <v>0</v>
      </c>
      <c r="AL169">
        <v>0</v>
      </c>
      <c r="AM169">
        <v>4.57</v>
      </c>
      <c r="AN169">
        <v>23.763000000000002</v>
      </c>
      <c r="AO169">
        <v>0.24099999999999999</v>
      </c>
      <c r="AP169">
        <v>21.744</v>
      </c>
      <c r="AQ169">
        <v>0.27200000000000002</v>
      </c>
      <c r="AR169">
        <v>0</v>
      </c>
      <c r="AS169">
        <v>0</v>
      </c>
      <c r="AT169">
        <v>41.567</v>
      </c>
      <c r="AU169">
        <v>1.498</v>
      </c>
      <c r="AV169">
        <v>3.8180000000000001</v>
      </c>
      <c r="AW169">
        <v>1.45</v>
      </c>
      <c r="AX169">
        <v>0</v>
      </c>
      <c r="AY169">
        <v>0</v>
      </c>
      <c r="AZ169">
        <v>0</v>
      </c>
      <c r="BA169">
        <v>292</v>
      </c>
      <c r="BB169">
        <v>0</v>
      </c>
      <c r="BC169" t="s">
        <v>74</v>
      </c>
      <c r="BD169">
        <v>0</v>
      </c>
      <c r="BE169" t="s">
        <v>68</v>
      </c>
      <c r="BF169" t="s">
        <v>75</v>
      </c>
      <c r="BG169">
        <v>1.1000000000000001</v>
      </c>
      <c r="BH169">
        <v>0</v>
      </c>
      <c r="BI169" s="1">
        <v>45820.564284490742</v>
      </c>
      <c r="BJ169">
        <v>3.6</v>
      </c>
      <c r="BK169">
        <v>1.3964000000000001</v>
      </c>
      <c r="BL169" s="36">
        <f>HLOOKUP($A169,차량별코스!$E$1:$AZ$20,_xlfn.XLOOKUP(탕데이터!$I169,차량별코스!$D$2:$D$20,차량별코스!$A$2:$A$20),0)</f>
        <v>2</v>
      </c>
      <c r="BM169">
        <f t="shared" si="37"/>
        <v>2438.1899999999991</v>
      </c>
      <c r="BN169">
        <f t="shared" si="38"/>
        <v>346.18</v>
      </c>
      <c r="BO169">
        <f>IF(COUNTIFS($BL$2:$BL169,$BL169,$O$2:$O169,$O169,$G$2:$G169,$G169)=1,_xlfn.MAXIFS($BO$2:$BO168,$O$2:$O168,$O169,$G$2:$G168,$G169)+1,_xlfn.MAXIFS($BO$2:$BO168,$O$2:$O168,$O169,$G$2:$G168,$G169))</f>
        <v>2</v>
      </c>
      <c r="BP169">
        <f t="shared" si="39"/>
        <v>1857.7199999999998</v>
      </c>
      <c r="BQ169">
        <f t="shared" si="40"/>
        <v>89.962000000000003</v>
      </c>
      <c r="BR169">
        <f t="shared" si="41"/>
        <v>229.25800000000001</v>
      </c>
      <c r="BS169">
        <f t="shared" si="42"/>
        <v>87.06</v>
      </c>
      <c r="BT169">
        <f t="shared" si="43"/>
        <v>0</v>
      </c>
      <c r="BU169">
        <f t="shared" si="44"/>
        <v>0</v>
      </c>
      <c r="BV169">
        <f t="shared" si="45"/>
        <v>0</v>
      </c>
      <c r="BW169">
        <f t="shared" si="46"/>
        <v>2263.9999999999995</v>
      </c>
      <c r="BX169">
        <f t="shared" si="47"/>
        <v>2065</v>
      </c>
      <c r="BY169" t="str">
        <f t="shared" si="48"/>
        <v>직행1</v>
      </c>
      <c r="BZ169">
        <f t="shared" si="49"/>
        <v>2</v>
      </c>
    </row>
    <row r="170" spans="1:78" x14ac:dyDescent="0.3">
      <c r="A170" s="32">
        <f t="shared" si="50"/>
        <v>45811</v>
      </c>
      <c r="B170" s="1">
        <v>45811.346979166665</v>
      </c>
      <c r="C170" t="s">
        <v>60</v>
      </c>
      <c r="D170" t="s">
        <v>60</v>
      </c>
      <c r="E170" t="s">
        <v>60</v>
      </c>
      <c r="F170" t="s">
        <v>61</v>
      </c>
      <c r="G170" t="s">
        <v>62</v>
      </c>
      <c r="H170" t="s">
        <v>63</v>
      </c>
      <c r="I170" t="s">
        <v>73</v>
      </c>
      <c r="J170" t="s">
        <v>65</v>
      </c>
      <c r="K170" t="s">
        <v>66</v>
      </c>
      <c r="L170">
        <v>15</v>
      </c>
      <c r="M170">
        <v>3</v>
      </c>
      <c r="N170">
        <v>168</v>
      </c>
      <c r="O170">
        <v>2065</v>
      </c>
      <c r="P170" t="s">
        <v>239</v>
      </c>
      <c r="Q170" s="1">
        <v>45786.607561423611</v>
      </c>
      <c r="R170">
        <v>29.72</v>
      </c>
      <c r="S170">
        <v>7.3819999999999997</v>
      </c>
      <c r="T170">
        <v>4.0259999999999998</v>
      </c>
      <c r="U170">
        <v>2658</v>
      </c>
      <c r="V170">
        <v>23</v>
      </c>
      <c r="W170">
        <v>400</v>
      </c>
      <c r="X170">
        <v>810</v>
      </c>
      <c r="Y170">
        <v>0</v>
      </c>
      <c r="Z170">
        <v>3</v>
      </c>
      <c r="AA170">
        <v>0</v>
      </c>
      <c r="AB170">
        <v>0</v>
      </c>
      <c r="AC170">
        <v>78</v>
      </c>
      <c r="AD170">
        <v>40.25</v>
      </c>
      <c r="AE170">
        <v>47.871088999999998</v>
      </c>
      <c r="AF170">
        <v>92.5</v>
      </c>
      <c r="AG170">
        <v>1.9</v>
      </c>
      <c r="AH170">
        <v>3.1</v>
      </c>
      <c r="AI170">
        <v>2.5</v>
      </c>
      <c r="AJ170">
        <v>0</v>
      </c>
      <c r="AK170">
        <v>0</v>
      </c>
      <c r="AL170">
        <v>0</v>
      </c>
      <c r="AM170">
        <v>3.66</v>
      </c>
      <c r="AN170">
        <v>32.246000000000002</v>
      </c>
      <c r="AO170">
        <v>0.86499999999999999</v>
      </c>
      <c r="AP170">
        <v>15.048999999999999</v>
      </c>
      <c r="AQ170">
        <v>0.26900000000000002</v>
      </c>
      <c r="AR170">
        <v>0</v>
      </c>
      <c r="AS170">
        <v>10.093999999999999</v>
      </c>
      <c r="AT170">
        <v>40.082999999999998</v>
      </c>
      <c r="AU170">
        <v>0.82299999999999995</v>
      </c>
      <c r="AV170">
        <v>1.343</v>
      </c>
      <c r="AW170">
        <v>1.083</v>
      </c>
      <c r="AX170">
        <v>0</v>
      </c>
      <c r="AY170">
        <v>0</v>
      </c>
      <c r="AZ170">
        <v>0</v>
      </c>
      <c r="BA170">
        <v>294</v>
      </c>
      <c r="BB170">
        <v>0</v>
      </c>
      <c r="BC170" t="s">
        <v>74</v>
      </c>
      <c r="BD170">
        <v>0</v>
      </c>
      <c r="BE170" t="s">
        <v>68</v>
      </c>
      <c r="BF170" t="s">
        <v>75</v>
      </c>
      <c r="BG170">
        <v>1.1000000000000001</v>
      </c>
      <c r="BH170">
        <v>0</v>
      </c>
      <c r="BI170" s="1">
        <v>45820.564284490742</v>
      </c>
      <c r="BJ170">
        <v>3.6</v>
      </c>
      <c r="BK170">
        <v>1.1183000000000001</v>
      </c>
      <c r="BL170" s="36">
        <f>HLOOKUP($A170,차량별코스!$E$1:$AZ$20,_xlfn.XLOOKUP(탕데이터!$I170,차량별코스!$D$2:$D$20,차량별코스!$A$2:$A$20),0)</f>
        <v>3</v>
      </c>
      <c r="BM170">
        <f t="shared" si="37"/>
        <v>2438.1899999999991</v>
      </c>
      <c r="BN170">
        <f t="shared" si="38"/>
        <v>281.09899999999999</v>
      </c>
      <c r="BO170">
        <f>IF(COUNTIFS($BL$2:$BL170,$BL170,$O$2:$O170,$O170,$G$2:$G170,$G170)=1,_xlfn.MAXIFS($BO$2:$BO169,$O$2:$O169,$O170,$G$2:$G169,$G170)+1,_xlfn.MAXIFS($BO$2:$BO169,$O$2:$O169,$O170,$G$2:$G169,$G170))</f>
        <v>3</v>
      </c>
      <c r="BP170">
        <f t="shared" si="39"/>
        <v>2035.65</v>
      </c>
      <c r="BQ170">
        <f t="shared" si="40"/>
        <v>50.501999999999995</v>
      </c>
      <c r="BR170">
        <f t="shared" si="41"/>
        <v>82.397999999999996</v>
      </c>
      <c r="BS170">
        <f t="shared" si="42"/>
        <v>66.45</v>
      </c>
      <c r="BT170">
        <f t="shared" si="43"/>
        <v>0</v>
      </c>
      <c r="BU170">
        <f t="shared" si="44"/>
        <v>0</v>
      </c>
      <c r="BV170">
        <f t="shared" si="45"/>
        <v>0</v>
      </c>
      <c r="BW170">
        <f t="shared" si="46"/>
        <v>2235</v>
      </c>
      <c r="BX170">
        <f t="shared" si="47"/>
        <v>2065</v>
      </c>
      <c r="BY170" t="str">
        <f t="shared" si="48"/>
        <v>직행1</v>
      </c>
      <c r="BZ170">
        <f t="shared" si="49"/>
        <v>3</v>
      </c>
    </row>
    <row r="171" spans="1:78" x14ac:dyDescent="0.3">
      <c r="A171" s="32">
        <f t="shared" si="50"/>
        <v>45811</v>
      </c>
      <c r="B171" s="1">
        <v>45811.381307870368</v>
      </c>
      <c r="C171" t="s">
        <v>60</v>
      </c>
      <c r="D171" t="s">
        <v>60</v>
      </c>
      <c r="E171" t="s">
        <v>60</v>
      </c>
      <c r="F171" t="s">
        <v>61</v>
      </c>
      <c r="G171" t="s">
        <v>62</v>
      </c>
      <c r="H171" t="s">
        <v>63</v>
      </c>
      <c r="I171" t="s">
        <v>73</v>
      </c>
      <c r="J171" t="s">
        <v>65</v>
      </c>
      <c r="K171" t="s">
        <v>66</v>
      </c>
      <c r="L171">
        <v>15</v>
      </c>
      <c r="M171">
        <v>3</v>
      </c>
      <c r="N171">
        <v>168</v>
      </c>
      <c r="O171">
        <v>2065</v>
      </c>
      <c r="P171" t="s">
        <v>239</v>
      </c>
      <c r="Q171" s="1">
        <v>45786.607561423611</v>
      </c>
      <c r="R171">
        <v>17.382000000000001</v>
      </c>
      <c r="S171">
        <v>4.3410000000000002</v>
      </c>
      <c r="T171">
        <v>4.0039999999999996</v>
      </c>
      <c r="U171">
        <v>1515</v>
      </c>
      <c r="V171">
        <v>55</v>
      </c>
      <c r="W171">
        <v>226</v>
      </c>
      <c r="X171">
        <v>375</v>
      </c>
      <c r="Y171">
        <v>0</v>
      </c>
      <c r="Z171">
        <v>0</v>
      </c>
      <c r="AA171">
        <v>0</v>
      </c>
      <c r="AB171">
        <v>0</v>
      </c>
      <c r="AC171">
        <v>82</v>
      </c>
      <c r="AD171">
        <v>41.3</v>
      </c>
      <c r="AE171">
        <v>50.709057000000001</v>
      </c>
      <c r="AF171">
        <v>98.4</v>
      </c>
      <c r="AG171">
        <v>0.3</v>
      </c>
      <c r="AH171">
        <v>0.5</v>
      </c>
      <c r="AI171">
        <v>0.8</v>
      </c>
      <c r="AJ171">
        <v>0.1</v>
      </c>
      <c r="AK171">
        <v>0</v>
      </c>
      <c r="AL171">
        <v>0</v>
      </c>
      <c r="AM171">
        <v>3.64</v>
      </c>
      <c r="AN171">
        <v>34.741999999999997</v>
      </c>
      <c r="AO171">
        <v>3.63</v>
      </c>
      <c r="AP171">
        <v>14.917</v>
      </c>
      <c r="AQ171">
        <v>0.17299999999999999</v>
      </c>
      <c r="AR171">
        <v>0</v>
      </c>
      <c r="AS171">
        <v>0</v>
      </c>
      <c r="AT171">
        <v>24.6</v>
      </c>
      <c r="AU171">
        <v>7.4999999999999997E-2</v>
      </c>
      <c r="AV171">
        <v>0.125</v>
      </c>
      <c r="AW171">
        <v>0.2</v>
      </c>
      <c r="AX171">
        <v>2.5000000000000001E-2</v>
      </c>
      <c r="AY171">
        <v>0</v>
      </c>
      <c r="AZ171">
        <v>0</v>
      </c>
      <c r="BA171">
        <v>172</v>
      </c>
      <c r="BB171">
        <v>0</v>
      </c>
      <c r="BC171" t="s">
        <v>74</v>
      </c>
      <c r="BD171">
        <v>0</v>
      </c>
      <c r="BE171" t="s">
        <v>68</v>
      </c>
      <c r="BF171" t="s">
        <v>75</v>
      </c>
      <c r="BG171">
        <v>1.1000000000000001</v>
      </c>
      <c r="BH171">
        <v>0</v>
      </c>
      <c r="BI171" s="1">
        <v>45820.564284490742</v>
      </c>
      <c r="BJ171">
        <v>3.6</v>
      </c>
      <c r="BK171">
        <v>1.1123000000000001</v>
      </c>
      <c r="BL171" s="36">
        <f>HLOOKUP($A171,차량별코스!$E$1:$AZ$20,_xlfn.XLOOKUP(탕데이터!$I171,차량별코스!$D$2:$D$20,차량별코스!$A$2:$A$20),0)</f>
        <v>3</v>
      </c>
      <c r="BM171">
        <f t="shared" si="37"/>
        <v>2438.1899999999991</v>
      </c>
      <c r="BN171">
        <f t="shared" si="38"/>
        <v>281.09899999999999</v>
      </c>
      <c r="BO171">
        <f>IF(COUNTIFS($BL$2:$BL171,$BL171,$O$2:$O171,$O171,$G$2:$G171,$G171)=1,_xlfn.MAXIFS($BO$2:$BO170,$O$2:$O170,$O171,$G$2:$G170,$G171)+1,_xlfn.MAXIFS($BO$2:$BO170,$O$2:$O170,$O171,$G$2:$G170,$G171))</f>
        <v>3</v>
      </c>
      <c r="BP171">
        <f t="shared" si="39"/>
        <v>1209.7600000000002</v>
      </c>
      <c r="BQ171">
        <f t="shared" si="40"/>
        <v>4.5449999999999999</v>
      </c>
      <c r="BR171">
        <f t="shared" si="41"/>
        <v>7.5750000000000002</v>
      </c>
      <c r="BS171">
        <f t="shared" si="42"/>
        <v>12.120000000000001</v>
      </c>
      <c r="BT171">
        <f t="shared" si="43"/>
        <v>1.5150000000000001</v>
      </c>
      <c r="BU171">
        <f t="shared" si="44"/>
        <v>0</v>
      </c>
      <c r="BV171">
        <f t="shared" si="45"/>
        <v>0</v>
      </c>
      <c r="BW171">
        <f t="shared" si="46"/>
        <v>1235.5150000000003</v>
      </c>
      <c r="BX171">
        <f t="shared" si="47"/>
        <v>2065</v>
      </c>
      <c r="BY171" t="str">
        <f t="shared" si="48"/>
        <v>직행1</v>
      </c>
      <c r="BZ171">
        <f t="shared" si="49"/>
        <v>3</v>
      </c>
    </row>
    <row r="172" spans="1:78" x14ac:dyDescent="0.3">
      <c r="A172" s="32">
        <f t="shared" si="50"/>
        <v>45811</v>
      </c>
      <c r="B172" s="1">
        <v>45811.409120370372</v>
      </c>
      <c r="C172" t="s">
        <v>60</v>
      </c>
      <c r="D172" t="s">
        <v>60</v>
      </c>
      <c r="E172" t="s">
        <v>60</v>
      </c>
      <c r="F172" t="s">
        <v>61</v>
      </c>
      <c r="G172" t="s">
        <v>62</v>
      </c>
      <c r="H172" t="s">
        <v>63</v>
      </c>
      <c r="I172" t="s">
        <v>73</v>
      </c>
      <c r="J172" t="s">
        <v>65</v>
      </c>
      <c r="K172" t="s">
        <v>66</v>
      </c>
      <c r="L172">
        <v>15</v>
      </c>
      <c r="M172">
        <v>3</v>
      </c>
      <c r="N172">
        <v>168</v>
      </c>
      <c r="O172">
        <v>2065</v>
      </c>
      <c r="P172" t="s">
        <v>239</v>
      </c>
      <c r="Q172" s="1">
        <v>45786.607561423611</v>
      </c>
      <c r="R172">
        <v>106.73399999999999</v>
      </c>
      <c r="S172">
        <v>32.451999999999998</v>
      </c>
      <c r="T172">
        <v>3.2890000000000001</v>
      </c>
      <c r="U172">
        <v>10705</v>
      </c>
      <c r="V172">
        <v>51</v>
      </c>
      <c r="W172">
        <v>2343</v>
      </c>
      <c r="X172">
        <v>2658</v>
      </c>
      <c r="Y172">
        <v>0</v>
      </c>
      <c r="Z172">
        <v>17</v>
      </c>
      <c r="AA172">
        <v>0</v>
      </c>
      <c r="AB172">
        <v>0</v>
      </c>
      <c r="AC172">
        <v>92</v>
      </c>
      <c r="AD172">
        <v>35.89</v>
      </c>
      <c r="AE172">
        <v>46.232973999999999</v>
      </c>
      <c r="AF172">
        <v>88.8</v>
      </c>
      <c r="AG172">
        <v>3.4</v>
      </c>
      <c r="AH172">
        <v>3.6</v>
      </c>
      <c r="AI172">
        <v>3.4</v>
      </c>
      <c r="AJ172">
        <v>0.9</v>
      </c>
      <c r="AK172">
        <v>0</v>
      </c>
      <c r="AL172">
        <v>0</v>
      </c>
      <c r="AM172">
        <v>2.99</v>
      </c>
      <c r="AN172">
        <v>39.369999999999997</v>
      </c>
      <c r="AO172">
        <v>0.47599999999999998</v>
      </c>
      <c r="AP172">
        <v>21.887</v>
      </c>
      <c r="AQ172">
        <v>0.24399999999999999</v>
      </c>
      <c r="AR172">
        <v>0</v>
      </c>
      <c r="AS172">
        <v>15.927</v>
      </c>
      <c r="AT172">
        <v>158.36000000000001</v>
      </c>
      <c r="AU172">
        <v>6.0629999999999997</v>
      </c>
      <c r="AV172">
        <v>6.42</v>
      </c>
      <c r="AW172">
        <v>6.0629999999999997</v>
      </c>
      <c r="AX172">
        <v>1.605</v>
      </c>
      <c r="AY172">
        <v>0</v>
      </c>
      <c r="AZ172">
        <v>0</v>
      </c>
      <c r="BA172">
        <v>1037</v>
      </c>
      <c r="BB172">
        <v>0</v>
      </c>
      <c r="BC172" t="s">
        <v>74</v>
      </c>
      <c r="BD172">
        <v>0</v>
      </c>
      <c r="BE172" t="s">
        <v>68</v>
      </c>
      <c r="BF172" t="s">
        <v>75</v>
      </c>
      <c r="BG172">
        <v>1.1000000000000001</v>
      </c>
      <c r="BH172">
        <v>0</v>
      </c>
      <c r="BI172" s="1">
        <v>45820.564284490742</v>
      </c>
      <c r="BJ172">
        <v>3.6</v>
      </c>
      <c r="BK172">
        <v>0.91359999999999997</v>
      </c>
      <c r="BL172" s="36">
        <f>HLOOKUP($A172,차량별코스!$E$1:$AZ$20,_xlfn.XLOOKUP(탕데이터!$I172,차량별코스!$D$2:$D$20,차량별코스!$A$2:$A$20),0)</f>
        <v>3</v>
      </c>
      <c r="BM172">
        <f t="shared" si="37"/>
        <v>2438.1899999999991</v>
      </c>
      <c r="BN172">
        <f t="shared" si="38"/>
        <v>281.09899999999999</v>
      </c>
      <c r="BO172">
        <f>IF(COUNTIFS($BL$2:$BL172,$BL172,$O$2:$O172,$O172,$G$2:$G172,$G172)=1,_xlfn.MAXIFS($BO$2:$BO171,$O$2:$O171,$O172,$G$2:$G171,$G172)+1,_xlfn.MAXIFS($BO$2:$BO171,$O$2:$O171,$O172,$G$2:$G171,$G172))</f>
        <v>3</v>
      </c>
      <c r="BP172">
        <f t="shared" si="39"/>
        <v>7112.0400000000009</v>
      </c>
      <c r="BQ172">
        <f t="shared" si="40"/>
        <v>363.97</v>
      </c>
      <c r="BR172">
        <f t="shared" si="41"/>
        <v>385.38000000000005</v>
      </c>
      <c r="BS172">
        <f t="shared" si="42"/>
        <v>363.97</v>
      </c>
      <c r="BT172">
        <f t="shared" si="43"/>
        <v>96.345000000000013</v>
      </c>
      <c r="BU172">
        <f t="shared" si="44"/>
        <v>0</v>
      </c>
      <c r="BV172">
        <f t="shared" si="45"/>
        <v>0</v>
      </c>
      <c r="BW172">
        <f t="shared" si="46"/>
        <v>8321.7049999999999</v>
      </c>
      <c r="BX172">
        <f t="shared" si="47"/>
        <v>2065</v>
      </c>
      <c r="BY172" t="str">
        <f t="shared" si="48"/>
        <v>직행1</v>
      </c>
      <c r="BZ172">
        <f t="shared" si="49"/>
        <v>3</v>
      </c>
    </row>
    <row r="173" spans="1:78" x14ac:dyDescent="0.3">
      <c r="A173" s="32">
        <f t="shared" ref="A173:A203" si="51">DATE(YEAR(B173),MONTH(B173),DAY(B173))</f>
        <v>45811</v>
      </c>
      <c r="B173" s="1">
        <v>45811.632696759261</v>
      </c>
      <c r="C173" t="s">
        <v>60</v>
      </c>
      <c r="D173" t="s">
        <v>60</v>
      </c>
      <c r="E173" t="s">
        <v>60</v>
      </c>
      <c r="F173" t="s">
        <v>61</v>
      </c>
      <c r="G173" t="s">
        <v>62</v>
      </c>
      <c r="H173" t="s">
        <v>63</v>
      </c>
      <c r="I173" t="s">
        <v>73</v>
      </c>
      <c r="J173" t="s">
        <v>65</v>
      </c>
      <c r="K173" t="s">
        <v>66</v>
      </c>
      <c r="L173">
        <v>15</v>
      </c>
      <c r="M173">
        <v>3</v>
      </c>
      <c r="N173">
        <v>168</v>
      </c>
      <c r="O173">
        <v>2065</v>
      </c>
      <c r="P173" t="s">
        <v>239</v>
      </c>
      <c r="Q173" s="1">
        <v>45786.607561423611</v>
      </c>
      <c r="R173">
        <v>59.91</v>
      </c>
      <c r="S173">
        <v>19.245000000000001</v>
      </c>
      <c r="T173">
        <v>3.113</v>
      </c>
      <c r="U173">
        <v>7374</v>
      </c>
      <c r="V173">
        <v>18</v>
      </c>
      <c r="W173">
        <v>2419</v>
      </c>
      <c r="X173">
        <v>1272</v>
      </c>
      <c r="Y173">
        <v>0</v>
      </c>
      <c r="Z173">
        <v>3</v>
      </c>
      <c r="AA173">
        <v>2</v>
      </c>
      <c r="AB173">
        <v>470</v>
      </c>
      <c r="AC173">
        <v>90</v>
      </c>
      <c r="AD173">
        <v>29.25</v>
      </c>
      <c r="AE173">
        <v>43.685634999999998</v>
      </c>
      <c r="AF173">
        <v>86.3</v>
      </c>
      <c r="AG173">
        <v>4.5</v>
      </c>
      <c r="AH173">
        <v>4</v>
      </c>
      <c r="AI173">
        <v>4.7</v>
      </c>
      <c r="AJ173">
        <v>0.5</v>
      </c>
      <c r="AK173">
        <v>0</v>
      </c>
      <c r="AL173">
        <v>0</v>
      </c>
      <c r="AM173">
        <v>2.83</v>
      </c>
      <c r="AN173">
        <v>39.302</v>
      </c>
      <c r="AO173">
        <v>0.24399999999999999</v>
      </c>
      <c r="AP173">
        <v>32.804000000000002</v>
      </c>
      <c r="AQ173">
        <v>0.2</v>
      </c>
      <c r="AR173">
        <v>0</v>
      </c>
      <c r="AS173">
        <v>5.008</v>
      </c>
      <c r="AT173">
        <v>104.998</v>
      </c>
      <c r="AU173">
        <v>5.4749999999999996</v>
      </c>
      <c r="AV173">
        <v>4.867</v>
      </c>
      <c r="AW173">
        <v>5.718</v>
      </c>
      <c r="AX173">
        <v>0.60799999999999998</v>
      </c>
      <c r="AY173">
        <v>0</v>
      </c>
      <c r="AZ173">
        <v>0</v>
      </c>
      <c r="BA173">
        <v>585</v>
      </c>
      <c r="BB173">
        <v>0</v>
      </c>
      <c r="BC173" t="s">
        <v>74</v>
      </c>
      <c r="BD173">
        <v>0</v>
      </c>
      <c r="BE173" t="s">
        <v>68</v>
      </c>
      <c r="BF173" t="s">
        <v>75</v>
      </c>
      <c r="BG173">
        <v>1.1000000000000001</v>
      </c>
      <c r="BH173">
        <v>0</v>
      </c>
      <c r="BI173" s="1">
        <v>45820.564284490742</v>
      </c>
      <c r="BJ173">
        <v>3.6</v>
      </c>
      <c r="BK173">
        <v>0.86470000000000002</v>
      </c>
      <c r="BL173" s="36">
        <f>HLOOKUP($A173,차량별코스!$E$1:$AZ$20,_xlfn.XLOOKUP(탕데이터!$I173,차량별코스!$D$2:$D$20,차량별코스!$A$2:$A$20),0)</f>
        <v>3</v>
      </c>
      <c r="BM173">
        <f t="shared" si="37"/>
        <v>2438.1899999999991</v>
      </c>
      <c r="BN173">
        <f t="shared" si="38"/>
        <v>281.09899999999999</v>
      </c>
      <c r="BO173">
        <f>IF(COUNTIFS($BL$2:$BL173,$BL173,$O$2:$O173,$O173,$G$2:$G173,$G173)=1,_xlfn.MAXIFS($BO$2:$BO172,$O$2:$O172,$O173,$G$2:$G172,$G173)+1,_xlfn.MAXIFS($BO$2:$BO172,$O$2:$O172,$O173,$G$2:$G172,$G173))</f>
        <v>3</v>
      </c>
      <c r="BP173">
        <f t="shared" si="39"/>
        <v>3926.7619999999997</v>
      </c>
      <c r="BQ173">
        <f t="shared" si="40"/>
        <v>331.83</v>
      </c>
      <c r="BR173">
        <f t="shared" si="41"/>
        <v>294.95999999999998</v>
      </c>
      <c r="BS173">
        <f t="shared" si="42"/>
        <v>346.57799999999997</v>
      </c>
      <c r="BT173">
        <f t="shared" si="43"/>
        <v>36.869999999999997</v>
      </c>
      <c r="BU173">
        <f t="shared" si="44"/>
        <v>0</v>
      </c>
      <c r="BV173">
        <f t="shared" si="45"/>
        <v>0</v>
      </c>
      <c r="BW173">
        <f t="shared" si="46"/>
        <v>4936.9999999999991</v>
      </c>
      <c r="BX173">
        <f t="shared" si="47"/>
        <v>2065</v>
      </c>
      <c r="BY173" t="str">
        <f t="shared" si="48"/>
        <v>직행1</v>
      </c>
      <c r="BZ173">
        <f t="shared" si="49"/>
        <v>3</v>
      </c>
    </row>
    <row r="174" spans="1:78" x14ac:dyDescent="0.3">
      <c r="A174" s="32">
        <f t="shared" si="51"/>
        <v>45811</v>
      </c>
      <c r="B174" s="1">
        <v>45811.752835648149</v>
      </c>
      <c r="C174" t="s">
        <v>60</v>
      </c>
      <c r="D174" t="s">
        <v>60</v>
      </c>
      <c r="E174" t="s">
        <v>60</v>
      </c>
      <c r="F174" t="s">
        <v>61</v>
      </c>
      <c r="G174" t="s">
        <v>62</v>
      </c>
      <c r="H174" t="s">
        <v>63</v>
      </c>
      <c r="I174" t="s">
        <v>73</v>
      </c>
      <c r="J174" t="s">
        <v>65</v>
      </c>
      <c r="K174" t="s">
        <v>66</v>
      </c>
      <c r="L174">
        <v>15</v>
      </c>
      <c r="M174">
        <v>3</v>
      </c>
      <c r="N174">
        <v>168</v>
      </c>
      <c r="O174">
        <v>2065</v>
      </c>
      <c r="P174" t="s">
        <v>239</v>
      </c>
      <c r="Q174" s="1">
        <v>45786.607561423611</v>
      </c>
      <c r="R174">
        <v>67.352999999999994</v>
      </c>
      <c r="S174">
        <v>17.956</v>
      </c>
      <c r="T174">
        <v>3.7509999999999999</v>
      </c>
      <c r="U174">
        <v>7365</v>
      </c>
      <c r="V174">
        <v>41</v>
      </c>
      <c r="W174">
        <v>1661</v>
      </c>
      <c r="X174">
        <v>1718</v>
      </c>
      <c r="Y174">
        <v>0</v>
      </c>
      <c r="Z174">
        <v>8</v>
      </c>
      <c r="AA174">
        <v>0</v>
      </c>
      <c r="AB174">
        <v>0</v>
      </c>
      <c r="AC174">
        <v>85</v>
      </c>
      <c r="AD174">
        <v>32.92</v>
      </c>
      <c r="AE174">
        <v>42.816630000000004</v>
      </c>
      <c r="AF174">
        <v>88.9</v>
      </c>
      <c r="AG174">
        <v>3.5</v>
      </c>
      <c r="AH174">
        <v>4.8</v>
      </c>
      <c r="AI174">
        <v>2.6</v>
      </c>
      <c r="AJ174">
        <v>0.3</v>
      </c>
      <c r="AK174">
        <v>0</v>
      </c>
      <c r="AL174">
        <v>0</v>
      </c>
      <c r="AM174">
        <v>3.41</v>
      </c>
      <c r="AN174">
        <v>30.716000000000001</v>
      </c>
      <c r="AO174">
        <v>0.55700000000000005</v>
      </c>
      <c r="AP174">
        <v>22.553000000000001</v>
      </c>
      <c r="AQ174">
        <v>0.252</v>
      </c>
      <c r="AR174">
        <v>0</v>
      </c>
      <c r="AS174">
        <v>11.878</v>
      </c>
      <c r="AT174">
        <v>108.16200000000001</v>
      </c>
      <c r="AU174">
        <v>4.258</v>
      </c>
      <c r="AV174">
        <v>5.84</v>
      </c>
      <c r="AW174">
        <v>3.1629999999999998</v>
      </c>
      <c r="AX174">
        <v>0.36499999999999999</v>
      </c>
      <c r="AY174">
        <v>0</v>
      </c>
      <c r="AZ174">
        <v>0</v>
      </c>
      <c r="BA174">
        <v>658</v>
      </c>
      <c r="BB174">
        <v>0</v>
      </c>
      <c r="BC174" t="s">
        <v>74</v>
      </c>
      <c r="BD174">
        <v>0</v>
      </c>
      <c r="BE174" t="s">
        <v>68</v>
      </c>
      <c r="BF174" t="s">
        <v>75</v>
      </c>
      <c r="BG174">
        <v>1.1000000000000001</v>
      </c>
      <c r="BH174">
        <v>0</v>
      </c>
      <c r="BI174" s="1">
        <v>45820.564284490742</v>
      </c>
      <c r="BJ174">
        <v>3.6</v>
      </c>
      <c r="BK174">
        <v>1.0419</v>
      </c>
      <c r="BL174" s="36">
        <f>HLOOKUP($A174,차량별코스!$E$1:$AZ$20,_xlfn.XLOOKUP(탕데이터!$I174,차량별코스!$D$2:$D$20,차량별코스!$A$2:$A$20),0)</f>
        <v>3</v>
      </c>
      <c r="BM174">
        <f t="shared" si="37"/>
        <v>2438.1899999999991</v>
      </c>
      <c r="BN174">
        <f t="shared" si="38"/>
        <v>281.09899999999999</v>
      </c>
      <c r="BO174">
        <f>IF(COUNTIFS($BL$2:$BL174,$BL174,$O$2:$O174,$O174,$G$2:$G174,$G174)=1,_xlfn.MAXIFS($BO$2:$BO173,$O$2:$O173,$O174,$G$2:$G173,$G174)+1,_xlfn.MAXIFS($BO$2:$BO173,$O$2:$O173,$O174,$G$2:$G173,$G174))</f>
        <v>3</v>
      </c>
      <c r="BP174">
        <f t="shared" si="39"/>
        <v>4845.4849999999997</v>
      </c>
      <c r="BQ174">
        <f t="shared" si="40"/>
        <v>257.77500000000003</v>
      </c>
      <c r="BR174">
        <f t="shared" si="41"/>
        <v>353.52</v>
      </c>
      <c r="BS174">
        <f t="shared" si="42"/>
        <v>191.49</v>
      </c>
      <c r="BT174">
        <f t="shared" si="43"/>
        <v>22.094999999999999</v>
      </c>
      <c r="BU174">
        <f t="shared" si="44"/>
        <v>0</v>
      </c>
      <c r="BV174">
        <f t="shared" si="45"/>
        <v>0</v>
      </c>
      <c r="BW174">
        <f t="shared" si="46"/>
        <v>5670.3649999999989</v>
      </c>
      <c r="BX174">
        <f t="shared" si="47"/>
        <v>2065</v>
      </c>
      <c r="BY174" t="str">
        <f t="shared" si="48"/>
        <v>직행1</v>
      </c>
      <c r="BZ174">
        <f t="shared" si="49"/>
        <v>3</v>
      </c>
    </row>
    <row r="175" spans="1:78" x14ac:dyDescent="0.3">
      <c r="A175" s="32">
        <f t="shared" si="51"/>
        <v>45812</v>
      </c>
      <c r="B175" s="1">
        <v>45812.278819444444</v>
      </c>
      <c r="C175" t="s">
        <v>60</v>
      </c>
      <c r="D175" t="s">
        <v>60</v>
      </c>
      <c r="E175" t="s">
        <v>60</v>
      </c>
      <c r="F175" t="s">
        <v>61</v>
      </c>
      <c r="G175" t="s">
        <v>62</v>
      </c>
      <c r="H175" t="s">
        <v>63</v>
      </c>
      <c r="I175" t="s">
        <v>73</v>
      </c>
      <c r="J175" t="s">
        <v>65</v>
      </c>
      <c r="K175" t="s">
        <v>66</v>
      </c>
      <c r="L175">
        <v>15</v>
      </c>
      <c r="M175">
        <v>3</v>
      </c>
      <c r="N175">
        <v>168</v>
      </c>
      <c r="O175">
        <v>2065</v>
      </c>
      <c r="P175" t="s">
        <v>239</v>
      </c>
      <c r="Q175" s="1">
        <v>45786.607561423611</v>
      </c>
      <c r="R175">
        <v>16.209</v>
      </c>
      <c r="S175">
        <v>4.093</v>
      </c>
      <c r="T175">
        <v>3.96</v>
      </c>
      <c r="U175">
        <v>1801</v>
      </c>
      <c r="V175">
        <v>34</v>
      </c>
      <c r="W175">
        <v>483</v>
      </c>
      <c r="X175">
        <v>260</v>
      </c>
      <c r="Y175">
        <v>0</v>
      </c>
      <c r="Z175">
        <v>1</v>
      </c>
      <c r="AA175">
        <v>0</v>
      </c>
      <c r="AB175">
        <v>0</v>
      </c>
      <c r="AC175">
        <v>90</v>
      </c>
      <c r="AD175">
        <v>32.4</v>
      </c>
      <c r="AE175">
        <v>45.445751000000001</v>
      </c>
      <c r="AF175">
        <v>98.4</v>
      </c>
      <c r="AG175">
        <v>0.4</v>
      </c>
      <c r="AH175">
        <v>0.5</v>
      </c>
      <c r="AI175">
        <v>0.4</v>
      </c>
      <c r="AJ175">
        <v>0.2</v>
      </c>
      <c r="AK175">
        <v>0</v>
      </c>
      <c r="AL175">
        <v>0</v>
      </c>
      <c r="AM175">
        <v>3.6</v>
      </c>
      <c r="AN175">
        <v>30.870999999999999</v>
      </c>
      <c r="AO175">
        <v>1.8879999999999999</v>
      </c>
      <c r="AP175">
        <v>26.818000000000001</v>
      </c>
      <c r="AQ175">
        <v>0.123</v>
      </c>
      <c r="AR175">
        <v>0</v>
      </c>
      <c r="AS175">
        <v>6.1689999999999996</v>
      </c>
      <c r="AT175">
        <v>29.52</v>
      </c>
      <c r="AU175">
        <v>0.12</v>
      </c>
      <c r="AV175">
        <v>0.15</v>
      </c>
      <c r="AW175">
        <v>0.12</v>
      </c>
      <c r="AX175">
        <v>0.06</v>
      </c>
      <c r="AY175">
        <v>0</v>
      </c>
      <c r="AZ175">
        <v>0</v>
      </c>
      <c r="BA175">
        <v>147</v>
      </c>
      <c r="BB175">
        <v>0</v>
      </c>
      <c r="BC175" t="s">
        <v>74</v>
      </c>
      <c r="BD175">
        <v>0</v>
      </c>
      <c r="BE175" t="s">
        <v>68</v>
      </c>
      <c r="BF175" t="s">
        <v>75</v>
      </c>
      <c r="BG175">
        <v>1.1000000000000001</v>
      </c>
      <c r="BH175">
        <v>0</v>
      </c>
      <c r="BI175" s="1">
        <v>45820.564284490742</v>
      </c>
      <c r="BJ175">
        <v>3.6</v>
      </c>
      <c r="BK175">
        <v>1.1000000000000001</v>
      </c>
      <c r="BL175" s="36">
        <f>HLOOKUP($A175,차량별코스!$E$1:$AZ$20,_xlfn.XLOOKUP(탕데이터!$I175,차량별코스!$D$2:$D$20,차량별코스!$A$2:$A$20),0)</f>
        <v>4</v>
      </c>
      <c r="BM175">
        <f t="shared" si="37"/>
        <v>2438.1899999999991</v>
      </c>
      <c r="BN175">
        <f t="shared" si="38"/>
        <v>325.54599999999999</v>
      </c>
      <c r="BO175">
        <f>IF(COUNTIFS($BL$2:$BL175,$BL175,$O$2:$O175,$O175,$G$2:$G175,$G175)=1,_xlfn.MAXIFS($BO$2:$BO174,$O$2:$O174,$O175,$G$2:$G174,$G175)+1,_xlfn.MAXIFS($BO$2:$BO174,$O$2:$O174,$O175,$G$2:$G174,$G175))</f>
        <v>4</v>
      </c>
      <c r="BP175">
        <f t="shared" si="39"/>
        <v>1255.1840000000002</v>
      </c>
      <c r="BQ175">
        <f t="shared" si="40"/>
        <v>7.2039999999999997</v>
      </c>
      <c r="BR175">
        <f t="shared" si="41"/>
        <v>9.0050000000000008</v>
      </c>
      <c r="BS175">
        <f t="shared" si="42"/>
        <v>7.2039999999999997</v>
      </c>
      <c r="BT175">
        <f t="shared" si="43"/>
        <v>3.6019999999999999</v>
      </c>
      <c r="BU175">
        <f t="shared" si="44"/>
        <v>0</v>
      </c>
      <c r="BV175">
        <f t="shared" si="45"/>
        <v>0</v>
      </c>
      <c r="BW175">
        <f t="shared" si="46"/>
        <v>1282.1990000000003</v>
      </c>
      <c r="BX175">
        <f t="shared" si="47"/>
        <v>2065</v>
      </c>
      <c r="BY175" t="str">
        <f t="shared" si="48"/>
        <v>직행1</v>
      </c>
      <c r="BZ175">
        <f t="shared" si="49"/>
        <v>4</v>
      </c>
    </row>
    <row r="176" spans="1:78" x14ac:dyDescent="0.3">
      <c r="A176" s="32">
        <f t="shared" si="51"/>
        <v>45812</v>
      </c>
      <c r="B176" s="1">
        <v>45812.302997685183</v>
      </c>
      <c r="C176" t="s">
        <v>60</v>
      </c>
      <c r="D176" t="s">
        <v>60</v>
      </c>
      <c r="E176" t="s">
        <v>60</v>
      </c>
      <c r="F176" t="s">
        <v>61</v>
      </c>
      <c r="G176" t="s">
        <v>62</v>
      </c>
      <c r="H176" t="s">
        <v>63</v>
      </c>
      <c r="I176" t="s">
        <v>73</v>
      </c>
      <c r="J176" t="s">
        <v>65</v>
      </c>
      <c r="K176" t="s">
        <v>66</v>
      </c>
      <c r="L176">
        <v>15</v>
      </c>
      <c r="M176">
        <v>3</v>
      </c>
      <c r="N176">
        <v>168</v>
      </c>
      <c r="O176">
        <v>2065</v>
      </c>
      <c r="P176" t="s">
        <v>239</v>
      </c>
      <c r="Q176" s="1">
        <v>45786.607561423611</v>
      </c>
      <c r="R176">
        <v>89.399000000000001</v>
      </c>
      <c r="S176">
        <v>24.702999999999999</v>
      </c>
      <c r="T176">
        <v>3.6190000000000002</v>
      </c>
      <c r="U176">
        <v>8890</v>
      </c>
      <c r="V176">
        <v>45</v>
      </c>
      <c r="W176">
        <v>1834</v>
      </c>
      <c r="X176">
        <v>2286</v>
      </c>
      <c r="Y176">
        <v>0</v>
      </c>
      <c r="Z176">
        <v>5</v>
      </c>
      <c r="AA176">
        <v>0</v>
      </c>
      <c r="AB176">
        <v>0</v>
      </c>
      <c r="AC176">
        <v>92</v>
      </c>
      <c r="AD176">
        <v>36.200000000000003</v>
      </c>
      <c r="AE176">
        <v>45.904491999999998</v>
      </c>
      <c r="AF176">
        <v>90.9</v>
      </c>
      <c r="AG176">
        <v>2.4</v>
      </c>
      <c r="AH176">
        <v>3.1</v>
      </c>
      <c r="AI176">
        <v>2.9</v>
      </c>
      <c r="AJ176">
        <v>0.7</v>
      </c>
      <c r="AK176">
        <v>0</v>
      </c>
      <c r="AL176">
        <v>0</v>
      </c>
      <c r="AM176">
        <v>3.29</v>
      </c>
      <c r="AN176">
        <v>34.844000000000001</v>
      </c>
      <c r="AO176">
        <v>0.50600000000000001</v>
      </c>
      <c r="AP176">
        <v>20.63</v>
      </c>
      <c r="AQ176">
        <v>0.246</v>
      </c>
      <c r="AR176">
        <v>0</v>
      </c>
      <c r="AS176">
        <v>5.593</v>
      </c>
      <c r="AT176">
        <v>133.32</v>
      </c>
      <c r="AU176">
        <v>3.52</v>
      </c>
      <c r="AV176">
        <v>4.5469999999999997</v>
      </c>
      <c r="AW176">
        <v>4.2530000000000001</v>
      </c>
      <c r="AX176">
        <v>1.0269999999999999</v>
      </c>
      <c r="AY176">
        <v>0</v>
      </c>
      <c r="AZ176">
        <v>0</v>
      </c>
      <c r="BA176">
        <v>874</v>
      </c>
      <c r="BB176">
        <v>0</v>
      </c>
      <c r="BC176" t="s">
        <v>74</v>
      </c>
      <c r="BD176">
        <v>0</v>
      </c>
      <c r="BE176" t="s">
        <v>68</v>
      </c>
      <c r="BF176" t="s">
        <v>75</v>
      </c>
      <c r="BG176">
        <v>1.1000000000000001</v>
      </c>
      <c r="BH176">
        <v>0</v>
      </c>
      <c r="BI176" s="1">
        <v>45820.564284490742</v>
      </c>
      <c r="BJ176">
        <v>3.6</v>
      </c>
      <c r="BK176">
        <v>1.0053000000000001</v>
      </c>
      <c r="BL176" s="36">
        <f>HLOOKUP($A176,차량별코스!$E$1:$AZ$20,_xlfn.XLOOKUP(탕데이터!$I176,차량별코스!$D$2:$D$20,차량별코스!$A$2:$A$20),0)</f>
        <v>4</v>
      </c>
      <c r="BM176">
        <f t="shared" si="37"/>
        <v>2438.1899999999991</v>
      </c>
      <c r="BN176">
        <f t="shared" si="38"/>
        <v>325.54599999999999</v>
      </c>
      <c r="BO176">
        <f>IF(COUNTIFS($BL$2:$BL176,$BL176,$O$2:$O176,$O176,$G$2:$G176,$G176)=1,_xlfn.MAXIFS($BO$2:$BO175,$O$2:$O175,$O176,$G$2:$G175,$G176)+1,_xlfn.MAXIFS($BO$2:$BO175,$O$2:$O175,$O176,$G$2:$G175,$G176))</f>
        <v>4</v>
      </c>
      <c r="BP176">
        <f t="shared" si="39"/>
        <v>6202.01</v>
      </c>
      <c r="BQ176">
        <f t="shared" si="40"/>
        <v>213.36</v>
      </c>
      <c r="BR176">
        <f t="shared" si="41"/>
        <v>275.58999999999997</v>
      </c>
      <c r="BS176">
        <f t="shared" si="42"/>
        <v>257.81</v>
      </c>
      <c r="BT176">
        <f t="shared" si="43"/>
        <v>62.23</v>
      </c>
      <c r="BU176">
        <f t="shared" si="44"/>
        <v>0</v>
      </c>
      <c r="BV176">
        <f t="shared" si="45"/>
        <v>0</v>
      </c>
      <c r="BW176">
        <f t="shared" si="46"/>
        <v>7011</v>
      </c>
      <c r="BX176">
        <f t="shared" si="47"/>
        <v>2065</v>
      </c>
      <c r="BY176" t="str">
        <f t="shared" si="48"/>
        <v>직행1</v>
      </c>
      <c r="BZ176">
        <f t="shared" si="49"/>
        <v>4</v>
      </c>
    </row>
    <row r="177" spans="1:78" x14ac:dyDescent="0.3">
      <c r="A177" s="32">
        <f t="shared" si="51"/>
        <v>45812</v>
      </c>
      <c r="B177" s="1">
        <v>45812.438402777778</v>
      </c>
      <c r="C177" t="s">
        <v>60</v>
      </c>
      <c r="D177" t="s">
        <v>60</v>
      </c>
      <c r="E177" t="s">
        <v>60</v>
      </c>
      <c r="F177" t="s">
        <v>61</v>
      </c>
      <c r="G177" t="s">
        <v>62</v>
      </c>
      <c r="H177" t="s">
        <v>63</v>
      </c>
      <c r="I177" t="s">
        <v>73</v>
      </c>
      <c r="J177" t="s">
        <v>65</v>
      </c>
      <c r="K177" t="s">
        <v>66</v>
      </c>
      <c r="L177">
        <v>15</v>
      </c>
      <c r="M177">
        <v>3</v>
      </c>
      <c r="N177">
        <v>168</v>
      </c>
      <c r="O177">
        <v>2065</v>
      </c>
      <c r="P177" t="s">
        <v>239</v>
      </c>
      <c r="Q177" s="1">
        <v>45786.607561423611</v>
      </c>
      <c r="R177">
        <v>89.414000000000001</v>
      </c>
      <c r="S177">
        <v>23.561</v>
      </c>
      <c r="T177">
        <v>3.7949999999999999</v>
      </c>
      <c r="U177">
        <v>8239</v>
      </c>
      <c r="V177">
        <v>225</v>
      </c>
      <c r="W177">
        <v>1118</v>
      </c>
      <c r="X177">
        <v>2190</v>
      </c>
      <c r="Y177">
        <v>0</v>
      </c>
      <c r="Z177">
        <v>4</v>
      </c>
      <c r="AA177">
        <v>0</v>
      </c>
      <c r="AB177">
        <v>0</v>
      </c>
      <c r="AC177">
        <v>94</v>
      </c>
      <c r="AD177">
        <v>39.07</v>
      </c>
      <c r="AE177">
        <v>46.677830999999998</v>
      </c>
      <c r="AF177">
        <v>82</v>
      </c>
      <c r="AG177">
        <v>5.3</v>
      </c>
      <c r="AH177">
        <v>6.1</v>
      </c>
      <c r="AI177">
        <v>5.3</v>
      </c>
      <c r="AJ177">
        <v>1.2</v>
      </c>
      <c r="AK177">
        <v>0</v>
      </c>
      <c r="AL177">
        <v>0</v>
      </c>
      <c r="AM177">
        <v>3.45</v>
      </c>
      <c r="AN177">
        <v>33.622</v>
      </c>
      <c r="AO177">
        <v>2.7309999999999999</v>
      </c>
      <c r="AP177">
        <v>13.57</v>
      </c>
      <c r="AQ177">
        <v>0.23499999999999999</v>
      </c>
      <c r="AR177">
        <v>0</v>
      </c>
      <c r="AS177">
        <v>4.4740000000000002</v>
      </c>
      <c r="AT177">
        <v>112.06699999999999</v>
      </c>
      <c r="AU177">
        <v>7.2430000000000003</v>
      </c>
      <c r="AV177">
        <v>8.3369999999999997</v>
      </c>
      <c r="AW177">
        <v>7.2430000000000003</v>
      </c>
      <c r="AX177">
        <v>1.64</v>
      </c>
      <c r="AY177">
        <v>0</v>
      </c>
      <c r="AZ177">
        <v>0</v>
      </c>
      <c r="BA177">
        <v>876</v>
      </c>
      <c r="BB177">
        <v>0</v>
      </c>
      <c r="BC177" t="s">
        <v>74</v>
      </c>
      <c r="BD177">
        <v>0</v>
      </c>
      <c r="BE177" t="s">
        <v>68</v>
      </c>
      <c r="BF177" t="s">
        <v>75</v>
      </c>
      <c r="BG177">
        <v>1.1000000000000001</v>
      </c>
      <c r="BH177">
        <v>0</v>
      </c>
      <c r="BI177" s="1">
        <v>45820.564284490742</v>
      </c>
      <c r="BJ177">
        <v>3.6</v>
      </c>
      <c r="BK177">
        <v>1.0542</v>
      </c>
      <c r="BL177" s="36">
        <f>HLOOKUP($A177,차량별코스!$E$1:$AZ$20,_xlfn.XLOOKUP(탕데이터!$I177,차량별코스!$D$2:$D$20,차량별코스!$A$2:$A$20),0)</f>
        <v>4</v>
      </c>
      <c r="BM177">
        <f t="shared" si="37"/>
        <v>2438.1899999999991</v>
      </c>
      <c r="BN177">
        <f t="shared" si="38"/>
        <v>325.54599999999999</v>
      </c>
      <c r="BO177">
        <f>IF(COUNTIFS($BL$2:$BL177,$BL177,$O$2:$O177,$O177,$G$2:$G177,$G177)=1,_xlfn.MAXIFS($BO$2:$BO176,$O$2:$O176,$O177,$G$2:$G176,$G177)+1,_xlfn.MAXIFS($BO$2:$BO176,$O$2:$O176,$O177,$G$2:$G176,$G177))</f>
        <v>4</v>
      </c>
      <c r="BP177">
        <f t="shared" si="39"/>
        <v>5412.98</v>
      </c>
      <c r="BQ177">
        <f t="shared" si="40"/>
        <v>436.66699999999997</v>
      </c>
      <c r="BR177">
        <f t="shared" si="41"/>
        <v>502.57900000000001</v>
      </c>
      <c r="BS177">
        <f t="shared" si="42"/>
        <v>436.66699999999997</v>
      </c>
      <c r="BT177">
        <f t="shared" si="43"/>
        <v>98.867999999999995</v>
      </c>
      <c r="BU177">
        <f t="shared" si="44"/>
        <v>0</v>
      </c>
      <c r="BV177">
        <f t="shared" si="45"/>
        <v>0</v>
      </c>
      <c r="BW177">
        <f t="shared" si="46"/>
        <v>6887.7610000000004</v>
      </c>
      <c r="BX177">
        <f t="shared" si="47"/>
        <v>2065</v>
      </c>
      <c r="BY177" t="str">
        <f t="shared" si="48"/>
        <v>직행1</v>
      </c>
      <c r="BZ177">
        <f t="shared" si="49"/>
        <v>4</v>
      </c>
    </row>
    <row r="178" spans="1:78" x14ac:dyDescent="0.3">
      <c r="A178" s="32">
        <f t="shared" si="51"/>
        <v>45812</v>
      </c>
      <c r="B178" s="1">
        <v>45812.537754629629</v>
      </c>
      <c r="C178" t="s">
        <v>60</v>
      </c>
      <c r="D178" t="s">
        <v>60</v>
      </c>
      <c r="E178" t="s">
        <v>60</v>
      </c>
      <c r="F178" t="s">
        <v>61</v>
      </c>
      <c r="G178" t="s">
        <v>62</v>
      </c>
      <c r="H178" t="s">
        <v>63</v>
      </c>
      <c r="I178" t="s">
        <v>73</v>
      </c>
      <c r="J178" t="s">
        <v>65</v>
      </c>
      <c r="K178" t="s">
        <v>66</v>
      </c>
      <c r="L178">
        <v>15</v>
      </c>
      <c r="M178">
        <v>3</v>
      </c>
      <c r="N178">
        <v>168</v>
      </c>
      <c r="O178">
        <v>2065</v>
      </c>
      <c r="P178" t="s">
        <v>239</v>
      </c>
      <c r="Q178" s="1">
        <v>45786.607561423611</v>
      </c>
      <c r="R178">
        <v>17.388999999999999</v>
      </c>
      <c r="S178">
        <v>6.0570000000000004</v>
      </c>
      <c r="T178">
        <v>2.871</v>
      </c>
      <c r="U178">
        <v>2397</v>
      </c>
      <c r="V178">
        <v>46</v>
      </c>
      <c r="W178">
        <v>769</v>
      </c>
      <c r="X178">
        <v>404</v>
      </c>
      <c r="Y178">
        <v>0</v>
      </c>
      <c r="Z178">
        <v>7</v>
      </c>
      <c r="AA178">
        <v>0</v>
      </c>
      <c r="AB178">
        <v>0</v>
      </c>
      <c r="AC178">
        <v>92</v>
      </c>
      <c r="AD178">
        <v>26.12</v>
      </c>
      <c r="AE178">
        <v>39.570366999999997</v>
      </c>
      <c r="AF178">
        <v>97.9</v>
      </c>
      <c r="AG178">
        <v>0.7</v>
      </c>
      <c r="AH178">
        <v>0.7</v>
      </c>
      <c r="AI178">
        <v>0.5</v>
      </c>
      <c r="AJ178">
        <v>0.1</v>
      </c>
      <c r="AK178">
        <v>0</v>
      </c>
      <c r="AL178">
        <v>0</v>
      </c>
      <c r="AM178">
        <v>2.61</v>
      </c>
      <c r="AN178">
        <v>38.454999999999998</v>
      </c>
      <c r="AO178">
        <v>1.919</v>
      </c>
      <c r="AP178">
        <v>32.082000000000001</v>
      </c>
      <c r="AQ178">
        <v>0.23</v>
      </c>
      <c r="AR178">
        <v>0</v>
      </c>
      <c r="AS178">
        <v>40.255000000000003</v>
      </c>
      <c r="AT178">
        <v>37.527999999999999</v>
      </c>
      <c r="AU178">
        <v>0.26800000000000002</v>
      </c>
      <c r="AV178">
        <v>0.26800000000000002</v>
      </c>
      <c r="AW178">
        <v>0.192</v>
      </c>
      <c r="AX178">
        <v>3.7999999999999999E-2</v>
      </c>
      <c r="AY178">
        <v>0</v>
      </c>
      <c r="AZ178">
        <v>0</v>
      </c>
      <c r="BA178">
        <v>162</v>
      </c>
      <c r="BB178">
        <v>0</v>
      </c>
      <c r="BC178" t="s">
        <v>74</v>
      </c>
      <c r="BD178">
        <v>0</v>
      </c>
      <c r="BE178" t="s">
        <v>68</v>
      </c>
      <c r="BF178" t="s">
        <v>75</v>
      </c>
      <c r="BG178">
        <v>1.1000000000000001</v>
      </c>
      <c r="BH178">
        <v>0</v>
      </c>
      <c r="BI178" s="1">
        <v>45820.564284490742</v>
      </c>
      <c r="BJ178">
        <v>3.6</v>
      </c>
      <c r="BK178">
        <v>0.79749999999999999</v>
      </c>
      <c r="BL178" s="36">
        <f>HLOOKUP($A178,차량별코스!$E$1:$AZ$20,_xlfn.XLOOKUP(탕데이터!$I178,차량별코스!$D$2:$D$20,차량별코스!$A$2:$A$20),0)</f>
        <v>4</v>
      </c>
      <c r="BM178">
        <f t="shared" si="37"/>
        <v>2438.1899999999991</v>
      </c>
      <c r="BN178">
        <f t="shared" si="38"/>
        <v>325.54599999999999</v>
      </c>
      <c r="BO178">
        <f>IF(COUNTIFS($BL$2:$BL178,$BL178,$O$2:$O178,$O178,$G$2:$G178,$G178)=1,_xlfn.MAXIFS($BO$2:$BO177,$O$2:$O177,$O178,$G$2:$G177,$G178)+1,_xlfn.MAXIFS($BO$2:$BO177,$O$2:$O177,$O178,$G$2:$G177,$G178))</f>
        <v>4</v>
      </c>
      <c r="BP178">
        <f t="shared" si="39"/>
        <v>1531.663</v>
      </c>
      <c r="BQ178">
        <f t="shared" si="40"/>
        <v>16.779</v>
      </c>
      <c r="BR178">
        <f t="shared" si="41"/>
        <v>16.779</v>
      </c>
      <c r="BS178">
        <f t="shared" si="42"/>
        <v>11.984999999999999</v>
      </c>
      <c r="BT178">
        <f t="shared" si="43"/>
        <v>2.3970000000000002</v>
      </c>
      <c r="BU178">
        <f t="shared" si="44"/>
        <v>0</v>
      </c>
      <c r="BV178">
        <f t="shared" si="45"/>
        <v>0</v>
      </c>
      <c r="BW178">
        <f t="shared" si="46"/>
        <v>1579.6029999999998</v>
      </c>
      <c r="BX178">
        <f t="shared" si="47"/>
        <v>2065</v>
      </c>
      <c r="BY178" t="str">
        <f t="shared" si="48"/>
        <v>직행1</v>
      </c>
      <c r="BZ178">
        <f t="shared" si="49"/>
        <v>4</v>
      </c>
    </row>
    <row r="179" spans="1:78" x14ac:dyDescent="0.3">
      <c r="A179" s="32">
        <f t="shared" si="51"/>
        <v>45812</v>
      </c>
      <c r="B179" s="1">
        <v>45812.576689814814</v>
      </c>
      <c r="C179" t="s">
        <v>60</v>
      </c>
      <c r="D179" t="s">
        <v>60</v>
      </c>
      <c r="E179" t="s">
        <v>60</v>
      </c>
      <c r="F179" t="s">
        <v>61</v>
      </c>
      <c r="G179" t="s">
        <v>62</v>
      </c>
      <c r="H179" t="s">
        <v>63</v>
      </c>
      <c r="I179" t="s">
        <v>73</v>
      </c>
      <c r="J179" t="s">
        <v>65</v>
      </c>
      <c r="K179" t="s">
        <v>66</v>
      </c>
      <c r="L179">
        <v>15</v>
      </c>
      <c r="M179">
        <v>3</v>
      </c>
      <c r="N179">
        <v>168</v>
      </c>
      <c r="O179">
        <v>2065</v>
      </c>
      <c r="P179" t="s">
        <v>239</v>
      </c>
      <c r="Q179" s="1">
        <v>45786.607561423611</v>
      </c>
      <c r="R179">
        <v>36.494999999999997</v>
      </c>
      <c r="S179">
        <v>11.56</v>
      </c>
      <c r="T179">
        <v>3.157</v>
      </c>
      <c r="U179">
        <v>5094</v>
      </c>
      <c r="V179">
        <v>274</v>
      </c>
      <c r="W179">
        <v>2653</v>
      </c>
      <c r="X179">
        <v>539</v>
      </c>
      <c r="Y179">
        <v>0</v>
      </c>
      <c r="Z179">
        <v>0</v>
      </c>
      <c r="AA179">
        <v>1</v>
      </c>
      <c r="AB179">
        <v>1925</v>
      </c>
      <c r="AC179">
        <v>100</v>
      </c>
      <c r="AD179">
        <v>25.79</v>
      </c>
      <c r="AE179">
        <v>60.628461999999999</v>
      </c>
      <c r="AF179">
        <v>92.3</v>
      </c>
      <c r="AG179">
        <v>1.5</v>
      </c>
      <c r="AH179">
        <v>1.6</v>
      </c>
      <c r="AI179">
        <v>1.8</v>
      </c>
      <c r="AJ179">
        <v>2.7</v>
      </c>
      <c r="AK179">
        <v>0</v>
      </c>
      <c r="AL179">
        <v>0</v>
      </c>
      <c r="AM179">
        <v>2.87</v>
      </c>
      <c r="AN179">
        <v>56.469000000000001</v>
      </c>
      <c r="AO179">
        <v>5.3789999999999996</v>
      </c>
      <c r="AP179">
        <v>52.081000000000003</v>
      </c>
      <c r="AQ179">
        <v>0.13700000000000001</v>
      </c>
      <c r="AR179">
        <v>0</v>
      </c>
      <c r="AS179">
        <v>0</v>
      </c>
      <c r="AT179">
        <v>76.917000000000002</v>
      </c>
      <c r="AU179">
        <v>1.25</v>
      </c>
      <c r="AV179">
        <v>1.333</v>
      </c>
      <c r="AW179">
        <v>1.5</v>
      </c>
      <c r="AX179">
        <v>2.25</v>
      </c>
      <c r="AY179">
        <v>0</v>
      </c>
      <c r="AZ179">
        <v>0</v>
      </c>
      <c r="BA179">
        <v>353</v>
      </c>
      <c r="BB179">
        <v>0</v>
      </c>
      <c r="BC179" t="s">
        <v>74</v>
      </c>
      <c r="BD179">
        <v>0</v>
      </c>
      <c r="BE179" t="s">
        <v>68</v>
      </c>
      <c r="BF179" t="s">
        <v>75</v>
      </c>
      <c r="BG179">
        <v>1.1000000000000001</v>
      </c>
      <c r="BH179">
        <v>0</v>
      </c>
      <c r="BI179" s="1">
        <v>45820.564284490742</v>
      </c>
      <c r="BJ179">
        <v>3.6</v>
      </c>
      <c r="BK179">
        <v>0.87690000000000001</v>
      </c>
      <c r="BL179" s="36">
        <f>HLOOKUP($A179,차량별코스!$E$1:$AZ$20,_xlfn.XLOOKUP(탕데이터!$I179,차량별코스!$D$2:$D$20,차량별코스!$A$2:$A$20),0)</f>
        <v>4</v>
      </c>
      <c r="BM179">
        <f t="shared" si="37"/>
        <v>2438.1899999999991</v>
      </c>
      <c r="BN179">
        <f t="shared" si="38"/>
        <v>325.54599999999999</v>
      </c>
      <c r="BO179">
        <f>IF(COUNTIFS($BL$2:$BL179,$BL179,$O$2:$O179,$O179,$G$2:$G179,$G179)=1,_xlfn.MAXIFS($BO$2:$BO178,$O$2:$O178,$O179,$G$2:$G178,$G179)+1,_xlfn.MAXIFS($BO$2:$BO178,$O$2:$O178,$O179,$G$2:$G178,$G179))</f>
        <v>4</v>
      </c>
      <c r="BP179">
        <f t="shared" si="39"/>
        <v>1774.7619999999997</v>
      </c>
      <c r="BQ179">
        <f t="shared" si="40"/>
        <v>76.41</v>
      </c>
      <c r="BR179">
        <f t="shared" si="41"/>
        <v>81.504000000000005</v>
      </c>
      <c r="BS179">
        <f t="shared" si="42"/>
        <v>91.692000000000007</v>
      </c>
      <c r="BT179">
        <f t="shared" si="43"/>
        <v>137.53800000000001</v>
      </c>
      <c r="BU179">
        <f t="shared" si="44"/>
        <v>0</v>
      </c>
      <c r="BV179">
        <f t="shared" si="45"/>
        <v>0</v>
      </c>
      <c r="BW179">
        <f t="shared" si="46"/>
        <v>2161.9059999999999</v>
      </c>
      <c r="BX179">
        <f t="shared" si="47"/>
        <v>2065</v>
      </c>
      <c r="BY179" t="str">
        <f t="shared" si="48"/>
        <v>직행1</v>
      </c>
      <c r="BZ179">
        <f t="shared" si="49"/>
        <v>4</v>
      </c>
    </row>
    <row r="180" spans="1:78" x14ac:dyDescent="0.3">
      <c r="A180" s="32">
        <f t="shared" si="51"/>
        <v>45812</v>
      </c>
      <c r="B180" s="1">
        <v>45812.652361111112</v>
      </c>
      <c r="C180" t="s">
        <v>60</v>
      </c>
      <c r="D180" t="s">
        <v>60</v>
      </c>
      <c r="E180" t="s">
        <v>60</v>
      </c>
      <c r="F180" t="s">
        <v>61</v>
      </c>
      <c r="G180" t="s">
        <v>62</v>
      </c>
      <c r="H180" t="s">
        <v>63</v>
      </c>
      <c r="I180" t="s">
        <v>73</v>
      </c>
      <c r="J180" t="s">
        <v>65</v>
      </c>
      <c r="K180" t="s">
        <v>66</v>
      </c>
      <c r="L180">
        <v>15</v>
      </c>
      <c r="M180">
        <v>3</v>
      </c>
      <c r="N180">
        <v>168</v>
      </c>
      <c r="O180">
        <v>2065</v>
      </c>
      <c r="P180" t="s">
        <v>239</v>
      </c>
      <c r="Q180" s="1">
        <v>45786.607561423611</v>
      </c>
      <c r="R180">
        <v>76.64</v>
      </c>
      <c r="S180">
        <v>25.335999999999999</v>
      </c>
      <c r="T180">
        <v>3.0249999999999999</v>
      </c>
      <c r="U180">
        <v>8845</v>
      </c>
      <c r="V180">
        <v>55</v>
      </c>
      <c r="W180">
        <v>2691</v>
      </c>
      <c r="X180">
        <v>1655</v>
      </c>
      <c r="Y180">
        <v>0</v>
      </c>
      <c r="Z180">
        <v>3</v>
      </c>
      <c r="AA180">
        <v>1</v>
      </c>
      <c r="AB180">
        <v>362</v>
      </c>
      <c r="AC180">
        <v>100</v>
      </c>
      <c r="AD180">
        <v>31.19</v>
      </c>
      <c r="AE180">
        <v>45.237571000000003</v>
      </c>
      <c r="AF180">
        <v>64.900000000000006</v>
      </c>
      <c r="AG180">
        <v>10.6</v>
      </c>
      <c r="AH180">
        <v>11.4</v>
      </c>
      <c r="AI180">
        <v>6.6</v>
      </c>
      <c r="AJ180">
        <v>6.5</v>
      </c>
      <c r="AK180">
        <v>0</v>
      </c>
      <c r="AL180">
        <v>0</v>
      </c>
      <c r="AM180">
        <v>2.75</v>
      </c>
      <c r="AN180">
        <v>42.308</v>
      </c>
      <c r="AO180">
        <v>0.622</v>
      </c>
      <c r="AP180">
        <v>30.423999999999999</v>
      </c>
      <c r="AQ180">
        <v>0.20899999999999999</v>
      </c>
      <c r="AR180">
        <v>0</v>
      </c>
      <c r="AS180">
        <v>3.9140000000000001</v>
      </c>
      <c r="AT180">
        <v>95.186999999999998</v>
      </c>
      <c r="AU180">
        <v>15.547000000000001</v>
      </c>
      <c r="AV180">
        <v>16.72</v>
      </c>
      <c r="AW180">
        <v>9.68</v>
      </c>
      <c r="AX180">
        <v>9.5329999999999995</v>
      </c>
      <c r="AY180">
        <v>0</v>
      </c>
      <c r="AZ180">
        <v>0</v>
      </c>
      <c r="BA180">
        <v>734</v>
      </c>
      <c r="BB180">
        <v>0</v>
      </c>
      <c r="BC180" t="s">
        <v>74</v>
      </c>
      <c r="BD180">
        <v>0</v>
      </c>
      <c r="BE180" t="s">
        <v>68</v>
      </c>
      <c r="BF180" t="s">
        <v>75</v>
      </c>
      <c r="BG180">
        <v>1.1000000000000001</v>
      </c>
      <c r="BH180">
        <v>0</v>
      </c>
      <c r="BI180" s="1">
        <v>45820.564284490742</v>
      </c>
      <c r="BJ180">
        <v>3.6</v>
      </c>
      <c r="BK180">
        <v>0.84030000000000005</v>
      </c>
      <c r="BL180" s="36">
        <f>HLOOKUP($A180,차량별코스!$E$1:$AZ$20,_xlfn.XLOOKUP(탕데이터!$I180,차량별코스!$D$2:$D$20,차량별코스!$A$2:$A$20),0)</f>
        <v>4</v>
      </c>
      <c r="BM180">
        <f t="shared" si="37"/>
        <v>2438.1899999999991</v>
      </c>
      <c r="BN180">
        <f t="shared" si="38"/>
        <v>325.54599999999999</v>
      </c>
      <c r="BO180">
        <f>IF(COUNTIFS($BL$2:$BL180,$BL180,$O$2:$O180,$O180,$G$2:$G180,$G180)=1,_xlfn.MAXIFS($BO$2:$BO179,$O$2:$O179,$O180,$G$2:$G179,$G180)+1,_xlfn.MAXIFS($BO$2:$BO179,$O$2:$O179,$O180,$G$2:$G179,$G180))</f>
        <v>4</v>
      </c>
      <c r="BP180">
        <f t="shared" si="39"/>
        <v>2994.4049999999997</v>
      </c>
      <c r="BQ180">
        <f t="shared" si="40"/>
        <v>937.56999999999994</v>
      </c>
      <c r="BR180">
        <f t="shared" si="41"/>
        <v>1008.33</v>
      </c>
      <c r="BS180">
        <f t="shared" si="42"/>
        <v>583.77</v>
      </c>
      <c r="BT180">
        <f t="shared" si="43"/>
        <v>574.92500000000007</v>
      </c>
      <c r="BU180">
        <f t="shared" si="44"/>
        <v>0</v>
      </c>
      <c r="BV180">
        <f t="shared" si="45"/>
        <v>0</v>
      </c>
      <c r="BW180">
        <f t="shared" si="46"/>
        <v>6098.9999999999991</v>
      </c>
      <c r="BX180">
        <f t="shared" si="47"/>
        <v>2065</v>
      </c>
      <c r="BY180" t="str">
        <f t="shared" si="48"/>
        <v>직행1</v>
      </c>
      <c r="BZ180">
        <f t="shared" si="49"/>
        <v>4</v>
      </c>
    </row>
    <row r="181" spans="1:78" x14ac:dyDescent="0.3">
      <c r="A181" s="32">
        <f t="shared" si="51"/>
        <v>45813</v>
      </c>
      <c r="B181" s="1">
        <v>45813.311909722222</v>
      </c>
      <c r="C181" t="s">
        <v>60</v>
      </c>
      <c r="D181" t="s">
        <v>60</v>
      </c>
      <c r="E181" t="s">
        <v>60</v>
      </c>
      <c r="F181" t="s">
        <v>61</v>
      </c>
      <c r="G181" t="s">
        <v>62</v>
      </c>
      <c r="H181" t="s">
        <v>63</v>
      </c>
      <c r="I181" t="s">
        <v>73</v>
      </c>
      <c r="J181" t="s">
        <v>65</v>
      </c>
      <c r="K181" t="s">
        <v>66</v>
      </c>
      <c r="L181">
        <v>15</v>
      </c>
      <c r="M181">
        <v>3</v>
      </c>
      <c r="N181">
        <v>168</v>
      </c>
      <c r="O181">
        <v>2880</v>
      </c>
      <c r="P181" t="s">
        <v>240</v>
      </c>
      <c r="Q181" s="1">
        <v>45786.607562812504</v>
      </c>
      <c r="R181">
        <v>17.221</v>
      </c>
      <c r="S181">
        <v>4.8769999999999998</v>
      </c>
      <c r="T181">
        <v>3.5310000000000001</v>
      </c>
      <c r="U181">
        <v>1929</v>
      </c>
      <c r="V181">
        <v>130</v>
      </c>
      <c r="W181">
        <v>549</v>
      </c>
      <c r="X181">
        <v>382</v>
      </c>
      <c r="Y181">
        <v>0</v>
      </c>
      <c r="Z181">
        <v>3</v>
      </c>
      <c r="AA181">
        <v>0</v>
      </c>
      <c r="AB181">
        <v>0</v>
      </c>
      <c r="AC181">
        <v>94</v>
      </c>
      <c r="AD181">
        <v>32.14</v>
      </c>
      <c r="AE181">
        <v>49.596511</v>
      </c>
      <c r="AF181">
        <v>97.7</v>
      </c>
      <c r="AG181">
        <v>0.6</v>
      </c>
      <c r="AH181">
        <v>0.5</v>
      </c>
      <c r="AI181">
        <v>0.8</v>
      </c>
      <c r="AJ181">
        <v>0.5</v>
      </c>
      <c r="AK181">
        <v>0</v>
      </c>
      <c r="AL181">
        <v>0</v>
      </c>
      <c r="AM181">
        <v>3.21</v>
      </c>
      <c r="AN181">
        <v>39.295999999999999</v>
      </c>
      <c r="AO181">
        <v>6.7389999999999999</v>
      </c>
      <c r="AP181">
        <v>28.46</v>
      </c>
      <c r="AQ181">
        <v>0.17399999999999999</v>
      </c>
      <c r="AR181">
        <v>0</v>
      </c>
      <c r="AS181">
        <v>17.420999999999999</v>
      </c>
      <c r="AT181">
        <v>30.937999999999999</v>
      </c>
      <c r="AU181">
        <v>0.19</v>
      </c>
      <c r="AV181">
        <v>0.158</v>
      </c>
      <c r="AW181">
        <v>0.253</v>
      </c>
      <c r="AX181">
        <v>0.158</v>
      </c>
      <c r="AY181">
        <v>0</v>
      </c>
      <c r="AZ181">
        <v>0</v>
      </c>
      <c r="BA181">
        <v>167</v>
      </c>
      <c r="BB181">
        <v>0</v>
      </c>
      <c r="BC181" t="s">
        <v>74</v>
      </c>
      <c r="BD181">
        <v>0</v>
      </c>
      <c r="BE181" t="s">
        <v>68</v>
      </c>
      <c r="BF181" t="s">
        <v>75</v>
      </c>
      <c r="BG181">
        <v>1.1000000000000001</v>
      </c>
      <c r="BH181">
        <v>0</v>
      </c>
      <c r="BI181" s="1">
        <v>45820.564284490742</v>
      </c>
      <c r="BJ181">
        <v>3.6</v>
      </c>
      <c r="BK181">
        <v>0.98089999999999999</v>
      </c>
      <c r="BL181" s="36">
        <f>HLOOKUP($A181,차량별코스!$E$1:$AZ$20,_xlfn.XLOOKUP(탕데이터!$I181,차량별코스!$D$2:$D$20,차량별코스!$A$2:$A$20),0)</f>
        <v>5</v>
      </c>
      <c r="BM181">
        <f t="shared" si="37"/>
        <v>377.62700000000001</v>
      </c>
      <c r="BN181">
        <f t="shared" si="38"/>
        <v>377.62700000000001</v>
      </c>
      <c r="BO181">
        <f>IF(COUNTIFS($BL$2:$BL181,$BL181,$O$2:$O181,$O181,$G$2:$G181,$G181)=1,_xlfn.MAXIFS($BO$2:$BO180,$O$2:$O180,$O181,$G$2:$G180,$G181)+1,_xlfn.MAXIFS($BO$2:$BO180,$O$2:$O180,$O181,$G$2:$G180,$G181))</f>
        <v>3</v>
      </c>
      <c r="BP181">
        <f t="shared" si="39"/>
        <v>1205.633</v>
      </c>
      <c r="BQ181">
        <f t="shared" si="40"/>
        <v>11.574</v>
      </c>
      <c r="BR181">
        <f t="shared" si="41"/>
        <v>9.6449999999999996</v>
      </c>
      <c r="BS181">
        <f t="shared" si="42"/>
        <v>15.432</v>
      </c>
      <c r="BT181">
        <f t="shared" si="43"/>
        <v>9.6449999999999996</v>
      </c>
      <c r="BU181">
        <f t="shared" si="44"/>
        <v>0</v>
      </c>
      <c r="BV181">
        <f t="shared" si="45"/>
        <v>0</v>
      </c>
      <c r="BW181">
        <f t="shared" si="46"/>
        <v>1251.9290000000001</v>
      </c>
      <c r="BX181">
        <f t="shared" si="47"/>
        <v>2880</v>
      </c>
      <c r="BY181" t="str">
        <f t="shared" si="48"/>
        <v>직행1</v>
      </c>
      <c r="BZ181">
        <f t="shared" si="49"/>
        <v>5</v>
      </c>
    </row>
    <row r="182" spans="1:78" x14ac:dyDescent="0.3">
      <c r="A182" s="32">
        <f t="shared" si="51"/>
        <v>45813</v>
      </c>
      <c r="B182" s="1">
        <v>45813.344143518516</v>
      </c>
      <c r="C182" t="s">
        <v>60</v>
      </c>
      <c r="D182" t="s">
        <v>60</v>
      </c>
      <c r="E182" t="s">
        <v>60</v>
      </c>
      <c r="F182" t="s">
        <v>61</v>
      </c>
      <c r="G182" t="s">
        <v>62</v>
      </c>
      <c r="H182" t="s">
        <v>63</v>
      </c>
      <c r="I182" t="s">
        <v>73</v>
      </c>
      <c r="J182" t="s">
        <v>65</v>
      </c>
      <c r="K182" t="s">
        <v>66</v>
      </c>
      <c r="L182">
        <v>15</v>
      </c>
      <c r="M182">
        <v>3</v>
      </c>
      <c r="N182">
        <v>168</v>
      </c>
      <c r="O182">
        <v>2880</v>
      </c>
      <c r="P182" t="s">
        <v>240</v>
      </c>
      <c r="Q182" s="1">
        <v>45786.607562812504</v>
      </c>
      <c r="R182">
        <v>17.370999999999999</v>
      </c>
      <c r="S182">
        <v>3.8519999999999999</v>
      </c>
      <c r="T182">
        <v>4.51</v>
      </c>
      <c r="U182">
        <v>1431</v>
      </c>
      <c r="V182">
        <v>13</v>
      </c>
      <c r="W182">
        <v>223</v>
      </c>
      <c r="X182">
        <v>390</v>
      </c>
      <c r="Y182">
        <v>0</v>
      </c>
      <c r="Z182">
        <v>0</v>
      </c>
      <c r="AA182">
        <v>0</v>
      </c>
      <c r="AB182">
        <v>0</v>
      </c>
      <c r="AC182">
        <v>84</v>
      </c>
      <c r="AD182">
        <v>43.7</v>
      </c>
      <c r="AE182">
        <v>52.330958000000003</v>
      </c>
      <c r="AF182">
        <v>98.1</v>
      </c>
      <c r="AG182">
        <v>0.4</v>
      </c>
      <c r="AH182">
        <v>0.4</v>
      </c>
      <c r="AI182">
        <v>0.8</v>
      </c>
      <c r="AJ182">
        <v>0.3</v>
      </c>
      <c r="AK182">
        <v>0</v>
      </c>
      <c r="AL182">
        <v>0</v>
      </c>
      <c r="AM182">
        <v>4.0999999999999996</v>
      </c>
      <c r="AN182">
        <v>31.32</v>
      </c>
      <c r="AO182">
        <v>0.90800000000000003</v>
      </c>
      <c r="AP182">
        <v>15.583</v>
      </c>
      <c r="AQ182">
        <v>0.17299999999999999</v>
      </c>
      <c r="AR182">
        <v>0</v>
      </c>
      <c r="AS182">
        <v>0</v>
      </c>
      <c r="AT182">
        <v>22.89</v>
      </c>
      <c r="AU182">
        <v>9.2999999999999999E-2</v>
      </c>
      <c r="AV182">
        <v>9.2999999999999999E-2</v>
      </c>
      <c r="AW182">
        <v>0.187</v>
      </c>
      <c r="AX182">
        <v>7.0000000000000007E-2</v>
      </c>
      <c r="AY182">
        <v>0</v>
      </c>
      <c r="AZ182">
        <v>0</v>
      </c>
      <c r="BA182">
        <v>171</v>
      </c>
      <c r="BB182">
        <v>0</v>
      </c>
      <c r="BC182" t="s">
        <v>74</v>
      </c>
      <c r="BD182">
        <v>0</v>
      </c>
      <c r="BE182" t="s">
        <v>68</v>
      </c>
      <c r="BF182" t="s">
        <v>75</v>
      </c>
      <c r="BG182">
        <v>1.1000000000000001</v>
      </c>
      <c r="BH182">
        <v>0</v>
      </c>
      <c r="BI182" s="1">
        <v>45820.564284490742</v>
      </c>
      <c r="BJ182">
        <v>3.6</v>
      </c>
      <c r="BK182">
        <v>1.2526999999999999</v>
      </c>
      <c r="BL182" s="36">
        <f>HLOOKUP($A182,차량별코스!$E$1:$AZ$20,_xlfn.XLOOKUP(탕데이터!$I182,차량별코스!$D$2:$D$20,차량별코스!$A$2:$A$20),0)</f>
        <v>5</v>
      </c>
      <c r="BM182">
        <f t="shared" si="37"/>
        <v>377.62700000000001</v>
      </c>
      <c r="BN182">
        <f t="shared" si="38"/>
        <v>377.62700000000001</v>
      </c>
      <c r="BO182">
        <f>IF(COUNTIFS($BL$2:$BL182,$BL182,$O$2:$O182,$O182,$G$2:$G182,$G182)=1,_xlfn.MAXIFS($BO$2:$BO181,$O$2:$O181,$O182,$G$2:$G181,$G182)+1,_xlfn.MAXIFS($BO$2:$BO181,$O$2:$O181,$O182,$G$2:$G181,$G182))</f>
        <v>3</v>
      </c>
      <c r="BP182">
        <f t="shared" si="39"/>
        <v>1167.8109999999999</v>
      </c>
      <c r="BQ182">
        <f t="shared" si="40"/>
        <v>5.7240000000000002</v>
      </c>
      <c r="BR182">
        <f t="shared" si="41"/>
        <v>5.7240000000000002</v>
      </c>
      <c r="BS182">
        <f t="shared" si="42"/>
        <v>11.448</v>
      </c>
      <c r="BT182">
        <f t="shared" si="43"/>
        <v>4.2930000000000001</v>
      </c>
      <c r="BU182">
        <f t="shared" si="44"/>
        <v>0</v>
      </c>
      <c r="BV182">
        <f t="shared" si="45"/>
        <v>0</v>
      </c>
      <c r="BW182">
        <f t="shared" si="46"/>
        <v>1194.9999999999998</v>
      </c>
      <c r="BX182">
        <f t="shared" si="47"/>
        <v>2880</v>
      </c>
      <c r="BY182" t="str">
        <f t="shared" si="48"/>
        <v>직행1</v>
      </c>
      <c r="BZ182">
        <f t="shared" si="49"/>
        <v>5</v>
      </c>
    </row>
    <row r="183" spans="1:78" x14ac:dyDescent="0.3">
      <c r="A183" s="32">
        <f t="shared" si="51"/>
        <v>45813</v>
      </c>
      <c r="B183" s="1">
        <v>45813.364918981482</v>
      </c>
      <c r="C183" t="s">
        <v>60</v>
      </c>
      <c r="D183" t="s">
        <v>60</v>
      </c>
      <c r="E183" t="s">
        <v>60</v>
      </c>
      <c r="F183" t="s">
        <v>61</v>
      </c>
      <c r="G183" t="s">
        <v>62</v>
      </c>
      <c r="H183" t="s">
        <v>63</v>
      </c>
      <c r="I183" t="s">
        <v>73</v>
      </c>
      <c r="J183" t="s">
        <v>65</v>
      </c>
      <c r="K183" t="s">
        <v>66</v>
      </c>
      <c r="L183">
        <v>15</v>
      </c>
      <c r="M183">
        <v>3</v>
      </c>
      <c r="N183">
        <v>168</v>
      </c>
      <c r="O183">
        <v>2880</v>
      </c>
      <c r="P183" t="s">
        <v>240</v>
      </c>
      <c r="Q183" s="1">
        <v>45786.607562812504</v>
      </c>
      <c r="R183">
        <v>29.981000000000002</v>
      </c>
      <c r="S183">
        <v>8.2089999999999996</v>
      </c>
      <c r="T183">
        <v>3.6520000000000001</v>
      </c>
      <c r="U183">
        <v>2499</v>
      </c>
      <c r="V183">
        <v>12</v>
      </c>
      <c r="W183">
        <v>346</v>
      </c>
      <c r="X183">
        <v>917</v>
      </c>
      <c r="Y183">
        <v>0</v>
      </c>
      <c r="Z183">
        <v>13</v>
      </c>
      <c r="AA183">
        <v>0</v>
      </c>
      <c r="AB183">
        <v>0</v>
      </c>
      <c r="AC183">
        <v>98</v>
      </c>
      <c r="AD183">
        <v>43.19</v>
      </c>
      <c r="AE183">
        <v>50.411788999999999</v>
      </c>
      <c r="AF183">
        <v>95.3</v>
      </c>
      <c r="AG183">
        <v>1.1000000000000001</v>
      </c>
      <c r="AH183">
        <v>1.6</v>
      </c>
      <c r="AI183">
        <v>1.3</v>
      </c>
      <c r="AJ183">
        <v>0.7</v>
      </c>
      <c r="AK183">
        <v>0</v>
      </c>
      <c r="AL183">
        <v>0</v>
      </c>
      <c r="AM183">
        <v>3.32</v>
      </c>
      <c r="AN183">
        <v>38.521000000000001</v>
      </c>
      <c r="AO183">
        <v>0.48</v>
      </c>
      <c r="AP183">
        <v>13.846</v>
      </c>
      <c r="AQ183">
        <v>0.3</v>
      </c>
      <c r="AR183">
        <v>0</v>
      </c>
      <c r="AS183">
        <v>43.360999999999997</v>
      </c>
      <c r="AT183">
        <v>38.119999999999997</v>
      </c>
      <c r="AU183">
        <v>0.44</v>
      </c>
      <c r="AV183">
        <v>0.64</v>
      </c>
      <c r="AW183">
        <v>0.52</v>
      </c>
      <c r="AX183">
        <v>0.28000000000000003</v>
      </c>
      <c r="AY183">
        <v>0</v>
      </c>
      <c r="AZ183">
        <v>0</v>
      </c>
      <c r="BA183">
        <v>297</v>
      </c>
      <c r="BB183">
        <v>0</v>
      </c>
      <c r="BC183" t="s">
        <v>74</v>
      </c>
      <c r="BD183">
        <v>0</v>
      </c>
      <c r="BE183" t="s">
        <v>68</v>
      </c>
      <c r="BF183" t="s">
        <v>75</v>
      </c>
      <c r="BG183">
        <v>1.1000000000000001</v>
      </c>
      <c r="BH183">
        <v>0</v>
      </c>
      <c r="BI183" s="1">
        <v>45820.564284490742</v>
      </c>
      <c r="BJ183">
        <v>3.6</v>
      </c>
      <c r="BK183">
        <v>1.0145</v>
      </c>
      <c r="BL183" s="36">
        <f>HLOOKUP($A183,차량별코스!$E$1:$AZ$20,_xlfn.XLOOKUP(탕데이터!$I183,차량별코스!$D$2:$D$20,차량별코스!$A$2:$A$20),0)</f>
        <v>5</v>
      </c>
      <c r="BM183">
        <f t="shared" si="37"/>
        <v>377.62700000000001</v>
      </c>
      <c r="BN183">
        <f t="shared" si="38"/>
        <v>377.62700000000001</v>
      </c>
      <c r="BO183">
        <f>IF(COUNTIFS($BL$2:$BL183,$BL183,$O$2:$O183,$O183,$G$2:$G183,$G183)=1,_xlfn.MAXIFS($BO$2:$BO182,$O$2:$O182,$O183,$G$2:$G182,$G183)+1,_xlfn.MAXIFS($BO$2:$BO182,$O$2:$O182,$O183,$G$2:$G182,$G183))</f>
        <v>3</v>
      </c>
      <c r="BP183">
        <f t="shared" si="39"/>
        <v>2023.547</v>
      </c>
      <c r="BQ183">
        <f t="shared" si="40"/>
        <v>27.489000000000004</v>
      </c>
      <c r="BR183">
        <f t="shared" si="41"/>
        <v>39.984000000000002</v>
      </c>
      <c r="BS183">
        <f t="shared" si="42"/>
        <v>32.487000000000002</v>
      </c>
      <c r="BT183">
        <f t="shared" si="43"/>
        <v>17.492999999999999</v>
      </c>
      <c r="BU183">
        <f t="shared" si="44"/>
        <v>0</v>
      </c>
      <c r="BV183">
        <f t="shared" si="45"/>
        <v>0</v>
      </c>
      <c r="BW183">
        <f t="shared" si="46"/>
        <v>2141</v>
      </c>
      <c r="BX183">
        <f t="shared" si="47"/>
        <v>2880</v>
      </c>
      <c r="BY183" t="str">
        <f t="shared" si="48"/>
        <v>직행1</v>
      </c>
      <c r="BZ183">
        <f t="shared" si="49"/>
        <v>5</v>
      </c>
    </row>
    <row r="184" spans="1:78" x14ac:dyDescent="0.3">
      <c r="A184" s="32">
        <f t="shared" si="51"/>
        <v>45813</v>
      </c>
      <c r="B184" s="1">
        <v>45813.408159722225</v>
      </c>
      <c r="C184" t="s">
        <v>60</v>
      </c>
      <c r="D184" t="s">
        <v>60</v>
      </c>
      <c r="E184" t="s">
        <v>60</v>
      </c>
      <c r="F184" t="s">
        <v>61</v>
      </c>
      <c r="G184" t="s">
        <v>62</v>
      </c>
      <c r="H184" t="s">
        <v>63</v>
      </c>
      <c r="I184" t="s">
        <v>73</v>
      </c>
      <c r="J184" t="s">
        <v>65</v>
      </c>
      <c r="K184" t="s">
        <v>66</v>
      </c>
      <c r="L184">
        <v>15</v>
      </c>
      <c r="M184">
        <v>3</v>
      </c>
      <c r="N184">
        <v>168</v>
      </c>
      <c r="O184">
        <v>2880</v>
      </c>
      <c r="P184" t="s">
        <v>240</v>
      </c>
      <c r="Q184" s="1">
        <v>45786.607562812504</v>
      </c>
      <c r="R184">
        <v>61.761000000000003</v>
      </c>
      <c r="S184">
        <v>19.77</v>
      </c>
      <c r="T184">
        <v>3.1240000000000001</v>
      </c>
      <c r="U184">
        <v>5339</v>
      </c>
      <c r="V184">
        <v>212</v>
      </c>
      <c r="W184">
        <v>844</v>
      </c>
      <c r="X184">
        <v>1421</v>
      </c>
      <c r="Y184">
        <v>1</v>
      </c>
      <c r="Z184">
        <v>21</v>
      </c>
      <c r="AA184">
        <v>0</v>
      </c>
      <c r="AB184">
        <v>0</v>
      </c>
      <c r="AC184">
        <v>102</v>
      </c>
      <c r="AD184">
        <v>41.64</v>
      </c>
      <c r="AE184">
        <v>51.912083000000003</v>
      </c>
      <c r="AF184">
        <v>90.4</v>
      </c>
      <c r="AG184">
        <v>2.5</v>
      </c>
      <c r="AH184">
        <v>2.7</v>
      </c>
      <c r="AI184">
        <v>2.2999999999999998</v>
      </c>
      <c r="AJ184">
        <v>2.1</v>
      </c>
      <c r="AK184">
        <v>0.1</v>
      </c>
      <c r="AL184">
        <v>0</v>
      </c>
      <c r="AM184">
        <v>2.84</v>
      </c>
      <c r="AN184">
        <v>47.847999999999999</v>
      </c>
      <c r="AO184">
        <v>3.9710000000000001</v>
      </c>
      <c r="AP184">
        <v>15.808</v>
      </c>
      <c r="AQ184">
        <v>0.22700000000000001</v>
      </c>
      <c r="AR184">
        <v>1.619</v>
      </c>
      <c r="AS184">
        <v>34.002000000000002</v>
      </c>
      <c r="AT184">
        <v>79.852999999999994</v>
      </c>
      <c r="AU184">
        <v>2.2080000000000002</v>
      </c>
      <c r="AV184">
        <v>2.3849999999999998</v>
      </c>
      <c r="AW184">
        <v>2.032</v>
      </c>
      <c r="AX184">
        <v>1.855</v>
      </c>
      <c r="AY184">
        <v>8.7999999999999995E-2</v>
      </c>
      <c r="AZ184">
        <v>0</v>
      </c>
      <c r="BA184">
        <v>601</v>
      </c>
      <c r="BB184">
        <v>0</v>
      </c>
      <c r="BC184" t="s">
        <v>74</v>
      </c>
      <c r="BD184">
        <v>0</v>
      </c>
      <c r="BE184" t="s">
        <v>68</v>
      </c>
      <c r="BF184" t="s">
        <v>75</v>
      </c>
      <c r="BG184">
        <v>1.1000000000000001</v>
      </c>
      <c r="BH184">
        <v>0</v>
      </c>
      <c r="BI184" s="1">
        <v>45820.564284490742</v>
      </c>
      <c r="BJ184">
        <v>3.6</v>
      </c>
      <c r="BK184">
        <v>0.86780000000000002</v>
      </c>
      <c r="BL184" s="36">
        <f>HLOOKUP($A184,차량별코스!$E$1:$AZ$20,_xlfn.XLOOKUP(탕데이터!$I184,차량별코스!$D$2:$D$20,차량별코스!$A$2:$A$20),0)</f>
        <v>5</v>
      </c>
      <c r="BM184">
        <f t="shared" si="37"/>
        <v>377.62700000000001</v>
      </c>
      <c r="BN184">
        <f t="shared" si="38"/>
        <v>377.62700000000001</v>
      </c>
      <c r="BO184">
        <f>IF(COUNTIFS($BL$2:$BL184,$BL184,$O$2:$O184,$O184,$G$2:$G184,$G184)=1,_xlfn.MAXIFS($BO$2:$BO183,$O$2:$O183,$O184,$G$2:$G183,$G184)+1,_xlfn.MAXIFS($BO$2:$BO183,$O$2:$O183,$O184,$G$2:$G183,$G184))</f>
        <v>3</v>
      </c>
      <c r="BP184">
        <f t="shared" si="39"/>
        <v>3770.4560000000001</v>
      </c>
      <c r="BQ184">
        <f t="shared" si="40"/>
        <v>133.47499999999999</v>
      </c>
      <c r="BR184">
        <f t="shared" si="41"/>
        <v>144.15300000000002</v>
      </c>
      <c r="BS184">
        <f t="shared" si="42"/>
        <v>122.797</v>
      </c>
      <c r="BT184">
        <f t="shared" si="43"/>
        <v>112.11900000000001</v>
      </c>
      <c r="BU184">
        <f t="shared" si="44"/>
        <v>5.3390000000000004</v>
      </c>
      <c r="BV184">
        <f t="shared" si="45"/>
        <v>0</v>
      </c>
      <c r="BW184">
        <f t="shared" si="46"/>
        <v>4288.338999999999</v>
      </c>
      <c r="BX184">
        <f t="shared" si="47"/>
        <v>2880</v>
      </c>
      <c r="BY184" t="str">
        <f t="shared" si="48"/>
        <v>직행1</v>
      </c>
      <c r="BZ184">
        <f t="shared" si="49"/>
        <v>5</v>
      </c>
    </row>
    <row r="185" spans="1:78" x14ac:dyDescent="0.3">
      <c r="A185" s="32">
        <f t="shared" si="51"/>
        <v>45813</v>
      </c>
      <c r="B185" s="1">
        <v>45813.531215277777</v>
      </c>
      <c r="C185" t="s">
        <v>60</v>
      </c>
      <c r="D185" t="s">
        <v>60</v>
      </c>
      <c r="E185" t="s">
        <v>60</v>
      </c>
      <c r="F185" t="s">
        <v>61</v>
      </c>
      <c r="G185" t="s">
        <v>62</v>
      </c>
      <c r="H185" t="s">
        <v>63</v>
      </c>
      <c r="I185" t="s">
        <v>73</v>
      </c>
      <c r="J185" t="s">
        <v>65</v>
      </c>
      <c r="K185" t="s">
        <v>66</v>
      </c>
      <c r="L185">
        <v>15</v>
      </c>
      <c r="M185">
        <v>3</v>
      </c>
      <c r="N185">
        <v>168</v>
      </c>
      <c r="O185">
        <v>2880</v>
      </c>
      <c r="P185" t="s">
        <v>240</v>
      </c>
      <c r="Q185" s="1">
        <v>45786.607562812504</v>
      </c>
      <c r="R185">
        <v>61.826000000000001</v>
      </c>
      <c r="S185">
        <v>20.664000000000001</v>
      </c>
      <c r="T185">
        <v>2.992</v>
      </c>
      <c r="U185">
        <v>5983</v>
      </c>
      <c r="V185">
        <v>16</v>
      </c>
      <c r="W185">
        <v>1614</v>
      </c>
      <c r="X185">
        <v>1412</v>
      </c>
      <c r="Y185">
        <v>2</v>
      </c>
      <c r="Z185">
        <v>25</v>
      </c>
      <c r="AA185">
        <v>0</v>
      </c>
      <c r="AB185">
        <v>0</v>
      </c>
      <c r="AC185">
        <v>99</v>
      </c>
      <c r="AD185">
        <v>37.200000000000003</v>
      </c>
      <c r="AE185">
        <v>51.131067000000002</v>
      </c>
      <c r="AF185">
        <v>94.1</v>
      </c>
      <c r="AG185">
        <v>1.4</v>
      </c>
      <c r="AH185">
        <v>1.7</v>
      </c>
      <c r="AI185">
        <v>1.8</v>
      </c>
      <c r="AJ185">
        <v>1.1000000000000001</v>
      </c>
      <c r="AK185">
        <v>0</v>
      </c>
      <c r="AL185">
        <v>0</v>
      </c>
      <c r="AM185">
        <v>2.72</v>
      </c>
      <c r="AN185">
        <v>49.353000000000002</v>
      </c>
      <c r="AO185">
        <v>0.26700000000000002</v>
      </c>
      <c r="AP185">
        <v>26.975999999999999</v>
      </c>
      <c r="AQ185">
        <v>0.22600000000000001</v>
      </c>
      <c r="AR185">
        <v>3.2349999999999999</v>
      </c>
      <c r="AS185">
        <v>40.436</v>
      </c>
      <c r="AT185">
        <v>92.531999999999996</v>
      </c>
      <c r="AU185">
        <v>1.377</v>
      </c>
      <c r="AV185">
        <v>1.6719999999999999</v>
      </c>
      <c r="AW185">
        <v>1.77</v>
      </c>
      <c r="AX185">
        <v>1.0820000000000001</v>
      </c>
      <c r="AY185">
        <v>0</v>
      </c>
      <c r="AZ185">
        <v>0</v>
      </c>
      <c r="BA185">
        <v>606</v>
      </c>
      <c r="BB185">
        <v>0</v>
      </c>
      <c r="BC185" t="s">
        <v>74</v>
      </c>
      <c r="BD185">
        <v>0</v>
      </c>
      <c r="BE185" t="s">
        <v>68</v>
      </c>
      <c r="BF185" t="s">
        <v>75</v>
      </c>
      <c r="BG185">
        <v>1.1000000000000001</v>
      </c>
      <c r="BH185">
        <v>0</v>
      </c>
      <c r="BI185" s="1">
        <v>45820.564284490742</v>
      </c>
      <c r="BJ185">
        <v>3.6</v>
      </c>
      <c r="BK185">
        <v>0.83109999999999995</v>
      </c>
      <c r="BL185" s="36">
        <f>HLOOKUP($A185,차량별코스!$E$1:$AZ$20,_xlfn.XLOOKUP(탕데이터!$I185,차량별코스!$D$2:$D$20,차량별코스!$A$2:$A$20),0)</f>
        <v>5</v>
      </c>
      <c r="BM185">
        <f t="shared" si="37"/>
        <v>377.62700000000001</v>
      </c>
      <c r="BN185">
        <f t="shared" si="38"/>
        <v>377.62700000000001</v>
      </c>
      <c r="BO185">
        <f>IF(COUNTIFS($BL$2:$BL185,$BL185,$O$2:$O185,$O185,$G$2:$G185,$G185)=1,_xlfn.MAXIFS($BO$2:$BO184,$O$2:$O184,$O185,$G$2:$G184,$G185)+1,_xlfn.MAXIFS($BO$2:$BO184,$O$2:$O184,$O185,$G$2:$G184,$G185))</f>
        <v>3</v>
      </c>
      <c r="BP185">
        <f t="shared" si="39"/>
        <v>4000.0029999999997</v>
      </c>
      <c r="BQ185">
        <f t="shared" si="40"/>
        <v>83.761999999999986</v>
      </c>
      <c r="BR185">
        <f t="shared" si="41"/>
        <v>101.71100000000001</v>
      </c>
      <c r="BS185">
        <f t="shared" si="42"/>
        <v>107.69400000000002</v>
      </c>
      <c r="BT185">
        <f t="shared" si="43"/>
        <v>65.813000000000002</v>
      </c>
      <c r="BU185">
        <f t="shared" si="44"/>
        <v>0</v>
      </c>
      <c r="BV185">
        <f t="shared" si="45"/>
        <v>0</v>
      </c>
      <c r="BW185">
        <f t="shared" si="46"/>
        <v>4358.9830000000002</v>
      </c>
      <c r="BX185">
        <f t="shared" si="47"/>
        <v>2880</v>
      </c>
      <c r="BY185" t="str">
        <f t="shared" si="48"/>
        <v>직행1</v>
      </c>
      <c r="BZ185">
        <f t="shared" si="49"/>
        <v>5</v>
      </c>
    </row>
    <row r="186" spans="1:78" x14ac:dyDescent="0.3">
      <c r="A186" s="32">
        <f t="shared" si="51"/>
        <v>45813</v>
      </c>
      <c r="B186" s="1">
        <v>45813.656053240738</v>
      </c>
      <c r="C186" t="s">
        <v>60</v>
      </c>
      <c r="D186" t="s">
        <v>60</v>
      </c>
      <c r="E186" t="s">
        <v>60</v>
      </c>
      <c r="F186" t="s">
        <v>61</v>
      </c>
      <c r="G186" t="s">
        <v>62</v>
      </c>
      <c r="H186" t="s">
        <v>63</v>
      </c>
      <c r="I186" t="s">
        <v>73</v>
      </c>
      <c r="J186" t="s">
        <v>65</v>
      </c>
      <c r="K186" t="s">
        <v>66</v>
      </c>
      <c r="L186">
        <v>15</v>
      </c>
      <c r="M186">
        <v>3</v>
      </c>
      <c r="N186">
        <v>168</v>
      </c>
      <c r="O186">
        <v>2880</v>
      </c>
      <c r="P186" t="s">
        <v>240</v>
      </c>
      <c r="Q186" s="1">
        <v>45786.607562812504</v>
      </c>
      <c r="R186">
        <v>67.188000000000002</v>
      </c>
      <c r="S186">
        <v>25.45</v>
      </c>
      <c r="T186">
        <v>2.64</v>
      </c>
      <c r="U186">
        <v>8172</v>
      </c>
      <c r="V186">
        <v>105</v>
      </c>
      <c r="W186">
        <v>2228</v>
      </c>
      <c r="X186">
        <v>1500</v>
      </c>
      <c r="Y186">
        <v>0</v>
      </c>
      <c r="Z186">
        <v>27</v>
      </c>
      <c r="AA186">
        <v>0</v>
      </c>
      <c r="AB186">
        <v>0</v>
      </c>
      <c r="AC186">
        <v>91</v>
      </c>
      <c r="AD186">
        <v>29.6</v>
      </c>
      <c r="AE186">
        <v>41.424312999999998</v>
      </c>
      <c r="AF186">
        <v>93.4</v>
      </c>
      <c r="AG186">
        <v>2.4</v>
      </c>
      <c r="AH186">
        <v>2.1</v>
      </c>
      <c r="AI186">
        <v>1.8</v>
      </c>
      <c r="AJ186">
        <v>0.3</v>
      </c>
      <c r="AK186">
        <v>0</v>
      </c>
      <c r="AL186">
        <v>0</v>
      </c>
      <c r="AM186">
        <v>2.4</v>
      </c>
      <c r="AN186">
        <v>44.783000000000001</v>
      </c>
      <c r="AO186">
        <v>1.2849999999999999</v>
      </c>
      <c r="AP186">
        <v>27.263999999999999</v>
      </c>
      <c r="AQ186">
        <v>0.223</v>
      </c>
      <c r="AR186">
        <v>0</v>
      </c>
      <c r="AS186">
        <v>40.186</v>
      </c>
      <c r="AT186">
        <v>126.09</v>
      </c>
      <c r="AU186">
        <v>3.24</v>
      </c>
      <c r="AV186">
        <v>2.835</v>
      </c>
      <c r="AW186">
        <v>2.4300000000000002</v>
      </c>
      <c r="AX186">
        <v>0.40500000000000003</v>
      </c>
      <c r="AY186">
        <v>0</v>
      </c>
      <c r="AZ186">
        <v>0</v>
      </c>
      <c r="BA186">
        <v>656</v>
      </c>
      <c r="BB186">
        <v>0</v>
      </c>
      <c r="BC186" t="s">
        <v>74</v>
      </c>
      <c r="BD186">
        <v>0</v>
      </c>
      <c r="BE186" t="s">
        <v>68</v>
      </c>
      <c r="BF186" t="s">
        <v>75</v>
      </c>
      <c r="BG186">
        <v>1.1000000000000001</v>
      </c>
      <c r="BH186">
        <v>0</v>
      </c>
      <c r="BI186" s="1">
        <v>45820.564284490742</v>
      </c>
      <c r="BJ186">
        <v>3.6</v>
      </c>
      <c r="BK186">
        <v>0.73329999999999995</v>
      </c>
      <c r="BL186" s="36">
        <f>HLOOKUP($A186,차량별코스!$E$1:$AZ$20,_xlfn.XLOOKUP(탕데이터!$I186,차량별코스!$D$2:$D$20,차량별코스!$A$2:$A$20),0)</f>
        <v>5</v>
      </c>
      <c r="BM186">
        <f t="shared" si="37"/>
        <v>377.62700000000001</v>
      </c>
      <c r="BN186">
        <f t="shared" si="38"/>
        <v>377.62700000000001</v>
      </c>
      <c r="BO186">
        <f>IF(COUNTIFS($BL$2:$BL186,$BL186,$O$2:$O186,$O186,$G$2:$G186,$G186)=1,_xlfn.MAXIFS($BO$2:$BO185,$O$2:$O185,$O186,$G$2:$G185,$G186)+1,_xlfn.MAXIFS($BO$2:$BO185,$O$2:$O185,$O186,$G$2:$G185,$G186))</f>
        <v>3</v>
      </c>
      <c r="BP186">
        <f t="shared" si="39"/>
        <v>5299.6480000000001</v>
      </c>
      <c r="BQ186">
        <f t="shared" si="40"/>
        <v>196.12800000000001</v>
      </c>
      <c r="BR186">
        <f t="shared" si="41"/>
        <v>171.61200000000002</v>
      </c>
      <c r="BS186">
        <f t="shared" si="42"/>
        <v>147.096</v>
      </c>
      <c r="BT186">
        <f t="shared" si="43"/>
        <v>24.516000000000002</v>
      </c>
      <c r="BU186">
        <f t="shared" si="44"/>
        <v>0</v>
      </c>
      <c r="BV186">
        <f t="shared" si="45"/>
        <v>0</v>
      </c>
      <c r="BW186">
        <f t="shared" si="46"/>
        <v>5839</v>
      </c>
      <c r="BX186">
        <f t="shared" si="47"/>
        <v>2880</v>
      </c>
      <c r="BY186" t="str">
        <f t="shared" si="48"/>
        <v>직행1</v>
      </c>
      <c r="BZ186">
        <f t="shared" si="49"/>
        <v>5</v>
      </c>
    </row>
    <row r="187" spans="1:78" x14ac:dyDescent="0.3">
      <c r="A187" s="32">
        <f t="shared" si="51"/>
        <v>45813</v>
      </c>
      <c r="B187" s="1">
        <v>45813.818819444445</v>
      </c>
      <c r="C187" t="s">
        <v>60</v>
      </c>
      <c r="D187" t="s">
        <v>60</v>
      </c>
      <c r="E187" t="s">
        <v>60</v>
      </c>
      <c r="F187" t="s">
        <v>61</v>
      </c>
      <c r="G187" t="s">
        <v>62</v>
      </c>
      <c r="H187" t="s">
        <v>63</v>
      </c>
      <c r="I187" t="s">
        <v>73</v>
      </c>
      <c r="J187" t="s">
        <v>65</v>
      </c>
      <c r="K187" t="s">
        <v>66</v>
      </c>
      <c r="L187">
        <v>15</v>
      </c>
      <c r="M187">
        <v>3</v>
      </c>
      <c r="N187">
        <v>168</v>
      </c>
      <c r="O187">
        <v>2880</v>
      </c>
      <c r="P187" t="s">
        <v>240</v>
      </c>
      <c r="Q187" s="1">
        <v>45786.607562812504</v>
      </c>
      <c r="R187">
        <v>122.279</v>
      </c>
      <c r="S187">
        <v>38.332000000000001</v>
      </c>
      <c r="T187">
        <v>3.19</v>
      </c>
      <c r="U187">
        <v>12629</v>
      </c>
      <c r="V187">
        <v>103</v>
      </c>
      <c r="W187">
        <v>3851</v>
      </c>
      <c r="X187">
        <v>2916</v>
      </c>
      <c r="Y187">
        <v>0</v>
      </c>
      <c r="Z187">
        <v>27</v>
      </c>
      <c r="AA187">
        <v>2</v>
      </c>
      <c r="AB187">
        <v>506</v>
      </c>
      <c r="AC187">
        <v>106</v>
      </c>
      <c r="AD187">
        <v>34.86</v>
      </c>
      <c r="AE187">
        <v>50.744027000000003</v>
      </c>
      <c r="AF187">
        <v>34.799999999999997</v>
      </c>
      <c r="AG187">
        <v>15.1</v>
      </c>
      <c r="AH187">
        <v>19.8</v>
      </c>
      <c r="AI187">
        <v>17.600000000000001</v>
      </c>
      <c r="AJ187">
        <v>12.4</v>
      </c>
      <c r="AK187">
        <v>0.3</v>
      </c>
      <c r="AL187">
        <v>0</v>
      </c>
      <c r="AM187">
        <v>2.9</v>
      </c>
      <c r="AN187">
        <v>45.408999999999999</v>
      </c>
      <c r="AO187">
        <v>0.81599999999999995</v>
      </c>
      <c r="AP187">
        <v>30.492999999999999</v>
      </c>
      <c r="AQ187">
        <v>0.23699999999999999</v>
      </c>
      <c r="AR187">
        <v>0</v>
      </c>
      <c r="AS187">
        <v>22.081</v>
      </c>
      <c r="AT187">
        <v>73.08</v>
      </c>
      <c r="AU187">
        <v>31.71</v>
      </c>
      <c r="AV187">
        <v>41.58</v>
      </c>
      <c r="AW187">
        <v>36.96</v>
      </c>
      <c r="AX187">
        <v>26.04</v>
      </c>
      <c r="AY187">
        <v>0.63</v>
      </c>
      <c r="AZ187">
        <v>0</v>
      </c>
      <c r="BA187">
        <v>1192</v>
      </c>
      <c r="BB187">
        <v>0</v>
      </c>
      <c r="BC187" t="s">
        <v>74</v>
      </c>
      <c r="BD187">
        <v>0</v>
      </c>
      <c r="BE187" t="s">
        <v>68</v>
      </c>
      <c r="BF187" t="s">
        <v>75</v>
      </c>
      <c r="BG187">
        <v>1.1000000000000001</v>
      </c>
      <c r="BH187">
        <v>0</v>
      </c>
      <c r="BI187" s="1">
        <v>45820.564284490742</v>
      </c>
      <c r="BJ187">
        <v>3.6</v>
      </c>
      <c r="BK187">
        <v>0.8861</v>
      </c>
      <c r="BL187" s="36">
        <f>HLOOKUP($A187,차량별코스!$E$1:$AZ$20,_xlfn.XLOOKUP(탕데이터!$I187,차량별코스!$D$2:$D$20,차량별코스!$A$2:$A$20),0)</f>
        <v>5</v>
      </c>
      <c r="BM187">
        <f t="shared" si="37"/>
        <v>377.62700000000001</v>
      </c>
      <c r="BN187">
        <f t="shared" si="38"/>
        <v>377.62700000000001</v>
      </c>
      <c r="BO187">
        <f>IF(COUNTIFS($BL$2:$BL187,$BL187,$O$2:$O187,$O187,$G$2:$G187,$G187)=1,_xlfn.MAXIFS($BO$2:$BO186,$O$2:$O186,$O187,$G$2:$G186,$G187)+1,_xlfn.MAXIFS($BO$2:$BO186,$O$2:$O186,$O187,$G$2:$G186,$G187))</f>
        <v>3</v>
      </c>
      <c r="BP187">
        <f t="shared" si="39"/>
        <v>440.89199999999983</v>
      </c>
      <c r="BQ187">
        <f t="shared" si="40"/>
        <v>1906.979</v>
      </c>
      <c r="BR187">
        <f t="shared" si="41"/>
        <v>2500.5419999999999</v>
      </c>
      <c r="BS187">
        <f t="shared" si="42"/>
        <v>2222.7040000000002</v>
      </c>
      <c r="BT187">
        <f t="shared" si="43"/>
        <v>1565.9960000000001</v>
      </c>
      <c r="BU187">
        <f t="shared" si="44"/>
        <v>37.887</v>
      </c>
      <c r="BV187">
        <f t="shared" si="45"/>
        <v>0</v>
      </c>
      <c r="BW187">
        <f t="shared" si="46"/>
        <v>8675.0000000000018</v>
      </c>
      <c r="BX187">
        <f t="shared" si="47"/>
        <v>2880</v>
      </c>
      <c r="BY187" t="str">
        <f t="shared" si="48"/>
        <v>직행1</v>
      </c>
      <c r="BZ187">
        <f t="shared" si="49"/>
        <v>5</v>
      </c>
    </row>
    <row r="188" spans="1:78" x14ac:dyDescent="0.3">
      <c r="A188" s="32">
        <f t="shared" si="51"/>
        <v>45814</v>
      </c>
      <c r="B188" s="1">
        <v>45814.325844907406</v>
      </c>
      <c r="C188" t="s">
        <v>60</v>
      </c>
      <c r="D188" t="s">
        <v>60</v>
      </c>
      <c r="E188" t="s">
        <v>60</v>
      </c>
      <c r="F188" t="s">
        <v>61</v>
      </c>
      <c r="G188" t="s">
        <v>62</v>
      </c>
      <c r="H188" t="s">
        <v>63</v>
      </c>
      <c r="I188" t="s">
        <v>73</v>
      </c>
      <c r="J188" t="s">
        <v>65</v>
      </c>
      <c r="K188" t="s">
        <v>66</v>
      </c>
      <c r="L188">
        <v>15</v>
      </c>
      <c r="M188">
        <v>3</v>
      </c>
      <c r="N188">
        <v>168</v>
      </c>
      <c r="O188">
        <v>6278</v>
      </c>
      <c r="P188" t="s">
        <v>253</v>
      </c>
      <c r="Q188" s="1">
        <v>45786.607563078702</v>
      </c>
      <c r="R188">
        <v>99.343000000000004</v>
      </c>
      <c r="S188">
        <v>30.204999999999998</v>
      </c>
      <c r="T188">
        <v>3.2890000000000001</v>
      </c>
      <c r="U188">
        <v>8965</v>
      </c>
      <c r="V188">
        <v>73</v>
      </c>
      <c r="W188">
        <v>2270</v>
      </c>
      <c r="X188">
        <v>2117</v>
      </c>
      <c r="Y188">
        <v>0</v>
      </c>
      <c r="Z188">
        <v>7</v>
      </c>
      <c r="AA188">
        <v>1</v>
      </c>
      <c r="AB188">
        <v>267</v>
      </c>
      <c r="AC188">
        <v>106</v>
      </c>
      <c r="AD188">
        <v>39.89</v>
      </c>
      <c r="AE188">
        <v>54.007050999999997</v>
      </c>
      <c r="AF188">
        <v>90.2</v>
      </c>
      <c r="AG188">
        <v>1.8</v>
      </c>
      <c r="AH188">
        <v>3</v>
      </c>
      <c r="AI188">
        <v>2.9</v>
      </c>
      <c r="AJ188">
        <v>1.9</v>
      </c>
      <c r="AK188">
        <v>0.1</v>
      </c>
      <c r="AL188">
        <v>0</v>
      </c>
      <c r="AM188">
        <v>2.99</v>
      </c>
      <c r="AN188">
        <v>47.152999999999999</v>
      </c>
      <c r="AO188">
        <v>0.81399999999999995</v>
      </c>
      <c r="AP188">
        <v>25.321000000000002</v>
      </c>
      <c r="AQ188">
        <v>0.21099999999999999</v>
      </c>
      <c r="AR188">
        <v>0</v>
      </c>
      <c r="AS188">
        <v>7.0460000000000003</v>
      </c>
      <c r="AT188">
        <v>133.797</v>
      </c>
      <c r="AU188">
        <v>2.67</v>
      </c>
      <c r="AV188">
        <v>4.45</v>
      </c>
      <c r="AW188">
        <v>4.3019999999999996</v>
      </c>
      <c r="AX188">
        <v>2.8180000000000001</v>
      </c>
      <c r="AY188">
        <v>0.14799999999999999</v>
      </c>
      <c r="AZ188">
        <v>0</v>
      </c>
      <c r="BA188">
        <v>974</v>
      </c>
      <c r="BB188">
        <v>0</v>
      </c>
      <c r="BC188" t="s">
        <v>74</v>
      </c>
      <c r="BD188">
        <v>0</v>
      </c>
      <c r="BE188" t="s">
        <v>68</v>
      </c>
      <c r="BF188" t="s">
        <v>75</v>
      </c>
      <c r="BG188">
        <v>1.1000000000000001</v>
      </c>
      <c r="BH188">
        <v>0</v>
      </c>
      <c r="BI188" s="1">
        <v>45820.564284490742</v>
      </c>
      <c r="BJ188">
        <v>3.6</v>
      </c>
      <c r="BK188">
        <v>0.91359999999999997</v>
      </c>
      <c r="BL188" s="36">
        <f>HLOOKUP($A188,차량별코스!$E$1:$AZ$20,_xlfn.XLOOKUP(탕데이터!$I188,차량별코스!$D$2:$D$20,차량별코스!$A$2:$A$20),0)</f>
        <v>6</v>
      </c>
      <c r="BM188">
        <f t="shared" si="37"/>
        <v>1064.2329999999999</v>
      </c>
      <c r="BN188">
        <f t="shared" si="38"/>
        <v>373.03200000000004</v>
      </c>
      <c r="BO188">
        <f>IF(COUNTIFS($BL$2:$BL188,$BL188,$O$2:$O188,$O188,$G$2:$G188,$G188)=1,_xlfn.MAXIFS($BO$2:$BO187,$O$2:$O187,$O188,$G$2:$G187,$G188)+1,_xlfn.MAXIFS($BO$2:$BO187,$O$2:$O187,$O188,$G$2:$G187,$G188))</f>
        <v>1</v>
      </c>
      <c r="BP188">
        <f t="shared" si="39"/>
        <v>5743.43</v>
      </c>
      <c r="BQ188">
        <f t="shared" si="40"/>
        <v>161.37000000000003</v>
      </c>
      <c r="BR188">
        <f t="shared" si="41"/>
        <v>268.95</v>
      </c>
      <c r="BS188">
        <f t="shared" si="42"/>
        <v>259.98499999999996</v>
      </c>
      <c r="BT188">
        <f t="shared" si="43"/>
        <v>170.33500000000001</v>
      </c>
      <c r="BU188">
        <f t="shared" si="44"/>
        <v>8.9649999999999999</v>
      </c>
      <c r="BV188">
        <f t="shared" si="45"/>
        <v>0</v>
      </c>
      <c r="BW188">
        <f t="shared" si="46"/>
        <v>6613.0349999999999</v>
      </c>
      <c r="BX188">
        <f t="shared" si="47"/>
        <v>6278</v>
      </c>
      <c r="BY188" t="str">
        <f t="shared" si="48"/>
        <v>직행1</v>
      </c>
      <c r="BZ188">
        <f t="shared" si="49"/>
        <v>6</v>
      </c>
    </row>
    <row r="189" spans="1:78" x14ac:dyDescent="0.3">
      <c r="A189" s="32">
        <f t="shared" si="51"/>
        <v>45814</v>
      </c>
      <c r="B189" s="1">
        <v>45814.457824074074</v>
      </c>
      <c r="C189" t="s">
        <v>60</v>
      </c>
      <c r="D189" t="s">
        <v>60</v>
      </c>
      <c r="E189" t="s">
        <v>60</v>
      </c>
      <c r="F189" t="s">
        <v>61</v>
      </c>
      <c r="G189" t="s">
        <v>62</v>
      </c>
      <c r="H189" t="s">
        <v>63</v>
      </c>
      <c r="I189" t="s">
        <v>73</v>
      </c>
      <c r="J189" t="s">
        <v>65</v>
      </c>
      <c r="K189" t="s">
        <v>66</v>
      </c>
      <c r="L189">
        <v>15</v>
      </c>
      <c r="M189">
        <v>3</v>
      </c>
      <c r="N189">
        <v>168</v>
      </c>
      <c r="O189">
        <v>6278</v>
      </c>
      <c r="P189" t="s">
        <v>253</v>
      </c>
      <c r="Q189" s="1">
        <v>45786.607563078702</v>
      </c>
      <c r="R189">
        <v>183.452</v>
      </c>
      <c r="S189">
        <v>63.654000000000003</v>
      </c>
      <c r="T189">
        <v>2.8820000000000001</v>
      </c>
      <c r="U189">
        <v>16807</v>
      </c>
      <c r="V189">
        <v>83</v>
      </c>
      <c r="W189">
        <v>3910</v>
      </c>
      <c r="X189">
        <v>3633</v>
      </c>
      <c r="Y189">
        <v>4</v>
      </c>
      <c r="Z189">
        <v>58</v>
      </c>
      <c r="AA189">
        <v>1</v>
      </c>
      <c r="AB189">
        <v>240</v>
      </c>
      <c r="AC189">
        <v>106</v>
      </c>
      <c r="AD189">
        <v>39.29</v>
      </c>
      <c r="AE189">
        <v>51.539495000000002</v>
      </c>
      <c r="AF189">
        <v>61.3</v>
      </c>
      <c r="AG189">
        <v>8.8000000000000007</v>
      </c>
      <c r="AH189">
        <v>10</v>
      </c>
      <c r="AI189">
        <v>10</v>
      </c>
      <c r="AJ189">
        <v>9.4</v>
      </c>
      <c r="AK189">
        <v>0.5</v>
      </c>
      <c r="AL189">
        <v>0</v>
      </c>
      <c r="AM189">
        <v>2.62</v>
      </c>
      <c r="AN189">
        <v>52.023000000000003</v>
      </c>
      <c r="AO189">
        <v>0.49399999999999999</v>
      </c>
      <c r="AP189">
        <v>23.263999999999999</v>
      </c>
      <c r="AQ189">
        <v>0.19600000000000001</v>
      </c>
      <c r="AR189">
        <v>2.1800000000000002</v>
      </c>
      <c r="AS189">
        <v>31.616</v>
      </c>
      <c r="AT189">
        <v>171.64</v>
      </c>
      <c r="AU189">
        <v>24.64</v>
      </c>
      <c r="AV189">
        <v>28</v>
      </c>
      <c r="AW189">
        <v>28</v>
      </c>
      <c r="AX189">
        <v>26.32</v>
      </c>
      <c r="AY189">
        <v>1.4</v>
      </c>
      <c r="AZ189">
        <v>0</v>
      </c>
      <c r="BA189">
        <v>1792</v>
      </c>
      <c r="BB189">
        <v>0</v>
      </c>
      <c r="BC189" t="s">
        <v>74</v>
      </c>
      <c r="BD189">
        <v>0</v>
      </c>
      <c r="BE189" t="s">
        <v>68</v>
      </c>
      <c r="BF189" t="s">
        <v>75</v>
      </c>
      <c r="BG189">
        <v>1.1000000000000001</v>
      </c>
      <c r="BH189">
        <v>0</v>
      </c>
      <c r="BI189" s="1">
        <v>45820.564284490742</v>
      </c>
      <c r="BJ189">
        <v>3.6</v>
      </c>
      <c r="BK189">
        <v>0.80059999999999998</v>
      </c>
      <c r="BL189" s="36">
        <f>HLOOKUP($A189,차량별코스!$E$1:$AZ$20,_xlfn.XLOOKUP(탕데이터!$I189,차량별코스!$D$2:$D$20,차량별코스!$A$2:$A$20),0)</f>
        <v>6</v>
      </c>
      <c r="BM189">
        <f t="shared" si="37"/>
        <v>1064.2329999999999</v>
      </c>
      <c r="BN189">
        <f t="shared" si="38"/>
        <v>373.03200000000004</v>
      </c>
      <c r="BO189">
        <f>IF(COUNTIFS($BL$2:$BL189,$BL189,$O$2:$O189,$O189,$G$2:$G189,$G189)=1,_xlfn.MAXIFS($BO$2:$BO188,$O$2:$O188,$O189,$G$2:$G188,$G189)+1,_xlfn.MAXIFS($BO$2:$BO188,$O$2:$O188,$O189,$G$2:$G188,$G189))</f>
        <v>1</v>
      </c>
      <c r="BP189">
        <f t="shared" si="39"/>
        <v>6309.6910000000007</v>
      </c>
      <c r="BQ189">
        <f t="shared" si="40"/>
        <v>1479.0160000000001</v>
      </c>
      <c r="BR189">
        <f t="shared" si="41"/>
        <v>1680.7</v>
      </c>
      <c r="BS189">
        <f t="shared" si="42"/>
        <v>1680.7</v>
      </c>
      <c r="BT189">
        <f t="shared" si="43"/>
        <v>1579.8579999999999</v>
      </c>
      <c r="BU189">
        <f t="shared" si="44"/>
        <v>84.034999999999997</v>
      </c>
      <c r="BV189">
        <f t="shared" si="45"/>
        <v>0</v>
      </c>
      <c r="BW189">
        <f t="shared" si="46"/>
        <v>12814.000000000002</v>
      </c>
      <c r="BX189">
        <f t="shared" si="47"/>
        <v>6278</v>
      </c>
      <c r="BY189" t="str">
        <f t="shared" si="48"/>
        <v>직행1</v>
      </c>
      <c r="BZ189">
        <f t="shared" si="49"/>
        <v>6</v>
      </c>
    </row>
    <row r="190" spans="1:78" x14ac:dyDescent="0.3">
      <c r="A190" s="32">
        <f t="shared" si="51"/>
        <v>45814</v>
      </c>
      <c r="B190" s="1">
        <v>45814.668344907404</v>
      </c>
      <c r="C190" t="s">
        <v>60</v>
      </c>
      <c r="D190" t="s">
        <v>60</v>
      </c>
      <c r="E190" t="s">
        <v>60</v>
      </c>
      <c r="F190" t="s">
        <v>61</v>
      </c>
      <c r="G190" t="s">
        <v>62</v>
      </c>
      <c r="H190" t="s">
        <v>63</v>
      </c>
      <c r="I190" t="s">
        <v>73</v>
      </c>
      <c r="J190" t="s">
        <v>65</v>
      </c>
      <c r="K190" t="s">
        <v>66</v>
      </c>
      <c r="L190">
        <v>15</v>
      </c>
      <c r="M190">
        <v>3</v>
      </c>
      <c r="N190">
        <v>168</v>
      </c>
      <c r="O190">
        <v>6278</v>
      </c>
      <c r="P190" t="s">
        <v>253</v>
      </c>
      <c r="Q190" s="1">
        <v>45786.607563078702</v>
      </c>
      <c r="R190">
        <v>90.236999999999995</v>
      </c>
      <c r="S190">
        <v>28.582999999999998</v>
      </c>
      <c r="T190">
        <v>3.157</v>
      </c>
      <c r="U190">
        <v>9184</v>
      </c>
      <c r="V190">
        <v>146</v>
      </c>
      <c r="W190">
        <v>2572</v>
      </c>
      <c r="X190">
        <v>2011</v>
      </c>
      <c r="Y190">
        <v>0</v>
      </c>
      <c r="Z190">
        <v>20</v>
      </c>
      <c r="AA190">
        <v>2</v>
      </c>
      <c r="AB190">
        <v>349</v>
      </c>
      <c r="AC190">
        <v>103</v>
      </c>
      <c r="AD190">
        <v>35.369999999999997</v>
      </c>
      <c r="AE190">
        <v>50.240184999999997</v>
      </c>
      <c r="AF190">
        <v>87.7</v>
      </c>
      <c r="AG190">
        <v>2.9</v>
      </c>
      <c r="AH190">
        <v>3.7</v>
      </c>
      <c r="AI190">
        <v>4.0999999999999996</v>
      </c>
      <c r="AJ190">
        <v>1.5</v>
      </c>
      <c r="AK190">
        <v>0.1</v>
      </c>
      <c r="AL190">
        <v>0</v>
      </c>
      <c r="AM190">
        <v>2.87</v>
      </c>
      <c r="AN190">
        <v>45.552999999999997</v>
      </c>
      <c r="AO190">
        <v>1.59</v>
      </c>
      <c r="AP190">
        <v>28.004999999999999</v>
      </c>
      <c r="AQ190">
        <v>0.222</v>
      </c>
      <c r="AR190">
        <v>0</v>
      </c>
      <c r="AS190">
        <v>22.164000000000001</v>
      </c>
      <c r="AT190">
        <v>133.012</v>
      </c>
      <c r="AU190">
        <v>4.3979999999999997</v>
      </c>
      <c r="AV190">
        <v>5.6120000000000001</v>
      </c>
      <c r="AW190">
        <v>6.218</v>
      </c>
      <c r="AX190">
        <v>2.2749999999999999</v>
      </c>
      <c r="AY190">
        <v>0.152</v>
      </c>
      <c r="AZ190">
        <v>0</v>
      </c>
      <c r="BA190">
        <v>884</v>
      </c>
      <c r="BB190">
        <v>0</v>
      </c>
      <c r="BC190" t="s">
        <v>74</v>
      </c>
      <c r="BD190">
        <v>0</v>
      </c>
      <c r="BE190" t="s">
        <v>68</v>
      </c>
      <c r="BF190" t="s">
        <v>75</v>
      </c>
      <c r="BG190">
        <v>1.1000000000000001</v>
      </c>
      <c r="BH190">
        <v>0</v>
      </c>
      <c r="BI190" s="1">
        <v>45820.564284490742</v>
      </c>
      <c r="BJ190">
        <v>3.6</v>
      </c>
      <c r="BK190">
        <v>0.87690000000000001</v>
      </c>
      <c r="BL190" s="36">
        <f>HLOOKUP($A190,차량별코스!$E$1:$AZ$20,_xlfn.XLOOKUP(탕데이터!$I190,차량별코스!$D$2:$D$20,차량별코스!$A$2:$A$20),0)</f>
        <v>6</v>
      </c>
      <c r="BM190">
        <f t="shared" si="37"/>
        <v>1064.2329999999999</v>
      </c>
      <c r="BN190">
        <f t="shared" si="38"/>
        <v>373.03200000000004</v>
      </c>
      <c r="BO190">
        <f>IF(COUNTIFS($BL$2:$BL190,$BL190,$O$2:$O190,$O190,$G$2:$G190,$G190)=1,_xlfn.MAXIFS($BO$2:$BO189,$O$2:$O189,$O190,$G$2:$G189,$G190)+1,_xlfn.MAXIFS($BO$2:$BO189,$O$2:$O189,$O190,$G$2:$G189,$G190))</f>
        <v>1</v>
      </c>
      <c r="BP190">
        <f t="shared" si="39"/>
        <v>5336.3680000000004</v>
      </c>
      <c r="BQ190">
        <f t="shared" si="40"/>
        <v>266.33599999999996</v>
      </c>
      <c r="BR190">
        <f t="shared" si="41"/>
        <v>339.80800000000005</v>
      </c>
      <c r="BS190">
        <f t="shared" si="42"/>
        <v>376.54399999999993</v>
      </c>
      <c r="BT190">
        <f t="shared" si="43"/>
        <v>137.76</v>
      </c>
      <c r="BU190">
        <f t="shared" si="44"/>
        <v>9.1840000000000011</v>
      </c>
      <c r="BV190">
        <f t="shared" si="45"/>
        <v>0</v>
      </c>
      <c r="BW190">
        <f t="shared" si="46"/>
        <v>6466.0000000000009</v>
      </c>
      <c r="BX190">
        <f t="shared" si="47"/>
        <v>6278</v>
      </c>
      <c r="BY190" t="str">
        <f t="shared" si="48"/>
        <v>직행1</v>
      </c>
      <c r="BZ190">
        <f t="shared" si="49"/>
        <v>6</v>
      </c>
    </row>
    <row r="191" spans="1:78" x14ac:dyDescent="0.3">
      <c r="A191" s="32">
        <f t="shared" si="51"/>
        <v>45815</v>
      </c>
      <c r="B191" s="1">
        <v>45815.270844907405</v>
      </c>
      <c r="C191" t="s">
        <v>60</v>
      </c>
      <c r="D191" t="s">
        <v>60</v>
      </c>
      <c r="E191" t="s">
        <v>60</v>
      </c>
      <c r="F191" t="s">
        <v>61</v>
      </c>
      <c r="G191" t="s">
        <v>62</v>
      </c>
      <c r="H191" t="s">
        <v>63</v>
      </c>
      <c r="I191" t="s">
        <v>73</v>
      </c>
      <c r="J191" t="s">
        <v>65</v>
      </c>
      <c r="K191" t="s">
        <v>66</v>
      </c>
      <c r="L191">
        <v>15</v>
      </c>
      <c r="M191">
        <v>3</v>
      </c>
      <c r="N191">
        <v>168</v>
      </c>
      <c r="O191">
        <v>6278</v>
      </c>
      <c r="P191" t="s">
        <v>253</v>
      </c>
      <c r="Q191" s="1">
        <v>45786.607563078702</v>
      </c>
      <c r="R191">
        <v>114.726</v>
      </c>
      <c r="S191">
        <v>35.718000000000004</v>
      </c>
      <c r="T191">
        <v>3.2120000000000002</v>
      </c>
      <c r="U191">
        <v>11164</v>
      </c>
      <c r="V191">
        <v>302</v>
      </c>
      <c r="W191">
        <v>2310</v>
      </c>
      <c r="X191">
        <v>2662</v>
      </c>
      <c r="Y191">
        <v>0</v>
      </c>
      <c r="Z191">
        <v>26</v>
      </c>
      <c r="AA191">
        <v>1</v>
      </c>
      <c r="AB191">
        <v>193</v>
      </c>
      <c r="AC191">
        <v>100</v>
      </c>
      <c r="AD191">
        <v>37</v>
      </c>
      <c r="AE191">
        <v>48.294356999999998</v>
      </c>
      <c r="AF191">
        <v>53</v>
      </c>
      <c r="AG191">
        <v>11.7</v>
      </c>
      <c r="AH191">
        <v>17.2</v>
      </c>
      <c r="AI191">
        <v>13.9</v>
      </c>
      <c r="AJ191">
        <v>4.2</v>
      </c>
      <c r="AK191">
        <v>0</v>
      </c>
      <c r="AL191">
        <v>0</v>
      </c>
      <c r="AM191">
        <v>2.92</v>
      </c>
      <c r="AN191">
        <v>42.606000000000002</v>
      </c>
      <c r="AO191">
        <v>2.7050000000000001</v>
      </c>
      <c r="AP191">
        <v>20.690999999999999</v>
      </c>
      <c r="AQ191">
        <v>0.22700000000000001</v>
      </c>
      <c r="AR191">
        <v>0</v>
      </c>
      <c r="AS191">
        <v>22.663</v>
      </c>
      <c r="AT191">
        <v>98.05</v>
      </c>
      <c r="AU191">
        <v>21.645</v>
      </c>
      <c r="AV191">
        <v>31.82</v>
      </c>
      <c r="AW191">
        <v>25.715</v>
      </c>
      <c r="AX191">
        <v>7.77</v>
      </c>
      <c r="AY191">
        <v>0</v>
      </c>
      <c r="AZ191">
        <v>0</v>
      </c>
      <c r="BA191">
        <v>1132</v>
      </c>
      <c r="BB191">
        <v>0</v>
      </c>
      <c r="BC191" t="s">
        <v>74</v>
      </c>
      <c r="BD191">
        <v>0</v>
      </c>
      <c r="BE191" t="s">
        <v>68</v>
      </c>
      <c r="BF191" t="s">
        <v>75</v>
      </c>
      <c r="BG191">
        <v>1.1000000000000001</v>
      </c>
      <c r="BH191">
        <v>0</v>
      </c>
      <c r="BI191" s="1">
        <v>45820.564284490742</v>
      </c>
      <c r="BJ191">
        <v>3.6</v>
      </c>
      <c r="BK191">
        <v>0.89219999999999999</v>
      </c>
      <c r="BL191" s="36">
        <f>HLOOKUP($A191,차량별코스!$E$1:$AZ$20,_xlfn.XLOOKUP(탕데이터!$I191,차량별코스!$D$2:$D$20,차량별코스!$A$2:$A$20),0)</f>
        <v>7</v>
      </c>
      <c r="BM191">
        <f t="shared" si="37"/>
        <v>1064.2329999999999</v>
      </c>
      <c r="BN191">
        <f t="shared" si="38"/>
        <v>331.40800000000002</v>
      </c>
      <c r="BO191">
        <f>IF(COUNTIFS($BL$2:$BL191,$BL191,$O$2:$O191,$O191,$G$2:$G191,$G191)=1,_xlfn.MAXIFS($BO$2:$BO190,$O$2:$O190,$O191,$G$2:$G190,$G191)+1,_xlfn.MAXIFS($BO$2:$BO190,$O$2:$O190,$O191,$G$2:$G190,$G191))</f>
        <v>2</v>
      </c>
      <c r="BP191">
        <f t="shared" si="39"/>
        <v>3304.92</v>
      </c>
      <c r="BQ191">
        <f t="shared" si="40"/>
        <v>1306.1879999999999</v>
      </c>
      <c r="BR191">
        <f t="shared" si="41"/>
        <v>1920.2079999999999</v>
      </c>
      <c r="BS191">
        <f t="shared" si="42"/>
        <v>1551.796</v>
      </c>
      <c r="BT191">
        <f t="shared" si="43"/>
        <v>468.88800000000003</v>
      </c>
      <c r="BU191">
        <f t="shared" si="44"/>
        <v>0</v>
      </c>
      <c r="BV191">
        <f t="shared" si="45"/>
        <v>0</v>
      </c>
      <c r="BW191">
        <f t="shared" si="46"/>
        <v>8552</v>
      </c>
      <c r="BX191">
        <f t="shared" si="47"/>
        <v>6278</v>
      </c>
      <c r="BY191" t="str">
        <f t="shared" si="48"/>
        <v>직행1</v>
      </c>
      <c r="BZ191">
        <f t="shared" si="49"/>
        <v>7</v>
      </c>
    </row>
    <row r="192" spans="1:78" x14ac:dyDescent="0.3">
      <c r="A192" s="32">
        <f t="shared" si="51"/>
        <v>45815</v>
      </c>
      <c r="B192" s="1">
        <v>45815.527881944443</v>
      </c>
      <c r="C192" t="s">
        <v>60</v>
      </c>
      <c r="D192" t="s">
        <v>60</v>
      </c>
      <c r="E192" t="s">
        <v>60</v>
      </c>
      <c r="F192" t="s">
        <v>61</v>
      </c>
      <c r="G192" t="s">
        <v>62</v>
      </c>
      <c r="H192" t="s">
        <v>63</v>
      </c>
      <c r="I192" t="s">
        <v>73</v>
      </c>
      <c r="J192" t="s">
        <v>65</v>
      </c>
      <c r="K192" t="s">
        <v>66</v>
      </c>
      <c r="L192">
        <v>15</v>
      </c>
      <c r="M192">
        <v>3</v>
      </c>
      <c r="N192">
        <v>168</v>
      </c>
      <c r="O192">
        <v>6278</v>
      </c>
      <c r="P192" t="s">
        <v>253</v>
      </c>
      <c r="Q192" s="1">
        <v>45786.607563078702</v>
      </c>
      <c r="R192">
        <v>118.673</v>
      </c>
      <c r="S192">
        <v>40.106000000000002</v>
      </c>
      <c r="T192">
        <v>2.9590000000000001</v>
      </c>
      <c r="U192">
        <v>13215</v>
      </c>
      <c r="V192">
        <v>310</v>
      </c>
      <c r="W192">
        <v>3649</v>
      </c>
      <c r="X192">
        <v>2439</v>
      </c>
      <c r="Y192">
        <v>3</v>
      </c>
      <c r="Z192">
        <v>22</v>
      </c>
      <c r="AA192">
        <v>2</v>
      </c>
      <c r="AB192">
        <v>384</v>
      </c>
      <c r="AC192">
        <v>101</v>
      </c>
      <c r="AD192">
        <v>32.33</v>
      </c>
      <c r="AE192">
        <v>46.156311000000002</v>
      </c>
      <c r="AF192">
        <v>73.5</v>
      </c>
      <c r="AG192">
        <v>7.3</v>
      </c>
      <c r="AH192">
        <v>8.3000000000000007</v>
      </c>
      <c r="AI192">
        <v>8.4</v>
      </c>
      <c r="AJ192">
        <v>2.6</v>
      </c>
      <c r="AK192">
        <v>0</v>
      </c>
      <c r="AL192">
        <v>0</v>
      </c>
      <c r="AM192">
        <v>2.69</v>
      </c>
      <c r="AN192">
        <v>44.398000000000003</v>
      </c>
      <c r="AO192">
        <v>2.3460000000000001</v>
      </c>
      <c r="AP192">
        <v>27.613</v>
      </c>
      <c r="AQ192">
        <v>0.20200000000000001</v>
      </c>
      <c r="AR192">
        <v>2.528</v>
      </c>
      <c r="AS192">
        <v>18.538</v>
      </c>
      <c r="AT192">
        <v>161.69999999999999</v>
      </c>
      <c r="AU192">
        <v>16.059999999999999</v>
      </c>
      <c r="AV192">
        <v>18.260000000000002</v>
      </c>
      <c r="AW192">
        <v>18.48</v>
      </c>
      <c r="AX192">
        <v>5.72</v>
      </c>
      <c r="AY192">
        <v>0</v>
      </c>
      <c r="AZ192">
        <v>0</v>
      </c>
      <c r="BA192">
        <v>1159</v>
      </c>
      <c r="BB192">
        <v>0</v>
      </c>
      <c r="BC192" t="s">
        <v>74</v>
      </c>
      <c r="BD192">
        <v>0</v>
      </c>
      <c r="BE192" t="s">
        <v>68</v>
      </c>
      <c r="BF192" t="s">
        <v>75</v>
      </c>
      <c r="BG192">
        <v>1.1000000000000001</v>
      </c>
      <c r="BH192">
        <v>0</v>
      </c>
      <c r="BI192" s="1">
        <v>45820.564284490742</v>
      </c>
      <c r="BJ192">
        <v>3.6</v>
      </c>
      <c r="BK192">
        <v>0.82189999999999996</v>
      </c>
      <c r="BL192" s="36">
        <f>HLOOKUP($A192,차량별코스!$E$1:$AZ$20,_xlfn.XLOOKUP(탕데이터!$I192,차량별코스!$D$2:$D$20,차량별코스!$A$2:$A$20),0)</f>
        <v>7</v>
      </c>
      <c r="BM192">
        <f t="shared" si="37"/>
        <v>1064.2329999999999</v>
      </c>
      <c r="BN192">
        <f t="shared" si="38"/>
        <v>331.40800000000002</v>
      </c>
      <c r="BO192">
        <f>IF(COUNTIFS($BL$2:$BL192,$BL192,$O$2:$O192,$O192,$G$2:$G192,$G192)=1,_xlfn.MAXIFS($BO$2:$BO191,$O$2:$O191,$O192,$G$2:$G191,$G192)+1,_xlfn.MAXIFS($BO$2:$BO191,$O$2:$O191,$O192,$G$2:$G191,$G192))</f>
        <v>2</v>
      </c>
      <c r="BP192">
        <f t="shared" si="39"/>
        <v>5754.0249999999996</v>
      </c>
      <c r="BQ192">
        <f t="shared" si="40"/>
        <v>964.69499999999994</v>
      </c>
      <c r="BR192">
        <f t="shared" si="41"/>
        <v>1096.845</v>
      </c>
      <c r="BS192">
        <f t="shared" si="42"/>
        <v>1110.0600000000002</v>
      </c>
      <c r="BT192">
        <f t="shared" si="43"/>
        <v>343.59000000000003</v>
      </c>
      <c r="BU192">
        <f t="shared" si="44"/>
        <v>0</v>
      </c>
      <c r="BV192">
        <f t="shared" si="45"/>
        <v>0</v>
      </c>
      <c r="BW192">
        <f t="shared" si="46"/>
        <v>9269.2150000000001</v>
      </c>
      <c r="BX192">
        <f t="shared" si="47"/>
        <v>6278</v>
      </c>
      <c r="BY192" t="str">
        <f t="shared" si="48"/>
        <v>직행1</v>
      </c>
      <c r="BZ192">
        <f t="shared" si="49"/>
        <v>7</v>
      </c>
    </row>
    <row r="193" spans="1:78" x14ac:dyDescent="0.3">
      <c r="A193" s="32">
        <f t="shared" si="51"/>
        <v>45815</v>
      </c>
      <c r="B193" s="1">
        <v>45815.762835648151</v>
      </c>
      <c r="C193" t="s">
        <v>60</v>
      </c>
      <c r="D193" t="s">
        <v>60</v>
      </c>
      <c r="E193" t="s">
        <v>60</v>
      </c>
      <c r="F193" t="s">
        <v>61</v>
      </c>
      <c r="G193" t="s">
        <v>62</v>
      </c>
      <c r="H193" t="s">
        <v>63</v>
      </c>
      <c r="I193" t="s">
        <v>73</v>
      </c>
      <c r="J193" t="s">
        <v>65</v>
      </c>
      <c r="K193" t="s">
        <v>66</v>
      </c>
      <c r="L193">
        <v>15</v>
      </c>
      <c r="M193">
        <v>3</v>
      </c>
      <c r="N193">
        <v>168</v>
      </c>
      <c r="O193">
        <v>6278</v>
      </c>
      <c r="P193" t="s">
        <v>253</v>
      </c>
      <c r="Q193" s="1">
        <v>45786.607563078702</v>
      </c>
      <c r="R193">
        <v>98.009</v>
      </c>
      <c r="S193">
        <v>29.7</v>
      </c>
      <c r="T193">
        <v>3.3</v>
      </c>
      <c r="U193">
        <v>8832</v>
      </c>
      <c r="V193">
        <v>157</v>
      </c>
      <c r="W193">
        <v>2220</v>
      </c>
      <c r="X193">
        <v>2130</v>
      </c>
      <c r="Y193">
        <v>0</v>
      </c>
      <c r="Z193">
        <v>4</v>
      </c>
      <c r="AA193">
        <v>1</v>
      </c>
      <c r="AB193">
        <v>213</v>
      </c>
      <c r="AC193">
        <v>100</v>
      </c>
      <c r="AD193">
        <v>39.950000000000003</v>
      </c>
      <c r="AE193">
        <v>54.660311</v>
      </c>
      <c r="AF193">
        <v>24.7</v>
      </c>
      <c r="AG193">
        <v>13.6</v>
      </c>
      <c r="AH193">
        <v>17.8</v>
      </c>
      <c r="AI193">
        <v>26.9</v>
      </c>
      <c r="AJ193">
        <v>17</v>
      </c>
      <c r="AK193">
        <v>0</v>
      </c>
      <c r="AL193">
        <v>0</v>
      </c>
      <c r="AM193">
        <v>3</v>
      </c>
      <c r="AN193">
        <v>47.73</v>
      </c>
      <c r="AO193">
        <v>1.778</v>
      </c>
      <c r="AP193">
        <v>25.135999999999999</v>
      </c>
      <c r="AQ193">
        <v>0.214</v>
      </c>
      <c r="AR193">
        <v>0</v>
      </c>
      <c r="AS193">
        <v>4.0810000000000004</v>
      </c>
      <c r="AT193">
        <v>36.226999999999997</v>
      </c>
      <c r="AU193">
        <v>19.946999999999999</v>
      </c>
      <c r="AV193">
        <v>26.106999999999999</v>
      </c>
      <c r="AW193">
        <v>39.453000000000003</v>
      </c>
      <c r="AX193">
        <v>24.933</v>
      </c>
      <c r="AY193">
        <v>0</v>
      </c>
      <c r="AZ193">
        <v>0</v>
      </c>
      <c r="BA193">
        <v>960</v>
      </c>
      <c r="BB193">
        <v>0</v>
      </c>
      <c r="BC193" t="s">
        <v>74</v>
      </c>
      <c r="BD193">
        <v>0</v>
      </c>
      <c r="BE193" t="s">
        <v>68</v>
      </c>
      <c r="BF193" t="s">
        <v>75</v>
      </c>
      <c r="BG193">
        <v>1.1000000000000001</v>
      </c>
      <c r="BH193">
        <v>0</v>
      </c>
      <c r="BI193" s="1">
        <v>45820.564284490742</v>
      </c>
      <c r="BJ193">
        <v>3.6</v>
      </c>
      <c r="BK193">
        <v>0.91669999999999996</v>
      </c>
      <c r="BL193" s="36">
        <f>HLOOKUP($A193,차량별코스!$E$1:$AZ$20,_xlfn.XLOOKUP(탕데이터!$I193,차량별코스!$D$2:$D$20,차량별코스!$A$2:$A$20),0)</f>
        <v>7</v>
      </c>
      <c r="BM193">
        <f t="shared" si="37"/>
        <v>1064.2329999999999</v>
      </c>
      <c r="BN193">
        <f t="shared" si="38"/>
        <v>331.40800000000002</v>
      </c>
      <c r="BO193">
        <f>IF(COUNTIFS($BL$2:$BL193,$BL193,$O$2:$O193,$O193,$G$2:$G193,$G193)=1,_xlfn.MAXIFS($BO$2:$BO192,$O$2:$O192,$O193,$G$2:$G192,$G193)+1,_xlfn.MAXIFS($BO$2:$BO192,$O$2:$O192,$O193,$G$2:$G192,$G193))</f>
        <v>2</v>
      </c>
      <c r="BP193">
        <f t="shared" si="39"/>
        <v>-195.49600000000009</v>
      </c>
      <c r="BQ193">
        <f t="shared" si="40"/>
        <v>1201.152</v>
      </c>
      <c r="BR193">
        <f t="shared" si="41"/>
        <v>1572.0960000000002</v>
      </c>
      <c r="BS193">
        <f t="shared" si="42"/>
        <v>2375.8079999999995</v>
      </c>
      <c r="BT193">
        <f t="shared" si="43"/>
        <v>1501.44</v>
      </c>
      <c r="BU193">
        <f t="shared" si="44"/>
        <v>0</v>
      </c>
      <c r="BV193">
        <f t="shared" si="45"/>
        <v>0</v>
      </c>
      <c r="BW193">
        <f t="shared" si="46"/>
        <v>6455</v>
      </c>
      <c r="BX193">
        <f t="shared" si="47"/>
        <v>6278</v>
      </c>
      <c r="BY193" t="str">
        <f t="shared" si="48"/>
        <v>직행1</v>
      </c>
      <c r="BZ193">
        <f t="shared" si="49"/>
        <v>7</v>
      </c>
    </row>
    <row r="194" spans="1:78" x14ac:dyDescent="0.3">
      <c r="A194" s="32">
        <f t="shared" si="51"/>
        <v>45816</v>
      </c>
      <c r="B194" s="1">
        <v>45816.265034722222</v>
      </c>
      <c r="C194" t="s">
        <v>60</v>
      </c>
      <c r="D194" t="s">
        <v>60</v>
      </c>
      <c r="E194" t="s">
        <v>60</v>
      </c>
      <c r="F194" t="s">
        <v>61</v>
      </c>
      <c r="G194" t="s">
        <v>62</v>
      </c>
      <c r="H194" t="s">
        <v>63</v>
      </c>
      <c r="I194" t="s">
        <v>73</v>
      </c>
      <c r="J194" t="s">
        <v>65</v>
      </c>
      <c r="K194" t="s">
        <v>66</v>
      </c>
      <c r="L194">
        <v>15</v>
      </c>
      <c r="M194">
        <v>3</v>
      </c>
      <c r="N194">
        <v>168</v>
      </c>
      <c r="O194">
        <v>6278</v>
      </c>
      <c r="P194" t="s">
        <v>253</v>
      </c>
      <c r="Q194" s="1">
        <v>45786.607563078702</v>
      </c>
      <c r="R194">
        <v>118.93899999999999</v>
      </c>
      <c r="S194">
        <v>39.319000000000003</v>
      </c>
      <c r="T194">
        <v>3.0249999999999999</v>
      </c>
      <c r="U194">
        <v>12983</v>
      </c>
      <c r="V194">
        <v>535</v>
      </c>
      <c r="W194">
        <v>3874</v>
      </c>
      <c r="X194">
        <v>2210</v>
      </c>
      <c r="Y194">
        <v>0</v>
      </c>
      <c r="Z194">
        <v>23</v>
      </c>
      <c r="AA194">
        <v>4</v>
      </c>
      <c r="AB194">
        <v>1132</v>
      </c>
      <c r="AC194">
        <v>103</v>
      </c>
      <c r="AD194">
        <v>32.979999999999997</v>
      </c>
      <c r="AE194">
        <v>49.939411999999997</v>
      </c>
      <c r="AF194">
        <v>82.4</v>
      </c>
      <c r="AG194">
        <v>4.4000000000000004</v>
      </c>
      <c r="AH194">
        <v>5.2</v>
      </c>
      <c r="AI194">
        <v>5.0999999999999996</v>
      </c>
      <c r="AJ194">
        <v>2.8</v>
      </c>
      <c r="AK194">
        <v>0</v>
      </c>
      <c r="AL194">
        <v>0</v>
      </c>
      <c r="AM194">
        <v>2.75</v>
      </c>
      <c r="AN194">
        <v>47.512</v>
      </c>
      <c r="AO194">
        <v>4.1210000000000004</v>
      </c>
      <c r="AP194">
        <v>29.838999999999999</v>
      </c>
      <c r="AQ194">
        <v>0.185</v>
      </c>
      <c r="AR194">
        <v>0</v>
      </c>
      <c r="AS194">
        <v>19.338000000000001</v>
      </c>
      <c r="AT194">
        <v>177.16</v>
      </c>
      <c r="AU194">
        <v>9.4600000000000009</v>
      </c>
      <c r="AV194">
        <v>11.18</v>
      </c>
      <c r="AW194">
        <v>10.965</v>
      </c>
      <c r="AX194">
        <v>6.02</v>
      </c>
      <c r="AY194">
        <v>0</v>
      </c>
      <c r="AZ194">
        <v>0</v>
      </c>
      <c r="BA194">
        <v>1163</v>
      </c>
      <c r="BB194">
        <v>0</v>
      </c>
      <c r="BC194" t="s">
        <v>74</v>
      </c>
      <c r="BD194">
        <v>0</v>
      </c>
      <c r="BE194" t="s">
        <v>68</v>
      </c>
      <c r="BF194" t="s">
        <v>75</v>
      </c>
      <c r="BG194">
        <v>1.1000000000000001</v>
      </c>
      <c r="BH194">
        <v>0</v>
      </c>
      <c r="BI194" s="1">
        <v>45820.564284490742</v>
      </c>
      <c r="BJ194">
        <v>3.6</v>
      </c>
      <c r="BK194">
        <v>0.84030000000000005</v>
      </c>
      <c r="BL194" s="36">
        <f>HLOOKUP($A194,차량별코스!$E$1:$AZ$20,_xlfn.XLOOKUP(탕데이터!$I194,차량별코스!$D$2:$D$20,차량별코스!$A$2:$A$20),0)</f>
        <v>8</v>
      </c>
      <c r="BM194">
        <f t="shared" si="37"/>
        <v>1064.2329999999999</v>
      </c>
      <c r="BN194">
        <f t="shared" si="38"/>
        <v>359.79300000000001</v>
      </c>
      <c r="BO194">
        <f>IF(COUNTIFS($BL$2:$BL194,$BL194,$O$2:$O194,$O194,$G$2:$G194,$G194)=1,_xlfn.MAXIFS($BO$2:$BO193,$O$2:$O193,$O194,$G$2:$G193,$G194)+1,_xlfn.MAXIFS($BO$2:$BO193,$O$2:$O193,$O194,$G$2:$G193,$G194))</f>
        <v>3</v>
      </c>
      <c r="BP194">
        <f t="shared" si="39"/>
        <v>6288.9920000000002</v>
      </c>
      <c r="BQ194">
        <f t="shared" si="40"/>
        <v>571.25200000000007</v>
      </c>
      <c r="BR194">
        <f t="shared" si="41"/>
        <v>675.1160000000001</v>
      </c>
      <c r="BS194">
        <f t="shared" si="42"/>
        <v>662.13299999999992</v>
      </c>
      <c r="BT194">
        <f t="shared" si="43"/>
        <v>363.52399999999994</v>
      </c>
      <c r="BU194">
        <f t="shared" si="44"/>
        <v>0</v>
      </c>
      <c r="BV194">
        <f t="shared" si="45"/>
        <v>0</v>
      </c>
      <c r="BW194">
        <f t="shared" si="46"/>
        <v>8561.0169999999998</v>
      </c>
      <c r="BX194">
        <f t="shared" si="47"/>
        <v>6278</v>
      </c>
      <c r="BY194" t="str">
        <f t="shared" si="48"/>
        <v>직행1</v>
      </c>
      <c r="BZ194">
        <f t="shared" si="49"/>
        <v>8</v>
      </c>
    </row>
    <row r="195" spans="1:78" x14ac:dyDescent="0.3">
      <c r="A195" s="32">
        <f t="shared" si="51"/>
        <v>45816</v>
      </c>
      <c r="B195" s="1">
        <v>45816.552453703705</v>
      </c>
      <c r="C195" t="s">
        <v>60</v>
      </c>
      <c r="D195" t="s">
        <v>60</v>
      </c>
      <c r="E195" t="s">
        <v>60</v>
      </c>
      <c r="F195" t="s">
        <v>61</v>
      </c>
      <c r="G195" t="s">
        <v>62</v>
      </c>
      <c r="H195" t="s">
        <v>63</v>
      </c>
      <c r="I195" t="s">
        <v>73</v>
      </c>
      <c r="J195" t="s">
        <v>65</v>
      </c>
      <c r="K195" t="s">
        <v>66</v>
      </c>
      <c r="L195">
        <v>15</v>
      </c>
      <c r="M195">
        <v>3</v>
      </c>
      <c r="N195">
        <v>168</v>
      </c>
      <c r="O195">
        <v>6278</v>
      </c>
      <c r="P195" t="s">
        <v>253</v>
      </c>
      <c r="Q195" s="1">
        <v>45786.607563078702</v>
      </c>
      <c r="R195">
        <v>116.35</v>
      </c>
      <c r="S195">
        <v>38.603000000000002</v>
      </c>
      <c r="T195">
        <v>3.0139999999999998</v>
      </c>
      <c r="U195">
        <v>12759</v>
      </c>
      <c r="V195">
        <v>244</v>
      </c>
      <c r="W195">
        <v>3900</v>
      </c>
      <c r="X195">
        <v>2605</v>
      </c>
      <c r="Y195">
        <v>1</v>
      </c>
      <c r="Z195">
        <v>11</v>
      </c>
      <c r="AA195">
        <v>3</v>
      </c>
      <c r="AB195">
        <v>1139</v>
      </c>
      <c r="AC195">
        <v>100</v>
      </c>
      <c r="AD195">
        <v>32.83</v>
      </c>
      <c r="AE195">
        <v>48.619840000000003</v>
      </c>
      <c r="AF195">
        <v>86</v>
      </c>
      <c r="AG195">
        <v>3.6</v>
      </c>
      <c r="AH195">
        <v>4.8</v>
      </c>
      <c r="AI195">
        <v>3.7</v>
      </c>
      <c r="AJ195">
        <v>1.9</v>
      </c>
      <c r="AK195">
        <v>0</v>
      </c>
      <c r="AL195">
        <v>0</v>
      </c>
      <c r="AM195">
        <v>2.74</v>
      </c>
      <c r="AN195">
        <v>46.317</v>
      </c>
      <c r="AO195">
        <v>1.9119999999999999</v>
      </c>
      <c r="AP195">
        <v>30.567</v>
      </c>
      <c r="AQ195">
        <v>0.223</v>
      </c>
      <c r="AR195">
        <v>0.85899999999999999</v>
      </c>
      <c r="AS195">
        <v>9.4540000000000006</v>
      </c>
      <c r="AT195">
        <v>182.03299999999999</v>
      </c>
      <c r="AU195">
        <v>7.62</v>
      </c>
      <c r="AV195">
        <v>10.16</v>
      </c>
      <c r="AW195">
        <v>7.8319999999999999</v>
      </c>
      <c r="AX195">
        <v>4.0220000000000002</v>
      </c>
      <c r="AY195">
        <v>0</v>
      </c>
      <c r="AZ195">
        <v>0</v>
      </c>
      <c r="BA195">
        <v>1138</v>
      </c>
      <c r="BB195">
        <v>0</v>
      </c>
      <c r="BC195" t="s">
        <v>74</v>
      </c>
      <c r="BD195">
        <v>0</v>
      </c>
      <c r="BE195" t="s">
        <v>68</v>
      </c>
      <c r="BF195" t="s">
        <v>75</v>
      </c>
      <c r="BG195">
        <v>1.1000000000000001</v>
      </c>
      <c r="BH195">
        <v>0</v>
      </c>
      <c r="BI195" s="1">
        <v>45820.564284490742</v>
      </c>
      <c r="BJ195">
        <v>3.6</v>
      </c>
      <c r="BK195">
        <v>0.83720000000000006</v>
      </c>
      <c r="BL195" s="36">
        <f>HLOOKUP($A195,차량별코스!$E$1:$AZ$20,_xlfn.XLOOKUP(탕데이터!$I195,차량별코스!$D$2:$D$20,차량별코스!$A$2:$A$20),0)</f>
        <v>8</v>
      </c>
      <c r="BM195">
        <f t="shared" ref="BM195:BM258" si="52">SUMIFS(R:R,I:I,I195,O:O,O195)</f>
        <v>1064.2329999999999</v>
      </c>
      <c r="BN195">
        <f t="shared" ref="BN195:BN258" si="53">SUMIFS(R:R,O:O,O195,BL:BL,BL195,G:G,G195)</f>
        <v>359.79300000000001</v>
      </c>
      <c r="BO195">
        <f>IF(COUNTIFS($BL$2:$BL195,$BL195,$O$2:$O195,$O195,$G$2:$G195,$G195)=1,_xlfn.MAXIFS($BO$2:$BO194,$O$2:$O194,$O195,$G$2:$G194,$G195)+1,_xlfn.MAXIFS($BO$2:$BO194,$O$2:$O194,$O195,$G$2:$G194,$G195))</f>
        <v>3</v>
      </c>
      <c r="BP195">
        <f t="shared" ref="BP195:BP258" si="54">$U195*AF195%-V195-W195</f>
        <v>6828.74</v>
      </c>
      <c r="BQ195">
        <f t="shared" ref="BQ195:BQ258" si="55">$U195*AG195%</f>
        <v>459.32400000000007</v>
      </c>
      <c r="BR195">
        <f t="shared" ref="BR195:BR258" si="56">$U195*AH195%</f>
        <v>612.43200000000002</v>
      </c>
      <c r="BS195">
        <f t="shared" ref="BS195:BS258" si="57">$U195*AI195%</f>
        <v>472.08300000000008</v>
      </c>
      <c r="BT195">
        <f t="shared" ref="BT195:BT258" si="58">$U195*AJ195%</f>
        <v>242.42099999999999</v>
      </c>
      <c r="BU195">
        <f t="shared" ref="BU195:BU258" si="59">$U195*AK195%</f>
        <v>0</v>
      </c>
      <c r="BV195">
        <f t="shared" ref="BV195:BV258" si="60">$U195*AL195%</f>
        <v>0</v>
      </c>
      <c r="BW195">
        <f t="shared" ref="BW195:BW258" si="61">SUM(BP195:BV195)</f>
        <v>8615</v>
      </c>
      <c r="BX195">
        <f t="shared" ref="BX195:BX258" si="62">O195</f>
        <v>6278</v>
      </c>
      <c r="BY195" t="str">
        <f t="shared" ref="BY195:BY258" si="63">G195</f>
        <v>직행1</v>
      </c>
      <c r="BZ195">
        <f t="shared" ref="BZ195:BZ258" si="64">BL195</f>
        <v>8</v>
      </c>
    </row>
    <row r="196" spans="1:78" x14ac:dyDescent="0.3">
      <c r="A196" s="32">
        <f t="shared" si="51"/>
        <v>45816</v>
      </c>
      <c r="B196" s="1">
        <v>45816.767962962964</v>
      </c>
      <c r="C196" t="s">
        <v>60</v>
      </c>
      <c r="D196" t="s">
        <v>60</v>
      </c>
      <c r="E196" t="s">
        <v>60</v>
      </c>
      <c r="F196" t="s">
        <v>61</v>
      </c>
      <c r="G196" t="s">
        <v>62</v>
      </c>
      <c r="H196" t="s">
        <v>63</v>
      </c>
      <c r="I196" t="s">
        <v>73</v>
      </c>
      <c r="J196" t="s">
        <v>65</v>
      </c>
      <c r="K196" t="s">
        <v>66</v>
      </c>
      <c r="L196">
        <v>15</v>
      </c>
      <c r="M196">
        <v>3</v>
      </c>
      <c r="N196">
        <v>168</v>
      </c>
      <c r="O196">
        <v>6278</v>
      </c>
      <c r="P196" t="s">
        <v>253</v>
      </c>
      <c r="Q196" s="1">
        <v>45786.607563078702</v>
      </c>
      <c r="R196">
        <v>124.504</v>
      </c>
      <c r="S196">
        <v>41.765999999999998</v>
      </c>
      <c r="T196">
        <v>2.9809999999999999</v>
      </c>
      <c r="U196">
        <v>13053</v>
      </c>
      <c r="V196">
        <v>162</v>
      </c>
      <c r="W196">
        <v>3904</v>
      </c>
      <c r="X196">
        <v>2667</v>
      </c>
      <c r="Y196">
        <v>0</v>
      </c>
      <c r="Z196">
        <v>27</v>
      </c>
      <c r="AA196">
        <v>3</v>
      </c>
      <c r="AB196">
        <v>469</v>
      </c>
      <c r="AC196">
        <v>102</v>
      </c>
      <c r="AD196">
        <v>34.340000000000003</v>
      </c>
      <c r="AE196">
        <v>49.873637000000002</v>
      </c>
      <c r="AF196">
        <v>59.4</v>
      </c>
      <c r="AG196">
        <v>9.9</v>
      </c>
      <c r="AH196">
        <v>11.4</v>
      </c>
      <c r="AI196">
        <v>12.4</v>
      </c>
      <c r="AJ196">
        <v>6.8</v>
      </c>
      <c r="AK196">
        <v>0.1</v>
      </c>
      <c r="AL196">
        <v>0</v>
      </c>
      <c r="AM196">
        <v>2.71</v>
      </c>
      <c r="AN196">
        <v>48.192</v>
      </c>
      <c r="AO196">
        <v>1.2410000000000001</v>
      </c>
      <c r="AP196">
        <v>29.908999999999999</v>
      </c>
      <c r="AQ196">
        <v>0.20899999999999999</v>
      </c>
      <c r="AR196">
        <v>0</v>
      </c>
      <c r="AS196">
        <v>21.686</v>
      </c>
      <c r="AT196">
        <v>128.69999999999999</v>
      </c>
      <c r="AU196">
        <v>21.45</v>
      </c>
      <c r="AV196">
        <v>24.7</v>
      </c>
      <c r="AW196">
        <v>26.867000000000001</v>
      </c>
      <c r="AX196">
        <v>14.733000000000001</v>
      </c>
      <c r="AY196">
        <v>0.217</v>
      </c>
      <c r="AZ196">
        <v>0</v>
      </c>
      <c r="BA196">
        <v>1209</v>
      </c>
      <c r="BB196">
        <v>0</v>
      </c>
      <c r="BC196" t="s">
        <v>74</v>
      </c>
      <c r="BD196">
        <v>0</v>
      </c>
      <c r="BE196" t="s">
        <v>68</v>
      </c>
      <c r="BF196" t="s">
        <v>75</v>
      </c>
      <c r="BG196">
        <v>1.1000000000000001</v>
      </c>
      <c r="BH196">
        <v>0</v>
      </c>
      <c r="BI196" s="1">
        <v>45820.564284490742</v>
      </c>
      <c r="BJ196">
        <v>3.6</v>
      </c>
      <c r="BK196">
        <v>0.82809999999999995</v>
      </c>
      <c r="BL196" s="36">
        <f>HLOOKUP($A196,차량별코스!$E$1:$AZ$20,_xlfn.XLOOKUP(탕데이터!$I196,차량별코스!$D$2:$D$20,차량별코스!$A$2:$A$20),0)</f>
        <v>8</v>
      </c>
      <c r="BM196">
        <f t="shared" si="52"/>
        <v>1064.2329999999999</v>
      </c>
      <c r="BN196">
        <f t="shared" si="53"/>
        <v>359.79300000000001</v>
      </c>
      <c r="BO196">
        <f>IF(COUNTIFS($BL$2:$BL196,$BL196,$O$2:$O196,$O196,$G$2:$G196,$G196)=1,_xlfn.MAXIFS($BO$2:$BO195,$O$2:$O195,$O196,$G$2:$G195,$G196)+1,_xlfn.MAXIFS($BO$2:$BO195,$O$2:$O195,$O196,$G$2:$G195,$G196))</f>
        <v>3</v>
      </c>
      <c r="BP196">
        <f t="shared" si="54"/>
        <v>3687.482</v>
      </c>
      <c r="BQ196">
        <f t="shared" si="55"/>
        <v>1292.2470000000001</v>
      </c>
      <c r="BR196">
        <f t="shared" si="56"/>
        <v>1488.0420000000001</v>
      </c>
      <c r="BS196">
        <f t="shared" si="57"/>
        <v>1618.5719999999999</v>
      </c>
      <c r="BT196">
        <f t="shared" si="58"/>
        <v>887.60400000000004</v>
      </c>
      <c r="BU196">
        <f t="shared" si="59"/>
        <v>13.053000000000001</v>
      </c>
      <c r="BV196">
        <f t="shared" si="60"/>
        <v>0</v>
      </c>
      <c r="BW196">
        <f t="shared" si="61"/>
        <v>8987</v>
      </c>
      <c r="BX196">
        <f t="shared" si="62"/>
        <v>6278</v>
      </c>
      <c r="BY196" t="str">
        <f t="shared" si="63"/>
        <v>직행1</v>
      </c>
      <c r="BZ196">
        <f t="shared" si="64"/>
        <v>8</v>
      </c>
    </row>
    <row r="197" spans="1:78" x14ac:dyDescent="0.3">
      <c r="A197" s="32">
        <f t="shared" si="51"/>
        <v>45817</v>
      </c>
      <c r="B197" s="1">
        <v>45817.390208333331</v>
      </c>
      <c r="C197" t="s">
        <v>60</v>
      </c>
      <c r="D197" t="s">
        <v>60</v>
      </c>
      <c r="E197" t="s">
        <v>60</v>
      </c>
      <c r="F197" t="s">
        <v>61</v>
      </c>
      <c r="G197" t="s">
        <v>62</v>
      </c>
      <c r="H197" t="s">
        <v>63</v>
      </c>
      <c r="I197" t="s">
        <v>73</v>
      </c>
      <c r="J197" t="s">
        <v>65</v>
      </c>
      <c r="K197" t="s">
        <v>66</v>
      </c>
      <c r="L197">
        <v>15</v>
      </c>
      <c r="M197">
        <v>3</v>
      </c>
      <c r="N197">
        <v>168</v>
      </c>
      <c r="O197">
        <v>2065</v>
      </c>
      <c r="P197" t="s">
        <v>239</v>
      </c>
      <c r="Q197" s="1">
        <v>45786.607561423611</v>
      </c>
      <c r="R197">
        <v>16.234999999999999</v>
      </c>
      <c r="S197">
        <v>4.9859999999999998</v>
      </c>
      <c r="T197">
        <v>3.2559999999999998</v>
      </c>
      <c r="U197">
        <v>1912</v>
      </c>
      <c r="V197">
        <v>5</v>
      </c>
      <c r="W197">
        <v>549</v>
      </c>
      <c r="X197">
        <v>397</v>
      </c>
      <c r="Y197">
        <v>0</v>
      </c>
      <c r="Z197">
        <v>1</v>
      </c>
      <c r="AA197">
        <v>0</v>
      </c>
      <c r="AB197">
        <v>0</v>
      </c>
      <c r="AC197">
        <v>81</v>
      </c>
      <c r="AD197">
        <v>30.57</v>
      </c>
      <c r="AE197">
        <v>43.038201999999998</v>
      </c>
      <c r="AF197">
        <v>94.4</v>
      </c>
      <c r="AG197">
        <v>1.5</v>
      </c>
      <c r="AH197">
        <v>2.5</v>
      </c>
      <c r="AI197">
        <v>1.5</v>
      </c>
      <c r="AJ197">
        <v>0.1</v>
      </c>
      <c r="AK197">
        <v>0</v>
      </c>
      <c r="AL197">
        <v>0</v>
      </c>
      <c r="AM197">
        <v>2.96</v>
      </c>
      <c r="AN197">
        <v>36.646000000000001</v>
      </c>
      <c r="AO197">
        <v>0.26100000000000001</v>
      </c>
      <c r="AP197">
        <v>28.713000000000001</v>
      </c>
      <c r="AQ197">
        <v>0.185</v>
      </c>
      <c r="AR197">
        <v>0</v>
      </c>
      <c r="AS197">
        <v>6.16</v>
      </c>
      <c r="AT197">
        <v>29.893000000000001</v>
      </c>
      <c r="AU197">
        <v>0.47499999999999998</v>
      </c>
      <c r="AV197">
        <v>0.79200000000000004</v>
      </c>
      <c r="AW197">
        <v>0.47499999999999998</v>
      </c>
      <c r="AX197">
        <v>3.2000000000000001E-2</v>
      </c>
      <c r="AY197">
        <v>0</v>
      </c>
      <c r="AZ197">
        <v>0</v>
      </c>
      <c r="BA197">
        <v>153</v>
      </c>
      <c r="BB197">
        <v>0</v>
      </c>
      <c r="BC197" t="s">
        <v>74</v>
      </c>
      <c r="BD197">
        <v>0</v>
      </c>
      <c r="BE197" t="s">
        <v>68</v>
      </c>
      <c r="BF197" t="s">
        <v>75</v>
      </c>
      <c r="BG197">
        <v>1.1000000000000001</v>
      </c>
      <c r="BH197">
        <v>0</v>
      </c>
      <c r="BI197" s="1">
        <v>45820.564284490742</v>
      </c>
      <c r="BJ197">
        <v>3.6</v>
      </c>
      <c r="BK197">
        <v>0.90449999999999997</v>
      </c>
      <c r="BL197" s="36">
        <f>HLOOKUP($A197,차량별코스!$E$1:$AZ$20,_xlfn.XLOOKUP(탕데이터!$I197,차량별코스!$D$2:$D$20,차량별코스!$A$2:$A$20),0)</f>
        <v>9</v>
      </c>
      <c r="BM197">
        <f t="shared" si="52"/>
        <v>2438.1899999999991</v>
      </c>
      <c r="BN197">
        <f t="shared" si="53"/>
        <v>329.98899999999998</v>
      </c>
      <c r="BO197">
        <f>IF(COUNTIFS($BL$2:$BL197,$BL197,$O$2:$O197,$O197,$G$2:$G197,$G197)=1,_xlfn.MAXIFS($BO$2:$BO196,$O$2:$O196,$O197,$G$2:$G196,$G197)+1,_xlfn.MAXIFS($BO$2:$BO196,$O$2:$O196,$O197,$G$2:$G196,$G197))</f>
        <v>5</v>
      </c>
      <c r="BP197">
        <f t="shared" si="54"/>
        <v>1250.9280000000001</v>
      </c>
      <c r="BQ197">
        <f t="shared" si="55"/>
        <v>28.68</v>
      </c>
      <c r="BR197">
        <f t="shared" si="56"/>
        <v>47.800000000000004</v>
      </c>
      <c r="BS197">
        <f t="shared" si="57"/>
        <v>28.68</v>
      </c>
      <c r="BT197">
        <f t="shared" si="58"/>
        <v>1.9120000000000001</v>
      </c>
      <c r="BU197">
        <f t="shared" si="59"/>
        <v>0</v>
      </c>
      <c r="BV197">
        <f t="shared" si="60"/>
        <v>0</v>
      </c>
      <c r="BW197">
        <f t="shared" si="61"/>
        <v>1358.0000000000002</v>
      </c>
      <c r="BX197">
        <f t="shared" si="62"/>
        <v>2065</v>
      </c>
      <c r="BY197" t="str">
        <f t="shared" si="63"/>
        <v>직행1</v>
      </c>
      <c r="BZ197">
        <f t="shared" si="64"/>
        <v>9</v>
      </c>
    </row>
    <row r="198" spans="1:78" x14ac:dyDescent="0.3">
      <c r="A198" s="32">
        <f t="shared" si="51"/>
        <v>45817</v>
      </c>
      <c r="B198" s="1">
        <v>45817.419594907406</v>
      </c>
      <c r="C198" t="s">
        <v>60</v>
      </c>
      <c r="D198" t="s">
        <v>60</v>
      </c>
      <c r="E198" t="s">
        <v>60</v>
      </c>
      <c r="F198" t="s">
        <v>61</v>
      </c>
      <c r="G198" t="s">
        <v>62</v>
      </c>
      <c r="H198" t="s">
        <v>63</v>
      </c>
      <c r="I198" t="s">
        <v>73</v>
      </c>
      <c r="J198" t="s">
        <v>65</v>
      </c>
      <c r="K198" t="s">
        <v>66</v>
      </c>
      <c r="L198">
        <v>15</v>
      </c>
      <c r="M198">
        <v>3</v>
      </c>
      <c r="N198">
        <v>168</v>
      </c>
      <c r="O198">
        <v>2065</v>
      </c>
      <c r="P198" t="s">
        <v>239</v>
      </c>
      <c r="Q198" s="1">
        <v>45786.607561423611</v>
      </c>
      <c r="R198">
        <v>23.248999999999999</v>
      </c>
      <c r="S198">
        <v>7.0449999999999999</v>
      </c>
      <c r="T198">
        <v>3.3</v>
      </c>
      <c r="U198">
        <v>2391</v>
      </c>
      <c r="V198">
        <v>56</v>
      </c>
      <c r="W198">
        <v>454</v>
      </c>
      <c r="X198">
        <v>703</v>
      </c>
      <c r="Y198">
        <v>0</v>
      </c>
      <c r="Z198">
        <v>3</v>
      </c>
      <c r="AA198">
        <v>0</v>
      </c>
      <c r="AB198">
        <v>0</v>
      </c>
      <c r="AC198">
        <v>81</v>
      </c>
      <c r="AD198">
        <v>35</v>
      </c>
      <c r="AE198">
        <v>44.495693000000003</v>
      </c>
      <c r="AF198">
        <v>91.6</v>
      </c>
      <c r="AG198">
        <v>1.9</v>
      </c>
      <c r="AH198">
        <v>4.4000000000000004</v>
      </c>
      <c r="AI198">
        <v>2.2000000000000002</v>
      </c>
      <c r="AJ198">
        <v>0</v>
      </c>
      <c r="AK198">
        <v>0</v>
      </c>
      <c r="AL198">
        <v>0</v>
      </c>
      <c r="AM198">
        <v>3</v>
      </c>
      <c r="AN198">
        <v>37.49</v>
      </c>
      <c r="AO198">
        <v>2.3420000000000001</v>
      </c>
      <c r="AP198">
        <v>18.988</v>
      </c>
      <c r="AQ198">
        <v>0.30099999999999999</v>
      </c>
      <c r="AR198">
        <v>0</v>
      </c>
      <c r="AS198">
        <v>12.904</v>
      </c>
      <c r="AT198">
        <v>35.113</v>
      </c>
      <c r="AU198">
        <v>0.72799999999999998</v>
      </c>
      <c r="AV198">
        <v>1.6870000000000001</v>
      </c>
      <c r="AW198">
        <v>0.84299999999999997</v>
      </c>
      <c r="AX198">
        <v>0</v>
      </c>
      <c r="AY198">
        <v>0</v>
      </c>
      <c r="AZ198">
        <v>0</v>
      </c>
      <c r="BA198">
        <v>229</v>
      </c>
      <c r="BB198">
        <v>0</v>
      </c>
      <c r="BC198" t="s">
        <v>74</v>
      </c>
      <c r="BD198">
        <v>0</v>
      </c>
      <c r="BE198" t="s">
        <v>68</v>
      </c>
      <c r="BF198" t="s">
        <v>75</v>
      </c>
      <c r="BG198">
        <v>1.1000000000000001</v>
      </c>
      <c r="BH198">
        <v>0</v>
      </c>
      <c r="BI198" s="1">
        <v>45820.564284490742</v>
      </c>
      <c r="BJ198">
        <v>3.6</v>
      </c>
      <c r="BK198">
        <v>0.91669999999999996</v>
      </c>
      <c r="BL198" s="36">
        <f>HLOOKUP($A198,차량별코스!$E$1:$AZ$20,_xlfn.XLOOKUP(탕데이터!$I198,차량별코스!$D$2:$D$20,차량별코스!$A$2:$A$20),0)</f>
        <v>9</v>
      </c>
      <c r="BM198">
        <f t="shared" si="52"/>
        <v>2438.1899999999991</v>
      </c>
      <c r="BN198">
        <f t="shared" si="53"/>
        <v>329.98899999999998</v>
      </c>
      <c r="BO198">
        <f>IF(COUNTIFS($BL$2:$BL198,$BL198,$O$2:$O198,$O198,$G$2:$G198,$G198)=1,_xlfn.MAXIFS($BO$2:$BO197,$O$2:$O197,$O198,$G$2:$G197,$G198)+1,_xlfn.MAXIFS($BO$2:$BO197,$O$2:$O197,$O198,$G$2:$G197,$G198))</f>
        <v>5</v>
      </c>
      <c r="BP198">
        <f t="shared" si="54"/>
        <v>1680.1559999999999</v>
      </c>
      <c r="BQ198">
        <f t="shared" si="55"/>
        <v>45.429000000000002</v>
      </c>
      <c r="BR198">
        <f t="shared" si="56"/>
        <v>105.20400000000001</v>
      </c>
      <c r="BS198">
        <f t="shared" si="57"/>
        <v>52.602000000000004</v>
      </c>
      <c r="BT198">
        <f t="shared" si="58"/>
        <v>0</v>
      </c>
      <c r="BU198">
        <f t="shared" si="59"/>
        <v>0</v>
      </c>
      <c r="BV198">
        <f t="shared" si="60"/>
        <v>0</v>
      </c>
      <c r="BW198">
        <f t="shared" si="61"/>
        <v>1883.3910000000001</v>
      </c>
      <c r="BX198">
        <f t="shared" si="62"/>
        <v>2065</v>
      </c>
      <c r="BY198" t="str">
        <f t="shared" si="63"/>
        <v>직행1</v>
      </c>
      <c r="BZ198">
        <f t="shared" si="64"/>
        <v>9</v>
      </c>
    </row>
    <row r="199" spans="1:78" x14ac:dyDescent="0.3">
      <c r="A199" s="32">
        <f t="shared" si="51"/>
        <v>45817</v>
      </c>
      <c r="B199" s="1">
        <v>45817.45103009259</v>
      </c>
      <c r="C199" t="s">
        <v>60</v>
      </c>
      <c r="D199" t="s">
        <v>60</v>
      </c>
      <c r="E199" t="s">
        <v>60</v>
      </c>
      <c r="F199" t="s">
        <v>61</v>
      </c>
      <c r="G199" t="s">
        <v>62</v>
      </c>
      <c r="H199" t="s">
        <v>63</v>
      </c>
      <c r="I199" t="s">
        <v>73</v>
      </c>
      <c r="J199" t="s">
        <v>65</v>
      </c>
      <c r="K199" t="s">
        <v>66</v>
      </c>
      <c r="L199">
        <v>15</v>
      </c>
      <c r="M199">
        <v>3</v>
      </c>
      <c r="N199">
        <v>168</v>
      </c>
      <c r="O199">
        <v>2065</v>
      </c>
      <c r="P199" t="s">
        <v>239</v>
      </c>
      <c r="Q199" s="1">
        <v>45786.607561423611</v>
      </c>
      <c r="R199">
        <v>19.013000000000002</v>
      </c>
      <c r="S199">
        <v>5.5940000000000003</v>
      </c>
      <c r="T199">
        <v>3.399</v>
      </c>
      <c r="U199">
        <v>1620</v>
      </c>
      <c r="V199">
        <v>36</v>
      </c>
      <c r="W199">
        <v>239</v>
      </c>
      <c r="X199">
        <v>546</v>
      </c>
      <c r="Y199">
        <v>0</v>
      </c>
      <c r="Z199">
        <v>5</v>
      </c>
      <c r="AA199">
        <v>0</v>
      </c>
      <c r="AB199">
        <v>0</v>
      </c>
      <c r="AC199">
        <v>88</v>
      </c>
      <c r="AD199">
        <v>42.25</v>
      </c>
      <c r="AE199">
        <v>50.889693000000001</v>
      </c>
      <c r="AF199">
        <v>97.8</v>
      </c>
      <c r="AG199">
        <v>0.5</v>
      </c>
      <c r="AH199">
        <v>0.6</v>
      </c>
      <c r="AI199">
        <v>0.9</v>
      </c>
      <c r="AJ199">
        <v>0.2</v>
      </c>
      <c r="AK199">
        <v>0</v>
      </c>
      <c r="AL199">
        <v>0</v>
      </c>
      <c r="AM199">
        <v>3.09</v>
      </c>
      <c r="AN199">
        <v>42.383000000000003</v>
      </c>
      <c r="AO199">
        <v>2.222</v>
      </c>
      <c r="AP199">
        <v>14.753</v>
      </c>
      <c r="AQ199">
        <v>0.26300000000000001</v>
      </c>
      <c r="AR199">
        <v>0</v>
      </c>
      <c r="AS199">
        <v>26.297999999999998</v>
      </c>
      <c r="AT199">
        <v>26.08</v>
      </c>
      <c r="AU199">
        <v>0.13300000000000001</v>
      </c>
      <c r="AV199">
        <v>0.16</v>
      </c>
      <c r="AW199">
        <v>0.24</v>
      </c>
      <c r="AX199">
        <v>5.2999999999999999E-2</v>
      </c>
      <c r="AY199">
        <v>0</v>
      </c>
      <c r="AZ199">
        <v>0</v>
      </c>
      <c r="BA199">
        <v>187</v>
      </c>
      <c r="BB199">
        <v>0</v>
      </c>
      <c r="BC199" t="s">
        <v>74</v>
      </c>
      <c r="BD199">
        <v>0</v>
      </c>
      <c r="BE199" t="s">
        <v>68</v>
      </c>
      <c r="BF199" t="s">
        <v>75</v>
      </c>
      <c r="BG199">
        <v>1.1000000000000001</v>
      </c>
      <c r="BH199">
        <v>0</v>
      </c>
      <c r="BI199" s="1">
        <v>45820.564284490742</v>
      </c>
      <c r="BJ199">
        <v>3.6</v>
      </c>
      <c r="BK199">
        <v>0.94410000000000005</v>
      </c>
      <c r="BL199" s="36">
        <f>HLOOKUP($A199,차량별코스!$E$1:$AZ$20,_xlfn.XLOOKUP(탕데이터!$I199,차량별코스!$D$2:$D$20,차량별코스!$A$2:$A$20),0)</f>
        <v>9</v>
      </c>
      <c r="BM199">
        <f t="shared" si="52"/>
        <v>2438.1899999999991</v>
      </c>
      <c r="BN199">
        <f t="shared" si="53"/>
        <v>329.98899999999998</v>
      </c>
      <c r="BO199">
        <f>IF(COUNTIFS($BL$2:$BL199,$BL199,$O$2:$O199,$O199,$G$2:$G199,$G199)=1,_xlfn.MAXIFS($BO$2:$BO198,$O$2:$O198,$O199,$G$2:$G198,$G199)+1,_xlfn.MAXIFS($BO$2:$BO198,$O$2:$O198,$O199,$G$2:$G198,$G199))</f>
        <v>5</v>
      </c>
      <c r="BP199">
        <f t="shared" si="54"/>
        <v>1309.3599999999999</v>
      </c>
      <c r="BQ199">
        <f t="shared" si="55"/>
        <v>8.1</v>
      </c>
      <c r="BR199">
        <f t="shared" si="56"/>
        <v>9.7200000000000006</v>
      </c>
      <c r="BS199">
        <f t="shared" si="57"/>
        <v>14.580000000000002</v>
      </c>
      <c r="BT199">
        <f t="shared" si="58"/>
        <v>3.24</v>
      </c>
      <c r="BU199">
        <f t="shared" si="59"/>
        <v>0</v>
      </c>
      <c r="BV199">
        <f t="shared" si="60"/>
        <v>0</v>
      </c>
      <c r="BW199">
        <f t="shared" si="61"/>
        <v>1344.9999999999998</v>
      </c>
      <c r="BX199">
        <f t="shared" si="62"/>
        <v>2065</v>
      </c>
      <c r="BY199" t="str">
        <f t="shared" si="63"/>
        <v>직행1</v>
      </c>
      <c r="BZ199">
        <f t="shared" si="64"/>
        <v>9</v>
      </c>
    </row>
    <row r="200" spans="1:78" x14ac:dyDescent="0.3">
      <c r="A200" s="32">
        <f t="shared" si="51"/>
        <v>45817</v>
      </c>
      <c r="B200" s="1">
        <v>45817.475347222222</v>
      </c>
      <c r="C200" t="s">
        <v>60</v>
      </c>
      <c r="D200" t="s">
        <v>60</v>
      </c>
      <c r="E200" t="s">
        <v>60</v>
      </c>
      <c r="F200" t="s">
        <v>61</v>
      </c>
      <c r="G200" t="s">
        <v>62</v>
      </c>
      <c r="H200" t="s">
        <v>63</v>
      </c>
      <c r="I200" t="s">
        <v>73</v>
      </c>
      <c r="J200" t="s">
        <v>65</v>
      </c>
      <c r="K200" t="s">
        <v>66</v>
      </c>
      <c r="L200">
        <v>15</v>
      </c>
      <c r="M200">
        <v>3</v>
      </c>
      <c r="N200">
        <v>168</v>
      </c>
      <c r="O200">
        <v>2065</v>
      </c>
      <c r="P200" t="s">
        <v>239</v>
      </c>
      <c r="Q200" s="1">
        <v>45786.607561423611</v>
      </c>
      <c r="R200">
        <v>75.808999999999997</v>
      </c>
      <c r="S200">
        <v>22.745000000000001</v>
      </c>
      <c r="T200">
        <v>3.3330000000000002</v>
      </c>
      <c r="U200">
        <v>7711</v>
      </c>
      <c r="V200">
        <v>30</v>
      </c>
      <c r="W200">
        <v>2218</v>
      </c>
      <c r="X200">
        <v>1840</v>
      </c>
      <c r="Y200">
        <v>0</v>
      </c>
      <c r="Z200">
        <v>10</v>
      </c>
      <c r="AA200">
        <v>2</v>
      </c>
      <c r="AB200">
        <v>499</v>
      </c>
      <c r="AC200">
        <v>91</v>
      </c>
      <c r="AD200">
        <v>35.39</v>
      </c>
      <c r="AE200">
        <v>49.956507000000002</v>
      </c>
      <c r="AF200">
        <v>76.099999999999994</v>
      </c>
      <c r="AG200">
        <v>5.7</v>
      </c>
      <c r="AH200">
        <v>6.5</v>
      </c>
      <c r="AI200">
        <v>9.1</v>
      </c>
      <c r="AJ200">
        <v>2.6</v>
      </c>
      <c r="AK200">
        <v>0</v>
      </c>
      <c r="AL200">
        <v>0</v>
      </c>
      <c r="AM200">
        <v>3.03</v>
      </c>
      <c r="AN200">
        <v>42.402000000000001</v>
      </c>
      <c r="AO200">
        <v>0.38900000000000001</v>
      </c>
      <c r="AP200">
        <v>28.763999999999999</v>
      </c>
      <c r="AQ200">
        <v>0.23699999999999999</v>
      </c>
      <c r="AR200">
        <v>0</v>
      </c>
      <c r="AS200">
        <v>13.191000000000001</v>
      </c>
      <c r="AT200">
        <v>97.662000000000006</v>
      </c>
      <c r="AU200">
        <v>7.3150000000000004</v>
      </c>
      <c r="AV200">
        <v>8.3420000000000005</v>
      </c>
      <c r="AW200">
        <v>11.678000000000001</v>
      </c>
      <c r="AX200">
        <v>3.3370000000000002</v>
      </c>
      <c r="AY200">
        <v>0</v>
      </c>
      <c r="AZ200">
        <v>0</v>
      </c>
      <c r="BA200">
        <v>745</v>
      </c>
      <c r="BB200">
        <v>0</v>
      </c>
      <c r="BC200" t="s">
        <v>74</v>
      </c>
      <c r="BD200">
        <v>0</v>
      </c>
      <c r="BE200" t="s">
        <v>68</v>
      </c>
      <c r="BF200" t="s">
        <v>75</v>
      </c>
      <c r="BG200">
        <v>1.1000000000000001</v>
      </c>
      <c r="BH200">
        <v>0</v>
      </c>
      <c r="BI200" s="1">
        <v>45820.564284490742</v>
      </c>
      <c r="BJ200">
        <v>3.6</v>
      </c>
      <c r="BK200">
        <v>0.92579999999999996</v>
      </c>
      <c r="BL200" s="36">
        <f>HLOOKUP($A200,차량별코스!$E$1:$AZ$20,_xlfn.XLOOKUP(탕데이터!$I200,차량별코스!$D$2:$D$20,차량별코스!$A$2:$A$20),0)</f>
        <v>9</v>
      </c>
      <c r="BM200">
        <f t="shared" si="52"/>
        <v>2438.1899999999991</v>
      </c>
      <c r="BN200">
        <f t="shared" si="53"/>
        <v>329.98899999999998</v>
      </c>
      <c r="BO200">
        <f>IF(COUNTIFS($BL$2:$BL200,$BL200,$O$2:$O200,$O200,$G$2:$G200,$G200)=1,_xlfn.MAXIFS($BO$2:$BO199,$O$2:$O199,$O200,$G$2:$G199,$G200)+1,_xlfn.MAXIFS($BO$2:$BO199,$O$2:$O199,$O200,$G$2:$G199,$G200))</f>
        <v>5</v>
      </c>
      <c r="BP200">
        <f t="shared" si="54"/>
        <v>3620.070999999999</v>
      </c>
      <c r="BQ200">
        <f t="shared" si="55"/>
        <v>439.52700000000004</v>
      </c>
      <c r="BR200">
        <f t="shared" si="56"/>
        <v>501.21500000000003</v>
      </c>
      <c r="BS200">
        <f t="shared" si="57"/>
        <v>701.70100000000002</v>
      </c>
      <c r="BT200">
        <f t="shared" si="58"/>
        <v>200.48600000000002</v>
      </c>
      <c r="BU200">
        <f t="shared" si="59"/>
        <v>0</v>
      </c>
      <c r="BV200">
        <f t="shared" si="60"/>
        <v>0</v>
      </c>
      <c r="BW200">
        <f t="shared" si="61"/>
        <v>5462.9999999999991</v>
      </c>
      <c r="BX200">
        <f t="shared" si="62"/>
        <v>2065</v>
      </c>
      <c r="BY200" t="str">
        <f t="shared" si="63"/>
        <v>직행1</v>
      </c>
      <c r="BZ200">
        <f t="shared" si="64"/>
        <v>9</v>
      </c>
    </row>
    <row r="201" spans="1:78" x14ac:dyDescent="0.3">
      <c r="A201" s="32">
        <f t="shared" si="51"/>
        <v>45817</v>
      </c>
      <c r="B201" s="1">
        <v>45817.605011574073</v>
      </c>
      <c r="C201" t="s">
        <v>60</v>
      </c>
      <c r="D201" t="s">
        <v>60</v>
      </c>
      <c r="E201" t="s">
        <v>60</v>
      </c>
      <c r="F201" t="s">
        <v>61</v>
      </c>
      <c r="G201" t="s">
        <v>62</v>
      </c>
      <c r="H201" t="s">
        <v>63</v>
      </c>
      <c r="I201" t="s">
        <v>73</v>
      </c>
      <c r="J201" t="s">
        <v>65</v>
      </c>
      <c r="K201" t="s">
        <v>66</v>
      </c>
      <c r="L201">
        <v>15</v>
      </c>
      <c r="M201">
        <v>3</v>
      </c>
      <c r="N201">
        <v>168</v>
      </c>
      <c r="O201">
        <v>2065</v>
      </c>
      <c r="P201" t="s">
        <v>239</v>
      </c>
      <c r="Q201" s="1">
        <v>45786.607561423611</v>
      </c>
      <c r="R201">
        <v>34.99</v>
      </c>
      <c r="S201">
        <v>10.429</v>
      </c>
      <c r="T201">
        <v>3.355</v>
      </c>
      <c r="U201">
        <v>3538</v>
      </c>
      <c r="V201">
        <v>239</v>
      </c>
      <c r="W201">
        <v>775</v>
      </c>
      <c r="X201">
        <v>738</v>
      </c>
      <c r="Y201">
        <v>0</v>
      </c>
      <c r="Z201">
        <v>4</v>
      </c>
      <c r="AA201">
        <v>1</v>
      </c>
      <c r="AB201">
        <v>5</v>
      </c>
      <c r="AC201">
        <v>85</v>
      </c>
      <c r="AD201">
        <v>35.6</v>
      </c>
      <c r="AE201">
        <v>49.906433999999997</v>
      </c>
      <c r="AF201">
        <v>95.9</v>
      </c>
      <c r="AG201">
        <v>1</v>
      </c>
      <c r="AH201">
        <v>0.8</v>
      </c>
      <c r="AI201">
        <v>2.1</v>
      </c>
      <c r="AJ201">
        <v>0.3</v>
      </c>
      <c r="AK201">
        <v>0</v>
      </c>
      <c r="AL201">
        <v>0</v>
      </c>
      <c r="AM201">
        <v>3.05</v>
      </c>
      <c r="AN201">
        <v>42.061</v>
      </c>
      <c r="AO201">
        <v>6.7549999999999999</v>
      </c>
      <c r="AP201">
        <v>21.905000000000001</v>
      </c>
      <c r="AQ201">
        <v>0.2</v>
      </c>
      <c r="AR201">
        <v>0</v>
      </c>
      <c r="AS201">
        <v>11.432</v>
      </c>
      <c r="AT201">
        <v>55.942</v>
      </c>
      <c r="AU201">
        <v>0.58299999999999996</v>
      </c>
      <c r="AV201">
        <v>0.46700000000000003</v>
      </c>
      <c r="AW201">
        <v>1.2250000000000001</v>
      </c>
      <c r="AX201">
        <v>0.17499999999999999</v>
      </c>
      <c r="AY201">
        <v>0</v>
      </c>
      <c r="AZ201">
        <v>0</v>
      </c>
      <c r="BA201">
        <v>345</v>
      </c>
      <c r="BB201">
        <v>0</v>
      </c>
      <c r="BC201" t="s">
        <v>74</v>
      </c>
      <c r="BD201">
        <v>0</v>
      </c>
      <c r="BE201" t="s">
        <v>68</v>
      </c>
      <c r="BF201" t="s">
        <v>75</v>
      </c>
      <c r="BG201">
        <v>1.1000000000000001</v>
      </c>
      <c r="BH201">
        <v>0</v>
      </c>
      <c r="BI201" s="1">
        <v>45820.564284490742</v>
      </c>
      <c r="BJ201">
        <v>3.6</v>
      </c>
      <c r="BK201">
        <v>0.93200000000000005</v>
      </c>
      <c r="BL201" s="36">
        <f>HLOOKUP($A201,차량별코스!$E$1:$AZ$20,_xlfn.XLOOKUP(탕데이터!$I201,차량별코스!$D$2:$D$20,차량별코스!$A$2:$A$20),0)</f>
        <v>9</v>
      </c>
      <c r="BM201">
        <f t="shared" si="52"/>
        <v>2438.1899999999991</v>
      </c>
      <c r="BN201">
        <f t="shared" si="53"/>
        <v>329.98899999999998</v>
      </c>
      <c r="BO201">
        <f>IF(COUNTIFS($BL$2:$BL201,$BL201,$O$2:$O201,$O201,$G$2:$G201,$G201)=1,_xlfn.MAXIFS($BO$2:$BO200,$O$2:$O200,$O201,$G$2:$G200,$G201)+1,_xlfn.MAXIFS($BO$2:$BO200,$O$2:$O200,$O201,$G$2:$G200,$G201))</f>
        <v>5</v>
      </c>
      <c r="BP201">
        <f t="shared" si="54"/>
        <v>2378.9420000000005</v>
      </c>
      <c r="BQ201">
        <f t="shared" si="55"/>
        <v>35.380000000000003</v>
      </c>
      <c r="BR201">
        <f t="shared" si="56"/>
        <v>28.304000000000002</v>
      </c>
      <c r="BS201">
        <f t="shared" si="57"/>
        <v>74.298000000000002</v>
      </c>
      <c r="BT201">
        <f t="shared" si="58"/>
        <v>10.614000000000001</v>
      </c>
      <c r="BU201">
        <f t="shared" si="59"/>
        <v>0</v>
      </c>
      <c r="BV201">
        <f t="shared" si="60"/>
        <v>0</v>
      </c>
      <c r="BW201">
        <f t="shared" si="61"/>
        <v>2527.5380000000009</v>
      </c>
      <c r="BX201">
        <f t="shared" si="62"/>
        <v>2065</v>
      </c>
      <c r="BY201" t="str">
        <f t="shared" si="63"/>
        <v>직행1</v>
      </c>
      <c r="BZ201">
        <f t="shared" si="64"/>
        <v>9</v>
      </c>
    </row>
    <row r="202" spans="1:78" x14ac:dyDescent="0.3">
      <c r="A202" s="32">
        <f t="shared" si="51"/>
        <v>45817</v>
      </c>
      <c r="B202" s="1">
        <v>45817.652326388888</v>
      </c>
      <c r="C202" t="s">
        <v>60</v>
      </c>
      <c r="D202" t="s">
        <v>60</v>
      </c>
      <c r="E202" t="s">
        <v>60</v>
      </c>
      <c r="F202" t="s">
        <v>61</v>
      </c>
      <c r="G202" t="s">
        <v>62</v>
      </c>
      <c r="H202" t="s">
        <v>63</v>
      </c>
      <c r="I202" t="s">
        <v>73</v>
      </c>
      <c r="J202" t="s">
        <v>65</v>
      </c>
      <c r="K202" t="s">
        <v>66</v>
      </c>
      <c r="L202">
        <v>15</v>
      </c>
      <c r="M202">
        <v>3</v>
      </c>
      <c r="N202">
        <v>168</v>
      </c>
      <c r="O202">
        <v>2065</v>
      </c>
      <c r="P202" t="s">
        <v>239</v>
      </c>
      <c r="Q202" s="1">
        <v>45786.607561423611</v>
      </c>
      <c r="R202">
        <v>100.846</v>
      </c>
      <c r="S202">
        <v>31.396999999999998</v>
      </c>
      <c r="T202">
        <v>3.2120000000000002</v>
      </c>
      <c r="U202">
        <v>11320</v>
      </c>
      <c r="V202">
        <v>46</v>
      </c>
      <c r="W202">
        <v>2825</v>
      </c>
      <c r="X202">
        <v>2253</v>
      </c>
      <c r="Y202">
        <v>0</v>
      </c>
      <c r="Z202">
        <v>16</v>
      </c>
      <c r="AA202">
        <v>0</v>
      </c>
      <c r="AB202">
        <v>0</v>
      </c>
      <c r="AC202">
        <v>90</v>
      </c>
      <c r="AD202">
        <v>32.07</v>
      </c>
      <c r="AE202">
        <v>42.969051</v>
      </c>
      <c r="AF202">
        <v>58.7</v>
      </c>
      <c r="AG202">
        <v>13.2</v>
      </c>
      <c r="AH202">
        <v>13.6</v>
      </c>
      <c r="AI202">
        <v>12.5</v>
      </c>
      <c r="AJ202">
        <v>2</v>
      </c>
      <c r="AK202">
        <v>0</v>
      </c>
      <c r="AL202">
        <v>0</v>
      </c>
      <c r="AM202">
        <v>2.92</v>
      </c>
      <c r="AN202">
        <v>37.213000000000001</v>
      </c>
      <c r="AO202">
        <v>0.40600000000000003</v>
      </c>
      <c r="AP202">
        <v>24.956</v>
      </c>
      <c r="AQ202">
        <v>0.218</v>
      </c>
      <c r="AR202">
        <v>0</v>
      </c>
      <c r="AS202">
        <v>15.866</v>
      </c>
      <c r="AT202">
        <v>110.55200000000001</v>
      </c>
      <c r="AU202">
        <v>24.86</v>
      </c>
      <c r="AV202">
        <v>25.613</v>
      </c>
      <c r="AW202">
        <v>23.542000000000002</v>
      </c>
      <c r="AX202">
        <v>3.7669999999999999</v>
      </c>
      <c r="AY202">
        <v>0</v>
      </c>
      <c r="AZ202">
        <v>0</v>
      </c>
      <c r="BA202">
        <v>983</v>
      </c>
      <c r="BB202">
        <v>0</v>
      </c>
      <c r="BC202" t="s">
        <v>74</v>
      </c>
      <c r="BD202">
        <v>0</v>
      </c>
      <c r="BE202" t="s">
        <v>68</v>
      </c>
      <c r="BF202" t="s">
        <v>75</v>
      </c>
      <c r="BG202">
        <v>1.1000000000000001</v>
      </c>
      <c r="BH202">
        <v>0</v>
      </c>
      <c r="BI202" s="1">
        <v>45820.564284490742</v>
      </c>
      <c r="BJ202">
        <v>3.6</v>
      </c>
      <c r="BK202">
        <v>0.89219999999999999</v>
      </c>
      <c r="BL202" s="36">
        <f>HLOOKUP($A202,차량별코스!$E$1:$AZ$20,_xlfn.XLOOKUP(탕데이터!$I202,차량별코스!$D$2:$D$20,차량별코스!$A$2:$A$20),0)</f>
        <v>9</v>
      </c>
      <c r="BM202">
        <f t="shared" si="52"/>
        <v>2438.1899999999991</v>
      </c>
      <c r="BN202">
        <f t="shared" si="53"/>
        <v>329.98899999999998</v>
      </c>
      <c r="BO202">
        <f>IF(COUNTIFS($BL$2:$BL202,$BL202,$O$2:$O202,$O202,$G$2:$G202,$G202)=1,_xlfn.MAXIFS($BO$2:$BO201,$O$2:$O201,$O202,$G$2:$G201,$G202)+1,_xlfn.MAXIFS($BO$2:$BO201,$O$2:$O201,$O202,$G$2:$G201,$G202))</f>
        <v>5</v>
      </c>
      <c r="BP202">
        <f t="shared" si="54"/>
        <v>3773.8400000000011</v>
      </c>
      <c r="BQ202">
        <f t="shared" si="55"/>
        <v>1494.24</v>
      </c>
      <c r="BR202">
        <f t="shared" si="56"/>
        <v>1539.5200000000002</v>
      </c>
      <c r="BS202">
        <f t="shared" si="57"/>
        <v>1415</v>
      </c>
      <c r="BT202">
        <f t="shared" si="58"/>
        <v>226.4</v>
      </c>
      <c r="BU202">
        <f t="shared" si="59"/>
        <v>0</v>
      </c>
      <c r="BV202">
        <f t="shared" si="60"/>
        <v>0</v>
      </c>
      <c r="BW202">
        <f t="shared" si="61"/>
        <v>8449.0000000000018</v>
      </c>
      <c r="BX202">
        <f t="shared" si="62"/>
        <v>2065</v>
      </c>
      <c r="BY202" t="str">
        <f t="shared" si="63"/>
        <v>직행1</v>
      </c>
      <c r="BZ202">
        <f t="shared" si="64"/>
        <v>9</v>
      </c>
    </row>
    <row r="203" spans="1:78" x14ac:dyDescent="0.3">
      <c r="A203" s="32">
        <f t="shared" si="51"/>
        <v>45817</v>
      </c>
      <c r="B203" s="1">
        <v>45817.839409722219</v>
      </c>
      <c r="C203" t="s">
        <v>60</v>
      </c>
      <c r="D203" t="s">
        <v>60</v>
      </c>
      <c r="E203" t="s">
        <v>60</v>
      </c>
      <c r="F203" t="s">
        <v>61</v>
      </c>
      <c r="G203" t="s">
        <v>62</v>
      </c>
      <c r="H203" t="s">
        <v>63</v>
      </c>
      <c r="I203" t="s">
        <v>73</v>
      </c>
      <c r="J203" t="s">
        <v>65</v>
      </c>
      <c r="K203" t="s">
        <v>66</v>
      </c>
      <c r="L203">
        <v>15</v>
      </c>
      <c r="M203">
        <v>3</v>
      </c>
      <c r="N203">
        <v>168</v>
      </c>
      <c r="O203">
        <v>2065</v>
      </c>
      <c r="P203" t="s">
        <v>239</v>
      </c>
      <c r="Q203" s="1">
        <v>45786.607561423611</v>
      </c>
      <c r="R203">
        <v>59.847000000000001</v>
      </c>
      <c r="S203">
        <v>14.205</v>
      </c>
      <c r="T203">
        <v>4.2130000000000001</v>
      </c>
      <c r="U203">
        <v>6497</v>
      </c>
      <c r="V203">
        <v>76</v>
      </c>
      <c r="W203">
        <v>1368</v>
      </c>
      <c r="X203">
        <v>1430</v>
      </c>
      <c r="Y203">
        <v>0</v>
      </c>
      <c r="Z203">
        <v>2</v>
      </c>
      <c r="AA203">
        <v>1</v>
      </c>
      <c r="AB203">
        <v>17</v>
      </c>
      <c r="AC203">
        <v>87</v>
      </c>
      <c r="AD203">
        <v>33.159999999999997</v>
      </c>
      <c r="AE203">
        <v>42.637881</v>
      </c>
      <c r="AF203">
        <v>82.5</v>
      </c>
      <c r="AG203">
        <v>6.3</v>
      </c>
      <c r="AH203">
        <v>5.6</v>
      </c>
      <c r="AI203">
        <v>5.2</v>
      </c>
      <c r="AJ203">
        <v>0.3</v>
      </c>
      <c r="AK203">
        <v>0</v>
      </c>
      <c r="AL203">
        <v>0</v>
      </c>
      <c r="AM203">
        <v>3.83</v>
      </c>
      <c r="AN203">
        <v>26.43</v>
      </c>
      <c r="AO203">
        <v>1.17</v>
      </c>
      <c r="AP203">
        <v>21.056000000000001</v>
      </c>
      <c r="AQ203">
        <v>0.23400000000000001</v>
      </c>
      <c r="AR203">
        <v>0</v>
      </c>
      <c r="AS203">
        <v>3.3420000000000001</v>
      </c>
      <c r="AT203">
        <v>88</v>
      </c>
      <c r="AU203">
        <v>6.72</v>
      </c>
      <c r="AV203">
        <v>5.9729999999999999</v>
      </c>
      <c r="AW203">
        <v>5.5469999999999997</v>
      </c>
      <c r="AX203">
        <v>0.32</v>
      </c>
      <c r="AY203">
        <v>0</v>
      </c>
      <c r="AZ203">
        <v>0</v>
      </c>
      <c r="BA203">
        <v>579</v>
      </c>
      <c r="BB203">
        <v>0</v>
      </c>
      <c r="BC203" t="s">
        <v>74</v>
      </c>
      <c r="BD203">
        <v>0</v>
      </c>
      <c r="BE203" t="s">
        <v>68</v>
      </c>
      <c r="BF203" t="s">
        <v>75</v>
      </c>
      <c r="BG203">
        <v>1.1000000000000001</v>
      </c>
      <c r="BH203">
        <v>0</v>
      </c>
      <c r="BI203" s="1">
        <v>45820.564284490742</v>
      </c>
      <c r="BJ203">
        <v>3.6</v>
      </c>
      <c r="BK203">
        <v>1.1702999999999999</v>
      </c>
      <c r="BL203" s="36">
        <f>HLOOKUP($A203,차량별코스!$E$1:$AZ$20,_xlfn.XLOOKUP(탕데이터!$I203,차량별코스!$D$2:$D$20,차량별코스!$A$2:$A$20),0)</f>
        <v>9</v>
      </c>
      <c r="BM203">
        <f t="shared" si="52"/>
        <v>2438.1899999999991</v>
      </c>
      <c r="BN203">
        <f t="shared" si="53"/>
        <v>329.98899999999998</v>
      </c>
      <c r="BO203">
        <f>IF(COUNTIFS($BL$2:$BL203,$BL203,$O$2:$O203,$O203,$G$2:$G203,$G203)=1,_xlfn.MAXIFS($BO$2:$BO202,$O$2:$O202,$O203,$G$2:$G202,$G203)+1,_xlfn.MAXIFS($BO$2:$BO202,$O$2:$O202,$O203,$G$2:$G202,$G203))</f>
        <v>5</v>
      </c>
      <c r="BP203">
        <f t="shared" si="54"/>
        <v>3916.0249999999996</v>
      </c>
      <c r="BQ203">
        <f t="shared" si="55"/>
        <v>409.31099999999998</v>
      </c>
      <c r="BR203">
        <f t="shared" si="56"/>
        <v>363.83199999999994</v>
      </c>
      <c r="BS203">
        <f t="shared" si="57"/>
        <v>337.84400000000005</v>
      </c>
      <c r="BT203">
        <f t="shared" si="58"/>
        <v>19.491</v>
      </c>
      <c r="BU203">
        <f t="shared" si="59"/>
        <v>0</v>
      </c>
      <c r="BV203">
        <f t="shared" si="60"/>
        <v>0</v>
      </c>
      <c r="BW203">
        <f t="shared" si="61"/>
        <v>5046.5029999999997</v>
      </c>
      <c r="BX203">
        <f t="shared" si="62"/>
        <v>2065</v>
      </c>
      <c r="BY203" t="str">
        <f t="shared" si="63"/>
        <v>직행1</v>
      </c>
      <c r="BZ203">
        <f t="shared" si="64"/>
        <v>9</v>
      </c>
    </row>
    <row r="204" spans="1:78" x14ac:dyDescent="0.3">
      <c r="A204" s="32">
        <f t="shared" ref="A204:A239" si="65">DATE(YEAR(B204),MONTH(B204),DAY(B204))</f>
        <v>45818</v>
      </c>
      <c r="B204" s="1">
        <v>45818.304212962961</v>
      </c>
      <c r="C204" t="s">
        <v>60</v>
      </c>
      <c r="D204" t="s">
        <v>60</v>
      </c>
      <c r="E204" t="s">
        <v>60</v>
      </c>
      <c r="F204" t="s">
        <v>61</v>
      </c>
      <c r="G204" t="s">
        <v>62</v>
      </c>
      <c r="H204" t="s">
        <v>63</v>
      </c>
      <c r="I204" t="s">
        <v>73</v>
      </c>
      <c r="J204" t="s">
        <v>65</v>
      </c>
      <c r="K204" t="s">
        <v>66</v>
      </c>
      <c r="L204">
        <v>15</v>
      </c>
      <c r="M204">
        <v>3</v>
      </c>
      <c r="N204">
        <v>168</v>
      </c>
      <c r="O204">
        <v>2065</v>
      </c>
      <c r="P204" t="s">
        <v>239</v>
      </c>
      <c r="Q204" s="1">
        <v>45786.607561423611</v>
      </c>
      <c r="R204">
        <v>46.942</v>
      </c>
      <c r="S204">
        <v>12.971</v>
      </c>
      <c r="T204">
        <v>3.6190000000000002</v>
      </c>
      <c r="U204">
        <v>4053</v>
      </c>
      <c r="V204">
        <v>129</v>
      </c>
      <c r="W204">
        <v>507</v>
      </c>
      <c r="X204">
        <v>1321</v>
      </c>
      <c r="Y204">
        <v>0</v>
      </c>
      <c r="Z204">
        <v>0</v>
      </c>
      <c r="AA204">
        <v>0</v>
      </c>
      <c r="AB204">
        <v>0</v>
      </c>
      <c r="AC204">
        <v>89</v>
      </c>
      <c r="AD204">
        <v>41.7</v>
      </c>
      <c r="AE204">
        <v>49.455995999999999</v>
      </c>
      <c r="AF204">
        <v>84.9</v>
      </c>
      <c r="AG204">
        <v>3.8</v>
      </c>
      <c r="AH204">
        <v>5</v>
      </c>
      <c r="AI204">
        <v>5.2</v>
      </c>
      <c r="AJ204">
        <v>1.2</v>
      </c>
      <c r="AK204">
        <v>0</v>
      </c>
      <c r="AL204">
        <v>0</v>
      </c>
      <c r="AM204">
        <v>3.29</v>
      </c>
      <c r="AN204">
        <v>38.073</v>
      </c>
      <c r="AO204">
        <v>3.1829999999999998</v>
      </c>
      <c r="AP204">
        <v>12.509</v>
      </c>
      <c r="AQ204">
        <v>0.27700000000000002</v>
      </c>
      <c r="AR204">
        <v>0</v>
      </c>
      <c r="AS204">
        <v>0</v>
      </c>
      <c r="AT204">
        <v>56.6</v>
      </c>
      <c r="AU204">
        <v>2.5329999999999999</v>
      </c>
      <c r="AV204">
        <v>3.3330000000000002</v>
      </c>
      <c r="AW204">
        <v>3.4670000000000001</v>
      </c>
      <c r="AX204">
        <v>0.8</v>
      </c>
      <c r="AY204">
        <v>0</v>
      </c>
      <c r="AZ204">
        <v>0</v>
      </c>
      <c r="BA204">
        <v>459</v>
      </c>
      <c r="BB204">
        <v>0</v>
      </c>
      <c r="BC204" t="s">
        <v>74</v>
      </c>
      <c r="BD204">
        <v>0</v>
      </c>
      <c r="BE204" t="s">
        <v>68</v>
      </c>
      <c r="BF204" t="s">
        <v>75</v>
      </c>
      <c r="BG204">
        <v>1.1000000000000001</v>
      </c>
      <c r="BH204">
        <v>0</v>
      </c>
      <c r="BI204" s="1">
        <v>45820.564284490742</v>
      </c>
      <c r="BJ204">
        <v>3.6</v>
      </c>
      <c r="BK204">
        <v>1.0053000000000001</v>
      </c>
      <c r="BL204" s="36">
        <f>HLOOKUP($A204,차량별코스!$E$1:$AZ$20,_xlfn.XLOOKUP(탕데이터!$I204,차량별코스!$D$2:$D$20,차량별코스!$A$2:$A$20),0)</f>
        <v>10</v>
      </c>
      <c r="BM204">
        <f t="shared" si="52"/>
        <v>2438.1899999999991</v>
      </c>
      <c r="BN204">
        <f t="shared" si="53"/>
        <v>278.012</v>
      </c>
      <c r="BO204">
        <f>IF(COUNTIFS($BL$2:$BL204,$BL204,$O$2:$O204,$O204,$G$2:$G204,$G204)=1,_xlfn.MAXIFS($BO$2:$BO203,$O$2:$O203,$O204,$G$2:$G203,$G204)+1,_xlfn.MAXIFS($BO$2:$BO203,$O$2:$O203,$O204,$G$2:$G203,$G204))</f>
        <v>6</v>
      </c>
      <c r="BP204">
        <f t="shared" si="54"/>
        <v>2804.9970000000003</v>
      </c>
      <c r="BQ204">
        <f t="shared" si="55"/>
        <v>154.01400000000001</v>
      </c>
      <c r="BR204">
        <f t="shared" si="56"/>
        <v>202.65</v>
      </c>
      <c r="BS204">
        <f t="shared" si="57"/>
        <v>210.75600000000003</v>
      </c>
      <c r="BT204">
        <f t="shared" si="58"/>
        <v>48.636000000000003</v>
      </c>
      <c r="BU204">
        <f t="shared" si="59"/>
        <v>0</v>
      </c>
      <c r="BV204">
        <f t="shared" si="60"/>
        <v>0</v>
      </c>
      <c r="BW204">
        <f t="shared" si="61"/>
        <v>3421.0530000000003</v>
      </c>
      <c r="BX204">
        <f t="shared" si="62"/>
        <v>2065</v>
      </c>
      <c r="BY204" t="str">
        <f t="shared" si="63"/>
        <v>직행1</v>
      </c>
      <c r="BZ204">
        <f t="shared" si="64"/>
        <v>10</v>
      </c>
    </row>
    <row r="205" spans="1:78" x14ac:dyDescent="0.3">
      <c r="A205" s="32">
        <f t="shared" si="65"/>
        <v>45818</v>
      </c>
      <c r="B205" s="1">
        <v>45818.510196759256</v>
      </c>
      <c r="C205" t="s">
        <v>60</v>
      </c>
      <c r="D205" t="s">
        <v>60</v>
      </c>
      <c r="E205" t="s">
        <v>60</v>
      </c>
      <c r="F205" t="s">
        <v>61</v>
      </c>
      <c r="G205" t="s">
        <v>62</v>
      </c>
      <c r="H205" t="s">
        <v>63</v>
      </c>
      <c r="I205" t="s">
        <v>73</v>
      </c>
      <c r="J205" t="s">
        <v>65</v>
      </c>
      <c r="K205" t="s">
        <v>66</v>
      </c>
      <c r="L205">
        <v>15</v>
      </c>
      <c r="M205">
        <v>3</v>
      </c>
      <c r="N205">
        <v>168</v>
      </c>
      <c r="O205">
        <v>2065</v>
      </c>
      <c r="P205" t="s">
        <v>239</v>
      </c>
      <c r="Q205" s="1">
        <v>45786.607561423611</v>
      </c>
      <c r="R205">
        <v>116.50700000000001</v>
      </c>
      <c r="S205">
        <v>34.277000000000001</v>
      </c>
      <c r="T205">
        <v>3.399</v>
      </c>
      <c r="U205">
        <v>12706</v>
      </c>
      <c r="V205">
        <v>17</v>
      </c>
      <c r="W205">
        <v>2982</v>
      </c>
      <c r="X205">
        <v>3062</v>
      </c>
      <c r="Y205">
        <v>0</v>
      </c>
      <c r="Z205">
        <v>10</v>
      </c>
      <c r="AA205">
        <v>1</v>
      </c>
      <c r="AB205">
        <v>148</v>
      </c>
      <c r="AC205">
        <v>91</v>
      </c>
      <c r="AD205">
        <v>33.01</v>
      </c>
      <c r="AE205">
        <v>43.208528000000001</v>
      </c>
      <c r="AF205">
        <v>74.7</v>
      </c>
      <c r="AG205">
        <v>8.1999999999999993</v>
      </c>
      <c r="AH205">
        <v>10.8</v>
      </c>
      <c r="AI205">
        <v>5.7</v>
      </c>
      <c r="AJ205">
        <v>0.5</v>
      </c>
      <c r="AK205">
        <v>0</v>
      </c>
      <c r="AL205">
        <v>0</v>
      </c>
      <c r="AM205">
        <v>3.09</v>
      </c>
      <c r="AN205">
        <v>34.886000000000003</v>
      </c>
      <c r="AO205">
        <v>0.13400000000000001</v>
      </c>
      <c r="AP205">
        <v>23.469000000000001</v>
      </c>
      <c r="AQ205">
        <v>0.25700000000000001</v>
      </c>
      <c r="AR205">
        <v>0</v>
      </c>
      <c r="AS205">
        <v>8.5830000000000002</v>
      </c>
      <c r="AT205">
        <v>158.11500000000001</v>
      </c>
      <c r="AU205">
        <v>17.356999999999999</v>
      </c>
      <c r="AV205">
        <v>22.86</v>
      </c>
      <c r="AW205">
        <v>12.065</v>
      </c>
      <c r="AX205">
        <v>1.0580000000000001</v>
      </c>
      <c r="AY205">
        <v>0</v>
      </c>
      <c r="AZ205">
        <v>0</v>
      </c>
      <c r="BA205">
        <v>1146</v>
      </c>
      <c r="BB205">
        <v>0</v>
      </c>
      <c r="BC205" t="s">
        <v>74</v>
      </c>
      <c r="BD205">
        <v>0</v>
      </c>
      <c r="BE205" t="s">
        <v>68</v>
      </c>
      <c r="BF205" t="s">
        <v>75</v>
      </c>
      <c r="BG205">
        <v>1.1000000000000001</v>
      </c>
      <c r="BH205">
        <v>0</v>
      </c>
      <c r="BI205" s="1">
        <v>45820.564284490742</v>
      </c>
      <c r="BJ205">
        <v>3.6</v>
      </c>
      <c r="BK205">
        <v>0.94420000000000004</v>
      </c>
      <c r="BL205" s="36">
        <f>HLOOKUP($A205,차량별코스!$E$1:$AZ$20,_xlfn.XLOOKUP(탕데이터!$I205,차량별코스!$D$2:$D$20,차량별코스!$A$2:$A$20),0)</f>
        <v>10</v>
      </c>
      <c r="BM205">
        <f t="shared" si="52"/>
        <v>2438.1899999999991</v>
      </c>
      <c r="BN205">
        <f t="shared" si="53"/>
        <v>278.012</v>
      </c>
      <c r="BO205">
        <f>IF(COUNTIFS($BL$2:$BL205,$BL205,$O$2:$O205,$O205,$G$2:$G205,$G205)=1,_xlfn.MAXIFS($BO$2:$BO204,$O$2:$O204,$O205,$G$2:$G204,$G205)+1,_xlfn.MAXIFS($BO$2:$BO204,$O$2:$O204,$O205,$G$2:$G204,$G205))</f>
        <v>6</v>
      </c>
      <c r="BP205">
        <f t="shared" si="54"/>
        <v>6492.3819999999996</v>
      </c>
      <c r="BQ205">
        <f t="shared" si="55"/>
        <v>1041.8919999999998</v>
      </c>
      <c r="BR205">
        <f t="shared" si="56"/>
        <v>1372.248</v>
      </c>
      <c r="BS205">
        <f t="shared" si="57"/>
        <v>724.24200000000008</v>
      </c>
      <c r="BT205">
        <f t="shared" si="58"/>
        <v>63.53</v>
      </c>
      <c r="BU205">
        <f t="shared" si="59"/>
        <v>0</v>
      </c>
      <c r="BV205">
        <f t="shared" si="60"/>
        <v>0</v>
      </c>
      <c r="BW205">
        <f t="shared" si="61"/>
        <v>9694.2939999999999</v>
      </c>
      <c r="BX205">
        <f t="shared" si="62"/>
        <v>2065</v>
      </c>
      <c r="BY205" t="str">
        <f t="shared" si="63"/>
        <v>직행1</v>
      </c>
      <c r="BZ205">
        <f t="shared" si="64"/>
        <v>10</v>
      </c>
    </row>
    <row r="206" spans="1:78" x14ac:dyDescent="0.3">
      <c r="A206" s="32">
        <f t="shared" si="65"/>
        <v>45818</v>
      </c>
      <c r="B206" s="1">
        <v>45818.781064814815</v>
      </c>
      <c r="C206" t="s">
        <v>60</v>
      </c>
      <c r="D206" t="s">
        <v>60</v>
      </c>
      <c r="E206" t="s">
        <v>60</v>
      </c>
      <c r="F206" t="s">
        <v>61</v>
      </c>
      <c r="G206" t="s">
        <v>62</v>
      </c>
      <c r="H206" t="s">
        <v>63</v>
      </c>
      <c r="I206" t="s">
        <v>73</v>
      </c>
      <c r="J206" t="s">
        <v>65</v>
      </c>
      <c r="K206" t="s">
        <v>66</v>
      </c>
      <c r="L206">
        <v>15</v>
      </c>
      <c r="M206">
        <v>3</v>
      </c>
      <c r="N206">
        <v>168</v>
      </c>
      <c r="O206">
        <v>2065</v>
      </c>
      <c r="P206" t="s">
        <v>239</v>
      </c>
      <c r="Q206" s="1">
        <v>45786.607561423611</v>
      </c>
      <c r="R206">
        <v>114.563</v>
      </c>
      <c r="S206">
        <v>30.187999999999999</v>
      </c>
      <c r="T206">
        <v>3.7949999999999999</v>
      </c>
      <c r="U206">
        <v>12351</v>
      </c>
      <c r="V206">
        <v>9</v>
      </c>
      <c r="W206">
        <v>2763</v>
      </c>
      <c r="X206">
        <v>3373</v>
      </c>
      <c r="Y206">
        <v>0</v>
      </c>
      <c r="Z206">
        <v>3</v>
      </c>
      <c r="AA206">
        <v>0</v>
      </c>
      <c r="AB206">
        <v>0</v>
      </c>
      <c r="AC206">
        <v>88</v>
      </c>
      <c r="AD206">
        <v>33.39</v>
      </c>
      <c r="AE206">
        <v>43.055312999999998</v>
      </c>
      <c r="AF206">
        <v>68.400000000000006</v>
      </c>
      <c r="AG206">
        <v>9.9</v>
      </c>
      <c r="AH206">
        <v>13.1</v>
      </c>
      <c r="AI206">
        <v>7.8</v>
      </c>
      <c r="AJ206">
        <v>0.8</v>
      </c>
      <c r="AK206">
        <v>0</v>
      </c>
      <c r="AL206">
        <v>0</v>
      </c>
      <c r="AM206">
        <v>3.45</v>
      </c>
      <c r="AN206">
        <v>30.391999999999999</v>
      </c>
      <c r="AO206">
        <v>7.2999999999999995E-2</v>
      </c>
      <c r="AP206">
        <v>22.370999999999999</v>
      </c>
      <c r="AQ206">
        <v>0.28799999999999998</v>
      </c>
      <c r="AR206">
        <v>0</v>
      </c>
      <c r="AS206">
        <v>2.6190000000000002</v>
      </c>
      <c r="AT206">
        <v>140.22</v>
      </c>
      <c r="AU206">
        <v>20.295000000000002</v>
      </c>
      <c r="AV206">
        <v>26.855</v>
      </c>
      <c r="AW206">
        <v>15.99</v>
      </c>
      <c r="AX206">
        <v>1.64</v>
      </c>
      <c r="AY206">
        <v>0</v>
      </c>
      <c r="AZ206">
        <v>0</v>
      </c>
      <c r="BA206">
        <v>1130</v>
      </c>
      <c r="BB206">
        <v>0</v>
      </c>
      <c r="BC206" t="s">
        <v>74</v>
      </c>
      <c r="BD206">
        <v>0</v>
      </c>
      <c r="BE206" t="s">
        <v>68</v>
      </c>
      <c r="BF206" t="s">
        <v>75</v>
      </c>
      <c r="BG206">
        <v>1.1000000000000001</v>
      </c>
      <c r="BH206">
        <v>0</v>
      </c>
      <c r="BI206" s="1">
        <v>45820.564284490742</v>
      </c>
      <c r="BJ206">
        <v>3.6</v>
      </c>
      <c r="BK206">
        <v>1.0542</v>
      </c>
      <c r="BL206" s="36">
        <f>HLOOKUP($A206,차량별코스!$E$1:$AZ$20,_xlfn.XLOOKUP(탕데이터!$I206,차량별코스!$D$2:$D$20,차량별코스!$A$2:$A$20),0)</f>
        <v>10</v>
      </c>
      <c r="BM206">
        <f t="shared" si="52"/>
        <v>2438.1899999999991</v>
      </c>
      <c r="BN206">
        <f t="shared" si="53"/>
        <v>278.012</v>
      </c>
      <c r="BO206">
        <f>IF(COUNTIFS($BL$2:$BL206,$BL206,$O$2:$O206,$O206,$G$2:$G206,$G206)=1,_xlfn.MAXIFS($BO$2:$BO205,$O$2:$O205,$O206,$G$2:$G205,$G206)+1,_xlfn.MAXIFS($BO$2:$BO205,$O$2:$O205,$O206,$G$2:$G205,$G206))</f>
        <v>6</v>
      </c>
      <c r="BP206">
        <f t="shared" si="54"/>
        <v>5676.0840000000007</v>
      </c>
      <c r="BQ206">
        <f t="shared" si="55"/>
        <v>1222.749</v>
      </c>
      <c r="BR206">
        <f t="shared" si="56"/>
        <v>1617.981</v>
      </c>
      <c r="BS206">
        <f t="shared" si="57"/>
        <v>963.37800000000004</v>
      </c>
      <c r="BT206">
        <f t="shared" si="58"/>
        <v>98.808000000000007</v>
      </c>
      <c r="BU206">
        <f t="shared" si="59"/>
        <v>0</v>
      </c>
      <c r="BV206">
        <f t="shared" si="60"/>
        <v>0</v>
      </c>
      <c r="BW206">
        <f t="shared" si="61"/>
        <v>9579.0000000000018</v>
      </c>
      <c r="BX206">
        <f t="shared" si="62"/>
        <v>2065</v>
      </c>
      <c r="BY206" t="str">
        <f t="shared" si="63"/>
        <v>직행1</v>
      </c>
      <c r="BZ206">
        <f t="shared" si="64"/>
        <v>10</v>
      </c>
    </row>
    <row r="207" spans="1:78" x14ac:dyDescent="0.3">
      <c r="A207" s="32">
        <f t="shared" si="65"/>
        <v>45819</v>
      </c>
      <c r="B207" s="1">
        <v>45819.319062499999</v>
      </c>
      <c r="C207" t="s">
        <v>60</v>
      </c>
      <c r="D207" t="s">
        <v>60</v>
      </c>
      <c r="E207" t="s">
        <v>60</v>
      </c>
      <c r="F207" t="s">
        <v>61</v>
      </c>
      <c r="G207" t="s">
        <v>62</v>
      </c>
      <c r="H207" t="s">
        <v>63</v>
      </c>
      <c r="I207" t="s">
        <v>73</v>
      </c>
      <c r="J207" t="s">
        <v>65</v>
      </c>
      <c r="K207" t="s">
        <v>66</v>
      </c>
      <c r="L207">
        <v>15</v>
      </c>
      <c r="M207">
        <v>3</v>
      </c>
      <c r="N207">
        <v>168</v>
      </c>
      <c r="O207">
        <v>2065</v>
      </c>
      <c r="P207" t="s">
        <v>239</v>
      </c>
      <c r="Q207" s="1">
        <v>45786.607561423611</v>
      </c>
      <c r="R207">
        <v>114.687</v>
      </c>
      <c r="S207">
        <v>34.409999999999997</v>
      </c>
      <c r="T207">
        <v>3.3330000000000002</v>
      </c>
      <c r="U207">
        <v>12391</v>
      </c>
      <c r="V207">
        <v>37</v>
      </c>
      <c r="W207">
        <v>3365</v>
      </c>
      <c r="X207">
        <v>2885</v>
      </c>
      <c r="Y207">
        <v>0</v>
      </c>
      <c r="Z207">
        <v>7</v>
      </c>
      <c r="AA207">
        <v>1</v>
      </c>
      <c r="AB207">
        <v>94</v>
      </c>
      <c r="AC207">
        <v>97</v>
      </c>
      <c r="AD207">
        <v>33.32</v>
      </c>
      <c r="AE207">
        <v>45.930926999999997</v>
      </c>
      <c r="AF207">
        <v>87.9</v>
      </c>
      <c r="AG207">
        <v>3.5</v>
      </c>
      <c r="AH207">
        <v>4.5</v>
      </c>
      <c r="AI207">
        <v>3.3</v>
      </c>
      <c r="AJ207">
        <v>0.8</v>
      </c>
      <c r="AK207">
        <v>0</v>
      </c>
      <c r="AL207">
        <v>0</v>
      </c>
      <c r="AM207">
        <v>3.03</v>
      </c>
      <c r="AN207">
        <v>38.488999999999997</v>
      </c>
      <c r="AO207">
        <v>0.29899999999999999</v>
      </c>
      <c r="AP207">
        <v>27.157</v>
      </c>
      <c r="AQ207">
        <v>0.24399999999999999</v>
      </c>
      <c r="AR207">
        <v>0</v>
      </c>
      <c r="AS207">
        <v>6.1040000000000001</v>
      </c>
      <c r="AT207">
        <v>180.19499999999999</v>
      </c>
      <c r="AU207">
        <v>7.1749999999999998</v>
      </c>
      <c r="AV207">
        <v>9.2249999999999996</v>
      </c>
      <c r="AW207">
        <v>6.7649999999999997</v>
      </c>
      <c r="AX207">
        <v>1.64</v>
      </c>
      <c r="AY207">
        <v>0</v>
      </c>
      <c r="AZ207">
        <v>0</v>
      </c>
      <c r="BA207">
        <v>1128</v>
      </c>
      <c r="BB207">
        <v>0</v>
      </c>
      <c r="BC207" t="s">
        <v>74</v>
      </c>
      <c r="BD207">
        <v>0</v>
      </c>
      <c r="BE207" t="s">
        <v>68</v>
      </c>
      <c r="BF207" t="s">
        <v>75</v>
      </c>
      <c r="BG207">
        <v>1.1000000000000001</v>
      </c>
      <c r="BH207">
        <v>0</v>
      </c>
      <c r="BI207" s="1">
        <v>45820.564284490742</v>
      </c>
      <c r="BJ207">
        <v>3.6</v>
      </c>
      <c r="BK207">
        <v>0.92579999999999996</v>
      </c>
      <c r="BL207" s="36">
        <f>HLOOKUP($A207,차량별코스!$E$1:$AZ$20,_xlfn.XLOOKUP(탕데이터!$I207,차량별코스!$D$2:$D$20,차량별코스!$A$2:$A$20),0)</f>
        <v>11</v>
      </c>
      <c r="BM207">
        <f t="shared" si="52"/>
        <v>2438.1899999999991</v>
      </c>
      <c r="BN207">
        <f t="shared" si="53"/>
        <v>417.73500000000001</v>
      </c>
      <c r="BO207">
        <f>IF(COUNTIFS($BL$2:$BL207,$BL207,$O$2:$O207,$O207,$G$2:$G207,$G207)=1,_xlfn.MAXIFS($BO$2:$BO206,$O$2:$O206,$O207,$G$2:$G206,$G207)+1,_xlfn.MAXIFS($BO$2:$BO206,$O$2:$O206,$O207,$G$2:$G206,$G207))</f>
        <v>7</v>
      </c>
      <c r="BP207">
        <f t="shared" si="54"/>
        <v>7489.6890000000003</v>
      </c>
      <c r="BQ207">
        <f t="shared" si="55"/>
        <v>433.68500000000006</v>
      </c>
      <c r="BR207">
        <f t="shared" si="56"/>
        <v>557.59500000000003</v>
      </c>
      <c r="BS207">
        <f t="shared" si="57"/>
        <v>408.90300000000002</v>
      </c>
      <c r="BT207">
        <f t="shared" si="58"/>
        <v>99.128</v>
      </c>
      <c r="BU207">
        <f t="shared" si="59"/>
        <v>0</v>
      </c>
      <c r="BV207">
        <f t="shared" si="60"/>
        <v>0</v>
      </c>
      <c r="BW207">
        <f t="shared" si="61"/>
        <v>8989.0000000000018</v>
      </c>
      <c r="BX207">
        <f t="shared" si="62"/>
        <v>2065</v>
      </c>
      <c r="BY207" t="str">
        <f t="shared" si="63"/>
        <v>직행1</v>
      </c>
      <c r="BZ207">
        <f t="shared" si="64"/>
        <v>11</v>
      </c>
    </row>
    <row r="208" spans="1:78" x14ac:dyDescent="0.3">
      <c r="A208" s="32">
        <f t="shared" si="65"/>
        <v>45819</v>
      </c>
      <c r="B208" s="1">
        <v>45819.470763888887</v>
      </c>
      <c r="C208" t="s">
        <v>60</v>
      </c>
      <c r="D208" t="s">
        <v>60</v>
      </c>
      <c r="E208" t="s">
        <v>60</v>
      </c>
      <c r="F208" t="s">
        <v>61</v>
      </c>
      <c r="G208" t="s">
        <v>62</v>
      </c>
      <c r="H208" t="s">
        <v>63</v>
      </c>
      <c r="I208" t="s">
        <v>73</v>
      </c>
      <c r="J208" t="s">
        <v>65</v>
      </c>
      <c r="K208" t="s">
        <v>66</v>
      </c>
      <c r="L208">
        <v>15</v>
      </c>
      <c r="M208">
        <v>3</v>
      </c>
      <c r="N208">
        <v>168</v>
      </c>
      <c r="O208">
        <v>2065</v>
      </c>
      <c r="P208" t="s">
        <v>239</v>
      </c>
      <c r="Q208" s="1">
        <v>45786.607561423611</v>
      </c>
      <c r="R208">
        <v>36.54</v>
      </c>
      <c r="S208">
        <v>9.3309999999999995</v>
      </c>
      <c r="T208">
        <v>3.9159999999999999</v>
      </c>
      <c r="U208">
        <v>3462</v>
      </c>
      <c r="V208">
        <v>122</v>
      </c>
      <c r="W208">
        <v>1217</v>
      </c>
      <c r="X208">
        <v>771</v>
      </c>
      <c r="Y208">
        <v>0</v>
      </c>
      <c r="Z208">
        <v>7</v>
      </c>
      <c r="AA208">
        <v>1</v>
      </c>
      <c r="AB208">
        <v>381</v>
      </c>
      <c r="AC208">
        <v>98</v>
      </c>
      <c r="AD208">
        <v>38</v>
      </c>
      <c r="AE208">
        <v>61.961292999999998</v>
      </c>
      <c r="AF208">
        <v>97</v>
      </c>
      <c r="AG208">
        <v>0.6</v>
      </c>
      <c r="AH208">
        <v>0.6</v>
      </c>
      <c r="AI208">
        <v>0.7</v>
      </c>
      <c r="AJ208">
        <v>1.1000000000000001</v>
      </c>
      <c r="AK208">
        <v>0</v>
      </c>
      <c r="AL208">
        <v>0</v>
      </c>
      <c r="AM208">
        <v>3.56</v>
      </c>
      <c r="AN208">
        <v>45.183</v>
      </c>
      <c r="AO208">
        <v>3.524</v>
      </c>
      <c r="AP208">
        <v>35.152999999999999</v>
      </c>
      <c r="AQ208">
        <v>0.192</v>
      </c>
      <c r="AR208">
        <v>0</v>
      </c>
      <c r="AS208">
        <v>19.157</v>
      </c>
      <c r="AT208">
        <v>54.966999999999999</v>
      </c>
      <c r="AU208">
        <v>0.34</v>
      </c>
      <c r="AV208">
        <v>0.34</v>
      </c>
      <c r="AW208">
        <v>0.39700000000000002</v>
      </c>
      <c r="AX208">
        <v>0.623</v>
      </c>
      <c r="AY208">
        <v>0</v>
      </c>
      <c r="AZ208">
        <v>0</v>
      </c>
      <c r="BA208">
        <v>353</v>
      </c>
      <c r="BB208">
        <v>0</v>
      </c>
      <c r="BC208" t="s">
        <v>74</v>
      </c>
      <c r="BD208">
        <v>0</v>
      </c>
      <c r="BE208" t="s">
        <v>68</v>
      </c>
      <c r="BF208" t="s">
        <v>75</v>
      </c>
      <c r="BG208">
        <v>1.1000000000000001</v>
      </c>
      <c r="BH208">
        <v>0</v>
      </c>
      <c r="BI208" s="1">
        <v>45820.564284490742</v>
      </c>
      <c r="BJ208">
        <v>3.6</v>
      </c>
      <c r="BK208">
        <v>1.0878000000000001</v>
      </c>
      <c r="BL208" s="36">
        <f>HLOOKUP($A208,차량별코스!$E$1:$AZ$20,_xlfn.XLOOKUP(탕데이터!$I208,차량별코스!$D$2:$D$20,차량별코스!$A$2:$A$20),0)</f>
        <v>11</v>
      </c>
      <c r="BM208">
        <f t="shared" si="52"/>
        <v>2438.1899999999991</v>
      </c>
      <c r="BN208">
        <f t="shared" si="53"/>
        <v>417.73500000000001</v>
      </c>
      <c r="BO208">
        <f>IF(COUNTIFS($BL$2:$BL208,$BL208,$O$2:$O208,$O208,$G$2:$G208,$G208)=1,_xlfn.MAXIFS($BO$2:$BO207,$O$2:$O207,$O208,$G$2:$G207,$G208)+1,_xlfn.MAXIFS($BO$2:$BO207,$O$2:$O207,$O208,$G$2:$G207,$G208))</f>
        <v>7</v>
      </c>
      <c r="BP208">
        <f t="shared" si="54"/>
        <v>2019.1399999999999</v>
      </c>
      <c r="BQ208">
        <f t="shared" si="55"/>
        <v>20.772000000000002</v>
      </c>
      <c r="BR208">
        <f t="shared" si="56"/>
        <v>20.772000000000002</v>
      </c>
      <c r="BS208">
        <f t="shared" si="57"/>
        <v>24.233999999999998</v>
      </c>
      <c r="BT208">
        <f t="shared" si="58"/>
        <v>38.082000000000001</v>
      </c>
      <c r="BU208">
        <f t="shared" si="59"/>
        <v>0</v>
      </c>
      <c r="BV208">
        <f t="shared" si="60"/>
        <v>0</v>
      </c>
      <c r="BW208">
        <f t="shared" si="61"/>
        <v>2122.9999999999995</v>
      </c>
      <c r="BX208">
        <f t="shared" si="62"/>
        <v>2065</v>
      </c>
      <c r="BY208" t="str">
        <f t="shared" si="63"/>
        <v>직행1</v>
      </c>
      <c r="BZ208">
        <f t="shared" si="64"/>
        <v>11</v>
      </c>
    </row>
    <row r="209" spans="1:78" x14ac:dyDescent="0.3">
      <c r="A209" s="32">
        <f t="shared" si="65"/>
        <v>45819</v>
      </c>
      <c r="B209" s="1">
        <v>45819.541006944448</v>
      </c>
      <c r="C209" t="s">
        <v>60</v>
      </c>
      <c r="D209" t="s">
        <v>60</v>
      </c>
      <c r="E209" t="s">
        <v>60</v>
      </c>
      <c r="F209" t="s">
        <v>61</v>
      </c>
      <c r="G209" t="s">
        <v>62</v>
      </c>
      <c r="H209" t="s">
        <v>63</v>
      </c>
      <c r="I209" t="s">
        <v>73</v>
      </c>
      <c r="J209" t="s">
        <v>65</v>
      </c>
      <c r="K209" t="s">
        <v>66</v>
      </c>
      <c r="L209">
        <v>15</v>
      </c>
      <c r="M209">
        <v>3</v>
      </c>
      <c r="N209">
        <v>168</v>
      </c>
      <c r="O209">
        <v>2065</v>
      </c>
      <c r="P209" t="s">
        <v>239</v>
      </c>
      <c r="Q209" s="1">
        <v>45786.607561423611</v>
      </c>
      <c r="R209">
        <v>37.256999999999998</v>
      </c>
      <c r="S209">
        <v>10.787000000000001</v>
      </c>
      <c r="T209">
        <v>3.4540000000000002</v>
      </c>
      <c r="U209">
        <v>3129</v>
      </c>
      <c r="V209">
        <v>85</v>
      </c>
      <c r="W209">
        <v>548</v>
      </c>
      <c r="X209">
        <v>691</v>
      </c>
      <c r="Y209">
        <v>0</v>
      </c>
      <c r="Z209">
        <v>0</v>
      </c>
      <c r="AA209">
        <v>0</v>
      </c>
      <c r="AB209">
        <v>0</v>
      </c>
      <c r="AC209">
        <v>99</v>
      </c>
      <c r="AD209">
        <v>42.87</v>
      </c>
      <c r="AE209">
        <v>53.736083000000001</v>
      </c>
      <c r="AF209">
        <v>89.2</v>
      </c>
      <c r="AG209">
        <v>2.7</v>
      </c>
      <c r="AH209">
        <v>2.2000000000000002</v>
      </c>
      <c r="AI209">
        <v>1.8</v>
      </c>
      <c r="AJ209">
        <v>4</v>
      </c>
      <c r="AK209">
        <v>0</v>
      </c>
      <c r="AL209">
        <v>0</v>
      </c>
      <c r="AM209">
        <v>3.14</v>
      </c>
      <c r="AN209">
        <v>44.398000000000003</v>
      </c>
      <c r="AO209">
        <v>2.7170000000000001</v>
      </c>
      <c r="AP209">
        <v>17.513999999999999</v>
      </c>
      <c r="AQ209">
        <v>0.161</v>
      </c>
      <c r="AR209">
        <v>0</v>
      </c>
      <c r="AS209">
        <v>0</v>
      </c>
      <c r="AT209">
        <v>46.087000000000003</v>
      </c>
      <c r="AU209">
        <v>1.395</v>
      </c>
      <c r="AV209">
        <v>1.137</v>
      </c>
      <c r="AW209">
        <v>0.93</v>
      </c>
      <c r="AX209">
        <v>2.0670000000000002</v>
      </c>
      <c r="AY209">
        <v>0</v>
      </c>
      <c r="AZ209">
        <v>0</v>
      </c>
      <c r="BA209">
        <v>358</v>
      </c>
      <c r="BB209">
        <v>0</v>
      </c>
      <c r="BC209" t="s">
        <v>74</v>
      </c>
      <c r="BD209">
        <v>0</v>
      </c>
      <c r="BE209" t="s">
        <v>68</v>
      </c>
      <c r="BF209" t="s">
        <v>75</v>
      </c>
      <c r="BG209">
        <v>1.1000000000000001</v>
      </c>
      <c r="BH209">
        <v>0</v>
      </c>
      <c r="BI209" s="1">
        <v>45820.564284490742</v>
      </c>
      <c r="BJ209">
        <v>3.6</v>
      </c>
      <c r="BK209">
        <v>0.95940000000000003</v>
      </c>
      <c r="BL209" s="36">
        <f>HLOOKUP($A209,차량별코스!$E$1:$AZ$20,_xlfn.XLOOKUP(탕데이터!$I209,차량별코스!$D$2:$D$20,차량별코스!$A$2:$A$20),0)</f>
        <v>11</v>
      </c>
      <c r="BM209">
        <f t="shared" si="52"/>
        <v>2438.1899999999991</v>
      </c>
      <c r="BN209">
        <f t="shared" si="53"/>
        <v>417.73500000000001</v>
      </c>
      <c r="BO209">
        <f>IF(COUNTIFS($BL$2:$BL209,$BL209,$O$2:$O209,$O209,$G$2:$G209,$G209)=1,_xlfn.MAXIFS($BO$2:$BO208,$O$2:$O208,$O209,$G$2:$G208,$G209)+1,_xlfn.MAXIFS($BO$2:$BO208,$O$2:$O208,$O209,$G$2:$G208,$G209))</f>
        <v>7</v>
      </c>
      <c r="BP209">
        <f t="shared" si="54"/>
        <v>2158.0680000000002</v>
      </c>
      <c r="BQ209">
        <f t="shared" si="55"/>
        <v>84.483000000000004</v>
      </c>
      <c r="BR209">
        <f t="shared" si="56"/>
        <v>68.838000000000008</v>
      </c>
      <c r="BS209">
        <f t="shared" si="57"/>
        <v>56.32200000000001</v>
      </c>
      <c r="BT209">
        <f t="shared" si="58"/>
        <v>125.16</v>
      </c>
      <c r="BU209">
        <f t="shared" si="59"/>
        <v>0</v>
      </c>
      <c r="BV209">
        <f t="shared" si="60"/>
        <v>0</v>
      </c>
      <c r="BW209">
        <f t="shared" si="61"/>
        <v>2492.8710000000005</v>
      </c>
      <c r="BX209">
        <f t="shared" si="62"/>
        <v>2065</v>
      </c>
      <c r="BY209" t="str">
        <f t="shared" si="63"/>
        <v>직행1</v>
      </c>
      <c r="BZ209">
        <f t="shared" si="64"/>
        <v>11</v>
      </c>
    </row>
    <row r="210" spans="1:78" x14ac:dyDescent="0.3">
      <c r="A210" s="32">
        <f t="shared" si="65"/>
        <v>45819</v>
      </c>
      <c r="B210" s="1">
        <v>45819.58630787037</v>
      </c>
      <c r="C210" t="s">
        <v>60</v>
      </c>
      <c r="D210" t="s">
        <v>60</v>
      </c>
      <c r="E210" t="s">
        <v>60</v>
      </c>
      <c r="F210" t="s">
        <v>61</v>
      </c>
      <c r="G210" t="s">
        <v>62</v>
      </c>
      <c r="H210" t="s">
        <v>63</v>
      </c>
      <c r="I210" t="s">
        <v>73</v>
      </c>
      <c r="J210" t="s">
        <v>65</v>
      </c>
      <c r="K210" t="s">
        <v>66</v>
      </c>
      <c r="L210">
        <v>15</v>
      </c>
      <c r="M210">
        <v>3</v>
      </c>
      <c r="N210">
        <v>168</v>
      </c>
      <c r="O210">
        <v>2065</v>
      </c>
      <c r="P210" t="s">
        <v>239</v>
      </c>
      <c r="Q210" s="1">
        <v>45786.607561423611</v>
      </c>
      <c r="R210">
        <v>113.06399999999999</v>
      </c>
      <c r="S210">
        <v>35.689</v>
      </c>
      <c r="T210">
        <v>3.1680000000000001</v>
      </c>
      <c r="U210">
        <v>12491</v>
      </c>
      <c r="V210">
        <v>8</v>
      </c>
      <c r="W210">
        <v>3158</v>
      </c>
      <c r="X210">
        <v>2818</v>
      </c>
      <c r="Y210">
        <v>0</v>
      </c>
      <c r="Z210">
        <v>5</v>
      </c>
      <c r="AA210">
        <v>1</v>
      </c>
      <c r="AB210">
        <v>315</v>
      </c>
      <c r="AC210">
        <v>87</v>
      </c>
      <c r="AD210">
        <v>32.590000000000003</v>
      </c>
      <c r="AE210">
        <v>43.649368000000003</v>
      </c>
      <c r="AF210">
        <v>86.5</v>
      </c>
      <c r="AG210">
        <v>4.2</v>
      </c>
      <c r="AH210">
        <v>5</v>
      </c>
      <c r="AI210">
        <v>3.9</v>
      </c>
      <c r="AJ210">
        <v>0.3</v>
      </c>
      <c r="AK210">
        <v>0</v>
      </c>
      <c r="AL210">
        <v>0</v>
      </c>
      <c r="AM210">
        <v>2.88</v>
      </c>
      <c r="AN210">
        <v>38.543999999999997</v>
      </c>
      <c r="AO210">
        <v>6.4000000000000001E-2</v>
      </c>
      <c r="AP210">
        <v>25.282</v>
      </c>
      <c r="AQ210">
        <v>0.248</v>
      </c>
      <c r="AR210">
        <v>0</v>
      </c>
      <c r="AS210">
        <v>4.4219999999999997</v>
      </c>
      <c r="AT210">
        <v>178.767</v>
      </c>
      <c r="AU210">
        <v>8.68</v>
      </c>
      <c r="AV210">
        <v>10.333</v>
      </c>
      <c r="AW210">
        <v>8.06</v>
      </c>
      <c r="AX210">
        <v>0.62</v>
      </c>
      <c r="AY210">
        <v>0</v>
      </c>
      <c r="AZ210">
        <v>0</v>
      </c>
      <c r="BA210">
        <v>1109</v>
      </c>
      <c r="BB210">
        <v>0</v>
      </c>
      <c r="BC210" t="s">
        <v>74</v>
      </c>
      <c r="BD210">
        <v>0</v>
      </c>
      <c r="BE210" t="s">
        <v>68</v>
      </c>
      <c r="BF210" t="s">
        <v>75</v>
      </c>
      <c r="BG210">
        <v>1.1000000000000001</v>
      </c>
      <c r="BH210">
        <v>0</v>
      </c>
      <c r="BI210" s="1">
        <v>45820.564284490742</v>
      </c>
      <c r="BJ210">
        <v>3.6</v>
      </c>
      <c r="BK210">
        <v>0.88</v>
      </c>
      <c r="BL210" s="36">
        <f>HLOOKUP($A210,차량별코스!$E$1:$AZ$20,_xlfn.XLOOKUP(탕데이터!$I210,차량별코스!$D$2:$D$20,차량별코스!$A$2:$A$20),0)</f>
        <v>11</v>
      </c>
      <c r="BM210">
        <f t="shared" si="52"/>
        <v>2438.1899999999991</v>
      </c>
      <c r="BN210">
        <f t="shared" si="53"/>
        <v>417.73500000000001</v>
      </c>
      <c r="BO210">
        <f>IF(COUNTIFS($BL$2:$BL210,$BL210,$O$2:$O210,$O210,$G$2:$G210,$G210)=1,_xlfn.MAXIFS($BO$2:$BO209,$O$2:$O209,$O210,$G$2:$G209,$G210)+1,_xlfn.MAXIFS($BO$2:$BO209,$O$2:$O209,$O210,$G$2:$G209,$G210))</f>
        <v>7</v>
      </c>
      <c r="BP210">
        <f t="shared" si="54"/>
        <v>7638.7150000000001</v>
      </c>
      <c r="BQ210">
        <f t="shared" si="55"/>
        <v>524.62200000000007</v>
      </c>
      <c r="BR210">
        <f t="shared" si="56"/>
        <v>624.55000000000007</v>
      </c>
      <c r="BS210">
        <f t="shared" si="57"/>
        <v>487.149</v>
      </c>
      <c r="BT210">
        <f t="shared" si="58"/>
        <v>37.472999999999999</v>
      </c>
      <c r="BU210">
        <f t="shared" si="59"/>
        <v>0</v>
      </c>
      <c r="BV210">
        <f t="shared" si="60"/>
        <v>0</v>
      </c>
      <c r="BW210">
        <f t="shared" si="61"/>
        <v>9312.509</v>
      </c>
      <c r="BX210">
        <f t="shared" si="62"/>
        <v>2065</v>
      </c>
      <c r="BY210" t="str">
        <f t="shared" si="63"/>
        <v>직행1</v>
      </c>
      <c r="BZ210">
        <f t="shared" si="64"/>
        <v>11</v>
      </c>
    </row>
    <row r="211" spans="1:78" x14ac:dyDescent="0.3">
      <c r="A211" s="32">
        <f t="shared" si="65"/>
        <v>45819</v>
      </c>
      <c r="B211" s="1">
        <v>45819.800798611112</v>
      </c>
      <c r="C211" t="s">
        <v>60</v>
      </c>
      <c r="D211" t="s">
        <v>60</v>
      </c>
      <c r="E211" t="s">
        <v>60</v>
      </c>
      <c r="F211" t="s">
        <v>61</v>
      </c>
      <c r="G211" t="s">
        <v>62</v>
      </c>
      <c r="H211" t="s">
        <v>63</v>
      </c>
      <c r="I211" t="s">
        <v>73</v>
      </c>
      <c r="J211" t="s">
        <v>65</v>
      </c>
      <c r="K211" t="s">
        <v>66</v>
      </c>
      <c r="L211">
        <v>15</v>
      </c>
      <c r="M211">
        <v>3</v>
      </c>
      <c r="N211">
        <v>168</v>
      </c>
      <c r="O211">
        <v>2065</v>
      </c>
      <c r="P211" t="s">
        <v>239</v>
      </c>
      <c r="Q211" s="1">
        <v>45786.607561423611</v>
      </c>
      <c r="R211">
        <v>116.187</v>
      </c>
      <c r="S211">
        <v>27.506</v>
      </c>
      <c r="T211">
        <v>4.2240000000000002</v>
      </c>
      <c r="U211">
        <v>12109</v>
      </c>
      <c r="V211">
        <v>113</v>
      </c>
      <c r="W211">
        <v>2200</v>
      </c>
      <c r="X211">
        <v>3141</v>
      </c>
      <c r="Y211">
        <v>0</v>
      </c>
      <c r="Z211">
        <v>9</v>
      </c>
      <c r="AA211">
        <v>0</v>
      </c>
      <c r="AB211">
        <v>0</v>
      </c>
      <c r="AC211">
        <v>86</v>
      </c>
      <c r="AD211">
        <v>34.54</v>
      </c>
      <c r="AE211">
        <v>42.698352</v>
      </c>
      <c r="AF211">
        <v>15.8</v>
      </c>
      <c r="AG211">
        <v>26.7</v>
      </c>
      <c r="AH211">
        <v>37.9</v>
      </c>
      <c r="AI211">
        <v>18.8</v>
      </c>
      <c r="AJ211">
        <v>0.8</v>
      </c>
      <c r="AK211">
        <v>0</v>
      </c>
      <c r="AL211">
        <v>0</v>
      </c>
      <c r="AM211">
        <v>3.84</v>
      </c>
      <c r="AN211">
        <v>26.375</v>
      </c>
      <c r="AO211">
        <v>0.93300000000000005</v>
      </c>
      <c r="AP211">
        <v>18.167999999999999</v>
      </c>
      <c r="AQ211">
        <v>0.26700000000000002</v>
      </c>
      <c r="AR211">
        <v>0</v>
      </c>
      <c r="AS211">
        <v>7.7460000000000004</v>
      </c>
      <c r="AT211">
        <v>31.863</v>
      </c>
      <c r="AU211">
        <v>53.844999999999999</v>
      </c>
      <c r="AV211">
        <v>76.432000000000002</v>
      </c>
      <c r="AW211">
        <v>37.912999999999997</v>
      </c>
      <c r="AX211">
        <v>1.613</v>
      </c>
      <c r="AY211">
        <v>0</v>
      </c>
      <c r="AZ211">
        <v>0</v>
      </c>
      <c r="BA211">
        <v>1148</v>
      </c>
      <c r="BB211">
        <v>0</v>
      </c>
      <c r="BC211" t="s">
        <v>74</v>
      </c>
      <c r="BD211">
        <v>0</v>
      </c>
      <c r="BE211" t="s">
        <v>68</v>
      </c>
      <c r="BF211" t="s">
        <v>75</v>
      </c>
      <c r="BG211">
        <v>1.1000000000000001</v>
      </c>
      <c r="BH211">
        <v>0</v>
      </c>
      <c r="BI211" s="1">
        <v>45820.564284490742</v>
      </c>
      <c r="BJ211">
        <v>3.6</v>
      </c>
      <c r="BK211">
        <v>1.1733</v>
      </c>
      <c r="BL211" s="36">
        <f>HLOOKUP($A211,차량별코스!$E$1:$AZ$20,_xlfn.XLOOKUP(탕데이터!$I211,차량별코스!$D$2:$D$20,차량별코스!$A$2:$A$20),0)</f>
        <v>11</v>
      </c>
      <c r="BM211">
        <f t="shared" si="52"/>
        <v>2438.1899999999991</v>
      </c>
      <c r="BN211">
        <f t="shared" si="53"/>
        <v>417.73500000000001</v>
      </c>
      <c r="BO211">
        <f>IF(COUNTIFS($BL$2:$BL211,$BL211,$O$2:$O211,$O211,$G$2:$G211,$G211)=1,_xlfn.MAXIFS($BO$2:$BO210,$O$2:$O210,$O211,$G$2:$G210,$G211)+1,_xlfn.MAXIFS($BO$2:$BO210,$O$2:$O210,$O211,$G$2:$G210,$G211))</f>
        <v>7</v>
      </c>
      <c r="BP211">
        <f t="shared" si="54"/>
        <v>-399.77800000000002</v>
      </c>
      <c r="BQ211">
        <f t="shared" si="55"/>
        <v>3233.1030000000001</v>
      </c>
      <c r="BR211">
        <f t="shared" si="56"/>
        <v>4589.3109999999997</v>
      </c>
      <c r="BS211">
        <f t="shared" si="57"/>
        <v>2276.4920000000002</v>
      </c>
      <c r="BT211">
        <f t="shared" si="58"/>
        <v>96.872</v>
      </c>
      <c r="BU211">
        <f t="shared" si="59"/>
        <v>0</v>
      </c>
      <c r="BV211">
        <f t="shared" si="60"/>
        <v>0</v>
      </c>
      <c r="BW211">
        <f t="shared" si="61"/>
        <v>9796</v>
      </c>
      <c r="BX211">
        <f t="shared" si="62"/>
        <v>2065</v>
      </c>
      <c r="BY211" t="str">
        <f t="shared" si="63"/>
        <v>직행1</v>
      </c>
      <c r="BZ211">
        <f t="shared" si="64"/>
        <v>11</v>
      </c>
    </row>
    <row r="212" spans="1:78" x14ac:dyDescent="0.3">
      <c r="A212" s="32">
        <f t="shared" si="65"/>
        <v>45820</v>
      </c>
      <c r="B212" s="1">
        <v>45820.325729166667</v>
      </c>
      <c r="C212" t="s">
        <v>60</v>
      </c>
      <c r="D212" t="s">
        <v>60</v>
      </c>
      <c r="E212" t="s">
        <v>60</v>
      </c>
      <c r="F212" t="s">
        <v>61</v>
      </c>
      <c r="G212" t="s">
        <v>62</v>
      </c>
      <c r="H212" t="s">
        <v>63</v>
      </c>
      <c r="I212" t="s">
        <v>73</v>
      </c>
      <c r="J212" t="s">
        <v>65</v>
      </c>
      <c r="K212" t="s">
        <v>66</v>
      </c>
      <c r="L212">
        <v>15</v>
      </c>
      <c r="M212">
        <v>3</v>
      </c>
      <c r="N212">
        <v>168</v>
      </c>
      <c r="O212">
        <v>2065</v>
      </c>
      <c r="P212" t="s">
        <v>239</v>
      </c>
      <c r="Q212" s="1">
        <v>45786.607561423611</v>
      </c>
      <c r="R212">
        <v>59.58</v>
      </c>
      <c r="S212">
        <v>15.430999999999999</v>
      </c>
      <c r="T212">
        <v>3.8610000000000002</v>
      </c>
      <c r="U212">
        <v>6550</v>
      </c>
      <c r="V212">
        <v>58</v>
      </c>
      <c r="W212">
        <v>1649</v>
      </c>
      <c r="X212">
        <v>1496</v>
      </c>
      <c r="Y212">
        <v>0</v>
      </c>
      <c r="Z212">
        <v>1</v>
      </c>
      <c r="AA212">
        <v>0</v>
      </c>
      <c r="AB212">
        <v>0</v>
      </c>
      <c r="AC212">
        <v>89</v>
      </c>
      <c r="AD212">
        <v>32.75</v>
      </c>
      <c r="AE212">
        <v>44.288243000000001</v>
      </c>
      <c r="AF212">
        <v>70.599999999999994</v>
      </c>
      <c r="AG212">
        <v>10.5</v>
      </c>
      <c r="AH212">
        <v>7.9</v>
      </c>
      <c r="AI212">
        <v>8.9</v>
      </c>
      <c r="AJ212">
        <v>2.1</v>
      </c>
      <c r="AK212">
        <v>0</v>
      </c>
      <c r="AL212">
        <v>0</v>
      </c>
      <c r="AM212">
        <v>3.51</v>
      </c>
      <c r="AN212">
        <v>30.869</v>
      </c>
      <c r="AO212">
        <v>0.88500000000000001</v>
      </c>
      <c r="AP212">
        <v>25.175999999999998</v>
      </c>
      <c r="AQ212">
        <v>0.23499999999999999</v>
      </c>
      <c r="AR212">
        <v>0</v>
      </c>
      <c r="AS212">
        <v>1.6779999999999999</v>
      </c>
      <c r="AT212">
        <v>76.483000000000004</v>
      </c>
      <c r="AU212">
        <v>11.375</v>
      </c>
      <c r="AV212">
        <v>8.5579999999999998</v>
      </c>
      <c r="AW212">
        <v>9.6419999999999995</v>
      </c>
      <c r="AX212">
        <v>2.2749999999999999</v>
      </c>
      <c r="AY212">
        <v>0</v>
      </c>
      <c r="AZ212">
        <v>0</v>
      </c>
      <c r="BA212">
        <v>583</v>
      </c>
      <c r="BB212">
        <v>0</v>
      </c>
      <c r="BC212" t="s">
        <v>74</v>
      </c>
      <c r="BD212">
        <v>0</v>
      </c>
      <c r="BE212" t="s">
        <v>68</v>
      </c>
      <c r="BF212" t="s">
        <v>75</v>
      </c>
      <c r="BG212">
        <v>1.1000000000000001</v>
      </c>
      <c r="BH212">
        <v>0</v>
      </c>
      <c r="BI212" s="1">
        <v>45820.564284490742</v>
      </c>
      <c r="BJ212">
        <v>3.6</v>
      </c>
      <c r="BK212">
        <v>1.0725</v>
      </c>
      <c r="BL212" s="36">
        <f>HLOOKUP($A212,차량별코스!$E$1:$AZ$20,_xlfn.XLOOKUP(탕데이터!$I212,차량별코스!$D$2:$D$20,차량별코스!$A$2:$A$20),0)</f>
        <v>1</v>
      </c>
      <c r="BM212">
        <f t="shared" si="52"/>
        <v>2438.1899999999991</v>
      </c>
      <c r="BN212">
        <f t="shared" si="53"/>
        <v>459.62900000000002</v>
      </c>
      <c r="BO212">
        <f>IF(COUNTIFS($BL$2:$BL212,$BL212,$O$2:$O212,$O212,$G$2:$G212,$G212)=1,_xlfn.MAXIFS($BO$2:$BO211,$O$2:$O211,$O212,$G$2:$G211,$G212)+1,_xlfn.MAXIFS($BO$2:$BO211,$O$2:$O211,$O212,$G$2:$G211,$G212))</f>
        <v>7</v>
      </c>
      <c r="BP212">
        <f t="shared" si="54"/>
        <v>2917.3</v>
      </c>
      <c r="BQ212">
        <f t="shared" si="55"/>
        <v>687.75</v>
      </c>
      <c r="BR212">
        <f t="shared" si="56"/>
        <v>517.45000000000005</v>
      </c>
      <c r="BS212">
        <f t="shared" si="57"/>
        <v>582.95000000000005</v>
      </c>
      <c r="BT212">
        <f t="shared" si="58"/>
        <v>137.55000000000001</v>
      </c>
      <c r="BU212">
        <f t="shared" si="59"/>
        <v>0</v>
      </c>
      <c r="BV212">
        <f t="shared" si="60"/>
        <v>0</v>
      </c>
      <c r="BW212">
        <f t="shared" si="61"/>
        <v>4843</v>
      </c>
      <c r="BX212">
        <f t="shared" si="62"/>
        <v>2065</v>
      </c>
      <c r="BY212" t="str">
        <f t="shared" si="63"/>
        <v>직행1</v>
      </c>
      <c r="BZ212">
        <f t="shared" si="64"/>
        <v>1</v>
      </c>
    </row>
    <row r="213" spans="1:78" x14ac:dyDescent="0.3">
      <c r="A213" s="32">
        <f t="shared" si="65"/>
        <v>45820</v>
      </c>
      <c r="B213" s="1">
        <v>45820.462523148148</v>
      </c>
      <c r="C213" t="s">
        <v>60</v>
      </c>
      <c r="D213" t="s">
        <v>60</v>
      </c>
      <c r="E213" t="s">
        <v>60</v>
      </c>
      <c r="F213" t="s">
        <v>61</v>
      </c>
      <c r="G213" t="s">
        <v>62</v>
      </c>
      <c r="H213" t="s">
        <v>63</v>
      </c>
      <c r="I213" t="s">
        <v>73</v>
      </c>
      <c r="J213" t="s">
        <v>65</v>
      </c>
      <c r="K213" t="s">
        <v>66</v>
      </c>
      <c r="L213">
        <v>15</v>
      </c>
      <c r="M213">
        <v>3</v>
      </c>
      <c r="N213">
        <v>168</v>
      </c>
      <c r="O213">
        <v>2065</v>
      </c>
      <c r="P213" t="s">
        <v>239</v>
      </c>
      <c r="Q213" s="1">
        <v>45786.607561423611</v>
      </c>
      <c r="R213">
        <v>67.275999999999996</v>
      </c>
      <c r="S213">
        <v>20.661999999999999</v>
      </c>
      <c r="T213">
        <v>3.2559999999999998</v>
      </c>
      <c r="U213">
        <v>7666</v>
      </c>
      <c r="V213">
        <v>238</v>
      </c>
      <c r="W213">
        <v>1656</v>
      </c>
      <c r="X213">
        <v>1630</v>
      </c>
      <c r="Y213">
        <v>0</v>
      </c>
      <c r="Z213">
        <v>1</v>
      </c>
      <c r="AA213">
        <v>0</v>
      </c>
      <c r="AB213">
        <v>0</v>
      </c>
      <c r="AC213">
        <v>84</v>
      </c>
      <c r="AD213">
        <v>31.59</v>
      </c>
      <c r="AE213">
        <v>41.960090999999998</v>
      </c>
      <c r="AF213">
        <v>74.599999999999994</v>
      </c>
      <c r="AG213">
        <v>7.6</v>
      </c>
      <c r="AH213">
        <v>12.3</v>
      </c>
      <c r="AI213">
        <v>5.4</v>
      </c>
      <c r="AJ213">
        <v>0.1</v>
      </c>
      <c r="AK213">
        <v>0</v>
      </c>
      <c r="AL213">
        <v>0</v>
      </c>
      <c r="AM213">
        <v>2.96</v>
      </c>
      <c r="AN213">
        <v>35.5</v>
      </c>
      <c r="AO213">
        <v>3.105</v>
      </c>
      <c r="AP213">
        <v>21.602</v>
      </c>
      <c r="AQ213">
        <v>0.23799999999999999</v>
      </c>
      <c r="AR213">
        <v>0</v>
      </c>
      <c r="AS213">
        <v>1.486</v>
      </c>
      <c r="AT213">
        <v>94.492999999999995</v>
      </c>
      <c r="AU213">
        <v>9.6270000000000007</v>
      </c>
      <c r="AV213">
        <v>15.58</v>
      </c>
      <c r="AW213">
        <v>6.84</v>
      </c>
      <c r="AX213">
        <v>0.127</v>
      </c>
      <c r="AY213">
        <v>0</v>
      </c>
      <c r="AZ213">
        <v>0</v>
      </c>
      <c r="BA213">
        <v>658</v>
      </c>
      <c r="BB213">
        <v>0</v>
      </c>
      <c r="BC213" t="s">
        <v>74</v>
      </c>
      <c r="BD213">
        <v>0</v>
      </c>
      <c r="BE213" t="s">
        <v>68</v>
      </c>
      <c r="BF213" t="s">
        <v>75</v>
      </c>
      <c r="BG213">
        <v>1.1000000000000001</v>
      </c>
      <c r="BH213">
        <v>0</v>
      </c>
      <c r="BI213" s="1">
        <v>45820.564284490742</v>
      </c>
      <c r="BJ213">
        <v>3.6</v>
      </c>
      <c r="BK213">
        <v>0.90449999999999997</v>
      </c>
      <c r="BL213" s="36">
        <f>HLOOKUP($A213,차량별코스!$E$1:$AZ$20,_xlfn.XLOOKUP(탕데이터!$I213,차량별코스!$D$2:$D$20,차량별코스!$A$2:$A$20),0)</f>
        <v>1</v>
      </c>
      <c r="BM213">
        <f t="shared" si="52"/>
        <v>2438.1899999999991</v>
      </c>
      <c r="BN213">
        <f t="shared" si="53"/>
        <v>459.62900000000002</v>
      </c>
      <c r="BO213">
        <f>IF(COUNTIFS($BL$2:$BL213,$BL213,$O$2:$O213,$O213,$G$2:$G213,$G213)=1,_xlfn.MAXIFS($BO$2:$BO212,$O$2:$O212,$O213,$G$2:$G212,$G213)+1,_xlfn.MAXIFS($BO$2:$BO212,$O$2:$O212,$O213,$G$2:$G212,$G213))</f>
        <v>7</v>
      </c>
      <c r="BP213">
        <f t="shared" si="54"/>
        <v>3824.8360000000002</v>
      </c>
      <c r="BQ213">
        <f t="shared" si="55"/>
        <v>582.61599999999999</v>
      </c>
      <c r="BR213">
        <f t="shared" si="56"/>
        <v>942.91800000000012</v>
      </c>
      <c r="BS213">
        <f t="shared" si="57"/>
        <v>413.96400000000006</v>
      </c>
      <c r="BT213">
        <f t="shared" si="58"/>
        <v>7.6660000000000004</v>
      </c>
      <c r="BU213">
        <f t="shared" si="59"/>
        <v>0</v>
      </c>
      <c r="BV213">
        <f t="shared" si="60"/>
        <v>0</v>
      </c>
      <c r="BW213">
        <f t="shared" si="61"/>
        <v>5772.0000000000009</v>
      </c>
      <c r="BX213">
        <f t="shared" si="62"/>
        <v>2065</v>
      </c>
      <c r="BY213" t="str">
        <f t="shared" si="63"/>
        <v>직행1</v>
      </c>
      <c r="BZ213">
        <f t="shared" si="64"/>
        <v>1</v>
      </c>
    </row>
    <row r="214" spans="1:78" hidden="1" x14ac:dyDescent="0.3">
      <c r="A214" s="32">
        <f t="shared" si="65"/>
        <v>45809</v>
      </c>
      <c r="B214" s="1">
        <v>45809.266145833331</v>
      </c>
      <c r="C214" t="s">
        <v>60</v>
      </c>
      <c r="D214" t="s">
        <v>60</v>
      </c>
      <c r="E214" t="s">
        <v>60</v>
      </c>
      <c r="F214" t="s">
        <v>61</v>
      </c>
      <c r="G214" t="s">
        <v>62</v>
      </c>
      <c r="H214" t="s">
        <v>63</v>
      </c>
      <c r="I214" t="s">
        <v>76</v>
      </c>
      <c r="J214" t="s">
        <v>65</v>
      </c>
      <c r="K214" t="s">
        <v>66</v>
      </c>
      <c r="L214">
        <v>14</v>
      </c>
      <c r="M214">
        <v>1</v>
      </c>
      <c r="N214">
        <v>168</v>
      </c>
      <c r="O214">
        <v>9999</v>
      </c>
      <c r="P214" t="s">
        <v>61</v>
      </c>
      <c r="Q214" s="1">
        <v>45786.608721180557</v>
      </c>
      <c r="R214">
        <v>17.541</v>
      </c>
      <c r="S214">
        <v>5.81</v>
      </c>
      <c r="T214">
        <v>3.0190000000000001</v>
      </c>
      <c r="U214">
        <v>1668</v>
      </c>
      <c r="V214">
        <v>438</v>
      </c>
      <c r="W214">
        <v>194</v>
      </c>
      <c r="X214">
        <v>330</v>
      </c>
      <c r="Y214">
        <v>0</v>
      </c>
      <c r="Z214">
        <v>4</v>
      </c>
      <c r="AA214">
        <v>0</v>
      </c>
      <c r="AB214">
        <v>0</v>
      </c>
      <c r="AC214">
        <v>95</v>
      </c>
      <c r="AD214">
        <v>37.86</v>
      </c>
      <c r="AE214">
        <v>60.953021999999997</v>
      </c>
      <c r="AF214">
        <v>22.4</v>
      </c>
      <c r="AG214">
        <v>10.199999999999999</v>
      </c>
      <c r="AH214">
        <v>13.9</v>
      </c>
      <c r="AI214">
        <v>23.8</v>
      </c>
      <c r="AJ214">
        <v>29.7</v>
      </c>
      <c r="AK214">
        <v>0</v>
      </c>
      <c r="AL214">
        <v>0</v>
      </c>
      <c r="AM214">
        <v>2.58</v>
      </c>
      <c r="AN214">
        <v>63.841000000000001</v>
      </c>
      <c r="AO214">
        <v>26.259</v>
      </c>
      <c r="AP214">
        <v>11.631</v>
      </c>
      <c r="AQ214">
        <v>0.17100000000000001</v>
      </c>
      <c r="AR214">
        <v>0</v>
      </c>
      <c r="AS214">
        <v>22.803999999999998</v>
      </c>
      <c r="AT214">
        <v>5.9729999999999999</v>
      </c>
      <c r="AU214">
        <v>2.72</v>
      </c>
      <c r="AV214">
        <v>3.7069999999999999</v>
      </c>
      <c r="AW214">
        <v>6.3470000000000004</v>
      </c>
      <c r="AX214">
        <v>7.92</v>
      </c>
      <c r="AY214">
        <v>0</v>
      </c>
      <c r="AZ214">
        <v>0</v>
      </c>
      <c r="BA214">
        <v>168</v>
      </c>
      <c r="BB214">
        <v>0</v>
      </c>
      <c r="BC214" t="s">
        <v>67</v>
      </c>
      <c r="BD214">
        <v>0</v>
      </c>
      <c r="BE214" t="s">
        <v>68</v>
      </c>
      <c r="BF214" t="s">
        <v>69</v>
      </c>
      <c r="BG214">
        <v>1.17</v>
      </c>
      <c r="BH214">
        <v>0</v>
      </c>
      <c r="BI214" s="1">
        <v>45824.325862812497</v>
      </c>
      <c r="BJ214">
        <v>3.6</v>
      </c>
      <c r="BK214">
        <v>0.83860000000000001</v>
      </c>
      <c r="BL214" s="36">
        <f>HLOOKUP($A214,차량별코스!$E$1:$AZ$20,_xlfn.XLOOKUP(탕데이터!$I214,차량별코스!$D$2:$D$20,차량별코스!$A$2:$A$20),0)</f>
        <v>8</v>
      </c>
      <c r="BM214">
        <f t="shared" si="52"/>
        <v>121.21099999999998</v>
      </c>
      <c r="BN214">
        <f t="shared" si="53"/>
        <v>121.21099999999998</v>
      </c>
      <c r="BO214">
        <f>IF(COUNTIFS($BL$2:$BL214,$BL214,$O$2:$O214,$O214,$G$2:$G214,$G214)=1,_xlfn.MAXIFS($BO$2:$BO213,$O$2:$O213,$O214,$G$2:$G213,$G214)+1,_xlfn.MAXIFS($BO$2:$BO213,$O$2:$O213,$O214,$G$2:$G213,$G214))</f>
        <v>3</v>
      </c>
      <c r="BP214">
        <f t="shared" si="54"/>
        <v>-258.36800000000005</v>
      </c>
      <c r="BQ214">
        <f t="shared" si="55"/>
        <v>170.136</v>
      </c>
      <c r="BR214">
        <f t="shared" si="56"/>
        <v>231.85200000000003</v>
      </c>
      <c r="BS214">
        <f t="shared" si="57"/>
        <v>396.98400000000004</v>
      </c>
      <c r="BT214">
        <f t="shared" si="58"/>
        <v>495.39599999999996</v>
      </c>
      <c r="BU214">
        <f t="shared" si="59"/>
        <v>0</v>
      </c>
      <c r="BV214">
        <f t="shared" si="60"/>
        <v>0</v>
      </c>
      <c r="BW214">
        <f t="shared" si="61"/>
        <v>1036</v>
      </c>
      <c r="BX214">
        <f t="shared" si="62"/>
        <v>9999</v>
      </c>
      <c r="BY214" t="str">
        <f t="shared" si="63"/>
        <v>직행1</v>
      </c>
      <c r="BZ214">
        <f t="shared" si="64"/>
        <v>8</v>
      </c>
    </row>
    <row r="215" spans="1:78" hidden="1" x14ac:dyDescent="0.3">
      <c r="A215" s="32">
        <f t="shared" si="65"/>
        <v>45809</v>
      </c>
      <c r="B215" s="1">
        <v>45809.290231481478</v>
      </c>
      <c r="C215" t="s">
        <v>60</v>
      </c>
      <c r="D215" t="s">
        <v>60</v>
      </c>
      <c r="E215" t="s">
        <v>60</v>
      </c>
      <c r="F215" t="s">
        <v>61</v>
      </c>
      <c r="G215" t="s">
        <v>62</v>
      </c>
      <c r="H215" t="s">
        <v>63</v>
      </c>
      <c r="I215" t="s">
        <v>76</v>
      </c>
      <c r="J215" t="s">
        <v>65</v>
      </c>
      <c r="K215" t="s">
        <v>66</v>
      </c>
      <c r="L215">
        <v>14</v>
      </c>
      <c r="M215">
        <v>1</v>
      </c>
      <c r="N215">
        <v>168</v>
      </c>
      <c r="O215">
        <v>9999</v>
      </c>
      <c r="P215" t="s">
        <v>61</v>
      </c>
      <c r="Q215" s="1">
        <v>45786.608721180557</v>
      </c>
      <c r="R215">
        <v>41.289000000000001</v>
      </c>
      <c r="S215">
        <v>15.013999999999999</v>
      </c>
      <c r="T215">
        <v>2.75</v>
      </c>
      <c r="U215">
        <v>2828</v>
      </c>
      <c r="V215">
        <v>120</v>
      </c>
      <c r="W215">
        <v>262</v>
      </c>
      <c r="X215">
        <v>868</v>
      </c>
      <c r="Y215">
        <v>1</v>
      </c>
      <c r="Z215">
        <v>16</v>
      </c>
      <c r="AA215">
        <v>0</v>
      </c>
      <c r="AB215">
        <v>0</v>
      </c>
      <c r="AC215">
        <v>109</v>
      </c>
      <c r="AD215">
        <v>52.56</v>
      </c>
      <c r="AE215">
        <v>60.768715</v>
      </c>
      <c r="AF215">
        <v>93.9</v>
      </c>
      <c r="AG215">
        <v>1.6</v>
      </c>
      <c r="AH215">
        <v>1.2</v>
      </c>
      <c r="AI215">
        <v>0.9</v>
      </c>
      <c r="AJ215">
        <v>1.4</v>
      </c>
      <c r="AK215">
        <v>1</v>
      </c>
      <c r="AL215">
        <v>0</v>
      </c>
      <c r="AM215">
        <v>2.35</v>
      </c>
      <c r="AN215">
        <v>70.462999999999994</v>
      </c>
      <c r="AO215">
        <v>4.2430000000000003</v>
      </c>
      <c r="AP215">
        <v>9.2639999999999993</v>
      </c>
      <c r="AQ215">
        <v>0.19400000000000001</v>
      </c>
      <c r="AR215">
        <v>2.4220000000000002</v>
      </c>
      <c r="AS215">
        <v>38.750999999999998</v>
      </c>
      <c r="AT215">
        <v>43.82</v>
      </c>
      <c r="AU215">
        <v>0.747</v>
      </c>
      <c r="AV215">
        <v>0.56000000000000005</v>
      </c>
      <c r="AW215">
        <v>0.42</v>
      </c>
      <c r="AX215">
        <v>0.65300000000000002</v>
      </c>
      <c r="AY215">
        <v>0.46700000000000003</v>
      </c>
      <c r="AZ215">
        <v>0</v>
      </c>
      <c r="BA215">
        <v>401</v>
      </c>
      <c r="BB215">
        <v>0</v>
      </c>
      <c r="BC215" t="s">
        <v>67</v>
      </c>
      <c r="BD215">
        <v>0</v>
      </c>
      <c r="BE215" t="s">
        <v>68</v>
      </c>
      <c r="BF215" t="s">
        <v>69</v>
      </c>
      <c r="BG215">
        <v>1.17</v>
      </c>
      <c r="BH215">
        <v>0</v>
      </c>
      <c r="BI215" s="1">
        <v>45824.325862812497</v>
      </c>
      <c r="BJ215">
        <v>3.6</v>
      </c>
      <c r="BK215">
        <v>0.76390000000000002</v>
      </c>
      <c r="BL215" s="36">
        <f>HLOOKUP($A215,차량별코스!$E$1:$AZ$20,_xlfn.XLOOKUP(탕데이터!$I215,차량별코스!$D$2:$D$20,차량별코스!$A$2:$A$20),0)</f>
        <v>8</v>
      </c>
      <c r="BM215">
        <f t="shared" si="52"/>
        <v>121.21099999999998</v>
      </c>
      <c r="BN215">
        <f t="shared" si="53"/>
        <v>121.21099999999998</v>
      </c>
      <c r="BO215">
        <f>IF(COUNTIFS($BL$2:$BL215,$BL215,$O$2:$O215,$O215,$G$2:$G215,$G215)=1,_xlfn.MAXIFS($BO$2:$BO214,$O$2:$O214,$O215,$G$2:$G214,$G215)+1,_xlfn.MAXIFS($BO$2:$BO214,$O$2:$O214,$O215,$G$2:$G214,$G215))</f>
        <v>3</v>
      </c>
      <c r="BP215">
        <f t="shared" si="54"/>
        <v>2273.4920000000002</v>
      </c>
      <c r="BQ215">
        <f t="shared" si="55"/>
        <v>45.247999999999998</v>
      </c>
      <c r="BR215">
        <f t="shared" si="56"/>
        <v>33.936</v>
      </c>
      <c r="BS215">
        <f t="shared" si="57"/>
        <v>25.452000000000002</v>
      </c>
      <c r="BT215">
        <f t="shared" si="58"/>
        <v>39.591999999999999</v>
      </c>
      <c r="BU215">
        <f t="shared" si="59"/>
        <v>28.28</v>
      </c>
      <c r="BV215">
        <f t="shared" si="60"/>
        <v>0</v>
      </c>
      <c r="BW215">
        <f t="shared" si="61"/>
        <v>2446.0000000000009</v>
      </c>
      <c r="BX215">
        <f t="shared" si="62"/>
        <v>9999</v>
      </c>
      <c r="BY215" t="str">
        <f t="shared" si="63"/>
        <v>직행1</v>
      </c>
      <c r="BZ215">
        <f t="shared" si="64"/>
        <v>8</v>
      </c>
    </row>
    <row r="216" spans="1:78" hidden="1" x14ac:dyDescent="0.3">
      <c r="A216" s="32">
        <f t="shared" si="65"/>
        <v>45809</v>
      </c>
      <c r="B216" s="1">
        <v>45809.340231481481</v>
      </c>
      <c r="C216" t="s">
        <v>60</v>
      </c>
      <c r="D216" t="s">
        <v>60</v>
      </c>
      <c r="E216" t="s">
        <v>60</v>
      </c>
      <c r="F216" t="s">
        <v>61</v>
      </c>
      <c r="G216" t="s">
        <v>62</v>
      </c>
      <c r="H216" t="s">
        <v>63</v>
      </c>
      <c r="I216" t="s">
        <v>76</v>
      </c>
      <c r="J216" t="s">
        <v>65</v>
      </c>
      <c r="K216" t="s">
        <v>66</v>
      </c>
      <c r="L216">
        <v>14</v>
      </c>
      <c r="M216">
        <v>1</v>
      </c>
      <c r="N216">
        <v>168</v>
      </c>
      <c r="O216">
        <v>9999</v>
      </c>
      <c r="P216" t="s">
        <v>61</v>
      </c>
      <c r="Q216" s="1">
        <v>45786.608721180557</v>
      </c>
      <c r="R216">
        <v>20.007999999999999</v>
      </c>
      <c r="S216">
        <v>6.6269999999999998</v>
      </c>
      <c r="T216">
        <v>3.0190000000000001</v>
      </c>
      <c r="U216">
        <v>1329</v>
      </c>
      <c r="V216">
        <v>0</v>
      </c>
      <c r="W216">
        <v>81</v>
      </c>
      <c r="X216">
        <v>383</v>
      </c>
      <c r="Y216">
        <v>0</v>
      </c>
      <c r="Z216">
        <v>11</v>
      </c>
      <c r="AA216">
        <v>0</v>
      </c>
      <c r="AB216">
        <v>0</v>
      </c>
      <c r="AC216">
        <v>105</v>
      </c>
      <c r="AD216">
        <v>54.2</v>
      </c>
      <c r="AE216">
        <v>57.715494999999997</v>
      </c>
      <c r="AF216">
        <v>97.9</v>
      </c>
      <c r="AG216">
        <v>0.4</v>
      </c>
      <c r="AH216">
        <v>0.5</v>
      </c>
      <c r="AI216">
        <v>0.6</v>
      </c>
      <c r="AJ216">
        <v>0.5</v>
      </c>
      <c r="AK216">
        <v>0</v>
      </c>
      <c r="AL216">
        <v>0</v>
      </c>
      <c r="AM216">
        <v>2.58</v>
      </c>
      <c r="AN216">
        <v>60.088999999999999</v>
      </c>
      <c r="AO216">
        <v>0</v>
      </c>
      <c r="AP216">
        <v>6.0949999999999998</v>
      </c>
      <c r="AQ216">
        <v>0.15</v>
      </c>
      <c r="AR216">
        <v>0</v>
      </c>
      <c r="AS216">
        <v>54.978000000000002</v>
      </c>
      <c r="AT216">
        <v>21.212</v>
      </c>
      <c r="AU216">
        <v>8.6999999999999994E-2</v>
      </c>
      <c r="AV216">
        <v>0.108</v>
      </c>
      <c r="AW216">
        <v>0.13</v>
      </c>
      <c r="AX216">
        <v>0.108</v>
      </c>
      <c r="AY216">
        <v>0</v>
      </c>
      <c r="AZ216">
        <v>0</v>
      </c>
      <c r="BA216">
        <v>194</v>
      </c>
      <c r="BB216">
        <v>0</v>
      </c>
      <c r="BC216" t="s">
        <v>67</v>
      </c>
      <c r="BD216">
        <v>0</v>
      </c>
      <c r="BE216" t="s">
        <v>68</v>
      </c>
      <c r="BF216" t="s">
        <v>69</v>
      </c>
      <c r="BG216">
        <v>1.17</v>
      </c>
      <c r="BH216">
        <v>0</v>
      </c>
      <c r="BI216" s="1">
        <v>45824.325862812497</v>
      </c>
      <c r="BJ216">
        <v>3.6</v>
      </c>
      <c r="BK216">
        <v>0.8387</v>
      </c>
      <c r="BL216" s="36">
        <f>HLOOKUP($A216,차량별코스!$E$1:$AZ$20,_xlfn.XLOOKUP(탕데이터!$I216,차량별코스!$D$2:$D$20,차량별코스!$A$2:$A$20),0)</f>
        <v>8</v>
      </c>
      <c r="BM216">
        <f t="shared" si="52"/>
        <v>121.21099999999998</v>
      </c>
      <c r="BN216">
        <f t="shared" si="53"/>
        <v>121.21099999999998</v>
      </c>
      <c r="BO216">
        <f>IF(COUNTIFS($BL$2:$BL216,$BL216,$O$2:$O216,$O216,$G$2:$G216,$G216)=1,_xlfn.MAXIFS($BO$2:$BO215,$O$2:$O215,$O216,$G$2:$G215,$G216)+1,_xlfn.MAXIFS($BO$2:$BO215,$O$2:$O215,$O216,$G$2:$G215,$G216))</f>
        <v>3</v>
      </c>
      <c r="BP216">
        <f t="shared" si="54"/>
        <v>1220.0910000000001</v>
      </c>
      <c r="BQ216">
        <f t="shared" si="55"/>
        <v>5.3159999999999998</v>
      </c>
      <c r="BR216">
        <f t="shared" si="56"/>
        <v>6.6450000000000005</v>
      </c>
      <c r="BS216">
        <f t="shared" si="57"/>
        <v>7.9740000000000002</v>
      </c>
      <c r="BT216">
        <f t="shared" si="58"/>
        <v>6.6450000000000005</v>
      </c>
      <c r="BU216">
        <f t="shared" si="59"/>
        <v>0</v>
      </c>
      <c r="BV216">
        <f t="shared" si="60"/>
        <v>0</v>
      </c>
      <c r="BW216">
        <f t="shared" si="61"/>
        <v>1246.671</v>
      </c>
      <c r="BX216">
        <f t="shared" si="62"/>
        <v>9999</v>
      </c>
      <c r="BY216" t="str">
        <f t="shared" si="63"/>
        <v>직행1</v>
      </c>
      <c r="BZ216">
        <f t="shared" si="64"/>
        <v>8</v>
      </c>
    </row>
    <row r="217" spans="1:78" hidden="1" x14ac:dyDescent="0.3">
      <c r="A217" s="32">
        <f t="shared" si="65"/>
        <v>45809</v>
      </c>
      <c r="B217" s="1">
        <v>45809.364317129628</v>
      </c>
      <c r="C217" t="s">
        <v>60</v>
      </c>
      <c r="D217" t="s">
        <v>60</v>
      </c>
      <c r="E217" t="s">
        <v>60</v>
      </c>
      <c r="F217" t="s">
        <v>61</v>
      </c>
      <c r="G217" t="s">
        <v>62</v>
      </c>
      <c r="H217" t="s">
        <v>63</v>
      </c>
      <c r="I217" t="s">
        <v>76</v>
      </c>
      <c r="J217" t="s">
        <v>65</v>
      </c>
      <c r="K217" t="s">
        <v>66</v>
      </c>
      <c r="L217">
        <v>14</v>
      </c>
      <c r="M217">
        <v>1</v>
      </c>
      <c r="N217">
        <v>168</v>
      </c>
      <c r="O217">
        <v>9999</v>
      </c>
      <c r="P217" t="s">
        <v>61</v>
      </c>
      <c r="Q217" s="1">
        <v>45786.608721180557</v>
      </c>
      <c r="R217">
        <v>42.372999999999998</v>
      </c>
      <c r="S217">
        <v>16.167000000000002</v>
      </c>
      <c r="T217">
        <v>2.621</v>
      </c>
      <c r="U217">
        <v>3516</v>
      </c>
      <c r="V217">
        <v>35</v>
      </c>
      <c r="W217">
        <v>731</v>
      </c>
      <c r="X217">
        <v>790</v>
      </c>
      <c r="Y217">
        <v>3</v>
      </c>
      <c r="Z217">
        <v>29</v>
      </c>
      <c r="AA217">
        <v>0</v>
      </c>
      <c r="AB217">
        <v>0</v>
      </c>
      <c r="AC217">
        <v>106</v>
      </c>
      <c r="AD217">
        <v>43.39</v>
      </c>
      <c r="AE217">
        <v>55.470101</v>
      </c>
      <c r="AF217">
        <v>93.7</v>
      </c>
      <c r="AG217">
        <v>1.2</v>
      </c>
      <c r="AH217">
        <v>1.8</v>
      </c>
      <c r="AI217">
        <v>1.5</v>
      </c>
      <c r="AJ217">
        <v>1.5</v>
      </c>
      <c r="AK217">
        <v>0.2</v>
      </c>
      <c r="AL217">
        <v>0</v>
      </c>
      <c r="AM217">
        <v>2.2400000000000002</v>
      </c>
      <c r="AN217">
        <v>67.156000000000006</v>
      </c>
      <c r="AO217">
        <v>0.995</v>
      </c>
      <c r="AP217">
        <v>20.791</v>
      </c>
      <c r="AQ217">
        <v>0.16500000000000001</v>
      </c>
      <c r="AR217">
        <v>7.08</v>
      </c>
      <c r="AS217">
        <v>68.44</v>
      </c>
      <c r="AT217">
        <v>54.658000000000001</v>
      </c>
      <c r="AU217">
        <v>0.7</v>
      </c>
      <c r="AV217">
        <v>1.05</v>
      </c>
      <c r="AW217">
        <v>0.875</v>
      </c>
      <c r="AX217">
        <v>0.875</v>
      </c>
      <c r="AY217">
        <v>0.11700000000000001</v>
      </c>
      <c r="AZ217">
        <v>0</v>
      </c>
      <c r="BA217">
        <v>410</v>
      </c>
      <c r="BB217">
        <v>0</v>
      </c>
      <c r="BC217" t="s">
        <v>67</v>
      </c>
      <c r="BD217">
        <v>0</v>
      </c>
      <c r="BE217" t="s">
        <v>68</v>
      </c>
      <c r="BF217" t="s">
        <v>69</v>
      </c>
      <c r="BG217">
        <v>1.17</v>
      </c>
      <c r="BH217">
        <v>0</v>
      </c>
      <c r="BI217" s="1">
        <v>45824.325862812497</v>
      </c>
      <c r="BJ217">
        <v>3.6</v>
      </c>
      <c r="BK217">
        <v>0.72799999999999998</v>
      </c>
      <c r="BL217" s="36">
        <f>HLOOKUP($A217,차량별코스!$E$1:$AZ$20,_xlfn.XLOOKUP(탕데이터!$I217,차량별코스!$D$2:$D$20,차량별코스!$A$2:$A$20),0)</f>
        <v>8</v>
      </c>
      <c r="BM217">
        <f t="shared" si="52"/>
        <v>121.21099999999998</v>
      </c>
      <c r="BN217">
        <f t="shared" si="53"/>
        <v>121.21099999999998</v>
      </c>
      <c r="BO217">
        <f>IF(COUNTIFS($BL$2:$BL217,$BL217,$O$2:$O217,$O217,$G$2:$G217,$G217)=1,_xlfn.MAXIFS($BO$2:$BO216,$O$2:$O216,$O217,$G$2:$G216,$G217)+1,_xlfn.MAXIFS($BO$2:$BO216,$O$2:$O216,$O217,$G$2:$G216,$G217))</f>
        <v>3</v>
      </c>
      <c r="BP217">
        <f t="shared" si="54"/>
        <v>2528.4920000000002</v>
      </c>
      <c r="BQ217">
        <f t="shared" si="55"/>
        <v>42.192</v>
      </c>
      <c r="BR217">
        <f t="shared" si="56"/>
        <v>63.288000000000011</v>
      </c>
      <c r="BS217">
        <f t="shared" si="57"/>
        <v>52.739999999999995</v>
      </c>
      <c r="BT217">
        <f t="shared" si="58"/>
        <v>52.739999999999995</v>
      </c>
      <c r="BU217">
        <f t="shared" si="59"/>
        <v>7.032</v>
      </c>
      <c r="BV217">
        <f t="shared" si="60"/>
        <v>0</v>
      </c>
      <c r="BW217">
        <f t="shared" si="61"/>
        <v>2746.4839999999999</v>
      </c>
      <c r="BX217">
        <f t="shared" si="62"/>
        <v>9999</v>
      </c>
      <c r="BY217" t="str">
        <f t="shared" si="63"/>
        <v>직행1</v>
      </c>
      <c r="BZ217">
        <f t="shared" si="64"/>
        <v>8</v>
      </c>
    </row>
    <row r="218" spans="1:78" x14ac:dyDescent="0.3">
      <c r="A218" s="32">
        <f t="shared" si="65"/>
        <v>45809</v>
      </c>
      <c r="B218" s="1">
        <v>45809.560381944444</v>
      </c>
      <c r="C218" t="s">
        <v>60</v>
      </c>
      <c r="D218" t="s">
        <v>60</v>
      </c>
      <c r="E218" t="s">
        <v>60</v>
      </c>
      <c r="F218" t="s">
        <v>61</v>
      </c>
      <c r="G218" t="s">
        <v>62</v>
      </c>
      <c r="H218" t="s">
        <v>63</v>
      </c>
      <c r="I218" t="s">
        <v>76</v>
      </c>
      <c r="J218" t="s">
        <v>65</v>
      </c>
      <c r="K218" t="s">
        <v>66</v>
      </c>
      <c r="L218">
        <v>14</v>
      </c>
      <c r="M218">
        <v>1</v>
      </c>
      <c r="N218">
        <v>168</v>
      </c>
      <c r="O218">
        <v>1353</v>
      </c>
      <c r="P218" t="s">
        <v>241</v>
      </c>
      <c r="Q218" s="1">
        <v>45786.607561423611</v>
      </c>
      <c r="R218">
        <v>16.324999999999999</v>
      </c>
      <c r="S218">
        <v>6.976</v>
      </c>
      <c r="T218">
        <v>2.34</v>
      </c>
      <c r="U218">
        <v>1800</v>
      </c>
      <c r="V218">
        <v>177</v>
      </c>
      <c r="W218">
        <v>433</v>
      </c>
      <c r="X218">
        <v>323</v>
      </c>
      <c r="Y218">
        <v>1</v>
      </c>
      <c r="Z218">
        <v>13</v>
      </c>
      <c r="AA218">
        <v>0</v>
      </c>
      <c r="AB218">
        <v>0</v>
      </c>
      <c r="AC218">
        <v>108</v>
      </c>
      <c r="AD218">
        <v>32.65</v>
      </c>
      <c r="AE218">
        <v>49.386338000000002</v>
      </c>
      <c r="AF218">
        <v>92.3</v>
      </c>
      <c r="AG218">
        <v>2.2999999999999998</v>
      </c>
      <c r="AH218">
        <v>2.6</v>
      </c>
      <c r="AI218">
        <v>1.1000000000000001</v>
      </c>
      <c r="AJ218">
        <v>1.3</v>
      </c>
      <c r="AK218">
        <v>0.5</v>
      </c>
      <c r="AL218">
        <v>0</v>
      </c>
      <c r="AM218">
        <v>2</v>
      </c>
      <c r="AN218">
        <v>67.117000000000004</v>
      </c>
      <c r="AO218">
        <v>9.8330000000000002</v>
      </c>
      <c r="AP218">
        <v>24.055</v>
      </c>
      <c r="AQ218">
        <v>0.184</v>
      </c>
      <c r="AR218">
        <v>6.1260000000000003</v>
      </c>
      <c r="AS218">
        <v>79.632000000000005</v>
      </c>
      <c r="AT218">
        <v>27.69</v>
      </c>
      <c r="AU218">
        <v>0.69</v>
      </c>
      <c r="AV218">
        <v>0.78</v>
      </c>
      <c r="AW218">
        <v>0.33</v>
      </c>
      <c r="AX218">
        <v>0.39</v>
      </c>
      <c r="AY218">
        <v>0.15</v>
      </c>
      <c r="AZ218">
        <v>0</v>
      </c>
      <c r="BA218">
        <v>144</v>
      </c>
      <c r="BB218">
        <v>0</v>
      </c>
      <c r="BC218" t="s">
        <v>67</v>
      </c>
      <c r="BD218">
        <v>0</v>
      </c>
      <c r="BE218" t="s">
        <v>68</v>
      </c>
      <c r="BF218" t="s">
        <v>69</v>
      </c>
      <c r="BG218">
        <v>1.17</v>
      </c>
      <c r="BH218">
        <v>0</v>
      </c>
      <c r="BI218" s="1">
        <v>45824.325862812497</v>
      </c>
      <c r="BJ218">
        <v>3.6</v>
      </c>
      <c r="BK218">
        <v>0.65</v>
      </c>
      <c r="BL218" s="36">
        <f>HLOOKUP($A218,차량별코스!$E$1:$AZ$20,_xlfn.XLOOKUP(탕데이터!$I218,차량별코스!$D$2:$D$20,차량별코스!$A$2:$A$20),0)</f>
        <v>8</v>
      </c>
      <c r="BM218">
        <f t="shared" si="52"/>
        <v>2915.0699999999988</v>
      </c>
      <c r="BN218">
        <f t="shared" si="53"/>
        <v>623.06200000000013</v>
      </c>
      <c r="BO218">
        <f>IF(COUNTIFS($BL$2:$BL218,$BL218,$O$2:$O218,$O218,$G$2:$G218,$G218)=1,_xlfn.MAXIFS($BO$2:$BO217,$O$2:$O217,$O218,$G$2:$G217,$G218)+1,_xlfn.MAXIFS($BO$2:$BO217,$O$2:$O217,$O218,$G$2:$G217,$G218))</f>
        <v>1</v>
      </c>
      <c r="BP218">
        <f t="shared" si="54"/>
        <v>1051.3999999999999</v>
      </c>
      <c r="BQ218">
        <f t="shared" si="55"/>
        <v>41.4</v>
      </c>
      <c r="BR218">
        <f t="shared" si="56"/>
        <v>46.800000000000004</v>
      </c>
      <c r="BS218">
        <f t="shared" si="57"/>
        <v>19.8</v>
      </c>
      <c r="BT218">
        <f t="shared" si="58"/>
        <v>23.400000000000002</v>
      </c>
      <c r="BU218">
        <f t="shared" si="59"/>
        <v>9</v>
      </c>
      <c r="BV218">
        <f t="shared" si="60"/>
        <v>0</v>
      </c>
      <c r="BW218">
        <f t="shared" si="61"/>
        <v>1191.8</v>
      </c>
      <c r="BX218">
        <f t="shared" si="62"/>
        <v>1353</v>
      </c>
      <c r="BY218" t="str">
        <f t="shared" si="63"/>
        <v>직행1</v>
      </c>
      <c r="BZ218">
        <f t="shared" si="64"/>
        <v>8</v>
      </c>
    </row>
    <row r="219" spans="1:78" x14ac:dyDescent="0.3">
      <c r="A219" s="32">
        <f t="shared" si="65"/>
        <v>45809</v>
      </c>
      <c r="B219" s="1">
        <v>45809.585821759261</v>
      </c>
      <c r="C219" t="s">
        <v>60</v>
      </c>
      <c r="D219" t="s">
        <v>60</v>
      </c>
      <c r="E219" t="s">
        <v>60</v>
      </c>
      <c r="F219" t="s">
        <v>61</v>
      </c>
      <c r="G219" t="s">
        <v>62</v>
      </c>
      <c r="H219" t="s">
        <v>63</v>
      </c>
      <c r="I219" t="s">
        <v>76</v>
      </c>
      <c r="J219" t="s">
        <v>65</v>
      </c>
      <c r="K219" t="s">
        <v>66</v>
      </c>
      <c r="L219">
        <v>14</v>
      </c>
      <c r="M219">
        <v>1</v>
      </c>
      <c r="N219">
        <v>168</v>
      </c>
      <c r="O219">
        <v>1353</v>
      </c>
      <c r="P219" t="s">
        <v>241</v>
      </c>
      <c r="Q219" s="1">
        <v>45786.607561423611</v>
      </c>
      <c r="R219">
        <v>26.925999999999998</v>
      </c>
      <c r="S219">
        <v>11.173</v>
      </c>
      <c r="T219">
        <v>2.41</v>
      </c>
      <c r="U219">
        <v>2237</v>
      </c>
      <c r="V219">
        <v>82</v>
      </c>
      <c r="W219">
        <v>394</v>
      </c>
      <c r="X219">
        <v>534</v>
      </c>
      <c r="Y219">
        <v>1</v>
      </c>
      <c r="Z219">
        <v>19</v>
      </c>
      <c r="AA219">
        <v>0</v>
      </c>
      <c r="AB219">
        <v>0</v>
      </c>
      <c r="AC219">
        <v>108</v>
      </c>
      <c r="AD219">
        <v>43.33</v>
      </c>
      <c r="AE219">
        <v>55.044595999999999</v>
      </c>
      <c r="AF219">
        <v>97.6</v>
      </c>
      <c r="AG219">
        <v>0.4</v>
      </c>
      <c r="AH219">
        <v>0.8</v>
      </c>
      <c r="AI219">
        <v>0.6</v>
      </c>
      <c r="AJ219">
        <v>0.4</v>
      </c>
      <c r="AK219">
        <v>0.2</v>
      </c>
      <c r="AL219">
        <v>0</v>
      </c>
      <c r="AM219">
        <v>2.06</v>
      </c>
      <c r="AN219">
        <v>73.028999999999996</v>
      </c>
      <c r="AO219">
        <v>3.6659999999999999</v>
      </c>
      <c r="AP219">
        <v>17.613</v>
      </c>
      <c r="AQ219">
        <v>0.186</v>
      </c>
      <c r="AR219">
        <v>3.714</v>
      </c>
      <c r="AS219">
        <v>70.563999999999993</v>
      </c>
      <c r="AT219">
        <v>35.786999999999999</v>
      </c>
      <c r="AU219">
        <v>0.14699999999999999</v>
      </c>
      <c r="AV219">
        <v>0.29299999999999998</v>
      </c>
      <c r="AW219">
        <v>0.22</v>
      </c>
      <c r="AX219">
        <v>0.14699999999999999</v>
      </c>
      <c r="AY219">
        <v>7.2999999999999995E-2</v>
      </c>
      <c r="AZ219">
        <v>0</v>
      </c>
      <c r="BA219">
        <v>262</v>
      </c>
      <c r="BB219">
        <v>0</v>
      </c>
      <c r="BC219" t="s">
        <v>67</v>
      </c>
      <c r="BD219">
        <v>0</v>
      </c>
      <c r="BE219" t="s">
        <v>68</v>
      </c>
      <c r="BF219" t="s">
        <v>69</v>
      </c>
      <c r="BG219">
        <v>1.17</v>
      </c>
      <c r="BH219">
        <v>0</v>
      </c>
      <c r="BI219" s="1">
        <v>45824.325862812497</v>
      </c>
      <c r="BJ219">
        <v>3.6</v>
      </c>
      <c r="BK219">
        <v>0.6694</v>
      </c>
      <c r="BL219" s="36">
        <f>HLOOKUP($A219,차량별코스!$E$1:$AZ$20,_xlfn.XLOOKUP(탕데이터!$I219,차량별코스!$D$2:$D$20,차량별코스!$A$2:$A$20),0)</f>
        <v>8</v>
      </c>
      <c r="BM219">
        <f t="shared" si="52"/>
        <v>2915.0699999999988</v>
      </c>
      <c r="BN219">
        <f t="shared" si="53"/>
        <v>623.06200000000013</v>
      </c>
      <c r="BO219">
        <f>IF(COUNTIFS($BL$2:$BL219,$BL219,$O$2:$O219,$O219,$G$2:$G219,$G219)=1,_xlfn.MAXIFS($BO$2:$BO218,$O$2:$O218,$O219,$G$2:$G218,$G219)+1,_xlfn.MAXIFS($BO$2:$BO218,$O$2:$O218,$O219,$G$2:$G218,$G219))</f>
        <v>1</v>
      </c>
      <c r="BP219">
        <f t="shared" si="54"/>
        <v>1707.3119999999999</v>
      </c>
      <c r="BQ219">
        <f t="shared" si="55"/>
        <v>8.9480000000000004</v>
      </c>
      <c r="BR219">
        <f t="shared" si="56"/>
        <v>17.896000000000001</v>
      </c>
      <c r="BS219">
        <f t="shared" si="57"/>
        <v>13.422000000000001</v>
      </c>
      <c r="BT219">
        <f t="shared" si="58"/>
        <v>8.9480000000000004</v>
      </c>
      <c r="BU219">
        <f t="shared" si="59"/>
        <v>4.4740000000000002</v>
      </c>
      <c r="BV219">
        <f t="shared" si="60"/>
        <v>0</v>
      </c>
      <c r="BW219">
        <f t="shared" si="61"/>
        <v>1761</v>
      </c>
      <c r="BX219">
        <f t="shared" si="62"/>
        <v>1353</v>
      </c>
      <c r="BY219" t="str">
        <f t="shared" si="63"/>
        <v>직행1</v>
      </c>
      <c r="BZ219">
        <f t="shared" si="64"/>
        <v>8</v>
      </c>
    </row>
    <row r="220" spans="1:78" x14ac:dyDescent="0.3">
      <c r="A220" s="32">
        <f t="shared" si="65"/>
        <v>45809</v>
      </c>
      <c r="B220" s="1">
        <v>45809.618090277778</v>
      </c>
      <c r="C220" t="s">
        <v>60</v>
      </c>
      <c r="D220" t="s">
        <v>60</v>
      </c>
      <c r="E220" t="s">
        <v>60</v>
      </c>
      <c r="F220" t="s">
        <v>61</v>
      </c>
      <c r="G220" t="s">
        <v>62</v>
      </c>
      <c r="H220" t="s">
        <v>63</v>
      </c>
      <c r="I220" t="s">
        <v>76</v>
      </c>
      <c r="J220" t="s">
        <v>65</v>
      </c>
      <c r="K220" t="s">
        <v>66</v>
      </c>
      <c r="L220">
        <v>14</v>
      </c>
      <c r="M220">
        <v>1</v>
      </c>
      <c r="N220">
        <v>168</v>
      </c>
      <c r="O220">
        <v>1353</v>
      </c>
      <c r="P220" t="s">
        <v>241</v>
      </c>
      <c r="Q220" s="1">
        <v>45786.607561423611</v>
      </c>
      <c r="R220">
        <v>19.241</v>
      </c>
      <c r="S220">
        <v>7.375</v>
      </c>
      <c r="T220">
        <v>2.609</v>
      </c>
      <c r="U220">
        <v>1457</v>
      </c>
      <c r="V220">
        <v>1</v>
      </c>
      <c r="W220">
        <v>190</v>
      </c>
      <c r="X220">
        <v>520</v>
      </c>
      <c r="Y220">
        <v>0</v>
      </c>
      <c r="Z220">
        <v>15</v>
      </c>
      <c r="AA220">
        <v>0</v>
      </c>
      <c r="AB220">
        <v>0</v>
      </c>
      <c r="AC220">
        <v>96</v>
      </c>
      <c r="AD220">
        <v>47.54</v>
      </c>
      <c r="AE220">
        <v>54.713535999999998</v>
      </c>
      <c r="AF220">
        <v>94.9</v>
      </c>
      <c r="AG220">
        <v>0.8</v>
      </c>
      <c r="AH220">
        <v>1.5</v>
      </c>
      <c r="AI220">
        <v>1.8</v>
      </c>
      <c r="AJ220">
        <v>0.9</v>
      </c>
      <c r="AK220">
        <v>0</v>
      </c>
      <c r="AL220">
        <v>0</v>
      </c>
      <c r="AM220">
        <v>2.23</v>
      </c>
      <c r="AN220">
        <v>66.655000000000001</v>
      </c>
      <c r="AO220">
        <v>6.8000000000000005E-2</v>
      </c>
      <c r="AP220">
        <v>13.04</v>
      </c>
      <c r="AQ220">
        <v>0.26</v>
      </c>
      <c r="AR220">
        <v>0</v>
      </c>
      <c r="AS220">
        <v>77.959000000000003</v>
      </c>
      <c r="AT220">
        <v>22.143000000000001</v>
      </c>
      <c r="AU220">
        <v>0.187</v>
      </c>
      <c r="AV220">
        <v>0.35</v>
      </c>
      <c r="AW220">
        <v>0.42</v>
      </c>
      <c r="AX220">
        <v>0.21</v>
      </c>
      <c r="AY220">
        <v>0</v>
      </c>
      <c r="AZ220">
        <v>0</v>
      </c>
      <c r="BA220">
        <v>186</v>
      </c>
      <c r="BB220">
        <v>0</v>
      </c>
      <c r="BC220" t="s">
        <v>67</v>
      </c>
      <c r="BD220">
        <v>0</v>
      </c>
      <c r="BE220" t="s">
        <v>68</v>
      </c>
      <c r="BF220" t="s">
        <v>69</v>
      </c>
      <c r="BG220">
        <v>1.17</v>
      </c>
      <c r="BH220">
        <v>0</v>
      </c>
      <c r="BI220" s="1">
        <v>45824.325862812497</v>
      </c>
      <c r="BJ220">
        <v>3.6</v>
      </c>
      <c r="BK220">
        <v>0.72470000000000001</v>
      </c>
      <c r="BL220" s="36">
        <f>HLOOKUP($A220,차량별코스!$E$1:$AZ$20,_xlfn.XLOOKUP(탕데이터!$I220,차량별코스!$D$2:$D$20,차량별코스!$A$2:$A$20),0)</f>
        <v>8</v>
      </c>
      <c r="BM220">
        <f t="shared" si="52"/>
        <v>2915.0699999999988</v>
      </c>
      <c r="BN220">
        <f t="shared" si="53"/>
        <v>623.06200000000013</v>
      </c>
      <c r="BO220">
        <f>IF(COUNTIFS($BL$2:$BL220,$BL220,$O$2:$O220,$O220,$G$2:$G220,$G220)=1,_xlfn.MAXIFS($BO$2:$BO219,$O$2:$O219,$O220,$G$2:$G219,$G220)+1,_xlfn.MAXIFS($BO$2:$BO219,$O$2:$O219,$O220,$G$2:$G219,$G220))</f>
        <v>1</v>
      </c>
      <c r="BP220">
        <f t="shared" si="54"/>
        <v>1191.693</v>
      </c>
      <c r="BQ220">
        <f t="shared" si="55"/>
        <v>11.656000000000001</v>
      </c>
      <c r="BR220">
        <f t="shared" si="56"/>
        <v>21.855</v>
      </c>
      <c r="BS220">
        <f t="shared" si="57"/>
        <v>26.226000000000003</v>
      </c>
      <c r="BT220">
        <f t="shared" si="58"/>
        <v>13.113000000000001</v>
      </c>
      <c r="BU220">
        <f t="shared" si="59"/>
        <v>0</v>
      </c>
      <c r="BV220">
        <f t="shared" si="60"/>
        <v>0</v>
      </c>
      <c r="BW220">
        <f t="shared" si="61"/>
        <v>1264.5430000000001</v>
      </c>
      <c r="BX220">
        <f t="shared" si="62"/>
        <v>1353</v>
      </c>
      <c r="BY220" t="str">
        <f t="shared" si="63"/>
        <v>직행1</v>
      </c>
      <c r="BZ220">
        <f t="shared" si="64"/>
        <v>8</v>
      </c>
    </row>
    <row r="221" spans="1:78" x14ac:dyDescent="0.3">
      <c r="A221" s="32">
        <f t="shared" si="65"/>
        <v>45809</v>
      </c>
      <c r="B221" s="1">
        <v>45809.64230324074</v>
      </c>
      <c r="C221" t="s">
        <v>60</v>
      </c>
      <c r="D221" t="s">
        <v>60</v>
      </c>
      <c r="E221" t="s">
        <v>60</v>
      </c>
      <c r="F221" t="s">
        <v>61</v>
      </c>
      <c r="G221" t="s">
        <v>62</v>
      </c>
      <c r="H221" t="s">
        <v>63</v>
      </c>
      <c r="I221" t="s">
        <v>76</v>
      </c>
      <c r="J221" t="s">
        <v>65</v>
      </c>
      <c r="K221" t="s">
        <v>66</v>
      </c>
      <c r="L221">
        <v>14</v>
      </c>
      <c r="M221">
        <v>1</v>
      </c>
      <c r="N221">
        <v>168</v>
      </c>
      <c r="O221">
        <v>1353</v>
      </c>
      <c r="P221" t="s">
        <v>241</v>
      </c>
      <c r="Q221" s="1">
        <v>45786.607561423611</v>
      </c>
      <c r="R221">
        <v>59.085999999999999</v>
      </c>
      <c r="S221">
        <v>21.216000000000001</v>
      </c>
      <c r="T221">
        <v>2.7850000000000001</v>
      </c>
      <c r="U221">
        <v>4005</v>
      </c>
      <c r="V221">
        <v>7</v>
      </c>
      <c r="W221">
        <v>358</v>
      </c>
      <c r="X221">
        <v>1296</v>
      </c>
      <c r="Y221">
        <v>0</v>
      </c>
      <c r="Z221">
        <v>34</v>
      </c>
      <c r="AA221">
        <v>0</v>
      </c>
      <c r="AB221">
        <v>0</v>
      </c>
      <c r="AC221">
        <v>107</v>
      </c>
      <c r="AD221">
        <v>53.11</v>
      </c>
      <c r="AE221">
        <v>58.436650999999998</v>
      </c>
      <c r="AF221">
        <v>86.3</v>
      </c>
      <c r="AG221">
        <v>2.7</v>
      </c>
      <c r="AH221">
        <v>2.8</v>
      </c>
      <c r="AI221">
        <v>3.3</v>
      </c>
      <c r="AJ221">
        <v>4.4000000000000004</v>
      </c>
      <c r="AK221">
        <v>0.4</v>
      </c>
      <c r="AL221">
        <v>0</v>
      </c>
      <c r="AM221">
        <v>2.38</v>
      </c>
      <c r="AN221">
        <v>66.718000000000004</v>
      </c>
      <c r="AO221">
        <v>0.17499999999999999</v>
      </c>
      <c r="AP221">
        <v>8.9390000000000001</v>
      </c>
      <c r="AQ221">
        <v>0.20300000000000001</v>
      </c>
      <c r="AR221">
        <v>0</v>
      </c>
      <c r="AS221">
        <v>57.542999999999999</v>
      </c>
      <c r="AT221">
        <v>57.533000000000001</v>
      </c>
      <c r="AU221">
        <v>1.8</v>
      </c>
      <c r="AV221">
        <v>1.867</v>
      </c>
      <c r="AW221">
        <v>2.2000000000000002</v>
      </c>
      <c r="AX221">
        <v>2.9329999999999998</v>
      </c>
      <c r="AY221">
        <v>0.26700000000000002</v>
      </c>
      <c r="AZ221">
        <v>0</v>
      </c>
      <c r="BA221">
        <v>549</v>
      </c>
      <c r="BB221">
        <v>0</v>
      </c>
      <c r="BC221" t="s">
        <v>67</v>
      </c>
      <c r="BD221">
        <v>0</v>
      </c>
      <c r="BE221" t="s">
        <v>68</v>
      </c>
      <c r="BF221" t="s">
        <v>69</v>
      </c>
      <c r="BG221">
        <v>1.17</v>
      </c>
      <c r="BH221">
        <v>0</v>
      </c>
      <c r="BI221" s="1">
        <v>45824.325862812497</v>
      </c>
      <c r="BJ221">
        <v>3.6</v>
      </c>
      <c r="BK221">
        <v>0.77359999999999995</v>
      </c>
      <c r="BL221" s="36">
        <f>HLOOKUP($A221,차량별코스!$E$1:$AZ$20,_xlfn.XLOOKUP(탕데이터!$I221,차량별코스!$D$2:$D$20,차량별코스!$A$2:$A$20),0)</f>
        <v>8</v>
      </c>
      <c r="BM221">
        <f t="shared" si="52"/>
        <v>2915.0699999999988</v>
      </c>
      <c r="BN221">
        <f t="shared" si="53"/>
        <v>623.06200000000013</v>
      </c>
      <c r="BO221">
        <f>IF(COUNTIFS($BL$2:$BL221,$BL221,$O$2:$O221,$O221,$G$2:$G221,$G221)=1,_xlfn.MAXIFS($BO$2:$BO220,$O$2:$O220,$O221,$G$2:$G220,$G221)+1,_xlfn.MAXIFS($BO$2:$BO220,$O$2:$O220,$O221,$G$2:$G220,$G221))</f>
        <v>1</v>
      </c>
      <c r="BP221">
        <f t="shared" si="54"/>
        <v>3091.3150000000001</v>
      </c>
      <c r="BQ221">
        <f t="shared" si="55"/>
        <v>108.13500000000002</v>
      </c>
      <c r="BR221">
        <f t="shared" si="56"/>
        <v>112.13999999999999</v>
      </c>
      <c r="BS221">
        <f t="shared" si="57"/>
        <v>132.16499999999999</v>
      </c>
      <c r="BT221">
        <f t="shared" si="58"/>
        <v>176.22000000000003</v>
      </c>
      <c r="BU221">
        <f t="shared" si="59"/>
        <v>16.02</v>
      </c>
      <c r="BV221">
        <f t="shared" si="60"/>
        <v>0</v>
      </c>
      <c r="BW221">
        <f t="shared" si="61"/>
        <v>3635.9950000000003</v>
      </c>
      <c r="BX221">
        <f t="shared" si="62"/>
        <v>1353</v>
      </c>
      <c r="BY221" t="str">
        <f t="shared" si="63"/>
        <v>직행1</v>
      </c>
      <c r="BZ221">
        <f t="shared" si="64"/>
        <v>8</v>
      </c>
    </row>
    <row r="222" spans="1:78" x14ac:dyDescent="0.3">
      <c r="A222" s="32">
        <f t="shared" si="65"/>
        <v>45809</v>
      </c>
      <c r="B222" s="1">
        <v>45809.769872685189</v>
      </c>
      <c r="C222" t="s">
        <v>60</v>
      </c>
      <c r="D222" t="s">
        <v>60</v>
      </c>
      <c r="E222" t="s">
        <v>60</v>
      </c>
      <c r="F222" t="s">
        <v>61</v>
      </c>
      <c r="G222" t="s">
        <v>62</v>
      </c>
      <c r="H222" t="s">
        <v>63</v>
      </c>
      <c r="I222" t="s">
        <v>76</v>
      </c>
      <c r="J222" t="s">
        <v>65</v>
      </c>
      <c r="K222" t="s">
        <v>66</v>
      </c>
      <c r="L222">
        <v>14</v>
      </c>
      <c r="M222">
        <v>1</v>
      </c>
      <c r="N222">
        <v>168</v>
      </c>
      <c r="O222">
        <v>1353</v>
      </c>
      <c r="P222" t="s">
        <v>241</v>
      </c>
      <c r="Q222" s="1">
        <v>45786.607561423611</v>
      </c>
      <c r="R222">
        <v>17.574999999999999</v>
      </c>
      <c r="S222">
        <v>6.1559999999999997</v>
      </c>
      <c r="T222">
        <v>2.855</v>
      </c>
      <c r="U222">
        <v>1657</v>
      </c>
      <c r="V222">
        <v>6</v>
      </c>
      <c r="W222">
        <v>511</v>
      </c>
      <c r="X222">
        <v>324</v>
      </c>
      <c r="Y222">
        <v>1</v>
      </c>
      <c r="Z222">
        <v>8</v>
      </c>
      <c r="AA222">
        <v>1</v>
      </c>
      <c r="AB222">
        <v>42</v>
      </c>
      <c r="AC222">
        <v>96</v>
      </c>
      <c r="AD222">
        <v>38.18</v>
      </c>
      <c r="AE222">
        <v>55.499941</v>
      </c>
      <c r="AF222">
        <v>98.1</v>
      </c>
      <c r="AG222">
        <v>0.3</v>
      </c>
      <c r="AH222">
        <v>0.4</v>
      </c>
      <c r="AI222">
        <v>0.8</v>
      </c>
      <c r="AJ222">
        <v>0.4</v>
      </c>
      <c r="AK222">
        <v>0</v>
      </c>
      <c r="AL222">
        <v>0</v>
      </c>
      <c r="AM222">
        <v>2.44</v>
      </c>
      <c r="AN222">
        <v>61.314999999999998</v>
      </c>
      <c r="AO222">
        <v>0.36199999999999999</v>
      </c>
      <c r="AP222">
        <v>30.838999999999999</v>
      </c>
      <c r="AQ222">
        <v>0.17100000000000001</v>
      </c>
      <c r="AR222">
        <v>5.69</v>
      </c>
      <c r="AS222">
        <v>45.518999999999998</v>
      </c>
      <c r="AT222">
        <v>26.16</v>
      </c>
      <c r="AU222">
        <v>0.08</v>
      </c>
      <c r="AV222">
        <v>0.107</v>
      </c>
      <c r="AW222">
        <v>0.21299999999999999</v>
      </c>
      <c r="AX222">
        <v>0.107</v>
      </c>
      <c r="AY222">
        <v>0</v>
      </c>
      <c r="AZ222">
        <v>0</v>
      </c>
      <c r="BA222">
        <v>160</v>
      </c>
      <c r="BB222">
        <v>0</v>
      </c>
      <c r="BC222" t="s">
        <v>67</v>
      </c>
      <c r="BD222">
        <v>0</v>
      </c>
      <c r="BE222" t="s">
        <v>68</v>
      </c>
      <c r="BF222" t="s">
        <v>69</v>
      </c>
      <c r="BG222">
        <v>1.17</v>
      </c>
      <c r="BH222">
        <v>0</v>
      </c>
      <c r="BI222" s="1">
        <v>45824.325862812497</v>
      </c>
      <c r="BJ222">
        <v>3.6</v>
      </c>
      <c r="BK222">
        <v>0.79300000000000004</v>
      </c>
      <c r="BL222" s="36">
        <f>HLOOKUP($A222,차량별코스!$E$1:$AZ$20,_xlfn.XLOOKUP(탕데이터!$I222,차량별코스!$D$2:$D$20,차량별코스!$A$2:$A$20),0)</f>
        <v>8</v>
      </c>
      <c r="BM222">
        <f t="shared" si="52"/>
        <v>2915.0699999999988</v>
      </c>
      <c r="BN222">
        <f t="shared" si="53"/>
        <v>623.06200000000013</v>
      </c>
      <c r="BO222">
        <f>IF(COUNTIFS($BL$2:$BL222,$BL222,$O$2:$O222,$O222,$G$2:$G222,$G222)=1,_xlfn.MAXIFS($BO$2:$BO221,$O$2:$O221,$O222,$G$2:$G221,$G222)+1,_xlfn.MAXIFS($BO$2:$BO221,$O$2:$O221,$O222,$G$2:$G221,$G222))</f>
        <v>1</v>
      </c>
      <c r="BP222">
        <f t="shared" si="54"/>
        <v>1108.5170000000001</v>
      </c>
      <c r="BQ222">
        <f t="shared" si="55"/>
        <v>4.9710000000000001</v>
      </c>
      <c r="BR222">
        <f t="shared" si="56"/>
        <v>6.6280000000000001</v>
      </c>
      <c r="BS222">
        <f t="shared" si="57"/>
        <v>13.256</v>
      </c>
      <c r="BT222">
        <f t="shared" si="58"/>
        <v>6.6280000000000001</v>
      </c>
      <c r="BU222">
        <f t="shared" si="59"/>
        <v>0</v>
      </c>
      <c r="BV222">
        <f t="shared" si="60"/>
        <v>0</v>
      </c>
      <c r="BW222">
        <f t="shared" si="61"/>
        <v>1140</v>
      </c>
      <c r="BX222">
        <f t="shared" si="62"/>
        <v>1353</v>
      </c>
      <c r="BY222" t="str">
        <f t="shared" si="63"/>
        <v>직행1</v>
      </c>
      <c r="BZ222">
        <f t="shared" si="64"/>
        <v>8</v>
      </c>
    </row>
    <row r="223" spans="1:78" x14ac:dyDescent="0.3">
      <c r="A223" s="32">
        <f t="shared" si="65"/>
        <v>45809</v>
      </c>
      <c r="B223" s="1">
        <v>45809.797476851854</v>
      </c>
      <c r="C223" t="s">
        <v>60</v>
      </c>
      <c r="D223" t="s">
        <v>60</v>
      </c>
      <c r="E223" t="s">
        <v>60</v>
      </c>
      <c r="F223" t="s">
        <v>61</v>
      </c>
      <c r="G223" t="s">
        <v>62</v>
      </c>
      <c r="H223" t="s">
        <v>63</v>
      </c>
      <c r="I223" t="s">
        <v>76</v>
      </c>
      <c r="J223" t="s">
        <v>65</v>
      </c>
      <c r="K223" t="s">
        <v>66</v>
      </c>
      <c r="L223">
        <v>14</v>
      </c>
      <c r="M223">
        <v>1</v>
      </c>
      <c r="N223">
        <v>168</v>
      </c>
      <c r="O223">
        <v>1353</v>
      </c>
      <c r="P223" t="s">
        <v>241</v>
      </c>
      <c r="Q223" s="1">
        <v>45786.607561423611</v>
      </c>
      <c r="R223">
        <v>41.06</v>
      </c>
      <c r="S223">
        <v>15.459</v>
      </c>
      <c r="T223">
        <v>2.6560000000000001</v>
      </c>
      <c r="U223">
        <v>3102</v>
      </c>
      <c r="V223">
        <v>107</v>
      </c>
      <c r="W223">
        <v>441</v>
      </c>
      <c r="X223">
        <v>906</v>
      </c>
      <c r="Y223">
        <v>1</v>
      </c>
      <c r="Z223">
        <v>16</v>
      </c>
      <c r="AA223">
        <v>0</v>
      </c>
      <c r="AB223">
        <v>0</v>
      </c>
      <c r="AC223">
        <v>102</v>
      </c>
      <c r="AD223">
        <v>47.65</v>
      </c>
      <c r="AE223">
        <v>57.876308000000002</v>
      </c>
      <c r="AF223">
        <v>90</v>
      </c>
      <c r="AG223">
        <v>2.5</v>
      </c>
      <c r="AH223">
        <v>2.1</v>
      </c>
      <c r="AI223">
        <v>1.4</v>
      </c>
      <c r="AJ223">
        <v>3.9</v>
      </c>
      <c r="AK223">
        <v>0.1</v>
      </c>
      <c r="AL223">
        <v>0</v>
      </c>
      <c r="AM223">
        <v>2.27</v>
      </c>
      <c r="AN223">
        <v>69.518000000000001</v>
      </c>
      <c r="AO223">
        <v>3.4489999999999998</v>
      </c>
      <c r="AP223">
        <v>14.217000000000001</v>
      </c>
      <c r="AQ223">
        <v>0.219</v>
      </c>
      <c r="AR223">
        <v>2.4350000000000001</v>
      </c>
      <c r="AS223">
        <v>38.966999999999999</v>
      </c>
      <c r="AT223">
        <v>46.5</v>
      </c>
      <c r="AU223">
        <v>1.292</v>
      </c>
      <c r="AV223">
        <v>1.085</v>
      </c>
      <c r="AW223">
        <v>0.72299999999999998</v>
      </c>
      <c r="AX223">
        <v>2.0150000000000001</v>
      </c>
      <c r="AY223">
        <v>5.1999999999999998E-2</v>
      </c>
      <c r="AZ223">
        <v>0</v>
      </c>
      <c r="BA223">
        <v>393</v>
      </c>
      <c r="BB223">
        <v>0</v>
      </c>
      <c r="BC223" t="s">
        <v>67</v>
      </c>
      <c r="BD223">
        <v>0</v>
      </c>
      <c r="BE223" t="s">
        <v>68</v>
      </c>
      <c r="BF223" t="s">
        <v>69</v>
      </c>
      <c r="BG223">
        <v>1.17</v>
      </c>
      <c r="BH223">
        <v>0</v>
      </c>
      <c r="BI223" s="1">
        <v>45824.325862812497</v>
      </c>
      <c r="BJ223">
        <v>3.6</v>
      </c>
      <c r="BK223">
        <v>0.73780000000000001</v>
      </c>
      <c r="BL223" s="36">
        <f>HLOOKUP($A223,차량별코스!$E$1:$AZ$20,_xlfn.XLOOKUP(탕데이터!$I223,차량별코스!$D$2:$D$20,차량별코스!$A$2:$A$20),0)</f>
        <v>8</v>
      </c>
      <c r="BM223">
        <f t="shared" si="52"/>
        <v>2915.0699999999988</v>
      </c>
      <c r="BN223">
        <f t="shared" si="53"/>
        <v>623.06200000000013</v>
      </c>
      <c r="BO223">
        <f>IF(COUNTIFS($BL$2:$BL223,$BL223,$O$2:$O223,$O223,$G$2:$G223,$G223)=1,_xlfn.MAXIFS($BO$2:$BO222,$O$2:$O222,$O223,$G$2:$G222,$G223)+1,_xlfn.MAXIFS($BO$2:$BO222,$O$2:$O222,$O223,$G$2:$G222,$G223))</f>
        <v>1</v>
      </c>
      <c r="BP223">
        <f t="shared" si="54"/>
        <v>2243.8000000000002</v>
      </c>
      <c r="BQ223">
        <f t="shared" si="55"/>
        <v>77.550000000000011</v>
      </c>
      <c r="BR223">
        <f t="shared" si="56"/>
        <v>65.14200000000001</v>
      </c>
      <c r="BS223">
        <f t="shared" si="57"/>
        <v>43.427999999999997</v>
      </c>
      <c r="BT223">
        <f t="shared" si="58"/>
        <v>120.97799999999999</v>
      </c>
      <c r="BU223">
        <f t="shared" si="59"/>
        <v>3.1019999999999999</v>
      </c>
      <c r="BV223">
        <f t="shared" si="60"/>
        <v>0</v>
      </c>
      <c r="BW223">
        <f t="shared" si="61"/>
        <v>2554</v>
      </c>
      <c r="BX223">
        <f t="shared" si="62"/>
        <v>1353</v>
      </c>
      <c r="BY223" t="str">
        <f t="shared" si="63"/>
        <v>직행1</v>
      </c>
      <c r="BZ223">
        <f t="shared" si="64"/>
        <v>8</v>
      </c>
    </row>
    <row r="224" spans="1:78" x14ac:dyDescent="0.3">
      <c r="A224" s="32">
        <f t="shared" si="65"/>
        <v>45809</v>
      </c>
      <c r="B224" s="1">
        <v>45809.839583333334</v>
      </c>
      <c r="C224" t="s">
        <v>60</v>
      </c>
      <c r="D224" t="s">
        <v>60</v>
      </c>
      <c r="E224" t="s">
        <v>60</v>
      </c>
      <c r="F224" t="s">
        <v>61</v>
      </c>
      <c r="G224" t="s">
        <v>62</v>
      </c>
      <c r="H224" t="s">
        <v>63</v>
      </c>
      <c r="I224" t="s">
        <v>76</v>
      </c>
      <c r="J224" t="s">
        <v>65</v>
      </c>
      <c r="K224" t="s">
        <v>66</v>
      </c>
      <c r="L224">
        <v>14</v>
      </c>
      <c r="M224">
        <v>1</v>
      </c>
      <c r="N224">
        <v>168</v>
      </c>
      <c r="O224">
        <v>1353</v>
      </c>
      <c r="P224" t="s">
        <v>241</v>
      </c>
      <c r="Q224" s="1">
        <v>45786.607561423611</v>
      </c>
      <c r="R224">
        <v>69.888000000000005</v>
      </c>
      <c r="S224">
        <v>26.786999999999999</v>
      </c>
      <c r="T224">
        <v>2.609</v>
      </c>
      <c r="U224">
        <v>6053</v>
      </c>
      <c r="V224">
        <v>22</v>
      </c>
      <c r="W224">
        <v>1595</v>
      </c>
      <c r="X224">
        <v>1475</v>
      </c>
      <c r="Y224">
        <v>4</v>
      </c>
      <c r="Z224">
        <v>54</v>
      </c>
      <c r="AA224">
        <v>0</v>
      </c>
      <c r="AB224">
        <v>0</v>
      </c>
      <c r="AC224">
        <v>110</v>
      </c>
      <c r="AD224">
        <v>41.57</v>
      </c>
      <c r="AE224">
        <v>56.717052000000002</v>
      </c>
      <c r="AF224">
        <v>61.3</v>
      </c>
      <c r="AG224">
        <v>6.2</v>
      </c>
      <c r="AH224">
        <v>11.1</v>
      </c>
      <c r="AI224">
        <v>10.199999999999999</v>
      </c>
      <c r="AJ224">
        <v>7.2</v>
      </c>
      <c r="AK224">
        <v>4</v>
      </c>
      <c r="AL224">
        <v>0</v>
      </c>
      <c r="AM224">
        <v>2.23</v>
      </c>
      <c r="AN224">
        <v>69.412999999999997</v>
      </c>
      <c r="AO224">
        <v>0.36299999999999999</v>
      </c>
      <c r="AP224">
        <v>26.350999999999999</v>
      </c>
      <c r="AQ224">
        <v>0.2</v>
      </c>
      <c r="AR224">
        <v>5.7229999999999999</v>
      </c>
      <c r="AS224">
        <v>77.266000000000005</v>
      </c>
      <c r="AT224">
        <v>61.3</v>
      </c>
      <c r="AU224">
        <v>6.2</v>
      </c>
      <c r="AV224">
        <v>11.1</v>
      </c>
      <c r="AW224">
        <v>10.199999999999999</v>
      </c>
      <c r="AX224">
        <v>7.2</v>
      </c>
      <c r="AY224">
        <v>4</v>
      </c>
      <c r="AZ224">
        <v>0</v>
      </c>
      <c r="BA224">
        <v>672</v>
      </c>
      <c r="BB224">
        <v>0</v>
      </c>
      <c r="BC224" t="s">
        <v>67</v>
      </c>
      <c r="BD224">
        <v>0</v>
      </c>
      <c r="BE224" t="s">
        <v>68</v>
      </c>
      <c r="BF224" t="s">
        <v>69</v>
      </c>
      <c r="BG224">
        <v>1.17</v>
      </c>
      <c r="BH224">
        <v>0</v>
      </c>
      <c r="BI224" s="1">
        <v>45824.325862812497</v>
      </c>
      <c r="BJ224">
        <v>3.6</v>
      </c>
      <c r="BK224">
        <v>0.72470000000000001</v>
      </c>
      <c r="BL224" s="36">
        <f>HLOOKUP($A224,차량별코스!$E$1:$AZ$20,_xlfn.XLOOKUP(탕데이터!$I224,차량별코스!$D$2:$D$20,차량별코스!$A$2:$A$20),0)</f>
        <v>8</v>
      </c>
      <c r="BM224">
        <f t="shared" si="52"/>
        <v>2915.0699999999988</v>
      </c>
      <c r="BN224">
        <f t="shared" si="53"/>
        <v>623.06200000000013</v>
      </c>
      <c r="BO224">
        <f>IF(COUNTIFS($BL$2:$BL224,$BL224,$O$2:$O224,$O224,$G$2:$G224,$G224)=1,_xlfn.MAXIFS($BO$2:$BO223,$O$2:$O223,$O224,$G$2:$G223,$G224)+1,_xlfn.MAXIFS($BO$2:$BO223,$O$2:$O223,$O224,$G$2:$G223,$G224))</f>
        <v>1</v>
      </c>
      <c r="BP224">
        <f t="shared" si="54"/>
        <v>2093.489</v>
      </c>
      <c r="BQ224">
        <f t="shared" si="55"/>
        <v>375.286</v>
      </c>
      <c r="BR224">
        <f t="shared" si="56"/>
        <v>671.88300000000004</v>
      </c>
      <c r="BS224">
        <f t="shared" si="57"/>
        <v>617.40599999999995</v>
      </c>
      <c r="BT224">
        <f t="shared" si="58"/>
        <v>435.81600000000003</v>
      </c>
      <c r="BU224">
        <f t="shared" si="59"/>
        <v>242.12</v>
      </c>
      <c r="BV224">
        <f t="shared" si="60"/>
        <v>0</v>
      </c>
      <c r="BW224">
        <f t="shared" si="61"/>
        <v>4436</v>
      </c>
      <c r="BX224">
        <f t="shared" si="62"/>
        <v>1353</v>
      </c>
      <c r="BY224" t="str">
        <f t="shared" si="63"/>
        <v>직행1</v>
      </c>
      <c r="BZ224">
        <f t="shared" si="64"/>
        <v>8</v>
      </c>
    </row>
    <row r="225" spans="1:78" x14ac:dyDescent="0.3">
      <c r="A225" s="32">
        <f t="shared" si="65"/>
        <v>45810</v>
      </c>
      <c r="B225" s="1">
        <v>45810.395428240743</v>
      </c>
      <c r="C225" t="s">
        <v>60</v>
      </c>
      <c r="D225" t="s">
        <v>60</v>
      </c>
      <c r="E225" t="s">
        <v>60</v>
      </c>
      <c r="F225" t="s">
        <v>61</v>
      </c>
      <c r="G225" t="s">
        <v>62</v>
      </c>
      <c r="H225" t="s">
        <v>63</v>
      </c>
      <c r="I225" t="s">
        <v>76</v>
      </c>
      <c r="J225" t="s">
        <v>65</v>
      </c>
      <c r="K225" t="s">
        <v>66</v>
      </c>
      <c r="L225">
        <v>14</v>
      </c>
      <c r="M225">
        <v>1</v>
      </c>
      <c r="N225">
        <v>168</v>
      </c>
      <c r="O225">
        <v>8415</v>
      </c>
      <c r="P225" t="s">
        <v>242</v>
      </c>
      <c r="Q225" s="1">
        <v>45786.607562384263</v>
      </c>
      <c r="R225">
        <v>39.731999999999999</v>
      </c>
      <c r="S225">
        <v>11.631</v>
      </c>
      <c r="T225">
        <v>3.4159999999999999</v>
      </c>
      <c r="U225">
        <v>4746</v>
      </c>
      <c r="V225">
        <v>34</v>
      </c>
      <c r="W225">
        <v>1257</v>
      </c>
      <c r="X225">
        <v>988</v>
      </c>
      <c r="Y225">
        <v>0</v>
      </c>
      <c r="Z225">
        <v>21</v>
      </c>
      <c r="AA225">
        <v>0</v>
      </c>
      <c r="AB225">
        <v>0</v>
      </c>
      <c r="AC225">
        <v>79</v>
      </c>
      <c r="AD225">
        <v>30.14</v>
      </c>
      <c r="AE225">
        <v>41.399445</v>
      </c>
      <c r="AF225">
        <v>94.9</v>
      </c>
      <c r="AG225">
        <v>1.4</v>
      </c>
      <c r="AH225">
        <v>2.5</v>
      </c>
      <c r="AI225">
        <v>1.2</v>
      </c>
      <c r="AJ225">
        <v>0</v>
      </c>
      <c r="AK225">
        <v>0</v>
      </c>
      <c r="AL225">
        <v>0</v>
      </c>
      <c r="AM225">
        <v>2.92</v>
      </c>
      <c r="AN225">
        <v>35.582999999999998</v>
      </c>
      <c r="AO225">
        <v>0.71599999999999997</v>
      </c>
      <c r="AP225">
        <v>26.484999999999999</v>
      </c>
      <c r="AQ225">
        <v>0.22700000000000001</v>
      </c>
      <c r="AR225">
        <v>0</v>
      </c>
      <c r="AS225">
        <v>52.853999999999999</v>
      </c>
      <c r="AT225">
        <v>74.337999999999994</v>
      </c>
      <c r="AU225">
        <v>1.097</v>
      </c>
      <c r="AV225">
        <v>1.958</v>
      </c>
      <c r="AW225">
        <v>0.94</v>
      </c>
      <c r="AX225">
        <v>0</v>
      </c>
      <c r="AY225">
        <v>0</v>
      </c>
      <c r="AZ225">
        <v>0</v>
      </c>
      <c r="BA225">
        <v>369</v>
      </c>
      <c r="BB225">
        <v>0</v>
      </c>
      <c r="BC225" t="s">
        <v>67</v>
      </c>
      <c r="BD225">
        <v>0</v>
      </c>
      <c r="BE225" t="s">
        <v>68</v>
      </c>
      <c r="BF225" t="s">
        <v>69</v>
      </c>
      <c r="BG225">
        <v>1.17</v>
      </c>
      <c r="BH225">
        <v>0</v>
      </c>
      <c r="BI225" s="1">
        <v>45824.325862812497</v>
      </c>
      <c r="BJ225">
        <v>3.6</v>
      </c>
      <c r="BK225">
        <v>0.94889999999999997</v>
      </c>
      <c r="BL225" s="36">
        <f>HLOOKUP($A225,차량별코스!$E$1:$AZ$20,_xlfn.XLOOKUP(탕데이터!$I225,차량별코스!$D$2:$D$20,차량별코스!$A$2:$A$20),0)</f>
        <v>9</v>
      </c>
      <c r="BM225">
        <f t="shared" si="52"/>
        <v>2002.9519999999998</v>
      </c>
      <c r="BN225">
        <f t="shared" si="53"/>
        <v>333.01400000000001</v>
      </c>
      <c r="BO225">
        <f>IF(COUNTIFS($BL$2:$BL225,$BL225,$O$2:$O225,$O225,$G$2:$G225,$G225)=1,_xlfn.MAXIFS($BO$2:$BO224,$O$2:$O224,$O225,$G$2:$G224,$G225)+1,_xlfn.MAXIFS($BO$2:$BO224,$O$2:$O224,$O225,$G$2:$G224,$G225))</f>
        <v>1</v>
      </c>
      <c r="BP225">
        <f t="shared" si="54"/>
        <v>3212.9540000000006</v>
      </c>
      <c r="BQ225">
        <f t="shared" si="55"/>
        <v>66.443999999999988</v>
      </c>
      <c r="BR225">
        <f t="shared" si="56"/>
        <v>118.65</v>
      </c>
      <c r="BS225">
        <f t="shared" si="57"/>
        <v>56.951999999999998</v>
      </c>
      <c r="BT225">
        <f t="shared" si="58"/>
        <v>0</v>
      </c>
      <c r="BU225">
        <f t="shared" si="59"/>
        <v>0</v>
      </c>
      <c r="BV225">
        <f t="shared" si="60"/>
        <v>0</v>
      </c>
      <c r="BW225">
        <f t="shared" si="61"/>
        <v>3455.0000000000009</v>
      </c>
      <c r="BX225">
        <f t="shared" si="62"/>
        <v>8415</v>
      </c>
      <c r="BY225" t="str">
        <f t="shared" si="63"/>
        <v>직행1</v>
      </c>
      <c r="BZ225">
        <f t="shared" si="64"/>
        <v>9</v>
      </c>
    </row>
    <row r="226" spans="1:78" x14ac:dyDescent="0.3">
      <c r="A226" s="32">
        <f t="shared" si="65"/>
        <v>45810</v>
      </c>
      <c r="B226" s="1">
        <v>45810.451597222222</v>
      </c>
      <c r="C226" t="s">
        <v>60</v>
      </c>
      <c r="D226" t="s">
        <v>60</v>
      </c>
      <c r="E226" t="s">
        <v>60</v>
      </c>
      <c r="F226" t="s">
        <v>61</v>
      </c>
      <c r="G226" t="s">
        <v>62</v>
      </c>
      <c r="H226" t="s">
        <v>63</v>
      </c>
      <c r="I226" t="s">
        <v>76</v>
      </c>
      <c r="J226" t="s">
        <v>65</v>
      </c>
      <c r="K226" t="s">
        <v>66</v>
      </c>
      <c r="L226">
        <v>14</v>
      </c>
      <c r="M226">
        <v>1</v>
      </c>
      <c r="N226">
        <v>168</v>
      </c>
      <c r="O226">
        <v>8415</v>
      </c>
      <c r="P226" t="s">
        <v>242</v>
      </c>
      <c r="Q226" s="1">
        <v>45786.607562384263</v>
      </c>
      <c r="R226">
        <v>19.146999999999998</v>
      </c>
      <c r="S226">
        <v>4.2290000000000001</v>
      </c>
      <c r="T226">
        <v>4.5279999999999996</v>
      </c>
      <c r="U226">
        <v>1572</v>
      </c>
      <c r="V226">
        <v>9</v>
      </c>
      <c r="W226">
        <v>124</v>
      </c>
      <c r="X226">
        <v>632</v>
      </c>
      <c r="Y226">
        <v>0</v>
      </c>
      <c r="Z226">
        <v>1</v>
      </c>
      <c r="AA226">
        <v>0</v>
      </c>
      <c r="AB226">
        <v>0</v>
      </c>
      <c r="AC226">
        <v>76</v>
      </c>
      <c r="AD226">
        <v>43.85</v>
      </c>
      <c r="AE226">
        <v>47.900790999999998</v>
      </c>
      <c r="AF226">
        <v>88.4</v>
      </c>
      <c r="AG226">
        <v>2.2000000000000002</v>
      </c>
      <c r="AH226">
        <v>5.7</v>
      </c>
      <c r="AI226">
        <v>3.7</v>
      </c>
      <c r="AJ226">
        <v>0</v>
      </c>
      <c r="AK226">
        <v>0</v>
      </c>
      <c r="AL226">
        <v>0</v>
      </c>
      <c r="AM226">
        <v>3.87</v>
      </c>
      <c r="AN226">
        <v>30.141999999999999</v>
      </c>
      <c r="AO226">
        <v>0.57299999999999995</v>
      </c>
      <c r="AP226">
        <v>7.8879999999999999</v>
      </c>
      <c r="AQ226">
        <v>0.313</v>
      </c>
      <c r="AR226">
        <v>0</v>
      </c>
      <c r="AS226">
        <v>5.2229999999999999</v>
      </c>
      <c r="AT226">
        <v>22.1</v>
      </c>
      <c r="AU226">
        <v>0.55000000000000004</v>
      </c>
      <c r="AV226">
        <v>1.425</v>
      </c>
      <c r="AW226">
        <v>0.92500000000000004</v>
      </c>
      <c r="AX226">
        <v>0</v>
      </c>
      <c r="AY226">
        <v>0</v>
      </c>
      <c r="AZ226">
        <v>0</v>
      </c>
      <c r="BA226">
        <v>157</v>
      </c>
      <c r="BB226">
        <v>0</v>
      </c>
      <c r="BC226" t="s">
        <v>67</v>
      </c>
      <c r="BD226">
        <v>0</v>
      </c>
      <c r="BE226" t="s">
        <v>68</v>
      </c>
      <c r="BF226" t="s">
        <v>69</v>
      </c>
      <c r="BG226">
        <v>1.17</v>
      </c>
      <c r="BH226">
        <v>0</v>
      </c>
      <c r="BI226" s="1">
        <v>45824.325862812497</v>
      </c>
      <c r="BJ226">
        <v>3.6</v>
      </c>
      <c r="BK226">
        <v>1.2577</v>
      </c>
      <c r="BL226" s="36">
        <f>HLOOKUP($A226,차량별코스!$E$1:$AZ$20,_xlfn.XLOOKUP(탕데이터!$I226,차량별코스!$D$2:$D$20,차량별코스!$A$2:$A$20),0)</f>
        <v>9</v>
      </c>
      <c r="BM226">
        <f t="shared" si="52"/>
        <v>2002.9519999999998</v>
      </c>
      <c r="BN226">
        <f t="shared" si="53"/>
        <v>333.01400000000001</v>
      </c>
      <c r="BO226">
        <f>IF(COUNTIFS($BL$2:$BL226,$BL226,$O$2:$O226,$O226,$G$2:$G226,$G226)=1,_xlfn.MAXIFS($BO$2:$BO225,$O$2:$O225,$O226,$G$2:$G225,$G226)+1,_xlfn.MAXIFS($BO$2:$BO225,$O$2:$O225,$O226,$G$2:$G225,$G226))</f>
        <v>1</v>
      </c>
      <c r="BP226">
        <f t="shared" si="54"/>
        <v>1256.6479999999999</v>
      </c>
      <c r="BQ226">
        <f t="shared" si="55"/>
        <v>34.584000000000003</v>
      </c>
      <c r="BR226">
        <f t="shared" si="56"/>
        <v>89.603999999999999</v>
      </c>
      <c r="BS226">
        <f t="shared" si="57"/>
        <v>58.164000000000009</v>
      </c>
      <c r="BT226">
        <f t="shared" si="58"/>
        <v>0</v>
      </c>
      <c r="BU226">
        <f t="shared" si="59"/>
        <v>0</v>
      </c>
      <c r="BV226">
        <f t="shared" si="60"/>
        <v>0</v>
      </c>
      <c r="BW226">
        <f t="shared" si="61"/>
        <v>1439</v>
      </c>
      <c r="BX226">
        <f t="shared" si="62"/>
        <v>8415</v>
      </c>
      <c r="BY226" t="str">
        <f t="shared" si="63"/>
        <v>직행1</v>
      </c>
      <c r="BZ226">
        <f t="shared" si="64"/>
        <v>9</v>
      </c>
    </row>
    <row r="227" spans="1:78" x14ac:dyDescent="0.3">
      <c r="A227" s="32">
        <f t="shared" si="65"/>
        <v>45810</v>
      </c>
      <c r="B227" s="1">
        <v>45810.475243055553</v>
      </c>
      <c r="C227" t="s">
        <v>60</v>
      </c>
      <c r="D227" t="s">
        <v>60</v>
      </c>
      <c r="E227" t="s">
        <v>60</v>
      </c>
      <c r="F227" t="s">
        <v>61</v>
      </c>
      <c r="G227" t="s">
        <v>62</v>
      </c>
      <c r="H227" t="s">
        <v>63</v>
      </c>
      <c r="I227" t="s">
        <v>76</v>
      </c>
      <c r="J227" t="s">
        <v>65</v>
      </c>
      <c r="K227" t="s">
        <v>66</v>
      </c>
      <c r="L227">
        <v>14</v>
      </c>
      <c r="M227">
        <v>1</v>
      </c>
      <c r="N227">
        <v>168</v>
      </c>
      <c r="O227">
        <v>8415</v>
      </c>
      <c r="P227" t="s">
        <v>242</v>
      </c>
      <c r="Q227" s="1">
        <v>45786.607562384263</v>
      </c>
      <c r="R227">
        <v>58.088000000000001</v>
      </c>
      <c r="S227">
        <v>14.864000000000001</v>
      </c>
      <c r="T227">
        <v>3.9079999999999999</v>
      </c>
      <c r="U227">
        <v>5363</v>
      </c>
      <c r="V227">
        <v>38</v>
      </c>
      <c r="W227">
        <v>965</v>
      </c>
      <c r="X227">
        <v>1547</v>
      </c>
      <c r="Y227">
        <v>0</v>
      </c>
      <c r="Z227">
        <v>8</v>
      </c>
      <c r="AA227">
        <v>0</v>
      </c>
      <c r="AB227">
        <v>0</v>
      </c>
      <c r="AC227">
        <v>82</v>
      </c>
      <c r="AD227">
        <v>38.99</v>
      </c>
      <c r="AE227">
        <v>47.962533000000001</v>
      </c>
      <c r="AF227">
        <v>89.6</v>
      </c>
      <c r="AG227">
        <v>2.5</v>
      </c>
      <c r="AH227">
        <v>2.9</v>
      </c>
      <c r="AI227">
        <v>4.9000000000000004</v>
      </c>
      <c r="AJ227">
        <v>0</v>
      </c>
      <c r="AK227">
        <v>0</v>
      </c>
      <c r="AL227">
        <v>0</v>
      </c>
      <c r="AM227">
        <v>3.34</v>
      </c>
      <c r="AN227">
        <v>36.052</v>
      </c>
      <c r="AO227">
        <v>0.70899999999999996</v>
      </c>
      <c r="AP227">
        <v>17.994</v>
      </c>
      <c r="AQ227">
        <v>0.25800000000000001</v>
      </c>
      <c r="AR227">
        <v>0</v>
      </c>
      <c r="AS227">
        <v>13.772</v>
      </c>
      <c r="AT227">
        <v>79.147000000000006</v>
      </c>
      <c r="AU227">
        <v>2.2080000000000002</v>
      </c>
      <c r="AV227">
        <v>2.5619999999999998</v>
      </c>
      <c r="AW227">
        <v>4.3280000000000003</v>
      </c>
      <c r="AX227">
        <v>0</v>
      </c>
      <c r="AY227">
        <v>0</v>
      </c>
      <c r="AZ227">
        <v>0</v>
      </c>
      <c r="BA227">
        <v>556</v>
      </c>
      <c r="BB227">
        <v>0</v>
      </c>
      <c r="BC227" t="s">
        <v>67</v>
      </c>
      <c r="BD227">
        <v>0</v>
      </c>
      <c r="BE227" t="s">
        <v>68</v>
      </c>
      <c r="BF227" t="s">
        <v>69</v>
      </c>
      <c r="BG227">
        <v>1.17</v>
      </c>
      <c r="BH227">
        <v>0</v>
      </c>
      <c r="BI227" s="1">
        <v>45824.325862812497</v>
      </c>
      <c r="BJ227">
        <v>3.6</v>
      </c>
      <c r="BK227">
        <v>1.0854999999999999</v>
      </c>
      <c r="BL227" s="36">
        <f>HLOOKUP($A227,차량별코스!$E$1:$AZ$20,_xlfn.XLOOKUP(탕데이터!$I227,차량별코스!$D$2:$D$20,차량별코스!$A$2:$A$20),0)</f>
        <v>9</v>
      </c>
      <c r="BM227">
        <f t="shared" si="52"/>
        <v>2002.9519999999998</v>
      </c>
      <c r="BN227">
        <f t="shared" si="53"/>
        <v>333.01400000000001</v>
      </c>
      <c r="BO227">
        <f>IF(COUNTIFS($BL$2:$BL227,$BL227,$O$2:$O227,$O227,$G$2:$G227,$G227)=1,_xlfn.MAXIFS($BO$2:$BO226,$O$2:$O226,$O227,$G$2:$G226,$G227)+1,_xlfn.MAXIFS($BO$2:$BO226,$O$2:$O226,$O227,$G$2:$G226,$G227))</f>
        <v>1</v>
      </c>
      <c r="BP227">
        <f t="shared" si="54"/>
        <v>3802.2479999999996</v>
      </c>
      <c r="BQ227">
        <f t="shared" si="55"/>
        <v>134.07500000000002</v>
      </c>
      <c r="BR227">
        <f t="shared" si="56"/>
        <v>155.52699999999999</v>
      </c>
      <c r="BS227">
        <f t="shared" si="57"/>
        <v>262.78700000000003</v>
      </c>
      <c r="BT227">
        <f t="shared" si="58"/>
        <v>0</v>
      </c>
      <c r="BU227">
        <f t="shared" si="59"/>
        <v>0</v>
      </c>
      <c r="BV227">
        <f t="shared" si="60"/>
        <v>0</v>
      </c>
      <c r="BW227">
        <f t="shared" si="61"/>
        <v>4354.6369999999997</v>
      </c>
      <c r="BX227">
        <f t="shared" si="62"/>
        <v>8415</v>
      </c>
      <c r="BY227" t="str">
        <f t="shared" si="63"/>
        <v>직행1</v>
      </c>
      <c r="BZ227">
        <f t="shared" si="64"/>
        <v>9</v>
      </c>
    </row>
    <row r="228" spans="1:78" x14ac:dyDescent="0.3">
      <c r="A228" s="32">
        <f t="shared" si="65"/>
        <v>45810</v>
      </c>
      <c r="B228" s="1">
        <v>45810.541458333333</v>
      </c>
      <c r="C228" t="s">
        <v>60</v>
      </c>
      <c r="D228" t="s">
        <v>60</v>
      </c>
      <c r="E228" t="s">
        <v>60</v>
      </c>
      <c r="F228" t="s">
        <v>61</v>
      </c>
      <c r="G228" t="s">
        <v>62</v>
      </c>
      <c r="H228" t="s">
        <v>63</v>
      </c>
      <c r="I228" t="s">
        <v>76</v>
      </c>
      <c r="J228" t="s">
        <v>65</v>
      </c>
      <c r="K228" t="s">
        <v>66</v>
      </c>
      <c r="L228">
        <v>14</v>
      </c>
      <c r="M228">
        <v>1</v>
      </c>
      <c r="N228">
        <v>168</v>
      </c>
      <c r="O228">
        <v>8415</v>
      </c>
      <c r="P228" t="s">
        <v>242</v>
      </c>
      <c r="Q228" s="1">
        <v>45786.607562384263</v>
      </c>
      <c r="R228">
        <v>17.193000000000001</v>
      </c>
      <c r="S228">
        <v>3.7869999999999999</v>
      </c>
      <c r="T228">
        <v>4.54</v>
      </c>
      <c r="U228">
        <v>1167</v>
      </c>
      <c r="V228">
        <v>5</v>
      </c>
      <c r="W228">
        <v>94</v>
      </c>
      <c r="X228">
        <v>556</v>
      </c>
      <c r="Y228">
        <v>0</v>
      </c>
      <c r="Z228">
        <v>3</v>
      </c>
      <c r="AA228">
        <v>0</v>
      </c>
      <c r="AB228">
        <v>0</v>
      </c>
      <c r="AC228">
        <v>85</v>
      </c>
      <c r="AD228">
        <v>53.04</v>
      </c>
      <c r="AE228">
        <v>57.953867000000002</v>
      </c>
      <c r="AF228">
        <v>98.2</v>
      </c>
      <c r="AG228">
        <v>0.2</v>
      </c>
      <c r="AH228">
        <v>0.5</v>
      </c>
      <c r="AI228">
        <v>1</v>
      </c>
      <c r="AJ228">
        <v>0.1</v>
      </c>
      <c r="AK228">
        <v>0</v>
      </c>
      <c r="AL228">
        <v>0</v>
      </c>
      <c r="AM228">
        <v>3.88</v>
      </c>
      <c r="AN228">
        <v>37.799999999999997</v>
      </c>
      <c r="AO228">
        <v>0.42799999999999999</v>
      </c>
      <c r="AP228">
        <v>8.0549999999999997</v>
      </c>
      <c r="AQ228">
        <v>0.29099999999999998</v>
      </c>
      <c r="AR228">
        <v>0</v>
      </c>
      <c r="AS228">
        <v>17.449000000000002</v>
      </c>
      <c r="AT228">
        <v>18.003</v>
      </c>
      <c r="AU228">
        <v>3.6999999999999998E-2</v>
      </c>
      <c r="AV228">
        <v>9.1999999999999998E-2</v>
      </c>
      <c r="AW228">
        <v>0.183</v>
      </c>
      <c r="AX228">
        <v>1.7999999999999999E-2</v>
      </c>
      <c r="AY228">
        <v>0</v>
      </c>
      <c r="AZ228">
        <v>0</v>
      </c>
      <c r="BA228">
        <v>166</v>
      </c>
      <c r="BB228">
        <v>0</v>
      </c>
      <c r="BC228" t="s">
        <v>67</v>
      </c>
      <c r="BD228">
        <v>0</v>
      </c>
      <c r="BE228" t="s">
        <v>68</v>
      </c>
      <c r="BF228" t="s">
        <v>69</v>
      </c>
      <c r="BG228">
        <v>1.17</v>
      </c>
      <c r="BH228">
        <v>0</v>
      </c>
      <c r="BI228" s="1">
        <v>45824.325862812497</v>
      </c>
      <c r="BJ228">
        <v>3.6</v>
      </c>
      <c r="BK228">
        <v>1.2611000000000001</v>
      </c>
      <c r="BL228" s="36">
        <f>HLOOKUP($A228,차량별코스!$E$1:$AZ$20,_xlfn.XLOOKUP(탕데이터!$I228,차량별코스!$D$2:$D$20,차량별코스!$A$2:$A$20),0)</f>
        <v>9</v>
      </c>
      <c r="BM228">
        <f t="shared" si="52"/>
        <v>2002.9519999999998</v>
      </c>
      <c r="BN228">
        <f t="shared" si="53"/>
        <v>333.01400000000001</v>
      </c>
      <c r="BO228">
        <f>IF(COUNTIFS($BL$2:$BL228,$BL228,$O$2:$O228,$O228,$G$2:$G228,$G228)=1,_xlfn.MAXIFS($BO$2:$BO227,$O$2:$O227,$O228,$G$2:$G227,$G228)+1,_xlfn.MAXIFS($BO$2:$BO227,$O$2:$O227,$O228,$G$2:$G227,$G228))</f>
        <v>1</v>
      </c>
      <c r="BP228">
        <f t="shared" si="54"/>
        <v>1046.9939999999999</v>
      </c>
      <c r="BQ228">
        <f t="shared" si="55"/>
        <v>2.3340000000000001</v>
      </c>
      <c r="BR228">
        <f t="shared" si="56"/>
        <v>5.835</v>
      </c>
      <c r="BS228">
        <f t="shared" si="57"/>
        <v>11.67</v>
      </c>
      <c r="BT228">
        <f t="shared" si="58"/>
        <v>1.167</v>
      </c>
      <c r="BU228">
        <f t="shared" si="59"/>
        <v>0</v>
      </c>
      <c r="BV228">
        <f t="shared" si="60"/>
        <v>0</v>
      </c>
      <c r="BW228">
        <f t="shared" si="61"/>
        <v>1068</v>
      </c>
      <c r="BX228">
        <f t="shared" si="62"/>
        <v>8415</v>
      </c>
      <c r="BY228" t="str">
        <f t="shared" si="63"/>
        <v>직행1</v>
      </c>
      <c r="BZ228">
        <f t="shared" si="64"/>
        <v>9</v>
      </c>
    </row>
    <row r="229" spans="1:78" x14ac:dyDescent="0.3">
      <c r="A229" s="32">
        <f t="shared" si="65"/>
        <v>45810</v>
      </c>
      <c r="B229" s="1">
        <v>45810.607106481482</v>
      </c>
      <c r="C229" t="s">
        <v>60</v>
      </c>
      <c r="D229" t="s">
        <v>60</v>
      </c>
      <c r="E229" t="s">
        <v>60</v>
      </c>
      <c r="F229" t="s">
        <v>61</v>
      </c>
      <c r="G229" t="s">
        <v>62</v>
      </c>
      <c r="H229" t="s">
        <v>63</v>
      </c>
      <c r="I229" t="s">
        <v>76</v>
      </c>
      <c r="J229" t="s">
        <v>65</v>
      </c>
      <c r="K229" t="s">
        <v>66</v>
      </c>
      <c r="L229">
        <v>14</v>
      </c>
      <c r="M229">
        <v>1</v>
      </c>
      <c r="N229">
        <v>168</v>
      </c>
      <c r="O229">
        <v>8415</v>
      </c>
      <c r="P229" t="s">
        <v>242</v>
      </c>
      <c r="Q229" s="1">
        <v>45786.607562384263</v>
      </c>
      <c r="R229">
        <v>19.163</v>
      </c>
      <c r="S229">
        <v>4.5369999999999999</v>
      </c>
      <c r="T229">
        <v>4.2240000000000002</v>
      </c>
      <c r="U229">
        <v>1550</v>
      </c>
      <c r="V229">
        <v>45</v>
      </c>
      <c r="W229">
        <v>247</v>
      </c>
      <c r="X229">
        <v>544</v>
      </c>
      <c r="Y229">
        <v>0</v>
      </c>
      <c r="Z229">
        <v>4</v>
      </c>
      <c r="AA229">
        <v>0</v>
      </c>
      <c r="AB229">
        <v>0</v>
      </c>
      <c r="AC229">
        <v>83</v>
      </c>
      <c r="AD229">
        <v>44.51</v>
      </c>
      <c r="AE229">
        <v>54.838543000000001</v>
      </c>
      <c r="AF229">
        <v>97.7</v>
      </c>
      <c r="AG229">
        <v>0.3</v>
      </c>
      <c r="AH229">
        <v>0.3</v>
      </c>
      <c r="AI229">
        <v>1.6</v>
      </c>
      <c r="AJ229">
        <v>0</v>
      </c>
      <c r="AK229">
        <v>0</v>
      </c>
      <c r="AL229">
        <v>0</v>
      </c>
      <c r="AM229">
        <v>3.61</v>
      </c>
      <c r="AN229">
        <v>38.588000000000001</v>
      </c>
      <c r="AO229">
        <v>2.903</v>
      </c>
      <c r="AP229">
        <v>15.935</v>
      </c>
      <c r="AQ229">
        <v>0.26100000000000001</v>
      </c>
      <c r="AR229">
        <v>0</v>
      </c>
      <c r="AS229">
        <v>20.873999999999999</v>
      </c>
      <c r="AT229">
        <v>24.425000000000001</v>
      </c>
      <c r="AU229">
        <v>7.4999999999999997E-2</v>
      </c>
      <c r="AV229">
        <v>7.4999999999999997E-2</v>
      </c>
      <c r="AW229">
        <v>0.4</v>
      </c>
      <c r="AX229">
        <v>0</v>
      </c>
      <c r="AY229">
        <v>0</v>
      </c>
      <c r="AZ229">
        <v>0</v>
      </c>
      <c r="BA229">
        <v>188</v>
      </c>
      <c r="BB229">
        <v>0</v>
      </c>
      <c r="BC229" t="s">
        <v>67</v>
      </c>
      <c r="BD229">
        <v>0</v>
      </c>
      <c r="BE229" t="s">
        <v>68</v>
      </c>
      <c r="BF229" t="s">
        <v>69</v>
      </c>
      <c r="BG229">
        <v>1.17</v>
      </c>
      <c r="BH229">
        <v>0</v>
      </c>
      <c r="BI229" s="1">
        <v>45824.325862812497</v>
      </c>
      <c r="BJ229">
        <v>3.6</v>
      </c>
      <c r="BK229">
        <v>1.1733</v>
      </c>
      <c r="BL229" s="36">
        <f>HLOOKUP($A229,차량별코스!$E$1:$AZ$20,_xlfn.XLOOKUP(탕데이터!$I229,차량별코스!$D$2:$D$20,차량별코스!$A$2:$A$20),0)</f>
        <v>9</v>
      </c>
      <c r="BM229">
        <f t="shared" si="52"/>
        <v>2002.9519999999998</v>
      </c>
      <c r="BN229">
        <f t="shared" si="53"/>
        <v>333.01400000000001</v>
      </c>
      <c r="BO229">
        <f>IF(COUNTIFS($BL$2:$BL229,$BL229,$O$2:$O229,$O229,$G$2:$G229,$G229)=1,_xlfn.MAXIFS($BO$2:$BO228,$O$2:$O228,$O229,$G$2:$G228,$G229)+1,_xlfn.MAXIFS($BO$2:$BO228,$O$2:$O228,$O229,$G$2:$G228,$G229))</f>
        <v>1</v>
      </c>
      <c r="BP229">
        <f t="shared" si="54"/>
        <v>1222.3499999999999</v>
      </c>
      <c r="BQ229">
        <f t="shared" si="55"/>
        <v>4.6500000000000004</v>
      </c>
      <c r="BR229">
        <f t="shared" si="56"/>
        <v>4.6500000000000004</v>
      </c>
      <c r="BS229">
        <f t="shared" si="57"/>
        <v>24.8</v>
      </c>
      <c r="BT229">
        <f t="shared" si="58"/>
        <v>0</v>
      </c>
      <c r="BU229">
        <f t="shared" si="59"/>
        <v>0</v>
      </c>
      <c r="BV229">
        <f t="shared" si="60"/>
        <v>0</v>
      </c>
      <c r="BW229">
        <f t="shared" si="61"/>
        <v>1256.45</v>
      </c>
      <c r="BX229">
        <f t="shared" si="62"/>
        <v>8415</v>
      </c>
      <c r="BY229" t="str">
        <f t="shared" si="63"/>
        <v>직행1</v>
      </c>
      <c r="BZ229">
        <f t="shared" si="64"/>
        <v>9</v>
      </c>
    </row>
    <row r="230" spans="1:78" x14ac:dyDescent="0.3">
      <c r="A230" s="32">
        <f t="shared" si="65"/>
        <v>45810</v>
      </c>
      <c r="B230" s="1">
        <v>45810.628171296295</v>
      </c>
      <c r="C230" t="s">
        <v>60</v>
      </c>
      <c r="D230" t="s">
        <v>60</v>
      </c>
      <c r="E230" t="s">
        <v>60</v>
      </c>
      <c r="F230" t="s">
        <v>61</v>
      </c>
      <c r="G230" t="s">
        <v>62</v>
      </c>
      <c r="H230" t="s">
        <v>63</v>
      </c>
      <c r="I230" t="s">
        <v>76</v>
      </c>
      <c r="J230" t="s">
        <v>65</v>
      </c>
      <c r="K230" t="s">
        <v>66</v>
      </c>
      <c r="L230">
        <v>14</v>
      </c>
      <c r="M230">
        <v>1</v>
      </c>
      <c r="N230">
        <v>168</v>
      </c>
      <c r="O230">
        <v>8415</v>
      </c>
      <c r="P230" t="s">
        <v>242</v>
      </c>
      <c r="Q230" s="1">
        <v>45786.607562384263</v>
      </c>
      <c r="R230">
        <v>17.477</v>
      </c>
      <c r="S230">
        <v>4.1040000000000001</v>
      </c>
      <c r="T230">
        <v>4.2590000000000003</v>
      </c>
      <c r="U230">
        <v>1527</v>
      </c>
      <c r="V230">
        <v>24</v>
      </c>
      <c r="W230">
        <v>195</v>
      </c>
      <c r="X230">
        <v>357</v>
      </c>
      <c r="Y230">
        <v>0</v>
      </c>
      <c r="Z230">
        <v>2</v>
      </c>
      <c r="AA230">
        <v>0</v>
      </c>
      <c r="AB230">
        <v>0</v>
      </c>
      <c r="AC230">
        <v>79</v>
      </c>
      <c r="AD230">
        <v>41.2</v>
      </c>
      <c r="AE230">
        <v>48.101745999999999</v>
      </c>
      <c r="AF230">
        <v>98.4</v>
      </c>
      <c r="AG230">
        <v>0.2</v>
      </c>
      <c r="AH230">
        <v>0.4</v>
      </c>
      <c r="AI230">
        <v>0.9</v>
      </c>
      <c r="AJ230">
        <v>0</v>
      </c>
      <c r="AK230">
        <v>0</v>
      </c>
      <c r="AL230">
        <v>0</v>
      </c>
      <c r="AM230">
        <v>3.64</v>
      </c>
      <c r="AN230">
        <v>32.692999999999998</v>
      </c>
      <c r="AO230">
        <v>1.5720000000000001</v>
      </c>
      <c r="AP230">
        <v>12.77</v>
      </c>
      <c r="AQ230">
        <v>0.17199999999999999</v>
      </c>
      <c r="AR230">
        <v>0</v>
      </c>
      <c r="AS230">
        <v>11.444000000000001</v>
      </c>
      <c r="AT230">
        <v>24.6</v>
      </c>
      <c r="AU230">
        <v>0.05</v>
      </c>
      <c r="AV230">
        <v>0.1</v>
      </c>
      <c r="AW230">
        <v>0.22500000000000001</v>
      </c>
      <c r="AX230">
        <v>0</v>
      </c>
      <c r="AY230">
        <v>0</v>
      </c>
      <c r="AZ230">
        <v>0</v>
      </c>
      <c r="BA230">
        <v>166</v>
      </c>
      <c r="BB230">
        <v>0</v>
      </c>
      <c r="BC230" t="s">
        <v>67</v>
      </c>
      <c r="BD230">
        <v>0</v>
      </c>
      <c r="BE230" t="s">
        <v>68</v>
      </c>
      <c r="BF230" t="s">
        <v>69</v>
      </c>
      <c r="BG230">
        <v>1.17</v>
      </c>
      <c r="BH230">
        <v>0</v>
      </c>
      <c r="BI230" s="1">
        <v>45824.325862812497</v>
      </c>
      <c r="BJ230">
        <v>3.6</v>
      </c>
      <c r="BK230">
        <v>1.1829000000000001</v>
      </c>
      <c r="BL230" s="36">
        <f>HLOOKUP($A230,차량별코스!$E$1:$AZ$20,_xlfn.XLOOKUP(탕데이터!$I230,차량별코스!$D$2:$D$20,차량별코스!$A$2:$A$20),0)</f>
        <v>9</v>
      </c>
      <c r="BM230">
        <f t="shared" si="52"/>
        <v>2002.9519999999998</v>
      </c>
      <c r="BN230">
        <f t="shared" si="53"/>
        <v>333.01400000000001</v>
      </c>
      <c r="BO230">
        <f>IF(COUNTIFS($BL$2:$BL230,$BL230,$O$2:$O230,$O230,$G$2:$G230,$G230)=1,_xlfn.MAXIFS($BO$2:$BO229,$O$2:$O229,$O230,$G$2:$G229,$G230)+1,_xlfn.MAXIFS($BO$2:$BO229,$O$2:$O229,$O230,$G$2:$G229,$G230))</f>
        <v>1</v>
      </c>
      <c r="BP230">
        <f t="shared" si="54"/>
        <v>1283.5680000000002</v>
      </c>
      <c r="BQ230">
        <f t="shared" si="55"/>
        <v>3.0540000000000003</v>
      </c>
      <c r="BR230">
        <f t="shared" si="56"/>
        <v>6.1080000000000005</v>
      </c>
      <c r="BS230">
        <f t="shared" si="57"/>
        <v>13.743000000000002</v>
      </c>
      <c r="BT230">
        <f t="shared" si="58"/>
        <v>0</v>
      </c>
      <c r="BU230">
        <f t="shared" si="59"/>
        <v>0</v>
      </c>
      <c r="BV230">
        <f t="shared" si="60"/>
        <v>0</v>
      </c>
      <c r="BW230">
        <f t="shared" si="61"/>
        <v>1306.4730000000002</v>
      </c>
      <c r="BX230">
        <f t="shared" si="62"/>
        <v>8415</v>
      </c>
      <c r="BY230" t="str">
        <f t="shared" si="63"/>
        <v>직행1</v>
      </c>
      <c r="BZ230">
        <f t="shared" si="64"/>
        <v>9</v>
      </c>
    </row>
    <row r="231" spans="1:78" x14ac:dyDescent="0.3">
      <c r="A231" s="32">
        <f t="shared" si="65"/>
        <v>45810</v>
      </c>
      <c r="B231" s="1">
        <v>45810.652187500003</v>
      </c>
      <c r="C231" t="s">
        <v>60</v>
      </c>
      <c r="D231" t="s">
        <v>60</v>
      </c>
      <c r="E231" t="s">
        <v>60</v>
      </c>
      <c r="F231" t="s">
        <v>61</v>
      </c>
      <c r="G231" t="s">
        <v>62</v>
      </c>
      <c r="H231" t="s">
        <v>63</v>
      </c>
      <c r="I231" t="s">
        <v>76</v>
      </c>
      <c r="J231" t="s">
        <v>65</v>
      </c>
      <c r="K231" t="s">
        <v>66</v>
      </c>
      <c r="L231">
        <v>14</v>
      </c>
      <c r="M231">
        <v>1</v>
      </c>
      <c r="N231">
        <v>168</v>
      </c>
      <c r="O231">
        <v>8415</v>
      </c>
      <c r="P231" t="s">
        <v>242</v>
      </c>
      <c r="Q231" s="1">
        <v>45786.607562384263</v>
      </c>
      <c r="R231">
        <v>61.253999999999998</v>
      </c>
      <c r="S231">
        <v>17.744</v>
      </c>
      <c r="T231">
        <v>3.452</v>
      </c>
      <c r="U231">
        <v>5331</v>
      </c>
      <c r="V231">
        <v>44</v>
      </c>
      <c r="W231">
        <v>854</v>
      </c>
      <c r="X231">
        <v>1571</v>
      </c>
      <c r="Y231">
        <v>0</v>
      </c>
      <c r="Z231">
        <v>22</v>
      </c>
      <c r="AA231">
        <v>0</v>
      </c>
      <c r="AB231">
        <v>0</v>
      </c>
      <c r="AC231">
        <v>104</v>
      </c>
      <c r="AD231">
        <v>41.36</v>
      </c>
      <c r="AE231">
        <v>49.743825000000001</v>
      </c>
      <c r="AF231">
        <v>92.9</v>
      </c>
      <c r="AG231">
        <v>1.9</v>
      </c>
      <c r="AH231">
        <v>2.1</v>
      </c>
      <c r="AI231">
        <v>2.4</v>
      </c>
      <c r="AJ231">
        <v>0.6</v>
      </c>
      <c r="AK231">
        <v>0</v>
      </c>
      <c r="AL231">
        <v>0</v>
      </c>
      <c r="AM231">
        <v>2.95</v>
      </c>
      <c r="AN231">
        <v>43.508000000000003</v>
      </c>
      <c r="AO231">
        <v>0.82499999999999996</v>
      </c>
      <c r="AP231">
        <v>16.018999999999998</v>
      </c>
      <c r="AQ231">
        <v>0.245</v>
      </c>
      <c r="AR231">
        <v>0</v>
      </c>
      <c r="AS231">
        <v>35.915999999999997</v>
      </c>
      <c r="AT231">
        <v>82.061999999999998</v>
      </c>
      <c r="AU231">
        <v>1.6779999999999999</v>
      </c>
      <c r="AV231">
        <v>1.855</v>
      </c>
      <c r="AW231">
        <v>2.12</v>
      </c>
      <c r="AX231">
        <v>0.53</v>
      </c>
      <c r="AY231">
        <v>0</v>
      </c>
      <c r="AZ231">
        <v>0</v>
      </c>
      <c r="BA231">
        <v>594</v>
      </c>
      <c r="BB231">
        <v>0</v>
      </c>
      <c r="BC231" t="s">
        <v>67</v>
      </c>
      <c r="BD231">
        <v>0</v>
      </c>
      <c r="BE231" t="s">
        <v>68</v>
      </c>
      <c r="BF231" t="s">
        <v>69</v>
      </c>
      <c r="BG231">
        <v>1.17</v>
      </c>
      <c r="BH231">
        <v>0</v>
      </c>
      <c r="BI231" s="1">
        <v>45824.325862812497</v>
      </c>
      <c r="BJ231">
        <v>3.6</v>
      </c>
      <c r="BK231">
        <v>0.95889999999999997</v>
      </c>
      <c r="BL231" s="36">
        <f>HLOOKUP($A231,차량별코스!$E$1:$AZ$20,_xlfn.XLOOKUP(탕데이터!$I231,차량별코스!$D$2:$D$20,차량별코스!$A$2:$A$20),0)</f>
        <v>9</v>
      </c>
      <c r="BM231">
        <f t="shared" si="52"/>
        <v>2002.9519999999998</v>
      </c>
      <c r="BN231">
        <f t="shared" si="53"/>
        <v>333.01400000000001</v>
      </c>
      <c r="BO231">
        <f>IF(COUNTIFS($BL$2:$BL231,$BL231,$O$2:$O231,$O231,$G$2:$G231,$G231)=1,_xlfn.MAXIFS($BO$2:$BO230,$O$2:$O230,$O231,$G$2:$G230,$G231)+1,_xlfn.MAXIFS($BO$2:$BO230,$O$2:$O230,$O231,$G$2:$G230,$G231))</f>
        <v>1</v>
      </c>
      <c r="BP231">
        <f t="shared" si="54"/>
        <v>4054.4990000000007</v>
      </c>
      <c r="BQ231">
        <f t="shared" si="55"/>
        <v>101.289</v>
      </c>
      <c r="BR231">
        <f t="shared" si="56"/>
        <v>111.95100000000001</v>
      </c>
      <c r="BS231">
        <f t="shared" si="57"/>
        <v>127.944</v>
      </c>
      <c r="BT231">
        <f t="shared" si="58"/>
        <v>31.986000000000001</v>
      </c>
      <c r="BU231">
        <f t="shared" si="59"/>
        <v>0</v>
      </c>
      <c r="BV231">
        <f t="shared" si="60"/>
        <v>0</v>
      </c>
      <c r="BW231">
        <f t="shared" si="61"/>
        <v>4427.6690000000008</v>
      </c>
      <c r="BX231">
        <f t="shared" si="62"/>
        <v>8415</v>
      </c>
      <c r="BY231" t="str">
        <f t="shared" si="63"/>
        <v>직행1</v>
      </c>
      <c r="BZ231">
        <f t="shared" si="64"/>
        <v>9</v>
      </c>
    </row>
    <row r="232" spans="1:78" x14ac:dyDescent="0.3">
      <c r="A232" s="32">
        <f t="shared" si="65"/>
        <v>45810</v>
      </c>
      <c r="B232" s="1">
        <v>45810.715081018519</v>
      </c>
      <c r="C232" t="s">
        <v>60</v>
      </c>
      <c r="D232" t="s">
        <v>60</v>
      </c>
      <c r="E232" t="s">
        <v>60</v>
      </c>
      <c r="F232" t="s">
        <v>61</v>
      </c>
      <c r="G232" t="s">
        <v>62</v>
      </c>
      <c r="H232" t="s">
        <v>63</v>
      </c>
      <c r="I232" t="s">
        <v>76</v>
      </c>
      <c r="J232" t="s">
        <v>65</v>
      </c>
      <c r="K232" t="s">
        <v>66</v>
      </c>
      <c r="L232">
        <v>14</v>
      </c>
      <c r="M232">
        <v>1</v>
      </c>
      <c r="N232">
        <v>168</v>
      </c>
      <c r="O232">
        <v>8415</v>
      </c>
      <c r="P232" t="s">
        <v>242</v>
      </c>
      <c r="Q232" s="1">
        <v>45786.607562384263</v>
      </c>
      <c r="R232">
        <v>40.546999999999997</v>
      </c>
      <c r="S232">
        <v>13.698</v>
      </c>
      <c r="T232">
        <v>2.96</v>
      </c>
      <c r="U232">
        <v>5086</v>
      </c>
      <c r="V232">
        <v>31</v>
      </c>
      <c r="W232">
        <v>1396</v>
      </c>
      <c r="X232">
        <v>1039</v>
      </c>
      <c r="Y232">
        <v>0</v>
      </c>
      <c r="Z232">
        <v>15</v>
      </c>
      <c r="AA232">
        <v>0</v>
      </c>
      <c r="AB232">
        <v>0</v>
      </c>
      <c r="AC232">
        <v>88</v>
      </c>
      <c r="AD232">
        <v>28.7</v>
      </c>
      <c r="AE232">
        <v>39.893189999999997</v>
      </c>
      <c r="AF232">
        <v>54.7</v>
      </c>
      <c r="AG232">
        <v>15.9</v>
      </c>
      <c r="AH232">
        <v>16.7</v>
      </c>
      <c r="AI232">
        <v>10.9</v>
      </c>
      <c r="AJ232">
        <v>1.8</v>
      </c>
      <c r="AK232">
        <v>0</v>
      </c>
      <c r="AL232">
        <v>0</v>
      </c>
      <c r="AM232">
        <v>2.5299999999999998</v>
      </c>
      <c r="AN232">
        <v>40.26</v>
      </c>
      <c r="AO232">
        <v>0.61</v>
      </c>
      <c r="AP232">
        <v>27.448</v>
      </c>
      <c r="AQ232">
        <v>0.247</v>
      </c>
      <c r="AR232">
        <v>0</v>
      </c>
      <c r="AS232">
        <v>36.994</v>
      </c>
      <c r="AT232">
        <v>45.582999999999998</v>
      </c>
      <c r="AU232">
        <v>13.25</v>
      </c>
      <c r="AV232">
        <v>13.917</v>
      </c>
      <c r="AW232">
        <v>9.0830000000000002</v>
      </c>
      <c r="AX232">
        <v>1.5</v>
      </c>
      <c r="AY232">
        <v>0</v>
      </c>
      <c r="AZ232">
        <v>0</v>
      </c>
      <c r="BA232">
        <v>383</v>
      </c>
      <c r="BB232">
        <v>0</v>
      </c>
      <c r="BC232" t="s">
        <v>67</v>
      </c>
      <c r="BD232">
        <v>0</v>
      </c>
      <c r="BE232" t="s">
        <v>68</v>
      </c>
      <c r="BF232" t="s">
        <v>69</v>
      </c>
      <c r="BG232">
        <v>1.17</v>
      </c>
      <c r="BH232">
        <v>0</v>
      </c>
      <c r="BI232" s="1">
        <v>45824.325862812497</v>
      </c>
      <c r="BJ232">
        <v>3.6</v>
      </c>
      <c r="BK232">
        <v>0.82220000000000004</v>
      </c>
      <c r="BL232" s="36">
        <f>HLOOKUP($A232,차량별코스!$E$1:$AZ$20,_xlfn.XLOOKUP(탕데이터!$I232,차량별코스!$D$2:$D$20,차량별코스!$A$2:$A$20),0)</f>
        <v>9</v>
      </c>
      <c r="BM232">
        <f t="shared" si="52"/>
        <v>2002.9519999999998</v>
      </c>
      <c r="BN232">
        <f t="shared" si="53"/>
        <v>333.01400000000001</v>
      </c>
      <c r="BO232">
        <f>IF(COUNTIFS($BL$2:$BL232,$BL232,$O$2:$O232,$O232,$G$2:$G232,$G232)=1,_xlfn.MAXIFS($BO$2:$BO231,$O$2:$O231,$O232,$G$2:$G231,$G232)+1,_xlfn.MAXIFS($BO$2:$BO231,$O$2:$O231,$O232,$G$2:$G231,$G232))</f>
        <v>1</v>
      </c>
      <c r="BP232">
        <f t="shared" si="54"/>
        <v>1355.0420000000004</v>
      </c>
      <c r="BQ232">
        <f t="shared" si="55"/>
        <v>808.67399999999998</v>
      </c>
      <c r="BR232">
        <f t="shared" si="56"/>
        <v>849.36199999999985</v>
      </c>
      <c r="BS232">
        <f t="shared" si="57"/>
        <v>554.37400000000002</v>
      </c>
      <c r="BT232">
        <f t="shared" si="58"/>
        <v>91.548000000000016</v>
      </c>
      <c r="BU232">
        <f t="shared" si="59"/>
        <v>0</v>
      </c>
      <c r="BV232">
        <f t="shared" si="60"/>
        <v>0</v>
      </c>
      <c r="BW232">
        <f t="shared" si="61"/>
        <v>3659.0000000000005</v>
      </c>
      <c r="BX232">
        <f t="shared" si="62"/>
        <v>8415</v>
      </c>
      <c r="BY232" t="str">
        <f t="shared" si="63"/>
        <v>직행1</v>
      </c>
      <c r="BZ232">
        <f t="shared" si="64"/>
        <v>9</v>
      </c>
    </row>
    <row r="233" spans="1:78" x14ac:dyDescent="0.3">
      <c r="A233" s="32">
        <f t="shared" si="65"/>
        <v>45810</v>
      </c>
      <c r="B233" s="1">
        <v>45810.839699074073</v>
      </c>
      <c r="C233" t="s">
        <v>60</v>
      </c>
      <c r="D233" t="s">
        <v>60</v>
      </c>
      <c r="E233" t="s">
        <v>60</v>
      </c>
      <c r="F233" t="s">
        <v>61</v>
      </c>
      <c r="G233" t="s">
        <v>62</v>
      </c>
      <c r="H233" t="s">
        <v>63</v>
      </c>
      <c r="I233" t="s">
        <v>76</v>
      </c>
      <c r="J233" t="s">
        <v>65</v>
      </c>
      <c r="K233" t="s">
        <v>66</v>
      </c>
      <c r="L233">
        <v>14</v>
      </c>
      <c r="M233">
        <v>1</v>
      </c>
      <c r="N233">
        <v>168</v>
      </c>
      <c r="O233">
        <v>8415</v>
      </c>
      <c r="P233" t="s">
        <v>242</v>
      </c>
      <c r="Q233" s="1">
        <v>45786.607562384263</v>
      </c>
      <c r="R233">
        <v>60.412999999999997</v>
      </c>
      <c r="S233">
        <v>16.818999999999999</v>
      </c>
      <c r="T233">
        <v>3.5920000000000001</v>
      </c>
      <c r="U233">
        <v>5752</v>
      </c>
      <c r="V233">
        <v>49</v>
      </c>
      <c r="W233">
        <v>1138</v>
      </c>
      <c r="X233">
        <v>1574</v>
      </c>
      <c r="Y233">
        <v>0</v>
      </c>
      <c r="Z233">
        <v>12</v>
      </c>
      <c r="AA233">
        <v>0</v>
      </c>
      <c r="AB233">
        <v>0</v>
      </c>
      <c r="AC233">
        <v>93</v>
      </c>
      <c r="AD233">
        <v>37.81</v>
      </c>
      <c r="AE233">
        <v>47.642254999999999</v>
      </c>
      <c r="AF233">
        <v>90</v>
      </c>
      <c r="AG233">
        <v>2.9</v>
      </c>
      <c r="AH233">
        <v>2.9</v>
      </c>
      <c r="AI233">
        <v>3.2</v>
      </c>
      <c r="AJ233">
        <v>1.1000000000000001</v>
      </c>
      <c r="AK233">
        <v>0</v>
      </c>
      <c r="AL233">
        <v>0</v>
      </c>
      <c r="AM233">
        <v>3.07</v>
      </c>
      <c r="AN233">
        <v>39.621000000000002</v>
      </c>
      <c r="AO233">
        <v>0.85199999999999998</v>
      </c>
      <c r="AP233">
        <v>19.783999999999999</v>
      </c>
      <c r="AQ233">
        <v>0.248</v>
      </c>
      <c r="AR233">
        <v>0</v>
      </c>
      <c r="AS233">
        <v>19.863</v>
      </c>
      <c r="AT233">
        <v>85.5</v>
      </c>
      <c r="AU233">
        <v>2.7549999999999999</v>
      </c>
      <c r="AV233">
        <v>2.7549999999999999</v>
      </c>
      <c r="AW233">
        <v>3.04</v>
      </c>
      <c r="AX233">
        <v>1.0449999999999999</v>
      </c>
      <c r="AY233">
        <v>0</v>
      </c>
      <c r="AZ233">
        <v>0</v>
      </c>
      <c r="BA233">
        <v>564</v>
      </c>
      <c r="BB233">
        <v>0</v>
      </c>
      <c r="BC233" t="s">
        <v>67</v>
      </c>
      <c r="BD233">
        <v>0</v>
      </c>
      <c r="BE233" t="s">
        <v>68</v>
      </c>
      <c r="BF233" t="s">
        <v>69</v>
      </c>
      <c r="BG233">
        <v>1.17</v>
      </c>
      <c r="BH233">
        <v>0</v>
      </c>
      <c r="BI233" s="1">
        <v>45824.325862812497</v>
      </c>
      <c r="BJ233">
        <v>3.6</v>
      </c>
      <c r="BK233">
        <v>0.99780000000000002</v>
      </c>
      <c r="BL233" s="36">
        <f>HLOOKUP($A233,차량별코스!$E$1:$AZ$20,_xlfn.XLOOKUP(탕데이터!$I233,차량별코스!$D$2:$D$20,차량별코스!$A$2:$A$20),0)</f>
        <v>9</v>
      </c>
      <c r="BM233">
        <f t="shared" si="52"/>
        <v>2002.9519999999998</v>
      </c>
      <c r="BN233">
        <f t="shared" si="53"/>
        <v>333.01400000000001</v>
      </c>
      <c r="BO233">
        <f>IF(COUNTIFS($BL$2:$BL233,$BL233,$O$2:$O233,$O233,$G$2:$G233,$G233)=1,_xlfn.MAXIFS($BO$2:$BO232,$O$2:$O232,$O233,$G$2:$G232,$G233)+1,_xlfn.MAXIFS($BO$2:$BO232,$O$2:$O232,$O233,$G$2:$G232,$G233))</f>
        <v>1</v>
      </c>
      <c r="BP233">
        <f t="shared" si="54"/>
        <v>3989.8</v>
      </c>
      <c r="BQ233">
        <f t="shared" si="55"/>
        <v>166.80799999999999</v>
      </c>
      <c r="BR233">
        <f t="shared" si="56"/>
        <v>166.80799999999999</v>
      </c>
      <c r="BS233">
        <f t="shared" si="57"/>
        <v>184.06399999999999</v>
      </c>
      <c r="BT233">
        <f t="shared" si="58"/>
        <v>63.272000000000006</v>
      </c>
      <c r="BU233">
        <f t="shared" si="59"/>
        <v>0</v>
      </c>
      <c r="BV233">
        <f t="shared" si="60"/>
        <v>0</v>
      </c>
      <c r="BW233">
        <f t="shared" si="61"/>
        <v>4570.7520000000004</v>
      </c>
      <c r="BX233">
        <f t="shared" si="62"/>
        <v>8415</v>
      </c>
      <c r="BY233" t="str">
        <f t="shared" si="63"/>
        <v>직행1</v>
      </c>
      <c r="BZ233">
        <f t="shared" si="64"/>
        <v>9</v>
      </c>
    </row>
    <row r="234" spans="1:78" x14ac:dyDescent="0.3">
      <c r="A234" s="32">
        <f t="shared" si="65"/>
        <v>45811</v>
      </c>
      <c r="B234" s="1">
        <v>45811.304745370369</v>
      </c>
      <c r="C234" t="s">
        <v>60</v>
      </c>
      <c r="D234" t="s">
        <v>60</v>
      </c>
      <c r="E234" t="s">
        <v>60</v>
      </c>
      <c r="F234" t="s">
        <v>61</v>
      </c>
      <c r="G234" t="s">
        <v>62</v>
      </c>
      <c r="H234" t="s">
        <v>63</v>
      </c>
      <c r="I234" t="s">
        <v>76</v>
      </c>
      <c r="J234" t="s">
        <v>65</v>
      </c>
      <c r="K234" t="s">
        <v>66</v>
      </c>
      <c r="L234">
        <v>14</v>
      </c>
      <c r="M234">
        <v>1</v>
      </c>
      <c r="N234">
        <v>168</v>
      </c>
      <c r="O234">
        <v>8415</v>
      </c>
      <c r="P234" t="s">
        <v>242</v>
      </c>
      <c r="Q234" s="1">
        <v>45786.607562384263</v>
      </c>
      <c r="R234">
        <v>47.645000000000003</v>
      </c>
      <c r="S234">
        <v>12.379</v>
      </c>
      <c r="T234">
        <v>3.8490000000000002</v>
      </c>
      <c r="U234">
        <v>4011</v>
      </c>
      <c r="V234">
        <v>73</v>
      </c>
      <c r="W234">
        <v>476</v>
      </c>
      <c r="X234">
        <v>1060</v>
      </c>
      <c r="Y234">
        <v>0</v>
      </c>
      <c r="Z234">
        <v>12</v>
      </c>
      <c r="AA234">
        <v>0</v>
      </c>
      <c r="AB234">
        <v>0</v>
      </c>
      <c r="AC234">
        <v>89</v>
      </c>
      <c r="AD234">
        <v>42.76</v>
      </c>
      <c r="AE234">
        <v>49.544176</v>
      </c>
      <c r="AF234">
        <v>94.9</v>
      </c>
      <c r="AG234">
        <v>1.1000000000000001</v>
      </c>
      <c r="AH234">
        <v>1.9</v>
      </c>
      <c r="AI234">
        <v>1.8</v>
      </c>
      <c r="AJ234">
        <v>0.3</v>
      </c>
      <c r="AK234">
        <v>0</v>
      </c>
      <c r="AL234">
        <v>0</v>
      </c>
      <c r="AM234">
        <v>3.29</v>
      </c>
      <c r="AN234">
        <v>38.185000000000002</v>
      </c>
      <c r="AO234">
        <v>1.82</v>
      </c>
      <c r="AP234">
        <v>11.867000000000001</v>
      </c>
      <c r="AQ234">
        <v>0.21</v>
      </c>
      <c r="AR234">
        <v>0</v>
      </c>
      <c r="AS234">
        <v>25.186</v>
      </c>
      <c r="AT234">
        <v>63.267000000000003</v>
      </c>
      <c r="AU234">
        <v>0.73299999999999998</v>
      </c>
      <c r="AV234">
        <v>1.2669999999999999</v>
      </c>
      <c r="AW234">
        <v>1.2</v>
      </c>
      <c r="AX234">
        <v>0.2</v>
      </c>
      <c r="AY234">
        <v>0</v>
      </c>
      <c r="AZ234">
        <v>0</v>
      </c>
      <c r="BA234">
        <v>457</v>
      </c>
      <c r="BB234">
        <v>0</v>
      </c>
      <c r="BC234" t="s">
        <v>67</v>
      </c>
      <c r="BD234">
        <v>0</v>
      </c>
      <c r="BE234" t="s">
        <v>68</v>
      </c>
      <c r="BF234" t="s">
        <v>69</v>
      </c>
      <c r="BG234">
        <v>1.17</v>
      </c>
      <c r="BH234">
        <v>0</v>
      </c>
      <c r="BI234" s="1">
        <v>45824.325862812497</v>
      </c>
      <c r="BJ234">
        <v>3.6</v>
      </c>
      <c r="BK234">
        <v>1.0690999999999999</v>
      </c>
      <c r="BL234" s="36">
        <f>HLOOKUP($A234,차량별코스!$E$1:$AZ$20,_xlfn.XLOOKUP(탕데이터!$I234,차량별코스!$D$2:$D$20,차량별코스!$A$2:$A$20),0)</f>
        <v>10</v>
      </c>
      <c r="BM234">
        <f t="shared" si="52"/>
        <v>2002.9519999999998</v>
      </c>
      <c r="BN234">
        <f t="shared" si="53"/>
        <v>278.983</v>
      </c>
      <c r="BO234">
        <f>IF(COUNTIFS($BL$2:$BL234,$BL234,$O$2:$O234,$O234,$G$2:$G234,$G234)=1,_xlfn.MAXIFS($BO$2:$BO233,$O$2:$O233,$O234,$G$2:$G233,$G234)+1,_xlfn.MAXIFS($BO$2:$BO233,$O$2:$O233,$O234,$G$2:$G233,$G234))</f>
        <v>2</v>
      </c>
      <c r="BP234">
        <f t="shared" si="54"/>
        <v>3257.4390000000003</v>
      </c>
      <c r="BQ234">
        <f t="shared" si="55"/>
        <v>44.121000000000002</v>
      </c>
      <c r="BR234">
        <f t="shared" si="56"/>
        <v>76.209000000000003</v>
      </c>
      <c r="BS234">
        <f t="shared" si="57"/>
        <v>72.198000000000008</v>
      </c>
      <c r="BT234">
        <f t="shared" si="58"/>
        <v>12.032999999999999</v>
      </c>
      <c r="BU234">
        <f t="shared" si="59"/>
        <v>0</v>
      </c>
      <c r="BV234">
        <f t="shared" si="60"/>
        <v>0</v>
      </c>
      <c r="BW234">
        <f t="shared" si="61"/>
        <v>3462</v>
      </c>
      <c r="BX234">
        <f t="shared" si="62"/>
        <v>8415</v>
      </c>
      <c r="BY234" t="str">
        <f t="shared" si="63"/>
        <v>직행1</v>
      </c>
      <c r="BZ234">
        <f t="shared" si="64"/>
        <v>10</v>
      </c>
    </row>
    <row r="235" spans="1:78" x14ac:dyDescent="0.3">
      <c r="A235" s="32">
        <f t="shared" si="65"/>
        <v>45811</v>
      </c>
      <c r="B235" s="1">
        <v>45811.509745370371</v>
      </c>
      <c r="C235" t="s">
        <v>60</v>
      </c>
      <c r="D235" t="s">
        <v>60</v>
      </c>
      <c r="E235" t="s">
        <v>60</v>
      </c>
      <c r="F235" t="s">
        <v>61</v>
      </c>
      <c r="G235" t="s">
        <v>62</v>
      </c>
      <c r="H235" t="s">
        <v>63</v>
      </c>
      <c r="I235" t="s">
        <v>76</v>
      </c>
      <c r="J235" t="s">
        <v>65</v>
      </c>
      <c r="K235" t="s">
        <v>66</v>
      </c>
      <c r="L235">
        <v>14</v>
      </c>
      <c r="M235">
        <v>1</v>
      </c>
      <c r="N235">
        <v>168</v>
      </c>
      <c r="O235">
        <v>8415</v>
      </c>
      <c r="P235" t="s">
        <v>242</v>
      </c>
      <c r="Q235" s="1">
        <v>45786.607562384263</v>
      </c>
      <c r="R235">
        <v>17.489000000000001</v>
      </c>
      <c r="S235">
        <v>4.258</v>
      </c>
      <c r="T235">
        <v>4.1070000000000002</v>
      </c>
      <c r="U235">
        <v>1496</v>
      </c>
      <c r="V235">
        <v>53</v>
      </c>
      <c r="W235">
        <v>162</v>
      </c>
      <c r="X235">
        <v>230</v>
      </c>
      <c r="Y235">
        <v>0</v>
      </c>
      <c r="Z235">
        <v>0</v>
      </c>
      <c r="AA235">
        <v>0</v>
      </c>
      <c r="AB235">
        <v>0</v>
      </c>
      <c r="AC235">
        <v>81</v>
      </c>
      <c r="AD235">
        <v>42.09</v>
      </c>
      <c r="AE235">
        <v>49.149459999999998</v>
      </c>
      <c r="AF235">
        <v>97.8</v>
      </c>
      <c r="AG235">
        <v>0.3</v>
      </c>
      <c r="AH235">
        <v>0.7</v>
      </c>
      <c r="AI235">
        <v>1.2</v>
      </c>
      <c r="AJ235">
        <v>0</v>
      </c>
      <c r="AK235">
        <v>0</v>
      </c>
      <c r="AL235">
        <v>0</v>
      </c>
      <c r="AM235">
        <v>3.51</v>
      </c>
      <c r="AN235">
        <v>35.042000000000002</v>
      </c>
      <c r="AO235">
        <v>3.5430000000000001</v>
      </c>
      <c r="AP235">
        <v>10.829000000000001</v>
      </c>
      <c r="AQ235">
        <v>0.114</v>
      </c>
      <c r="AR235">
        <v>0</v>
      </c>
      <c r="AS235">
        <v>0</v>
      </c>
      <c r="AT235">
        <v>22.82</v>
      </c>
      <c r="AU235">
        <v>7.0000000000000007E-2</v>
      </c>
      <c r="AV235">
        <v>0.16300000000000001</v>
      </c>
      <c r="AW235">
        <v>0.28000000000000003</v>
      </c>
      <c r="AX235">
        <v>0</v>
      </c>
      <c r="AY235">
        <v>0</v>
      </c>
      <c r="AZ235">
        <v>0</v>
      </c>
      <c r="BA235">
        <v>160</v>
      </c>
      <c r="BB235">
        <v>0</v>
      </c>
      <c r="BC235" t="s">
        <v>67</v>
      </c>
      <c r="BD235">
        <v>0</v>
      </c>
      <c r="BE235" t="s">
        <v>68</v>
      </c>
      <c r="BF235" t="s">
        <v>69</v>
      </c>
      <c r="BG235">
        <v>1.17</v>
      </c>
      <c r="BH235">
        <v>0</v>
      </c>
      <c r="BI235" s="1">
        <v>45824.325862812497</v>
      </c>
      <c r="BJ235">
        <v>3.6</v>
      </c>
      <c r="BK235">
        <v>1.1409</v>
      </c>
      <c r="BL235" s="36">
        <f>HLOOKUP($A235,차량별코스!$E$1:$AZ$20,_xlfn.XLOOKUP(탕데이터!$I235,차량별코스!$D$2:$D$20,차량별코스!$A$2:$A$20),0)</f>
        <v>10</v>
      </c>
      <c r="BM235">
        <f t="shared" si="52"/>
        <v>2002.9519999999998</v>
      </c>
      <c r="BN235">
        <f t="shared" si="53"/>
        <v>278.983</v>
      </c>
      <c r="BO235">
        <f>IF(COUNTIFS($BL$2:$BL235,$BL235,$O$2:$O235,$O235,$G$2:$G235,$G235)=1,_xlfn.MAXIFS($BO$2:$BO234,$O$2:$O234,$O235,$G$2:$G234,$G235)+1,_xlfn.MAXIFS($BO$2:$BO234,$O$2:$O234,$O235,$G$2:$G234,$G235))</f>
        <v>2</v>
      </c>
      <c r="BP235">
        <f t="shared" si="54"/>
        <v>1248.088</v>
      </c>
      <c r="BQ235">
        <f t="shared" si="55"/>
        <v>4.4880000000000004</v>
      </c>
      <c r="BR235">
        <f t="shared" si="56"/>
        <v>10.472</v>
      </c>
      <c r="BS235">
        <f t="shared" si="57"/>
        <v>17.952000000000002</v>
      </c>
      <c r="BT235">
        <f t="shared" si="58"/>
        <v>0</v>
      </c>
      <c r="BU235">
        <f t="shared" si="59"/>
        <v>0</v>
      </c>
      <c r="BV235">
        <f t="shared" si="60"/>
        <v>0</v>
      </c>
      <c r="BW235">
        <f t="shared" si="61"/>
        <v>1281</v>
      </c>
      <c r="BX235">
        <f t="shared" si="62"/>
        <v>8415</v>
      </c>
      <c r="BY235" t="str">
        <f t="shared" si="63"/>
        <v>직행1</v>
      </c>
      <c r="BZ235">
        <f t="shared" si="64"/>
        <v>10</v>
      </c>
    </row>
    <row r="236" spans="1:78" x14ac:dyDescent="0.3">
      <c r="A236" s="32">
        <f t="shared" si="65"/>
        <v>45811</v>
      </c>
      <c r="B236" s="1">
        <v>45811.530682870369</v>
      </c>
      <c r="C236" t="s">
        <v>60</v>
      </c>
      <c r="D236" t="s">
        <v>60</v>
      </c>
      <c r="E236" t="s">
        <v>60</v>
      </c>
      <c r="F236" t="s">
        <v>61</v>
      </c>
      <c r="G236" t="s">
        <v>62</v>
      </c>
      <c r="H236" t="s">
        <v>63</v>
      </c>
      <c r="I236" t="s">
        <v>76</v>
      </c>
      <c r="J236" t="s">
        <v>65</v>
      </c>
      <c r="K236" t="s">
        <v>66</v>
      </c>
      <c r="L236">
        <v>14</v>
      </c>
      <c r="M236">
        <v>1</v>
      </c>
      <c r="N236">
        <v>168</v>
      </c>
      <c r="O236">
        <v>8415</v>
      </c>
      <c r="P236" t="s">
        <v>242</v>
      </c>
      <c r="Q236" s="1">
        <v>45786.607562384263</v>
      </c>
      <c r="R236">
        <v>97.872</v>
      </c>
      <c r="S236">
        <v>31.329000000000001</v>
      </c>
      <c r="T236">
        <v>3.1240000000000001</v>
      </c>
      <c r="U236">
        <v>9638</v>
      </c>
      <c r="V236">
        <v>45</v>
      </c>
      <c r="W236">
        <v>1861</v>
      </c>
      <c r="X236">
        <v>2370</v>
      </c>
      <c r="Y236">
        <v>0</v>
      </c>
      <c r="Z236">
        <v>42</v>
      </c>
      <c r="AA236">
        <v>0</v>
      </c>
      <c r="AB236">
        <v>0</v>
      </c>
      <c r="AC236">
        <v>105</v>
      </c>
      <c r="AD236">
        <v>36.56</v>
      </c>
      <c r="AE236">
        <v>45.568955000000003</v>
      </c>
      <c r="AF236">
        <v>85.1</v>
      </c>
      <c r="AG236">
        <v>4</v>
      </c>
      <c r="AH236">
        <v>6.3</v>
      </c>
      <c r="AI236">
        <v>4.0999999999999996</v>
      </c>
      <c r="AJ236">
        <v>0.4</v>
      </c>
      <c r="AK236">
        <v>0</v>
      </c>
      <c r="AL236">
        <v>0</v>
      </c>
      <c r="AM236">
        <v>2.67</v>
      </c>
      <c r="AN236">
        <v>44.106999999999999</v>
      </c>
      <c r="AO236">
        <v>0.46700000000000003</v>
      </c>
      <c r="AP236">
        <v>19.309000000000001</v>
      </c>
      <c r="AQ236">
        <v>0.23499999999999999</v>
      </c>
      <c r="AR236">
        <v>0</v>
      </c>
      <c r="AS236">
        <v>42.912999999999997</v>
      </c>
      <c r="AT236">
        <v>136.16</v>
      </c>
      <c r="AU236">
        <v>6.4</v>
      </c>
      <c r="AV236">
        <v>10.08</v>
      </c>
      <c r="AW236">
        <v>6.56</v>
      </c>
      <c r="AX236">
        <v>0.64</v>
      </c>
      <c r="AY236">
        <v>0</v>
      </c>
      <c r="AZ236">
        <v>0</v>
      </c>
      <c r="BA236">
        <v>950</v>
      </c>
      <c r="BB236">
        <v>0</v>
      </c>
      <c r="BC236" t="s">
        <v>67</v>
      </c>
      <c r="BD236">
        <v>0</v>
      </c>
      <c r="BE236" t="s">
        <v>68</v>
      </c>
      <c r="BF236" t="s">
        <v>69</v>
      </c>
      <c r="BG236">
        <v>1.17</v>
      </c>
      <c r="BH236">
        <v>0</v>
      </c>
      <c r="BI236" s="1">
        <v>45824.325862812497</v>
      </c>
      <c r="BJ236">
        <v>3.6</v>
      </c>
      <c r="BK236">
        <v>0.86780000000000002</v>
      </c>
      <c r="BL236" s="36">
        <f>HLOOKUP($A236,차량별코스!$E$1:$AZ$20,_xlfn.XLOOKUP(탕데이터!$I236,차량별코스!$D$2:$D$20,차량별코스!$A$2:$A$20),0)</f>
        <v>10</v>
      </c>
      <c r="BM236">
        <f t="shared" si="52"/>
        <v>2002.9519999999998</v>
      </c>
      <c r="BN236">
        <f t="shared" si="53"/>
        <v>278.983</v>
      </c>
      <c r="BO236">
        <f>IF(COUNTIFS($BL$2:$BL236,$BL236,$O$2:$O236,$O236,$G$2:$G236,$G236)=1,_xlfn.MAXIFS($BO$2:$BO235,$O$2:$O235,$O236,$G$2:$G235,$G236)+1,_xlfn.MAXIFS($BO$2:$BO235,$O$2:$O235,$O236,$G$2:$G235,$G236))</f>
        <v>2</v>
      </c>
      <c r="BP236">
        <f t="shared" si="54"/>
        <v>6295.9380000000001</v>
      </c>
      <c r="BQ236">
        <f t="shared" si="55"/>
        <v>385.52</v>
      </c>
      <c r="BR236">
        <f t="shared" si="56"/>
        <v>607.19399999999996</v>
      </c>
      <c r="BS236">
        <f t="shared" si="57"/>
        <v>395.15799999999996</v>
      </c>
      <c r="BT236">
        <f t="shared" si="58"/>
        <v>38.552</v>
      </c>
      <c r="BU236">
        <f t="shared" si="59"/>
        <v>0</v>
      </c>
      <c r="BV236">
        <f t="shared" si="60"/>
        <v>0</v>
      </c>
      <c r="BW236">
        <f t="shared" si="61"/>
        <v>7722.3620000000001</v>
      </c>
      <c r="BX236">
        <f t="shared" si="62"/>
        <v>8415</v>
      </c>
      <c r="BY236" t="str">
        <f t="shared" si="63"/>
        <v>직행1</v>
      </c>
      <c r="BZ236">
        <f t="shared" si="64"/>
        <v>10</v>
      </c>
    </row>
    <row r="237" spans="1:78" x14ac:dyDescent="0.3">
      <c r="A237" s="32">
        <f t="shared" si="65"/>
        <v>45811</v>
      </c>
      <c r="B237" s="1">
        <v>45811.781180555554</v>
      </c>
      <c r="C237" t="s">
        <v>60</v>
      </c>
      <c r="D237" t="s">
        <v>60</v>
      </c>
      <c r="E237" t="s">
        <v>60</v>
      </c>
      <c r="F237" t="s">
        <v>61</v>
      </c>
      <c r="G237" t="s">
        <v>62</v>
      </c>
      <c r="H237" t="s">
        <v>63</v>
      </c>
      <c r="I237" t="s">
        <v>76</v>
      </c>
      <c r="J237" t="s">
        <v>65</v>
      </c>
      <c r="K237" t="s">
        <v>66</v>
      </c>
      <c r="L237">
        <v>14</v>
      </c>
      <c r="M237">
        <v>1</v>
      </c>
      <c r="N237">
        <v>168</v>
      </c>
      <c r="O237">
        <v>8415</v>
      </c>
      <c r="P237" t="s">
        <v>242</v>
      </c>
      <c r="Q237" s="1">
        <v>45786.607562384263</v>
      </c>
      <c r="R237">
        <v>17.78</v>
      </c>
      <c r="S237">
        <v>6.2539999999999996</v>
      </c>
      <c r="T237">
        <v>2.843</v>
      </c>
      <c r="U237">
        <v>2394</v>
      </c>
      <c r="V237">
        <v>17</v>
      </c>
      <c r="W237">
        <v>820</v>
      </c>
      <c r="X237">
        <v>350</v>
      </c>
      <c r="Y237">
        <v>0</v>
      </c>
      <c r="Z237">
        <v>2</v>
      </c>
      <c r="AA237">
        <v>0</v>
      </c>
      <c r="AB237">
        <v>0</v>
      </c>
      <c r="AC237">
        <v>87</v>
      </c>
      <c r="AD237">
        <v>26.74</v>
      </c>
      <c r="AE237">
        <v>41.109730999999996</v>
      </c>
      <c r="AF237">
        <v>96.1</v>
      </c>
      <c r="AG237">
        <v>1.3</v>
      </c>
      <c r="AH237">
        <v>1.7</v>
      </c>
      <c r="AI237">
        <v>0.8</v>
      </c>
      <c r="AJ237">
        <v>0.1</v>
      </c>
      <c r="AK237">
        <v>0</v>
      </c>
      <c r="AL237">
        <v>0</v>
      </c>
      <c r="AM237">
        <v>2.4300000000000002</v>
      </c>
      <c r="AN237">
        <v>43.74</v>
      </c>
      <c r="AO237">
        <v>0.71</v>
      </c>
      <c r="AP237">
        <v>34.252000000000002</v>
      </c>
      <c r="AQ237">
        <v>0.16900000000000001</v>
      </c>
      <c r="AR237">
        <v>0</v>
      </c>
      <c r="AS237">
        <v>11.249000000000001</v>
      </c>
      <c r="AT237">
        <v>36.838000000000001</v>
      </c>
      <c r="AU237">
        <v>0.498</v>
      </c>
      <c r="AV237">
        <v>0.65200000000000002</v>
      </c>
      <c r="AW237">
        <v>0.307</v>
      </c>
      <c r="AX237">
        <v>3.7999999999999999E-2</v>
      </c>
      <c r="AY237">
        <v>0</v>
      </c>
      <c r="AZ237">
        <v>0</v>
      </c>
      <c r="BA237">
        <v>147</v>
      </c>
      <c r="BB237">
        <v>0</v>
      </c>
      <c r="BC237" t="s">
        <v>67</v>
      </c>
      <c r="BD237">
        <v>0</v>
      </c>
      <c r="BE237" t="s">
        <v>68</v>
      </c>
      <c r="BF237" t="s">
        <v>69</v>
      </c>
      <c r="BG237">
        <v>1.17</v>
      </c>
      <c r="BH237">
        <v>0</v>
      </c>
      <c r="BI237" s="1">
        <v>45824.325862812497</v>
      </c>
      <c r="BJ237">
        <v>3.6</v>
      </c>
      <c r="BK237">
        <v>0.78969999999999996</v>
      </c>
      <c r="BL237" s="36">
        <f>HLOOKUP($A237,차량별코스!$E$1:$AZ$20,_xlfn.XLOOKUP(탕데이터!$I237,차량별코스!$D$2:$D$20,차량별코스!$A$2:$A$20),0)</f>
        <v>10</v>
      </c>
      <c r="BM237">
        <f t="shared" si="52"/>
        <v>2002.9519999999998</v>
      </c>
      <c r="BN237">
        <f t="shared" si="53"/>
        <v>278.983</v>
      </c>
      <c r="BO237">
        <f>IF(COUNTIFS($BL$2:$BL237,$BL237,$O$2:$O237,$O237,$G$2:$G237,$G237)=1,_xlfn.MAXIFS($BO$2:$BO236,$O$2:$O236,$O237,$G$2:$G236,$G237)+1,_xlfn.MAXIFS($BO$2:$BO236,$O$2:$O236,$O237,$G$2:$G236,$G237))</f>
        <v>2</v>
      </c>
      <c r="BP237">
        <f t="shared" si="54"/>
        <v>1463.634</v>
      </c>
      <c r="BQ237">
        <f t="shared" si="55"/>
        <v>31.122000000000003</v>
      </c>
      <c r="BR237">
        <f t="shared" si="56"/>
        <v>40.698</v>
      </c>
      <c r="BS237">
        <f t="shared" si="57"/>
        <v>19.152000000000001</v>
      </c>
      <c r="BT237">
        <f t="shared" si="58"/>
        <v>2.3940000000000001</v>
      </c>
      <c r="BU237">
        <f t="shared" si="59"/>
        <v>0</v>
      </c>
      <c r="BV237">
        <f t="shared" si="60"/>
        <v>0</v>
      </c>
      <c r="BW237">
        <f t="shared" si="61"/>
        <v>1557.0000000000002</v>
      </c>
      <c r="BX237">
        <f t="shared" si="62"/>
        <v>8415</v>
      </c>
      <c r="BY237" t="str">
        <f t="shared" si="63"/>
        <v>직행1</v>
      </c>
      <c r="BZ237">
        <f t="shared" si="64"/>
        <v>10</v>
      </c>
    </row>
    <row r="238" spans="1:78" x14ac:dyDescent="0.3">
      <c r="A238" s="32">
        <f t="shared" si="65"/>
        <v>45811</v>
      </c>
      <c r="B238" s="1">
        <v>45811.813125000001</v>
      </c>
      <c r="C238" t="s">
        <v>60</v>
      </c>
      <c r="D238" t="s">
        <v>60</v>
      </c>
      <c r="E238" t="s">
        <v>60</v>
      </c>
      <c r="F238" t="s">
        <v>61</v>
      </c>
      <c r="G238" t="s">
        <v>62</v>
      </c>
      <c r="H238" t="s">
        <v>63</v>
      </c>
      <c r="I238" t="s">
        <v>76</v>
      </c>
      <c r="J238" t="s">
        <v>65</v>
      </c>
      <c r="K238" t="s">
        <v>66</v>
      </c>
      <c r="L238">
        <v>14</v>
      </c>
      <c r="M238">
        <v>1</v>
      </c>
      <c r="N238">
        <v>168</v>
      </c>
      <c r="O238">
        <v>8415</v>
      </c>
      <c r="P238" t="s">
        <v>242</v>
      </c>
      <c r="Q238" s="1">
        <v>45786.607562384263</v>
      </c>
      <c r="R238">
        <v>98.197000000000003</v>
      </c>
      <c r="S238">
        <v>27.428999999999998</v>
      </c>
      <c r="T238">
        <v>3.58</v>
      </c>
      <c r="U238">
        <v>9108</v>
      </c>
      <c r="V238">
        <v>10</v>
      </c>
      <c r="W238">
        <v>1574</v>
      </c>
      <c r="X238">
        <v>2602</v>
      </c>
      <c r="Y238">
        <v>1</v>
      </c>
      <c r="Z238">
        <v>26</v>
      </c>
      <c r="AA238">
        <v>0</v>
      </c>
      <c r="AB238">
        <v>0</v>
      </c>
      <c r="AC238">
        <v>86</v>
      </c>
      <c r="AD238">
        <v>38.81</v>
      </c>
      <c r="AE238">
        <v>46.984188000000003</v>
      </c>
      <c r="AF238">
        <v>89.3</v>
      </c>
      <c r="AG238">
        <v>2.6</v>
      </c>
      <c r="AH238">
        <v>4.5999999999999996</v>
      </c>
      <c r="AI238">
        <v>3.5</v>
      </c>
      <c r="AJ238">
        <v>0.1</v>
      </c>
      <c r="AK238">
        <v>0</v>
      </c>
      <c r="AL238">
        <v>0</v>
      </c>
      <c r="AM238">
        <v>3.06</v>
      </c>
      <c r="AN238">
        <v>39</v>
      </c>
      <c r="AO238">
        <v>0.11</v>
      </c>
      <c r="AP238">
        <v>17.282</v>
      </c>
      <c r="AQ238">
        <v>0.26500000000000001</v>
      </c>
      <c r="AR238">
        <v>1.018</v>
      </c>
      <c r="AS238">
        <v>26.477</v>
      </c>
      <c r="AT238">
        <v>135.43799999999999</v>
      </c>
      <c r="AU238">
        <v>3.9430000000000001</v>
      </c>
      <c r="AV238">
        <v>6.9770000000000003</v>
      </c>
      <c r="AW238">
        <v>5.3079999999999998</v>
      </c>
      <c r="AX238">
        <v>0.152</v>
      </c>
      <c r="AY238">
        <v>0</v>
      </c>
      <c r="AZ238">
        <v>0</v>
      </c>
      <c r="BA238">
        <v>966</v>
      </c>
      <c r="BB238">
        <v>0</v>
      </c>
      <c r="BC238" t="s">
        <v>67</v>
      </c>
      <c r="BD238">
        <v>0</v>
      </c>
      <c r="BE238" t="s">
        <v>68</v>
      </c>
      <c r="BF238" t="s">
        <v>69</v>
      </c>
      <c r="BG238">
        <v>1.17</v>
      </c>
      <c r="BH238">
        <v>0</v>
      </c>
      <c r="BI238" s="1">
        <v>45824.325862812497</v>
      </c>
      <c r="BJ238">
        <v>3.6</v>
      </c>
      <c r="BK238">
        <v>0.99450000000000005</v>
      </c>
      <c r="BL238" s="36">
        <f>HLOOKUP($A238,차량별코스!$E$1:$AZ$20,_xlfn.XLOOKUP(탕데이터!$I238,차량별코스!$D$2:$D$20,차량별코스!$A$2:$A$20),0)</f>
        <v>10</v>
      </c>
      <c r="BM238">
        <f t="shared" si="52"/>
        <v>2002.9519999999998</v>
      </c>
      <c r="BN238">
        <f t="shared" si="53"/>
        <v>278.983</v>
      </c>
      <c r="BO238">
        <f>IF(COUNTIFS($BL$2:$BL238,$BL238,$O$2:$O238,$O238,$G$2:$G238,$G238)=1,_xlfn.MAXIFS($BO$2:$BO237,$O$2:$O237,$O238,$G$2:$G237,$G238)+1,_xlfn.MAXIFS($BO$2:$BO237,$O$2:$O237,$O238,$G$2:$G237,$G238))</f>
        <v>2</v>
      </c>
      <c r="BP238">
        <f t="shared" si="54"/>
        <v>6549.4440000000004</v>
      </c>
      <c r="BQ238">
        <f t="shared" si="55"/>
        <v>236.80800000000002</v>
      </c>
      <c r="BR238">
        <f t="shared" si="56"/>
        <v>418.96800000000002</v>
      </c>
      <c r="BS238">
        <f t="shared" si="57"/>
        <v>318.78000000000003</v>
      </c>
      <c r="BT238">
        <f t="shared" si="58"/>
        <v>9.1080000000000005</v>
      </c>
      <c r="BU238">
        <f t="shared" si="59"/>
        <v>0</v>
      </c>
      <c r="BV238">
        <f t="shared" si="60"/>
        <v>0</v>
      </c>
      <c r="BW238">
        <f t="shared" si="61"/>
        <v>7533.1080000000002</v>
      </c>
      <c r="BX238">
        <f t="shared" si="62"/>
        <v>8415</v>
      </c>
      <c r="BY238" t="str">
        <f t="shared" si="63"/>
        <v>직행1</v>
      </c>
      <c r="BZ238">
        <f t="shared" si="64"/>
        <v>10</v>
      </c>
    </row>
    <row r="239" spans="1:78" x14ac:dyDescent="0.3">
      <c r="A239" s="32">
        <f t="shared" si="65"/>
        <v>45812</v>
      </c>
      <c r="B239" s="1">
        <v>45812.318958333337</v>
      </c>
      <c r="C239" t="s">
        <v>60</v>
      </c>
      <c r="D239" t="s">
        <v>60</v>
      </c>
      <c r="E239" t="s">
        <v>60</v>
      </c>
      <c r="F239" t="s">
        <v>61</v>
      </c>
      <c r="G239" t="s">
        <v>62</v>
      </c>
      <c r="H239" t="s">
        <v>63</v>
      </c>
      <c r="I239" t="s">
        <v>76</v>
      </c>
      <c r="J239" t="s">
        <v>65</v>
      </c>
      <c r="K239" t="s">
        <v>66</v>
      </c>
      <c r="L239">
        <v>14</v>
      </c>
      <c r="M239">
        <v>1</v>
      </c>
      <c r="N239">
        <v>168</v>
      </c>
      <c r="O239">
        <v>8415</v>
      </c>
      <c r="P239" t="s">
        <v>242</v>
      </c>
      <c r="Q239" s="1">
        <v>45786.607562384263</v>
      </c>
      <c r="R239">
        <v>17.526</v>
      </c>
      <c r="S239">
        <v>4.1609999999999996</v>
      </c>
      <c r="T239">
        <v>4.2119999999999997</v>
      </c>
      <c r="U239">
        <v>1592</v>
      </c>
      <c r="V239">
        <v>42</v>
      </c>
      <c r="W239">
        <v>272</v>
      </c>
      <c r="X239">
        <v>242</v>
      </c>
      <c r="Y239">
        <v>0</v>
      </c>
      <c r="Z239">
        <v>3</v>
      </c>
      <c r="AA239">
        <v>0</v>
      </c>
      <c r="AB239">
        <v>0</v>
      </c>
      <c r="AC239">
        <v>79</v>
      </c>
      <c r="AD239">
        <v>39.630000000000003</v>
      </c>
      <c r="AE239">
        <v>49.368875000000003</v>
      </c>
      <c r="AF239">
        <v>79.400000000000006</v>
      </c>
      <c r="AG239">
        <v>2.8</v>
      </c>
      <c r="AH239">
        <v>6.7</v>
      </c>
      <c r="AI239">
        <v>11.1</v>
      </c>
      <c r="AJ239">
        <v>0</v>
      </c>
      <c r="AK239">
        <v>0</v>
      </c>
      <c r="AL239">
        <v>0</v>
      </c>
      <c r="AM239">
        <v>3.6</v>
      </c>
      <c r="AN239">
        <v>34.107999999999997</v>
      </c>
      <c r="AO239">
        <v>2.6379999999999999</v>
      </c>
      <c r="AP239">
        <v>17.085000000000001</v>
      </c>
      <c r="AQ239">
        <v>0.114</v>
      </c>
      <c r="AR239">
        <v>0</v>
      </c>
      <c r="AS239">
        <v>17.117000000000001</v>
      </c>
      <c r="AT239">
        <v>19.850000000000001</v>
      </c>
      <c r="AU239">
        <v>0.7</v>
      </c>
      <c r="AV239">
        <v>1.675</v>
      </c>
      <c r="AW239">
        <v>2.7749999999999999</v>
      </c>
      <c r="AX239">
        <v>0</v>
      </c>
      <c r="AY239">
        <v>0</v>
      </c>
      <c r="AZ239">
        <v>0</v>
      </c>
      <c r="BA239">
        <v>156</v>
      </c>
      <c r="BB239">
        <v>0</v>
      </c>
      <c r="BC239" t="s">
        <v>67</v>
      </c>
      <c r="BD239">
        <v>0</v>
      </c>
      <c r="BE239" t="s">
        <v>68</v>
      </c>
      <c r="BF239" t="s">
        <v>69</v>
      </c>
      <c r="BG239">
        <v>1.17</v>
      </c>
      <c r="BH239">
        <v>0</v>
      </c>
      <c r="BI239" s="1">
        <v>45824.325862812497</v>
      </c>
      <c r="BJ239">
        <v>3.6</v>
      </c>
      <c r="BK239">
        <v>1.17</v>
      </c>
      <c r="BL239" s="36">
        <f>HLOOKUP($A239,차량별코스!$E$1:$AZ$20,_xlfn.XLOOKUP(탕데이터!$I239,차량별코스!$D$2:$D$20,차량별코스!$A$2:$A$20),0)</f>
        <v>11</v>
      </c>
      <c r="BM239">
        <f t="shared" si="52"/>
        <v>2002.9519999999998</v>
      </c>
      <c r="BN239">
        <f t="shared" si="53"/>
        <v>421.90999999999997</v>
      </c>
      <c r="BO239">
        <f>IF(COUNTIFS($BL$2:$BL239,$BL239,$O$2:$O239,$O239,$G$2:$G239,$G239)=1,_xlfn.MAXIFS($BO$2:$BO238,$O$2:$O238,$O239,$G$2:$G238,$G239)+1,_xlfn.MAXIFS($BO$2:$BO238,$O$2:$O238,$O239,$G$2:$G238,$G239))</f>
        <v>3</v>
      </c>
      <c r="BP239">
        <f t="shared" si="54"/>
        <v>950.048</v>
      </c>
      <c r="BQ239">
        <f t="shared" si="55"/>
        <v>44.575999999999993</v>
      </c>
      <c r="BR239">
        <f t="shared" si="56"/>
        <v>106.664</v>
      </c>
      <c r="BS239">
        <f t="shared" si="57"/>
        <v>176.71199999999999</v>
      </c>
      <c r="BT239">
        <f t="shared" si="58"/>
        <v>0</v>
      </c>
      <c r="BU239">
        <f t="shared" si="59"/>
        <v>0</v>
      </c>
      <c r="BV239">
        <f t="shared" si="60"/>
        <v>0</v>
      </c>
      <c r="BW239">
        <f t="shared" si="61"/>
        <v>1278</v>
      </c>
      <c r="BX239">
        <f t="shared" si="62"/>
        <v>8415</v>
      </c>
      <c r="BY239" t="str">
        <f t="shared" si="63"/>
        <v>직행1</v>
      </c>
      <c r="BZ239">
        <f t="shared" si="64"/>
        <v>11</v>
      </c>
    </row>
    <row r="240" spans="1:78" x14ac:dyDescent="0.3">
      <c r="A240" s="32">
        <f t="shared" ref="A240:A270" si="66">DATE(YEAR(B240),MONTH(B240),DAY(B240))</f>
        <v>45812</v>
      </c>
      <c r="B240" s="1">
        <v>45812.339942129627</v>
      </c>
      <c r="C240" t="s">
        <v>60</v>
      </c>
      <c r="D240" t="s">
        <v>60</v>
      </c>
      <c r="E240" t="s">
        <v>60</v>
      </c>
      <c r="F240" t="s">
        <v>61</v>
      </c>
      <c r="G240" t="s">
        <v>62</v>
      </c>
      <c r="H240" t="s">
        <v>63</v>
      </c>
      <c r="I240" t="s">
        <v>76</v>
      </c>
      <c r="J240" t="s">
        <v>65</v>
      </c>
      <c r="K240" t="s">
        <v>66</v>
      </c>
      <c r="L240">
        <v>14</v>
      </c>
      <c r="M240">
        <v>1</v>
      </c>
      <c r="N240">
        <v>168</v>
      </c>
      <c r="O240">
        <v>8415</v>
      </c>
      <c r="P240" t="s">
        <v>242</v>
      </c>
      <c r="Q240" s="1">
        <v>45786.607562384263</v>
      </c>
      <c r="R240">
        <v>97.986000000000004</v>
      </c>
      <c r="S240">
        <v>35.183</v>
      </c>
      <c r="T240">
        <v>2.7850000000000001</v>
      </c>
      <c r="U240">
        <v>10339</v>
      </c>
      <c r="V240">
        <v>48</v>
      </c>
      <c r="W240">
        <v>2711</v>
      </c>
      <c r="X240">
        <v>2429</v>
      </c>
      <c r="Y240">
        <v>1</v>
      </c>
      <c r="Z240">
        <v>58</v>
      </c>
      <c r="AA240">
        <v>0</v>
      </c>
      <c r="AB240">
        <v>0</v>
      </c>
      <c r="AC240">
        <v>101</v>
      </c>
      <c r="AD240">
        <v>34.119999999999997</v>
      </c>
      <c r="AE240">
        <v>46.536875999999999</v>
      </c>
      <c r="AF240">
        <v>90.7</v>
      </c>
      <c r="AG240">
        <v>2.4</v>
      </c>
      <c r="AH240">
        <v>3.9</v>
      </c>
      <c r="AI240">
        <v>2.6</v>
      </c>
      <c r="AJ240">
        <v>0.4</v>
      </c>
      <c r="AK240">
        <v>0</v>
      </c>
      <c r="AL240">
        <v>0</v>
      </c>
      <c r="AM240">
        <v>2.38</v>
      </c>
      <c r="AN240">
        <v>51.651000000000003</v>
      </c>
      <c r="AO240">
        <v>0.46400000000000002</v>
      </c>
      <c r="AP240">
        <v>26.221</v>
      </c>
      <c r="AQ240">
        <v>0.245</v>
      </c>
      <c r="AR240">
        <v>1.0209999999999999</v>
      </c>
      <c r="AS240">
        <v>59.192</v>
      </c>
      <c r="AT240">
        <v>155.702</v>
      </c>
      <c r="AU240">
        <v>4.12</v>
      </c>
      <c r="AV240">
        <v>6.6950000000000003</v>
      </c>
      <c r="AW240">
        <v>4.4630000000000001</v>
      </c>
      <c r="AX240">
        <v>0.68700000000000006</v>
      </c>
      <c r="AY240">
        <v>0</v>
      </c>
      <c r="AZ240">
        <v>0</v>
      </c>
      <c r="BA240">
        <v>957</v>
      </c>
      <c r="BB240">
        <v>0</v>
      </c>
      <c r="BC240" t="s">
        <v>67</v>
      </c>
      <c r="BD240">
        <v>0</v>
      </c>
      <c r="BE240" t="s">
        <v>68</v>
      </c>
      <c r="BF240" t="s">
        <v>69</v>
      </c>
      <c r="BG240">
        <v>1.17</v>
      </c>
      <c r="BH240">
        <v>0</v>
      </c>
      <c r="BI240" s="1">
        <v>45824.325862812497</v>
      </c>
      <c r="BJ240">
        <v>3.6</v>
      </c>
      <c r="BK240">
        <v>0.77359999999999995</v>
      </c>
      <c r="BL240" s="36">
        <f>HLOOKUP($A240,차량별코스!$E$1:$AZ$20,_xlfn.XLOOKUP(탕데이터!$I240,차량별코스!$D$2:$D$20,차량별코스!$A$2:$A$20),0)</f>
        <v>11</v>
      </c>
      <c r="BM240">
        <f t="shared" si="52"/>
        <v>2002.9519999999998</v>
      </c>
      <c r="BN240">
        <f t="shared" si="53"/>
        <v>421.90999999999997</v>
      </c>
      <c r="BO240">
        <f>IF(COUNTIFS($BL$2:$BL240,$BL240,$O$2:$O240,$O240,$G$2:$G240,$G240)=1,_xlfn.MAXIFS($BO$2:$BO239,$O$2:$O239,$O240,$G$2:$G239,$G240)+1,_xlfn.MAXIFS($BO$2:$BO239,$O$2:$O239,$O240,$G$2:$G239,$G240))</f>
        <v>3</v>
      </c>
      <c r="BP240">
        <f t="shared" si="54"/>
        <v>6618.473</v>
      </c>
      <c r="BQ240">
        <f t="shared" si="55"/>
        <v>248.136</v>
      </c>
      <c r="BR240">
        <f t="shared" si="56"/>
        <v>403.221</v>
      </c>
      <c r="BS240">
        <f t="shared" si="57"/>
        <v>268.81400000000002</v>
      </c>
      <c r="BT240">
        <f t="shared" si="58"/>
        <v>41.356000000000002</v>
      </c>
      <c r="BU240">
        <f t="shared" si="59"/>
        <v>0</v>
      </c>
      <c r="BV240">
        <f t="shared" si="60"/>
        <v>0</v>
      </c>
      <c r="BW240">
        <f t="shared" si="61"/>
        <v>7580</v>
      </c>
      <c r="BX240">
        <f t="shared" si="62"/>
        <v>8415</v>
      </c>
      <c r="BY240" t="str">
        <f t="shared" si="63"/>
        <v>직행1</v>
      </c>
      <c r="BZ240">
        <f t="shared" si="64"/>
        <v>11</v>
      </c>
    </row>
    <row r="241" spans="1:78" x14ac:dyDescent="0.3">
      <c r="A241" s="32">
        <f t="shared" si="66"/>
        <v>45812</v>
      </c>
      <c r="B241" s="1">
        <v>45812.471539351849</v>
      </c>
      <c r="C241" t="s">
        <v>60</v>
      </c>
      <c r="D241" t="s">
        <v>60</v>
      </c>
      <c r="E241" t="s">
        <v>60</v>
      </c>
      <c r="F241" t="s">
        <v>61</v>
      </c>
      <c r="G241" t="s">
        <v>62</v>
      </c>
      <c r="H241" t="s">
        <v>63</v>
      </c>
      <c r="I241" t="s">
        <v>76</v>
      </c>
      <c r="J241" t="s">
        <v>65</v>
      </c>
      <c r="K241" t="s">
        <v>66</v>
      </c>
      <c r="L241">
        <v>14</v>
      </c>
      <c r="M241">
        <v>1</v>
      </c>
      <c r="N241">
        <v>168</v>
      </c>
      <c r="O241">
        <v>8415</v>
      </c>
      <c r="P241" t="s">
        <v>242</v>
      </c>
      <c r="Q241" s="1">
        <v>45786.607562384263</v>
      </c>
      <c r="R241">
        <v>36.747999999999998</v>
      </c>
      <c r="S241">
        <v>9.8469999999999995</v>
      </c>
      <c r="T241">
        <v>3.7320000000000002</v>
      </c>
      <c r="U241">
        <v>2440</v>
      </c>
      <c r="V241">
        <v>57</v>
      </c>
      <c r="W241">
        <v>266</v>
      </c>
      <c r="X241">
        <v>626</v>
      </c>
      <c r="Y241">
        <v>0</v>
      </c>
      <c r="Z241">
        <v>6</v>
      </c>
      <c r="AA241">
        <v>0</v>
      </c>
      <c r="AB241">
        <v>0</v>
      </c>
      <c r="AC241">
        <v>101</v>
      </c>
      <c r="AD241">
        <v>54.22</v>
      </c>
      <c r="AE241">
        <v>62.490647000000003</v>
      </c>
      <c r="AF241">
        <v>97</v>
      </c>
      <c r="AG241">
        <v>0.6</v>
      </c>
      <c r="AH241">
        <v>0.6</v>
      </c>
      <c r="AI241">
        <v>0.6</v>
      </c>
      <c r="AJ241">
        <v>1.2</v>
      </c>
      <c r="AK241">
        <v>0</v>
      </c>
      <c r="AL241">
        <v>0</v>
      </c>
      <c r="AM241">
        <v>3.19</v>
      </c>
      <c r="AN241">
        <v>51.780999999999999</v>
      </c>
      <c r="AO241">
        <v>2.3359999999999999</v>
      </c>
      <c r="AP241">
        <v>10.901999999999999</v>
      </c>
      <c r="AQ241">
        <v>0.16300000000000001</v>
      </c>
      <c r="AR241">
        <v>0</v>
      </c>
      <c r="AS241">
        <v>16.327000000000002</v>
      </c>
      <c r="AT241">
        <v>38.799999999999997</v>
      </c>
      <c r="AU241">
        <v>0.24</v>
      </c>
      <c r="AV241">
        <v>0.24</v>
      </c>
      <c r="AW241">
        <v>0.24</v>
      </c>
      <c r="AX241">
        <v>0.48</v>
      </c>
      <c r="AY241">
        <v>0</v>
      </c>
      <c r="AZ241">
        <v>0</v>
      </c>
      <c r="BA241">
        <v>349</v>
      </c>
      <c r="BB241">
        <v>0</v>
      </c>
      <c r="BC241" t="s">
        <v>67</v>
      </c>
      <c r="BD241">
        <v>0</v>
      </c>
      <c r="BE241" t="s">
        <v>68</v>
      </c>
      <c r="BF241" t="s">
        <v>69</v>
      </c>
      <c r="BG241">
        <v>1.17</v>
      </c>
      <c r="BH241">
        <v>0</v>
      </c>
      <c r="BI241" s="1">
        <v>45824.325862812497</v>
      </c>
      <c r="BJ241">
        <v>3.6</v>
      </c>
      <c r="BK241">
        <v>1.0366</v>
      </c>
      <c r="BL241" s="36">
        <f>HLOOKUP($A241,차량별코스!$E$1:$AZ$20,_xlfn.XLOOKUP(탕데이터!$I241,차량별코스!$D$2:$D$20,차량별코스!$A$2:$A$20),0)</f>
        <v>11</v>
      </c>
      <c r="BM241">
        <f t="shared" si="52"/>
        <v>2002.9519999999998</v>
      </c>
      <c r="BN241">
        <f t="shared" si="53"/>
        <v>421.90999999999997</v>
      </c>
      <c r="BO241">
        <f>IF(COUNTIFS($BL$2:$BL241,$BL241,$O$2:$O241,$O241,$G$2:$G241,$G241)=1,_xlfn.MAXIFS($BO$2:$BO240,$O$2:$O240,$O241,$G$2:$G240,$G241)+1,_xlfn.MAXIFS($BO$2:$BO240,$O$2:$O240,$O241,$G$2:$G240,$G241))</f>
        <v>3</v>
      </c>
      <c r="BP241">
        <f t="shared" si="54"/>
        <v>2043.7999999999997</v>
      </c>
      <c r="BQ241">
        <f t="shared" si="55"/>
        <v>14.64</v>
      </c>
      <c r="BR241">
        <f t="shared" si="56"/>
        <v>14.64</v>
      </c>
      <c r="BS241">
        <f t="shared" si="57"/>
        <v>14.64</v>
      </c>
      <c r="BT241">
        <f t="shared" si="58"/>
        <v>29.28</v>
      </c>
      <c r="BU241">
        <f t="shared" si="59"/>
        <v>0</v>
      </c>
      <c r="BV241">
        <f t="shared" si="60"/>
        <v>0</v>
      </c>
      <c r="BW241">
        <f t="shared" si="61"/>
        <v>2116.9999999999995</v>
      </c>
      <c r="BX241">
        <f t="shared" si="62"/>
        <v>8415</v>
      </c>
      <c r="BY241" t="str">
        <f t="shared" si="63"/>
        <v>직행1</v>
      </c>
      <c r="BZ241">
        <f t="shared" si="64"/>
        <v>11</v>
      </c>
    </row>
    <row r="242" spans="1:78" x14ac:dyDescent="0.3">
      <c r="A242" s="32">
        <f t="shared" si="66"/>
        <v>45812</v>
      </c>
      <c r="B242" s="1">
        <v>45812.540844907409</v>
      </c>
      <c r="C242" t="s">
        <v>60</v>
      </c>
      <c r="D242" t="s">
        <v>60</v>
      </c>
      <c r="E242" t="s">
        <v>60</v>
      </c>
      <c r="F242" t="s">
        <v>61</v>
      </c>
      <c r="G242" t="s">
        <v>62</v>
      </c>
      <c r="H242" t="s">
        <v>63</v>
      </c>
      <c r="I242" t="s">
        <v>76</v>
      </c>
      <c r="J242" t="s">
        <v>65</v>
      </c>
      <c r="K242" t="s">
        <v>66</v>
      </c>
      <c r="L242">
        <v>14</v>
      </c>
      <c r="M242">
        <v>1</v>
      </c>
      <c r="N242">
        <v>168</v>
      </c>
      <c r="O242">
        <v>8415</v>
      </c>
      <c r="P242" t="s">
        <v>242</v>
      </c>
      <c r="Q242" s="1">
        <v>45786.607562384263</v>
      </c>
      <c r="R242">
        <v>37.475999999999999</v>
      </c>
      <c r="S242">
        <v>10.536</v>
      </c>
      <c r="T242">
        <v>3.5569999999999999</v>
      </c>
      <c r="U242">
        <v>3248</v>
      </c>
      <c r="V242">
        <v>67</v>
      </c>
      <c r="W242">
        <v>620</v>
      </c>
      <c r="X242">
        <v>585</v>
      </c>
      <c r="Y242">
        <v>0</v>
      </c>
      <c r="Z242">
        <v>3</v>
      </c>
      <c r="AA242">
        <v>0</v>
      </c>
      <c r="AB242">
        <v>0</v>
      </c>
      <c r="AC242">
        <v>86</v>
      </c>
      <c r="AD242">
        <v>41.54</v>
      </c>
      <c r="AE242">
        <v>52.680038000000003</v>
      </c>
      <c r="AF242">
        <v>88.8</v>
      </c>
      <c r="AG242">
        <v>2.1</v>
      </c>
      <c r="AH242">
        <v>2.4</v>
      </c>
      <c r="AI242">
        <v>6.1</v>
      </c>
      <c r="AJ242">
        <v>0.6</v>
      </c>
      <c r="AK242">
        <v>0</v>
      </c>
      <c r="AL242">
        <v>0</v>
      </c>
      <c r="AM242">
        <v>3.04</v>
      </c>
      <c r="AN242">
        <v>44.997999999999998</v>
      </c>
      <c r="AO242">
        <v>2.0630000000000002</v>
      </c>
      <c r="AP242">
        <v>19.088999999999999</v>
      </c>
      <c r="AQ242">
        <v>0.13300000000000001</v>
      </c>
      <c r="AR242">
        <v>0</v>
      </c>
      <c r="AS242">
        <v>8.0050000000000008</v>
      </c>
      <c r="AT242">
        <v>47.36</v>
      </c>
      <c r="AU242">
        <v>1.1200000000000001</v>
      </c>
      <c r="AV242">
        <v>1.28</v>
      </c>
      <c r="AW242">
        <v>3.2530000000000001</v>
      </c>
      <c r="AX242">
        <v>0.32</v>
      </c>
      <c r="AY242">
        <v>0</v>
      </c>
      <c r="AZ242">
        <v>0</v>
      </c>
      <c r="BA242">
        <v>355</v>
      </c>
      <c r="BB242">
        <v>0</v>
      </c>
      <c r="BC242" t="s">
        <v>67</v>
      </c>
      <c r="BD242">
        <v>0</v>
      </c>
      <c r="BE242" t="s">
        <v>68</v>
      </c>
      <c r="BF242" t="s">
        <v>69</v>
      </c>
      <c r="BG242">
        <v>1.17</v>
      </c>
      <c r="BH242">
        <v>0</v>
      </c>
      <c r="BI242" s="1">
        <v>45824.325862812497</v>
      </c>
      <c r="BJ242">
        <v>3.6</v>
      </c>
      <c r="BK242">
        <v>0.98799999999999999</v>
      </c>
      <c r="BL242" s="36">
        <f>HLOOKUP($A242,차량별코스!$E$1:$AZ$20,_xlfn.XLOOKUP(탕데이터!$I242,차량별코스!$D$2:$D$20,차량별코스!$A$2:$A$20),0)</f>
        <v>11</v>
      </c>
      <c r="BM242">
        <f t="shared" si="52"/>
        <v>2002.9519999999998</v>
      </c>
      <c r="BN242">
        <f t="shared" si="53"/>
        <v>421.90999999999997</v>
      </c>
      <c r="BO242">
        <f>IF(COUNTIFS($BL$2:$BL242,$BL242,$O$2:$O242,$O242,$G$2:$G242,$G242)=1,_xlfn.MAXIFS($BO$2:$BO241,$O$2:$O241,$O242,$G$2:$G241,$G242)+1,_xlfn.MAXIFS($BO$2:$BO241,$O$2:$O241,$O242,$G$2:$G241,$G242))</f>
        <v>3</v>
      </c>
      <c r="BP242">
        <f t="shared" si="54"/>
        <v>2197.2240000000002</v>
      </c>
      <c r="BQ242">
        <f t="shared" si="55"/>
        <v>68.207999999999998</v>
      </c>
      <c r="BR242">
        <f t="shared" si="56"/>
        <v>77.951999999999998</v>
      </c>
      <c r="BS242">
        <f t="shared" si="57"/>
        <v>198.12799999999999</v>
      </c>
      <c r="BT242">
        <f t="shared" si="58"/>
        <v>19.488</v>
      </c>
      <c r="BU242">
        <f t="shared" si="59"/>
        <v>0</v>
      </c>
      <c r="BV242">
        <f t="shared" si="60"/>
        <v>0</v>
      </c>
      <c r="BW242">
        <f t="shared" si="61"/>
        <v>2561</v>
      </c>
      <c r="BX242">
        <f t="shared" si="62"/>
        <v>8415</v>
      </c>
      <c r="BY242" t="str">
        <f t="shared" si="63"/>
        <v>직행1</v>
      </c>
      <c r="BZ242">
        <f t="shared" si="64"/>
        <v>11</v>
      </c>
    </row>
    <row r="243" spans="1:78" x14ac:dyDescent="0.3">
      <c r="A243" s="32">
        <f t="shared" si="66"/>
        <v>45812</v>
      </c>
      <c r="B243" s="1">
        <v>45812.589039351849</v>
      </c>
      <c r="C243" t="s">
        <v>60</v>
      </c>
      <c r="D243" t="s">
        <v>60</v>
      </c>
      <c r="E243" t="s">
        <v>60</v>
      </c>
      <c r="F243" t="s">
        <v>61</v>
      </c>
      <c r="G243" t="s">
        <v>62</v>
      </c>
      <c r="H243" t="s">
        <v>63</v>
      </c>
      <c r="I243" t="s">
        <v>76</v>
      </c>
      <c r="J243" t="s">
        <v>65</v>
      </c>
      <c r="K243" t="s">
        <v>66</v>
      </c>
      <c r="L243">
        <v>14</v>
      </c>
      <c r="M243">
        <v>1</v>
      </c>
      <c r="N243">
        <v>168</v>
      </c>
      <c r="O243">
        <v>8415</v>
      </c>
      <c r="P243" t="s">
        <v>242</v>
      </c>
      <c r="Q243" s="1">
        <v>45786.607562384263</v>
      </c>
      <c r="R243">
        <v>114.411</v>
      </c>
      <c r="S243">
        <v>38.048000000000002</v>
      </c>
      <c r="T243">
        <v>3.0070000000000001</v>
      </c>
      <c r="U243">
        <v>11716</v>
      </c>
      <c r="V243">
        <v>7</v>
      </c>
      <c r="W243">
        <v>2709</v>
      </c>
      <c r="X243">
        <v>2786</v>
      </c>
      <c r="Y243">
        <v>0</v>
      </c>
      <c r="Z243">
        <v>36</v>
      </c>
      <c r="AA243">
        <v>1</v>
      </c>
      <c r="AB243">
        <v>83</v>
      </c>
      <c r="AC243">
        <v>86</v>
      </c>
      <c r="AD243">
        <v>35.159999999999997</v>
      </c>
      <c r="AE243">
        <v>45.764400000000002</v>
      </c>
      <c r="AF243">
        <v>89.4</v>
      </c>
      <c r="AG243">
        <v>2.8</v>
      </c>
      <c r="AH243">
        <v>4.0999999999999996</v>
      </c>
      <c r="AI243">
        <v>3.7</v>
      </c>
      <c r="AJ243">
        <v>0.1</v>
      </c>
      <c r="AK243">
        <v>0</v>
      </c>
      <c r="AL243">
        <v>0</v>
      </c>
      <c r="AM243">
        <v>2.57</v>
      </c>
      <c r="AN243">
        <v>46.372999999999998</v>
      </c>
      <c r="AO243">
        <v>0.06</v>
      </c>
      <c r="AP243">
        <v>23.122</v>
      </c>
      <c r="AQ243">
        <v>0.23599999999999999</v>
      </c>
      <c r="AR243">
        <v>0</v>
      </c>
      <c r="AS243">
        <v>31.466000000000001</v>
      </c>
      <c r="AT243">
        <v>174.33</v>
      </c>
      <c r="AU243">
        <v>5.46</v>
      </c>
      <c r="AV243">
        <v>7.9950000000000001</v>
      </c>
      <c r="AW243">
        <v>7.2149999999999999</v>
      </c>
      <c r="AX243">
        <v>0.19500000000000001</v>
      </c>
      <c r="AY243">
        <v>0</v>
      </c>
      <c r="AZ243">
        <v>0</v>
      </c>
      <c r="BA243">
        <v>1120</v>
      </c>
      <c r="BB243">
        <v>0</v>
      </c>
      <c r="BC243" t="s">
        <v>67</v>
      </c>
      <c r="BD243">
        <v>0</v>
      </c>
      <c r="BE243" t="s">
        <v>68</v>
      </c>
      <c r="BF243" t="s">
        <v>69</v>
      </c>
      <c r="BG243">
        <v>1.17</v>
      </c>
      <c r="BH243">
        <v>0</v>
      </c>
      <c r="BI243" s="1">
        <v>45824.325862812497</v>
      </c>
      <c r="BJ243">
        <v>3.6</v>
      </c>
      <c r="BK243">
        <v>0.83530000000000004</v>
      </c>
      <c r="BL243" s="36">
        <f>HLOOKUP($A243,차량별코스!$E$1:$AZ$20,_xlfn.XLOOKUP(탕데이터!$I243,차량별코스!$D$2:$D$20,차량별코스!$A$2:$A$20),0)</f>
        <v>11</v>
      </c>
      <c r="BM243">
        <f t="shared" si="52"/>
        <v>2002.9519999999998</v>
      </c>
      <c r="BN243">
        <f t="shared" si="53"/>
        <v>421.90999999999997</v>
      </c>
      <c r="BO243">
        <f>IF(COUNTIFS($BL$2:$BL243,$BL243,$O$2:$O243,$O243,$G$2:$G243,$G243)=1,_xlfn.MAXIFS($BO$2:$BO242,$O$2:$O242,$O243,$G$2:$G242,$G243)+1,_xlfn.MAXIFS($BO$2:$BO242,$O$2:$O242,$O243,$G$2:$G242,$G243))</f>
        <v>3</v>
      </c>
      <c r="BP243">
        <f t="shared" si="54"/>
        <v>7758.1039999999994</v>
      </c>
      <c r="BQ243">
        <f t="shared" si="55"/>
        <v>328.04799999999994</v>
      </c>
      <c r="BR243">
        <f t="shared" si="56"/>
        <v>480.35599999999994</v>
      </c>
      <c r="BS243">
        <f t="shared" si="57"/>
        <v>433.49200000000008</v>
      </c>
      <c r="BT243">
        <f t="shared" si="58"/>
        <v>11.716000000000001</v>
      </c>
      <c r="BU243">
        <f t="shared" si="59"/>
        <v>0</v>
      </c>
      <c r="BV243">
        <f t="shared" si="60"/>
        <v>0</v>
      </c>
      <c r="BW243">
        <f t="shared" si="61"/>
        <v>9011.7160000000003</v>
      </c>
      <c r="BX243">
        <f t="shared" si="62"/>
        <v>8415</v>
      </c>
      <c r="BY243" t="str">
        <f t="shared" si="63"/>
        <v>직행1</v>
      </c>
      <c r="BZ243">
        <f t="shared" si="64"/>
        <v>11</v>
      </c>
    </row>
    <row r="244" spans="1:78" x14ac:dyDescent="0.3">
      <c r="A244" s="32">
        <f t="shared" si="66"/>
        <v>45812</v>
      </c>
      <c r="B244" s="1">
        <v>45812.801423611112</v>
      </c>
      <c r="C244" t="s">
        <v>60</v>
      </c>
      <c r="D244" t="s">
        <v>60</v>
      </c>
      <c r="E244" t="s">
        <v>60</v>
      </c>
      <c r="F244" t="s">
        <v>61</v>
      </c>
      <c r="G244" t="s">
        <v>62</v>
      </c>
      <c r="H244" t="s">
        <v>63</v>
      </c>
      <c r="I244" t="s">
        <v>76</v>
      </c>
      <c r="J244" t="s">
        <v>65</v>
      </c>
      <c r="K244" t="s">
        <v>66</v>
      </c>
      <c r="L244">
        <v>14</v>
      </c>
      <c r="M244">
        <v>1</v>
      </c>
      <c r="N244">
        <v>168</v>
      </c>
      <c r="O244">
        <v>8415</v>
      </c>
      <c r="P244" t="s">
        <v>242</v>
      </c>
      <c r="Q244" s="1">
        <v>45786.607562384263</v>
      </c>
      <c r="R244">
        <v>17.501000000000001</v>
      </c>
      <c r="S244">
        <v>4.399</v>
      </c>
      <c r="T244">
        <v>3.9780000000000002</v>
      </c>
      <c r="U244">
        <v>1546</v>
      </c>
      <c r="V244">
        <v>69</v>
      </c>
      <c r="W244">
        <v>228</v>
      </c>
      <c r="X244">
        <v>368</v>
      </c>
      <c r="Y244">
        <v>0</v>
      </c>
      <c r="Z244">
        <v>2</v>
      </c>
      <c r="AA244">
        <v>0</v>
      </c>
      <c r="AB244">
        <v>0</v>
      </c>
      <c r="AC244">
        <v>81</v>
      </c>
      <c r="AD244">
        <v>40.75</v>
      </c>
      <c r="AE244">
        <v>50.443153000000002</v>
      </c>
      <c r="AF244">
        <v>98.4</v>
      </c>
      <c r="AG244">
        <v>0.3</v>
      </c>
      <c r="AH244">
        <v>0.4</v>
      </c>
      <c r="AI244">
        <v>0.9</v>
      </c>
      <c r="AJ244">
        <v>0</v>
      </c>
      <c r="AK244">
        <v>0</v>
      </c>
      <c r="AL244">
        <v>0</v>
      </c>
      <c r="AM244">
        <v>3.4</v>
      </c>
      <c r="AN244">
        <v>37.56</v>
      </c>
      <c r="AO244">
        <v>4.4630000000000001</v>
      </c>
      <c r="AP244">
        <v>14.747999999999999</v>
      </c>
      <c r="AQ244">
        <v>0.17100000000000001</v>
      </c>
      <c r="AR244">
        <v>0</v>
      </c>
      <c r="AS244">
        <v>11.428000000000001</v>
      </c>
      <c r="AT244">
        <v>24.6</v>
      </c>
      <c r="AU244">
        <v>7.4999999999999997E-2</v>
      </c>
      <c r="AV244">
        <v>0.1</v>
      </c>
      <c r="AW244">
        <v>0.22500000000000001</v>
      </c>
      <c r="AX244">
        <v>0</v>
      </c>
      <c r="AY244">
        <v>0</v>
      </c>
      <c r="AZ244">
        <v>0</v>
      </c>
      <c r="BA244">
        <v>169</v>
      </c>
      <c r="BB244">
        <v>0</v>
      </c>
      <c r="BC244" t="s">
        <v>67</v>
      </c>
      <c r="BD244">
        <v>0</v>
      </c>
      <c r="BE244" t="s">
        <v>68</v>
      </c>
      <c r="BF244" t="s">
        <v>69</v>
      </c>
      <c r="BG244">
        <v>1.17</v>
      </c>
      <c r="BH244">
        <v>0</v>
      </c>
      <c r="BI244" s="1">
        <v>45824.325862812497</v>
      </c>
      <c r="BJ244">
        <v>3.6</v>
      </c>
      <c r="BK244">
        <v>1.1051</v>
      </c>
      <c r="BL244" s="36">
        <f>HLOOKUP($A244,차량별코스!$E$1:$AZ$20,_xlfn.XLOOKUP(탕데이터!$I244,차량별코스!$D$2:$D$20,차량별코스!$A$2:$A$20),0)</f>
        <v>11</v>
      </c>
      <c r="BM244">
        <f t="shared" si="52"/>
        <v>2002.9519999999998</v>
      </c>
      <c r="BN244">
        <f t="shared" si="53"/>
        <v>421.90999999999997</v>
      </c>
      <c r="BO244">
        <f>IF(COUNTIFS($BL$2:$BL244,$BL244,$O$2:$O244,$O244,$G$2:$G244,$G244)=1,_xlfn.MAXIFS($BO$2:$BO243,$O$2:$O243,$O244,$G$2:$G243,$G244)+1,_xlfn.MAXIFS($BO$2:$BO243,$O$2:$O243,$O244,$G$2:$G243,$G244))</f>
        <v>3</v>
      </c>
      <c r="BP244">
        <f t="shared" si="54"/>
        <v>1224.2640000000001</v>
      </c>
      <c r="BQ244">
        <f t="shared" si="55"/>
        <v>4.6379999999999999</v>
      </c>
      <c r="BR244">
        <f t="shared" si="56"/>
        <v>6.1840000000000002</v>
      </c>
      <c r="BS244">
        <f t="shared" si="57"/>
        <v>13.914000000000001</v>
      </c>
      <c r="BT244">
        <f t="shared" si="58"/>
        <v>0</v>
      </c>
      <c r="BU244">
        <f t="shared" si="59"/>
        <v>0</v>
      </c>
      <c r="BV244">
        <f t="shared" si="60"/>
        <v>0</v>
      </c>
      <c r="BW244">
        <f t="shared" si="61"/>
        <v>1249</v>
      </c>
      <c r="BX244">
        <f t="shared" si="62"/>
        <v>8415</v>
      </c>
      <c r="BY244" t="str">
        <f t="shared" si="63"/>
        <v>직행1</v>
      </c>
      <c r="BZ244">
        <f t="shared" si="64"/>
        <v>11</v>
      </c>
    </row>
    <row r="245" spans="1:78" x14ac:dyDescent="0.3">
      <c r="A245" s="32">
        <f t="shared" si="66"/>
        <v>45812</v>
      </c>
      <c r="B245" s="1">
        <v>45812.822523148148</v>
      </c>
      <c r="C245" t="s">
        <v>60</v>
      </c>
      <c r="D245" t="s">
        <v>60</v>
      </c>
      <c r="E245" t="s">
        <v>60</v>
      </c>
      <c r="F245" t="s">
        <v>61</v>
      </c>
      <c r="G245" t="s">
        <v>62</v>
      </c>
      <c r="H245" t="s">
        <v>63</v>
      </c>
      <c r="I245" t="s">
        <v>76</v>
      </c>
      <c r="J245" t="s">
        <v>65</v>
      </c>
      <c r="K245" t="s">
        <v>66</v>
      </c>
      <c r="L245">
        <v>14</v>
      </c>
      <c r="M245">
        <v>1</v>
      </c>
      <c r="N245">
        <v>168</v>
      </c>
      <c r="O245">
        <v>8415</v>
      </c>
      <c r="P245" t="s">
        <v>242</v>
      </c>
      <c r="Q245" s="1">
        <v>45786.607562384263</v>
      </c>
      <c r="R245">
        <v>100.262</v>
      </c>
      <c r="S245">
        <v>30.936</v>
      </c>
      <c r="T245">
        <v>3.2410000000000001</v>
      </c>
      <c r="U245">
        <v>9521</v>
      </c>
      <c r="V245">
        <v>38</v>
      </c>
      <c r="W245">
        <v>1712</v>
      </c>
      <c r="X245">
        <v>2898</v>
      </c>
      <c r="Y245">
        <v>2</v>
      </c>
      <c r="Z245">
        <v>53</v>
      </c>
      <c r="AA245">
        <v>0</v>
      </c>
      <c r="AB245">
        <v>0</v>
      </c>
      <c r="AC245">
        <v>94</v>
      </c>
      <c r="AD245">
        <v>37.909999999999997</v>
      </c>
      <c r="AE245">
        <v>46.447439000000003</v>
      </c>
      <c r="AF245">
        <v>86.1</v>
      </c>
      <c r="AG245">
        <v>3.4</v>
      </c>
      <c r="AH245">
        <v>6.4</v>
      </c>
      <c r="AI245">
        <v>3.5</v>
      </c>
      <c r="AJ245">
        <v>0.6</v>
      </c>
      <c r="AK245">
        <v>0</v>
      </c>
      <c r="AL245">
        <v>0</v>
      </c>
      <c r="AM245">
        <v>2.77</v>
      </c>
      <c r="AN245">
        <v>43.232999999999997</v>
      </c>
      <c r="AO245">
        <v>0.39900000000000002</v>
      </c>
      <c r="AP245">
        <v>17.981000000000002</v>
      </c>
      <c r="AQ245">
        <v>0.27900000000000003</v>
      </c>
      <c r="AR245">
        <v>1.9950000000000001</v>
      </c>
      <c r="AS245">
        <v>52.862000000000002</v>
      </c>
      <c r="AT245">
        <v>136.32499999999999</v>
      </c>
      <c r="AU245">
        <v>5.383</v>
      </c>
      <c r="AV245">
        <v>10.132999999999999</v>
      </c>
      <c r="AW245">
        <v>5.5419999999999998</v>
      </c>
      <c r="AX245">
        <v>0.95</v>
      </c>
      <c r="AY245">
        <v>0</v>
      </c>
      <c r="AZ245">
        <v>0</v>
      </c>
      <c r="BA245">
        <v>977</v>
      </c>
      <c r="BB245">
        <v>0</v>
      </c>
      <c r="BC245" t="s">
        <v>67</v>
      </c>
      <c r="BD245">
        <v>0</v>
      </c>
      <c r="BE245" t="s">
        <v>68</v>
      </c>
      <c r="BF245" t="s">
        <v>69</v>
      </c>
      <c r="BG245">
        <v>1.17</v>
      </c>
      <c r="BH245">
        <v>0</v>
      </c>
      <c r="BI245" s="1">
        <v>45824.325862812497</v>
      </c>
      <c r="BJ245">
        <v>3.6</v>
      </c>
      <c r="BK245">
        <v>0.90029999999999999</v>
      </c>
      <c r="BL245" s="36">
        <f>HLOOKUP($A245,차량별코스!$E$1:$AZ$20,_xlfn.XLOOKUP(탕데이터!$I245,차량별코스!$D$2:$D$20,차량별코스!$A$2:$A$20),0)</f>
        <v>11</v>
      </c>
      <c r="BM245">
        <f t="shared" si="52"/>
        <v>2002.9519999999998</v>
      </c>
      <c r="BN245">
        <f t="shared" si="53"/>
        <v>421.90999999999997</v>
      </c>
      <c r="BO245">
        <f>IF(COUNTIFS($BL$2:$BL245,$BL245,$O$2:$O245,$O245,$G$2:$G245,$G245)=1,_xlfn.MAXIFS($BO$2:$BO244,$O$2:$O244,$O245,$G$2:$G244,$G245)+1,_xlfn.MAXIFS($BO$2:$BO244,$O$2:$O244,$O245,$G$2:$G244,$G245))</f>
        <v>3</v>
      </c>
      <c r="BP245">
        <f t="shared" si="54"/>
        <v>6447.5810000000001</v>
      </c>
      <c r="BQ245">
        <f t="shared" si="55"/>
        <v>323.714</v>
      </c>
      <c r="BR245">
        <f t="shared" si="56"/>
        <v>609.34400000000005</v>
      </c>
      <c r="BS245">
        <f t="shared" si="57"/>
        <v>333.23500000000001</v>
      </c>
      <c r="BT245">
        <f t="shared" si="58"/>
        <v>57.125999999999998</v>
      </c>
      <c r="BU245">
        <f t="shared" si="59"/>
        <v>0</v>
      </c>
      <c r="BV245">
        <f t="shared" si="60"/>
        <v>0</v>
      </c>
      <c r="BW245">
        <f t="shared" si="61"/>
        <v>7771</v>
      </c>
      <c r="BX245">
        <f t="shared" si="62"/>
        <v>8415</v>
      </c>
      <c r="BY245" t="str">
        <f t="shared" si="63"/>
        <v>직행1</v>
      </c>
      <c r="BZ245">
        <f t="shared" si="64"/>
        <v>11</v>
      </c>
    </row>
    <row r="246" spans="1:78" x14ac:dyDescent="0.3">
      <c r="A246" s="32">
        <f t="shared" si="66"/>
        <v>45813</v>
      </c>
      <c r="B246" s="1">
        <v>45813.325173611112</v>
      </c>
      <c r="C246" t="s">
        <v>60</v>
      </c>
      <c r="D246" t="s">
        <v>60</v>
      </c>
      <c r="E246" t="s">
        <v>60</v>
      </c>
      <c r="F246" t="s">
        <v>61</v>
      </c>
      <c r="G246" t="s">
        <v>62</v>
      </c>
      <c r="H246" t="s">
        <v>63</v>
      </c>
      <c r="I246" t="s">
        <v>76</v>
      </c>
      <c r="J246" t="s">
        <v>65</v>
      </c>
      <c r="K246" t="s">
        <v>66</v>
      </c>
      <c r="L246">
        <v>14</v>
      </c>
      <c r="M246">
        <v>1</v>
      </c>
      <c r="N246">
        <v>168</v>
      </c>
      <c r="O246">
        <v>8415</v>
      </c>
      <c r="P246" t="s">
        <v>242</v>
      </c>
      <c r="Q246" s="1">
        <v>45786.607562384263</v>
      </c>
      <c r="R246">
        <v>60.444000000000003</v>
      </c>
      <c r="S246">
        <v>17.221</v>
      </c>
      <c r="T246">
        <v>3.51</v>
      </c>
      <c r="U246">
        <v>6215</v>
      </c>
      <c r="V246">
        <v>101</v>
      </c>
      <c r="W246">
        <v>1367</v>
      </c>
      <c r="X246">
        <v>1527</v>
      </c>
      <c r="Y246">
        <v>1</v>
      </c>
      <c r="Z246">
        <v>11</v>
      </c>
      <c r="AA246">
        <v>0</v>
      </c>
      <c r="AB246">
        <v>0</v>
      </c>
      <c r="AC246">
        <v>101</v>
      </c>
      <c r="AD246">
        <v>35.01</v>
      </c>
      <c r="AE246">
        <v>45.839143999999997</v>
      </c>
      <c r="AF246">
        <v>94.1</v>
      </c>
      <c r="AG246">
        <v>1.7</v>
      </c>
      <c r="AH246">
        <v>1.9</v>
      </c>
      <c r="AI246">
        <v>1.9</v>
      </c>
      <c r="AJ246">
        <v>0.4</v>
      </c>
      <c r="AK246">
        <v>0</v>
      </c>
      <c r="AL246">
        <v>0</v>
      </c>
      <c r="AM246">
        <v>3</v>
      </c>
      <c r="AN246">
        <v>38.823999999999998</v>
      </c>
      <c r="AO246">
        <v>1.625</v>
      </c>
      <c r="AP246">
        <v>21.995000000000001</v>
      </c>
      <c r="AQ246">
        <v>0.248</v>
      </c>
      <c r="AR246">
        <v>1.6539999999999999</v>
      </c>
      <c r="AS246">
        <v>18.199000000000002</v>
      </c>
      <c r="AT246">
        <v>97.236999999999995</v>
      </c>
      <c r="AU246">
        <v>1.7569999999999999</v>
      </c>
      <c r="AV246">
        <v>1.9630000000000001</v>
      </c>
      <c r="AW246">
        <v>1.9630000000000001</v>
      </c>
      <c r="AX246">
        <v>0.41299999999999998</v>
      </c>
      <c r="AY246">
        <v>0</v>
      </c>
      <c r="AZ246">
        <v>0</v>
      </c>
      <c r="BA246">
        <v>584</v>
      </c>
      <c r="BB246">
        <v>0</v>
      </c>
      <c r="BC246" t="s">
        <v>67</v>
      </c>
      <c r="BD246">
        <v>0</v>
      </c>
      <c r="BE246" t="s">
        <v>68</v>
      </c>
      <c r="BF246" t="s">
        <v>69</v>
      </c>
      <c r="BG246">
        <v>1.17</v>
      </c>
      <c r="BH246">
        <v>0</v>
      </c>
      <c r="BI246" s="1">
        <v>45824.325862812497</v>
      </c>
      <c r="BJ246">
        <v>3.6</v>
      </c>
      <c r="BK246">
        <v>0.97499999999999998</v>
      </c>
      <c r="BL246" s="36">
        <f>HLOOKUP($A246,차량별코스!$E$1:$AZ$20,_xlfn.XLOOKUP(탕데이터!$I246,차량별코스!$D$2:$D$20,차량별코스!$A$2:$A$20),0)</f>
        <v>1</v>
      </c>
      <c r="BM246">
        <f t="shared" si="52"/>
        <v>2002.9519999999998</v>
      </c>
      <c r="BN246">
        <f t="shared" si="53"/>
        <v>336.26100000000002</v>
      </c>
      <c r="BO246">
        <f>IF(COUNTIFS($BL$2:$BL246,$BL246,$O$2:$O246,$O246,$G$2:$G246,$G246)=1,_xlfn.MAXIFS($BO$2:$BO245,$O$2:$O245,$O246,$G$2:$G245,$G246)+1,_xlfn.MAXIFS($BO$2:$BO245,$O$2:$O245,$O246,$G$2:$G245,$G246))</f>
        <v>4</v>
      </c>
      <c r="BP246">
        <f t="shared" si="54"/>
        <v>4380.3149999999996</v>
      </c>
      <c r="BQ246">
        <f t="shared" si="55"/>
        <v>105.655</v>
      </c>
      <c r="BR246">
        <f t="shared" si="56"/>
        <v>118.08499999999999</v>
      </c>
      <c r="BS246">
        <f t="shared" si="57"/>
        <v>118.08499999999999</v>
      </c>
      <c r="BT246">
        <f t="shared" si="58"/>
        <v>24.86</v>
      </c>
      <c r="BU246">
        <f t="shared" si="59"/>
        <v>0</v>
      </c>
      <c r="BV246">
        <f t="shared" si="60"/>
        <v>0</v>
      </c>
      <c r="BW246">
        <f t="shared" si="61"/>
        <v>4746.9999999999991</v>
      </c>
      <c r="BX246">
        <f t="shared" si="62"/>
        <v>8415</v>
      </c>
      <c r="BY246" t="str">
        <f t="shared" si="63"/>
        <v>직행1</v>
      </c>
      <c r="BZ246">
        <f t="shared" si="64"/>
        <v>1</v>
      </c>
    </row>
    <row r="247" spans="1:78" x14ac:dyDescent="0.3">
      <c r="A247" s="32">
        <f t="shared" si="66"/>
        <v>45813</v>
      </c>
      <c r="B247" s="1">
        <v>45813.458796296298</v>
      </c>
      <c r="C247" t="s">
        <v>60</v>
      </c>
      <c r="D247" t="s">
        <v>60</v>
      </c>
      <c r="E247" t="s">
        <v>60</v>
      </c>
      <c r="F247" t="s">
        <v>61</v>
      </c>
      <c r="G247" t="s">
        <v>62</v>
      </c>
      <c r="H247" t="s">
        <v>63</v>
      </c>
      <c r="I247" t="s">
        <v>76</v>
      </c>
      <c r="J247" t="s">
        <v>65</v>
      </c>
      <c r="K247" t="s">
        <v>66</v>
      </c>
      <c r="L247">
        <v>14</v>
      </c>
      <c r="M247">
        <v>1</v>
      </c>
      <c r="N247">
        <v>168</v>
      </c>
      <c r="O247">
        <v>8415</v>
      </c>
      <c r="P247" t="s">
        <v>242</v>
      </c>
      <c r="Q247" s="1">
        <v>45786.607562384263</v>
      </c>
      <c r="R247">
        <v>67.936999999999998</v>
      </c>
      <c r="S247">
        <v>23.321999999999999</v>
      </c>
      <c r="T247">
        <v>2.9129999999999998</v>
      </c>
      <c r="U247">
        <v>7561</v>
      </c>
      <c r="V247">
        <v>25</v>
      </c>
      <c r="W247">
        <v>1864</v>
      </c>
      <c r="X247">
        <v>1593</v>
      </c>
      <c r="Y247">
        <v>0</v>
      </c>
      <c r="Z247">
        <v>20</v>
      </c>
      <c r="AA247">
        <v>1</v>
      </c>
      <c r="AB247">
        <v>189</v>
      </c>
      <c r="AC247">
        <v>85</v>
      </c>
      <c r="AD247">
        <v>32.35</v>
      </c>
      <c r="AE247">
        <v>43.119380999999997</v>
      </c>
      <c r="AF247">
        <v>92.5</v>
      </c>
      <c r="AG247">
        <v>2.1</v>
      </c>
      <c r="AH247">
        <v>3.4</v>
      </c>
      <c r="AI247">
        <v>1.9</v>
      </c>
      <c r="AJ247">
        <v>0</v>
      </c>
      <c r="AK247">
        <v>0</v>
      </c>
      <c r="AL247">
        <v>0</v>
      </c>
      <c r="AM247">
        <v>2.4900000000000002</v>
      </c>
      <c r="AN247">
        <v>44.988999999999997</v>
      </c>
      <c r="AO247">
        <v>0.33100000000000002</v>
      </c>
      <c r="AP247">
        <v>24.652999999999999</v>
      </c>
      <c r="AQ247">
        <v>0.221</v>
      </c>
      <c r="AR247">
        <v>0</v>
      </c>
      <c r="AS247">
        <v>29.439</v>
      </c>
      <c r="AT247">
        <v>115.625</v>
      </c>
      <c r="AU247">
        <v>2.625</v>
      </c>
      <c r="AV247">
        <v>4.25</v>
      </c>
      <c r="AW247">
        <v>2.375</v>
      </c>
      <c r="AX247">
        <v>0</v>
      </c>
      <c r="AY247">
        <v>0</v>
      </c>
      <c r="AZ247">
        <v>0</v>
      </c>
      <c r="BA247">
        <v>663</v>
      </c>
      <c r="BB247">
        <v>0</v>
      </c>
      <c r="BC247" t="s">
        <v>67</v>
      </c>
      <c r="BD247">
        <v>0</v>
      </c>
      <c r="BE247" t="s">
        <v>68</v>
      </c>
      <c r="BF247" t="s">
        <v>69</v>
      </c>
      <c r="BG247">
        <v>1.17</v>
      </c>
      <c r="BH247">
        <v>0</v>
      </c>
      <c r="BI247" s="1">
        <v>45824.325862812497</v>
      </c>
      <c r="BJ247">
        <v>3.6</v>
      </c>
      <c r="BK247">
        <v>0.80920000000000003</v>
      </c>
      <c r="BL247" s="36">
        <f>HLOOKUP($A247,차량별코스!$E$1:$AZ$20,_xlfn.XLOOKUP(탕데이터!$I247,차량별코스!$D$2:$D$20,차량별코스!$A$2:$A$20),0)</f>
        <v>1</v>
      </c>
      <c r="BM247">
        <f t="shared" si="52"/>
        <v>2002.9519999999998</v>
      </c>
      <c r="BN247">
        <f t="shared" si="53"/>
        <v>336.26100000000002</v>
      </c>
      <c r="BO247">
        <f>IF(COUNTIFS($BL$2:$BL247,$BL247,$O$2:$O247,$O247,$G$2:$G247,$G247)=1,_xlfn.MAXIFS($BO$2:$BO246,$O$2:$O246,$O247,$G$2:$G246,$G247)+1,_xlfn.MAXIFS($BO$2:$BO246,$O$2:$O246,$O247,$G$2:$G246,$G247))</f>
        <v>4</v>
      </c>
      <c r="BP247">
        <f t="shared" si="54"/>
        <v>5104.9250000000002</v>
      </c>
      <c r="BQ247">
        <f t="shared" si="55"/>
        <v>158.78100000000001</v>
      </c>
      <c r="BR247">
        <f t="shared" si="56"/>
        <v>257.07400000000001</v>
      </c>
      <c r="BS247">
        <f t="shared" si="57"/>
        <v>143.65899999999999</v>
      </c>
      <c r="BT247">
        <f t="shared" si="58"/>
        <v>0</v>
      </c>
      <c r="BU247">
        <f t="shared" si="59"/>
        <v>0</v>
      </c>
      <c r="BV247">
        <f t="shared" si="60"/>
        <v>0</v>
      </c>
      <c r="BW247">
        <f t="shared" si="61"/>
        <v>5664.4389999999994</v>
      </c>
      <c r="BX247">
        <f t="shared" si="62"/>
        <v>8415</v>
      </c>
      <c r="BY247" t="str">
        <f t="shared" si="63"/>
        <v>직행1</v>
      </c>
      <c r="BZ247">
        <f t="shared" si="64"/>
        <v>1</v>
      </c>
    </row>
    <row r="248" spans="1:78" x14ac:dyDescent="0.3">
      <c r="A248" s="32">
        <f t="shared" si="66"/>
        <v>45813</v>
      </c>
      <c r="B248" s="1">
        <v>45813.606712962966</v>
      </c>
      <c r="C248" t="s">
        <v>60</v>
      </c>
      <c r="D248" t="s">
        <v>60</v>
      </c>
      <c r="E248" t="s">
        <v>60</v>
      </c>
      <c r="F248" t="s">
        <v>61</v>
      </c>
      <c r="G248" t="s">
        <v>62</v>
      </c>
      <c r="H248" t="s">
        <v>63</v>
      </c>
      <c r="I248" t="s">
        <v>76</v>
      </c>
      <c r="J248" t="s">
        <v>65</v>
      </c>
      <c r="K248" t="s">
        <v>66</v>
      </c>
      <c r="L248">
        <v>14</v>
      </c>
      <c r="M248">
        <v>1</v>
      </c>
      <c r="N248">
        <v>168</v>
      </c>
      <c r="O248">
        <v>8415</v>
      </c>
      <c r="P248" t="s">
        <v>242</v>
      </c>
      <c r="Q248" s="1">
        <v>45786.607562384263</v>
      </c>
      <c r="R248">
        <v>102.15600000000001</v>
      </c>
      <c r="S248">
        <v>33.33</v>
      </c>
      <c r="T248">
        <v>3.0649999999999999</v>
      </c>
      <c r="U248">
        <v>9797</v>
      </c>
      <c r="V248">
        <v>27</v>
      </c>
      <c r="W248">
        <v>1970</v>
      </c>
      <c r="X248">
        <v>2800</v>
      </c>
      <c r="Y248">
        <v>0</v>
      </c>
      <c r="Z248">
        <v>36</v>
      </c>
      <c r="AA248">
        <v>1</v>
      </c>
      <c r="AB248">
        <v>50</v>
      </c>
      <c r="AC248">
        <v>97</v>
      </c>
      <c r="AD248">
        <v>37.54</v>
      </c>
      <c r="AE248">
        <v>47.148936999999997</v>
      </c>
      <c r="AF248">
        <v>87.6</v>
      </c>
      <c r="AG248">
        <v>3.2</v>
      </c>
      <c r="AH248">
        <v>5</v>
      </c>
      <c r="AI248">
        <v>3.8</v>
      </c>
      <c r="AJ248">
        <v>0.4</v>
      </c>
      <c r="AK248">
        <v>0</v>
      </c>
      <c r="AL248">
        <v>0</v>
      </c>
      <c r="AM248">
        <v>2.62</v>
      </c>
      <c r="AN248">
        <v>47.009</v>
      </c>
      <c r="AO248">
        <v>0.27600000000000002</v>
      </c>
      <c r="AP248">
        <v>20.108000000000001</v>
      </c>
      <c r="AQ248">
        <v>0.27400000000000002</v>
      </c>
      <c r="AR248">
        <v>0</v>
      </c>
      <c r="AS248">
        <v>35.24</v>
      </c>
      <c r="AT248">
        <v>141.62</v>
      </c>
      <c r="AU248">
        <v>5.173</v>
      </c>
      <c r="AV248">
        <v>8.0830000000000002</v>
      </c>
      <c r="AW248">
        <v>6.1429999999999998</v>
      </c>
      <c r="AX248">
        <v>0.64700000000000002</v>
      </c>
      <c r="AY248">
        <v>0</v>
      </c>
      <c r="AZ248">
        <v>0</v>
      </c>
      <c r="BA248">
        <v>992</v>
      </c>
      <c r="BB248">
        <v>0</v>
      </c>
      <c r="BC248" t="s">
        <v>67</v>
      </c>
      <c r="BD248">
        <v>0</v>
      </c>
      <c r="BE248" t="s">
        <v>68</v>
      </c>
      <c r="BF248" t="s">
        <v>69</v>
      </c>
      <c r="BG248">
        <v>1.17</v>
      </c>
      <c r="BH248">
        <v>0</v>
      </c>
      <c r="BI248" s="1">
        <v>45824.325862812497</v>
      </c>
      <c r="BJ248">
        <v>3.6</v>
      </c>
      <c r="BK248">
        <v>0.85140000000000005</v>
      </c>
      <c r="BL248" s="36">
        <f>HLOOKUP($A248,차량별코스!$E$1:$AZ$20,_xlfn.XLOOKUP(탕데이터!$I248,차량별코스!$D$2:$D$20,차량별코스!$A$2:$A$20),0)</f>
        <v>1</v>
      </c>
      <c r="BM248">
        <f t="shared" si="52"/>
        <v>2002.9519999999998</v>
      </c>
      <c r="BN248">
        <f t="shared" si="53"/>
        <v>336.26100000000002</v>
      </c>
      <c r="BO248">
        <f>IF(COUNTIFS($BL$2:$BL248,$BL248,$O$2:$O248,$O248,$G$2:$G248,$G248)=1,_xlfn.MAXIFS($BO$2:$BO247,$O$2:$O247,$O248,$G$2:$G247,$G248)+1,_xlfn.MAXIFS($BO$2:$BO247,$O$2:$O247,$O248,$G$2:$G247,$G248))</f>
        <v>4</v>
      </c>
      <c r="BP248">
        <f t="shared" si="54"/>
        <v>6585.1719999999987</v>
      </c>
      <c r="BQ248">
        <f t="shared" si="55"/>
        <v>313.50400000000002</v>
      </c>
      <c r="BR248">
        <f t="shared" si="56"/>
        <v>489.85</v>
      </c>
      <c r="BS248">
        <f t="shared" si="57"/>
        <v>372.286</v>
      </c>
      <c r="BT248">
        <f t="shared" si="58"/>
        <v>39.188000000000002</v>
      </c>
      <c r="BU248">
        <f t="shared" si="59"/>
        <v>0</v>
      </c>
      <c r="BV248">
        <f t="shared" si="60"/>
        <v>0</v>
      </c>
      <c r="BW248">
        <f t="shared" si="61"/>
        <v>7799.9999999999991</v>
      </c>
      <c r="BX248">
        <f t="shared" si="62"/>
        <v>8415</v>
      </c>
      <c r="BY248" t="str">
        <f t="shared" si="63"/>
        <v>직행1</v>
      </c>
      <c r="BZ248">
        <f t="shared" si="64"/>
        <v>1</v>
      </c>
    </row>
    <row r="249" spans="1:78" x14ac:dyDescent="0.3">
      <c r="A249" s="32">
        <f t="shared" si="66"/>
        <v>45813</v>
      </c>
      <c r="B249" s="1">
        <v>45813.75576388889</v>
      </c>
      <c r="C249" t="s">
        <v>60</v>
      </c>
      <c r="D249" t="s">
        <v>60</v>
      </c>
      <c r="E249" t="s">
        <v>60</v>
      </c>
      <c r="F249" t="s">
        <v>61</v>
      </c>
      <c r="G249" t="s">
        <v>62</v>
      </c>
      <c r="H249" t="s">
        <v>63</v>
      </c>
      <c r="I249" t="s">
        <v>76</v>
      </c>
      <c r="J249" t="s">
        <v>65</v>
      </c>
      <c r="K249" t="s">
        <v>66</v>
      </c>
      <c r="L249">
        <v>14</v>
      </c>
      <c r="M249">
        <v>1</v>
      </c>
      <c r="N249">
        <v>168</v>
      </c>
      <c r="O249">
        <v>8415</v>
      </c>
      <c r="P249" t="s">
        <v>242</v>
      </c>
      <c r="Q249" s="1">
        <v>45786.607562384263</v>
      </c>
      <c r="R249">
        <v>105.724</v>
      </c>
      <c r="S249">
        <v>31.815999999999999</v>
      </c>
      <c r="T249">
        <v>3.323</v>
      </c>
      <c r="U249">
        <v>9589</v>
      </c>
      <c r="V249">
        <v>106</v>
      </c>
      <c r="W249">
        <v>1294</v>
      </c>
      <c r="X249">
        <v>3104</v>
      </c>
      <c r="Y249">
        <v>0</v>
      </c>
      <c r="Z249">
        <v>46</v>
      </c>
      <c r="AA249">
        <v>0</v>
      </c>
      <c r="AB249">
        <v>0</v>
      </c>
      <c r="AC249">
        <v>94</v>
      </c>
      <c r="AD249">
        <v>39.69</v>
      </c>
      <c r="AE249">
        <v>46.477746000000003</v>
      </c>
      <c r="AF249">
        <v>73.7</v>
      </c>
      <c r="AG249">
        <v>6.9</v>
      </c>
      <c r="AH249">
        <v>11.1</v>
      </c>
      <c r="AI249">
        <v>7.6</v>
      </c>
      <c r="AJ249">
        <v>0.7</v>
      </c>
      <c r="AK249">
        <v>0</v>
      </c>
      <c r="AL249">
        <v>0</v>
      </c>
      <c r="AM249">
        <v>2.84</v>
      </c>
      <c r="AN249">
        <v>42.18</v>
      </c>
      <c r="AO249">
        <v>1.105</v>
      </c>
      <c r="AP249">
        <v>13.494999999999999</v>
      </c>
      <c r="AQ249">
        <v>0.29299999999999998</v>
      </c>
      <c r="AR249">
        <v>0</v>
      </c>
      <c r="AS249">
        <v>43.51</v>
      </c>
      <c r="AT249">
        <v>116.69199999999999</v>
      </c>
      <c r="AU249">
        <v>10.925000000000001</v>
      </c>
      <c r="AV249">
        <v>17.574999999999999</v>
      </c>
      <c r="AW249">
        <v>12.032999999999999</v>
      </c>
      <c r="AX249">
        <v>1.1080000000000001</v>
      </c>
      <c r="AY249">
        <v>0</v>
      </c>
      <c r="AZ249">
        <v>0</v>
      </c>
      <c r="BA249">
        <v>1031</v>
      </c>
      <c r="BB249">
        <v>0</v>
      </c>
      <c r="BC249" t="s">
        <v>67</v>
      </c>
      <c r="BD249">
        <v>0</v>
      </c>
      <c r="BE249" t="s">
        <v>68</v>
      </c>
      <c r="BF249" t="s">
        <v>69</v>
      </c>
      <c r="BG249">
        <v>1.17</v>
      </c>
      <c r="BH249">
        <v>0</v>
      </c>
      <c r="BI249" s="1">
        <v>45824.325862812497</v>
      </c>
      <c r="BJ249">
        <v>3.6</v>
      </c>
      <c r="BK249">
        <v>0.92310000000000003</v>
      </c>
      <c r="BL249" s="36">
        <f>HLOOKUP($A249,차량별코스!$E$1:$AZ$20,_xlfn.XLOOKUP(탕데이터!$I249,차량별코스!$D$2:$D$20,차량별코스!$A$2:$A$20),0)</f>
        <v>1</v>
      </c>
      <c r="BM249">
        <f t="shared" si="52"/>
        <v>2002.9519999999998</v>
      </c>
      <c r="BN249">
        <f t="shared" si="53"/>
        <v>336.26100000000002</v>
      </c>
      <c r="BO249">
        <f>IF(COUNTIFS($BL$2:$BL249,$BL249,$O$2:$O249,$O249,$G$2:$G249,$G249)=1,_xlfn.MAXIFS($BO$2:$BO248,$O$2:$O248,$O249,$G$2:$G248,$G249)+1,_xlfn.MAXIFS($BO$2:$BO248,$O$2:$O248,$O249,$G$2:$G248,$G249))</f>
        <v>4</v>
      </c>
      <c r="BP249">
        <f t="shared" si="54"/>
        <v>5667.0929999999998</v>
      </c>
      <c r="BQ249">
        <f t="shared" si="55"/>
        <v>661.64100000000008</v>
      </c>
      <c r="BR249">
        <f t="shared" si="56"/>
        <v>1064.3789999999999</v>
      </c>
      <c r="BS249">
        <f t="shared" si="57"/>
        <v>728.76400000000001</v>
      </c>
      <c r="BT249">
        <f t="shared" si="58"/>
        <v>67.12299999999999</v>
      </c>
      <c r="BU249">
        <f t="shared" si="59"/>
        <v>0</v>
      </c>
      <c r="BV249">
        <f t="shared" si="60"/>
        <v>0</v>
      </c>
      <c r="BW249">
        <f t="shared" si="61"/>
        <v>8189</v>
      </c>
      <c r="BX249">
        <f t="shared" si="62"/>
        <v>8415</v>
      </c>
      <c r="BY249" t="str">
        <f t="shared" si="63"/>
        <v>직행1</v>
      </c>
      <c r="BZ249">
        <f t="shared" si="64"/>
        <v>1</v>
      </c>
    </row>
    <row r="250" spans="1:78" x14ac:dyDescent="0.3">
      <c r="A250" s="32">
        <f t="shared" si="66"/>
        <v>45814</v>
      </c>
      <c r="B250" s="1">
        <v>45814.305208333331</v>
      </c>
      <c r="C250" t="s">
        <v>60</v>
      </c>
      <c r="D250" t="s">
        <v>60</v>
      </c>
      <c r="E250" t="s">
        <v>60</v>
      </c>
      <c r="F250" t="s">
        <v>61</v>
      </c>
      <c r="G250" t="s">
        <v>62</v>
      </c>
      <c r="H250" t="s">
        <v>63</v>
      </c>
      <c r="I250" t="s">
        <v>76</v>
      </c>
      <c r="J250" t="s">
        <v>65</v>
      </c>
      <c r="K250" t="s">
        <v>66</v>
      </c>
      <c r="L250">
        <v>14</v>
      </c>
      <c r="M250">
        <v>1</v>
      </c>
      <c r="N250">
        <v>168</v>
      </c>
      <c r="O250">
        <v>8415</v>
      </c>
      <c r="P250" t="s">
        <v>242</v>
      </c>
      <c r="Q250" s="1">
        <v>45786.607562384263</v>
      </c>
      <c r="R250">
        <v>16.350000000000001</v>
      </c>
      <c r="S250">
        <v>4.4649999999999999</v>
      </c>
      <c r="T250">
        <v>3.6619999999999999</v>
      </c>
      <c r="U250">
        <v>1612</v>
      </c>
      <c r="V250">
        <v>30</v>
      </c>
      <c r="W250">
        <v>277</v>
      </c>
      <c r="X250">
        <v>368</v>
      </c>
      <c r="Y250">
        <v>0</v>
      </c>
      <c r="Z250">
        <v>0</v>
      </c>
      <c r="AA250">
        <v>0</v>
      </c>
      <c r="AB250">
        <v>0</v>
      </c>
      <c r="AC250">
        <v>89</v>
      </c>
      <c r="AD250">
        <v>36.51</v>
      </c>
      <c r="AE250">
        <v>45.103448</v>
      </c>
      <c r="AF250">
        <v>88.8</v>
      </c>
      <c r="AG250">
        <v>2.7</v>
      </c>
      <c r="AH250">
        <v>5.3</v>
      </c>
      <c r="AI250">
        <v>1.7</v>
      </c>
      <c r="AJ250">
        <v>1.4</v>
      </c>
      <c r="AK250">
        <v>0</v>
      </c>
      <c r="AL250">
        <v>0</v>
      </c>
      <c r="AM250">
        <v>3.13</v>
      </c>
      <c r="AN250">
        <v>36.234000000000002</v>
      </c>
      <c r="AO250">
        <v>1.861</v>
      </c>
      <c r="AP250">
        <v>17.184000000000001</v>
      </c>
      <c r="AQ250">
        <v>0.183</v>
      </c>
      <c r="AR250">
        <v>0</v>
      </c>
      <c r="AS250">
        <v>0</v>
      </c>
      <c r="AT250">
        <v>23.68</v>
      </c>
      <c r="AU250">
        <v>0.72</v>
      </c>
      <c r="AV250">
        <v>1.413</v>
      </c>
      <c r="AW250">
        <v>0.45300000000000001</v>
      </c>
      <c r="AX250">
        <v>0.373</v>
      </c>
      <c r="AY250">
        <v>0</v>
      </c>
      <c r="AZ250">
        <v>0</v>
      </c>
      <c r="BA250">
        <v>143</v>
      </c>
      <c r="BB250">
        <v>0</v>
      </c>
      <c r="BC250" t="s">
        <v>67</v>
      </c>
      <c r="BD250">
        <v>0</v>
      </c>
      <c r="BE250" t="s">
        <v>68</v>
      </c>
      <c r="BF250" t="s">
        <v>69</v>
      </c>
      <c r="BG250">
        <v>1.17</v>
      </c>
      <c r="BH250">
        <v>0</v>
      </c>
      <c r="BI250" s="1">
        <v>45824.325862812497</v>
      </c>
      <c r="BJ250">
        <v>3.6</v>
      </c>
      <c r="BK250">
        <v>1.0172000000000001</v>
      </c>
      <c r="BL250" s="36">
        <f>HLOOKUP($A250,차량별코스!$E$1:$AZ$20,_xlfn.XLOOKUP(탕데이터!$I250,차량별코스!$D$2:$D$20,차량별코스!$A$2:$A$20),0)</f>
        <v>2</v>
      </c>
      <c r="BM250">
        <f t="shared" si="52"/>
        <v>2002.9519999999998</v>
      </c>
      <c r="BN250">
        <f t="shared" si="53"/>
        <v>347.86200000000008</v>
      </c>
      <c r="BO250">
        <f>IF(COUNTIFS($BL$2:$BL250,$BL250,$O$2:$O250,$O250,$G$2:$G250,$G250)=1,_xlfn.MAXIFS($BO$2:$BO249,$O$2:$O249,$O250,$G$2:$G249,$G250)+1,_xlfn.MAXIFS($BO$2:$BO249,$O$2:$O249,$O250,$G$2:$G249,$G250))</f>
        <v>5</v>
      </c>
      <c r="BP250">
        <f t="shared" si="54"/>
        <v>1124.4560000000001</v>
      </c>
      <c r="BQ250">
        <f t="shared" si="55"/>
        <v>43.524000000000008</v>
      </c>
      <c r="BR250">
        <f t="shared" si="56"/>
        <v>85.435999999999993</v>
      </c>
      <c r="BS250">
        <f t="shared" si="57"/>
        <v>27.404000000000003</v>
      </c>
      <c r="BT250">
        <f t="shared" si="58"/>
        <v>22.567999999999998</v>
      </c>
      <c r="BU250">
        <f t="shared" si="59"/>
        <v>0</v>
      </c>
      <c r="BV250">
        <f t="shared" si="60"/>
        <v>0</v>
      </c>
      <c r="BW250">
        <f t="shared" si="61"/>
        <v>1303.3880000000001</v>
      </c>
      <c r="BX250">
        <f t="shared" si="62"/>
        <v>8415</v>
      </c>
      <c r="BY250" t="str">
        <f t="shared" si="63"/>
        <v>직행1</v>
      </c>
      <c r="BZ250">
        <f t="shared" si="64"/>
        <v>2</v>
      </c>
    </row>
    <row r="251" spans="1:78" x14ac:dyDescent="0.3">
      <c r="A251" s="32">
        <f t="shared" si="66"/>
        <v>45814</v>
      </c>
      <c r="B251" s="1">
        <v>45814.32912037037</v>
      </c>
      <c r="C251" t="s">
        <v>60</v>
      </c>
      <c r="D251" t="s">
        <v>60</v>
      </c>
      <c r="E251" t="s">
        <v>60</v>
      </c>
      <c r="F251" t="s">
        <v>61</v>
      </c>
      <c r="G251" t="s">
        <v>62</v>
      </c>
      <c r="H251" t="s">
        <v>63</v>
      </c>
      <c r="I251" t="s">
        <v>76</v>
      </c>
      <c r="J251" t="s">
        <v>65</v>
      </c>
      <c r="K251" t="s">
        <v>66</v>
      </c>
      <c r="L251">
        <v>14</v>
      </c>
      <c r="M251">
        <v>1</v>
      </c>
      <c r="N251">
        <v>168</v>
      </c>
      <c r="O251">
        <v>8415</v>
      </c>
      <c r="P251" t="s">
        <v>242</v>
      </c>
      <c r="Q251" s="1">
        <v>45786.607562384263</v>
      </c>
      <c r="R251">
        <v>23.452000000000002</v>
      </c>
      <c r="S251">
        <v>6.7039999999999997</v>
      </c>
      <c r="T251">
        <v>3.4980000000000002</v>
      </c>
      <c r="U251">
        <v>2355</v>
      </c>
      <c r="V251">
        <v>70</v>
      </c>
      <c r="W251">
        <v>463</v>
      </c>
      <c r="X251">
        <v>564</v>
      </c>
      <c r="Y251">
        <v>0</v>
      </c>
      <c r="Z251">
        <v>5</v>
      </c>
      <c r="AA251">
        <v>0</v>
      </c>
      <c r="AB251">
        <v>0</v>
      </c>
      <c r="AC251">
        <v>78</v>
      </c>
      <c r="AD251">
        <v>35.85</v>
      </c>
      <c r="AE251">
        <v>46.337660999999997</v>
      </c>
      <c r="AF251">
        <v>93.7</v>
      </c>
      <c r="AG251">
        <v>1.2</v>
      </c>
      <c r="AH251">
        <v>2.4</v>
      </c>
      <c r="AI251">
        <v>2.7</v>
      </c>
      <c r="AJ251">
        <v>0</v>
      </c>
      <c r="AK251">
        <v>0</v>
      </c>
      <c r="AL251">
        <v>0</v>
      </c>
      <c r="AM251">
        <v>2.99</v>
      </c>
      <c r="AN251">
        <v>39.530999999999999</v>
      </c>
      <c r="AO251">
        <v>2.972</v>
      </c>
      <c r="AP251">
        <v>19.66</v>
      </c>
      <c r="AQ251">
        <v>0.21299999999999999</v>
      </c>
      <c r="AR251">
        <v>0</v>
      </c>
      <c r="AS251">
        <v>21.32</v>
      </c>
      <c r="AT251">
        <v>35.917999999999999</v>
      </c>
      <c r="AU251">
        <v>0.46</v>
      </c>
      <c r="AV251">
        <v>0.92</v>
      </c>
      <c r="AW251">
        <v>1.0349999999999999</v>
      </c>
      <c r="AX251">
        <v>0</v>
      </c>
      <c r="AY251">
        <v>0</v>
      </c>
      <c r="AZ251">
        <v>0</v>
      </c>
      <c r="BA251">
        <v>228</v>
      </c>
      <c r="BB251">
        <v>0</v>
      </c>
      <c r="BC251" t="s">
        <v>67</v>
      </c>
      <c r="BD251">
        <v>0</v>
      </c>
      <c r="BE251" t="s">
        <v>68</v>
      </c>
      <c r="BF251" t="s">
        <v>69</v>
      </c>
      <c r="BG251">
        <v>1.17</v>
      </c>
      <c r="BH251">
        <v>0</v>
      </c>
      <c r="BI251" s="1">
        <v>45824.325862812497</v>
      </c>
      <c r="BJ251">
        <v>3.6</v>
      </c>
      <c r="BK251">
        <v>0.97170000000000001</v>
      </c>
      <c r="BL251" s="36">
        <f>HLOOKUP($A251,차량별코스!$E$1:$AZ$20,_xlfn.XLOOKUP(탕데이터!$I251,차량별코스!$D$2:$D$20,차량별코스!$A$2:$A$20),0)</f>
        <v>2</v>
      </c>
      <c r="BM251">
        <f t="shared" si="52"/>
        <v>2002.9519999999998</v>
      </c>
      <c r="BN251">
        <f t="shared" si="53"/>
        <v>347.86200000000008</v>
      </c>
      <c r="BO251">
        <f>IF(COUNTIFS($BL$2:$BL251,$BL251,$O$2:$O251,$O251,$G$2:$G251,$G251)=1,_xlfn.MAXIFS($BO$2:$BO250,$O$2:$O250,$O251,$G$2:$G250,$G251)+1,_xlfn.MAXIFS($BO$2:$BO250,$O$2:$O250,$O251,$G$2:$G250,$G251))</f>
        <v>5</v>
      </c>
      <c r="BP251">
        <f t="shared" si="54"/>
        <v>1673.6350000000002</v>
      </c>
      <c r="BQ251">
        <f t="shared" si="55"/>
        <v>28.26</v>
      </c>
      <c r="BR251">
        <f t="shared" si="56"/>
        <v>56.52</v>
      </c>
      <c r="BS251">
        <f t="shared" si="57"/>
        <v>63.585000000000008</v>
      </c>
      <c r="BT251">
        <f t="shared" si="58"/>
        <v>0</v>
      </c>
      <c r="BU251">
        <f t="shared" si="59"/>
        <v>0</v>
      </c>
      <c r="BV251">
        <f t="shared" si="60"/>
        <v>0</v>
      </c>
      <c r="BW251">
        <f t="shared" si="61"/>
        <v>1822.0000000000002</v>
      </c>
      <c r="BX251">
        <f t="shared" si="62"/>
        <v>8415</v>
      </c>
      <c r="BY251" t="str">
        <f t="shared" si="63"/>
        <v>직행1</v>
      </c>
      <c r="BZ251">
        <f t="shared" si="64"/>
        <v>2</v>
      </c>
    </row>
    <row r="252" spans="1:78" x14ac:dyDescent="0.3">
      <c r="A252" s="32">
        <f t="shared" si="66"/>
        <v>45814</v>
      </c>
      <c r="B252" s="1">
        <v>45814.357488425929</v>
      </c>
      <c r="C252" t="s">
        <v>60</v>
      </c>
      <c r="D252" t="s">
        <v>60</v>
      </c>
      <c r="E252" t="s">
        <v>60</v>
      </c>
      <c r="F252" t="s">
        <v>61</v>
      </c>
      <c r="G252" t="s">
        <v>62</v>
      </c>
      <c r="H252" t="s">
        <v>63</v>
      </c>
      <c r="I252" t="s">
        <v>76</v>
      </c>
      <c r="J252" t="s">
        <v>65</v>
      </c>
      <c r="K252" t="s">
        <v>66</v>
      </c>
      <c r="L252">
        <v>14</v>
      </c>
      <c r="M252">
        <v>1</v>
      </c>
      <c r="N252">
        <v>168</v>
      </c>
      <c r="O252">
        <v>8415</v>
      </c>
      <c r="P252" t="s">
        <v>242</v>
      </c>
      <c r="Q252" s="1">
        <v>45786.607562384263</v>
      </c>
      <c r="R252">
        <v>32.527999999999999</v>
      </c>
      <c r="S252">
        <v>9.0559999999999992</v>
      </c>
      <c r="T252">
        <v>3.5920000000000001</v>
      </c>
      <c r="U252">
        <v>2659</v>
      </c>
      <c r="V252">
        <v>24</v>
      </c>
      <c r="W252">
        <v>194</v>
      </c>
      <c r="X252">
        <v>838</v>
      </c>
      <c r="Y252">
        <v>0</v>
      </c>
      <c r="Z252">
        <v>15</v>
      </c>
      <c r="AA252">
        <v>0</v>
      </c>
      <c r="AB252">
        <v>0</v>
      </c>
      <c r="AC252">
        <v>85</v>
      </c>
      <c r="AD252">
        <v>44.04</v>
      </c>
      <c r="AE252">
        <v>47.972368000000003</v>
      </c>
      <c r="AF252">
        <v>95.1</v>
      </c>
      <c r="AG252">
        <v>1.3</v>
      </c>
      <c r="AH252">
        <v>1.9</v>
      </c>
      <c r="AI252">
        <v>1.6</v>
      </c>
      <c r="AJ252">
        <v>0.1</v>
      </c>
      <c r="AK252">
        <v>0</v>
      </c>
      <c r="AL252">
        <v>0</v>
      </c>
      <c r="AM252">
        <v>3.07</v>
      </c>
      <c r="AN252">
        <v>39.840000000000003</v>
      </c>
      <c r="AO252">
        <v>0.90300000000000002</v>
      </c>
      <c r="AP252">
        <v>7.2960000000000003</v>
      </c>
      <c r="AQ252">
        <v>0.246</v>
      </c>
      <c r="AR252">
        <v>0</v>
      </c>
      <c r="AS252">
        <v>46.113999999999997</v>
      </c>
      <c r="AT252">
        <v>41.21</v>
      </c>
      <c r="AU252">
        <v>0.56299999999999994</v>
      </c>
      <c r="AV252">
        <v>0.82299999999999995</v>
      </c>
      <c r="AW252">
        <v>0.69299999999999995</v>
      </c>
      <c r="AX252">
        <v>4.2999999999999997E-2</v>
      </c>
      <c r="AY252">
        <v>0</v>
      </c>
      <c r="AZ252">
        <v>0</v>
      </c>
      <c r="BA252">
        <v>311</v>
      </c>
      <c r="BB252">
        <v>0</v>
      </c>
      <c r="BC252" t="s">
        <v>67</v>
      </c>
      <c r="BD252">
        <v>0</v>
      </c>
      <c r="BE252" t="s">
        <v>68</v>
      </c>
      <c r="BF252" t="s">
        <v>69</v>
      </c>
      <c r="BG252">
        <v>1.17</v>
      </c>
      <c r="BH252">
        <v>0</v>
      </c>
      <c r="BI252" s="1">
        <v>45824.325862812497</v>
      </c>
      <c r="BJ252">
        <v>3.6</v>
      </c>
      <c r="BK252">
        <v>0.99770000000000003</v>
      </c>
      <c r="BL252" s="36">
        <f>HLOOKUP($A252,차량별코스!$E$1:$AZ$20,_xlfn.XLOOKUP(탕데이터!$I252,차량별코스!$D$2:$D$20,차량별코스!$A$2:$A$20),0)</f>
        <v>2</v>
      </c>
      <c r="BM252">
        <f t="shared" si="52"/>
        <v>2002.9519999999998</v>
      </c>
      <c r="BN252">
        <f t="shared" si="53"/>
        <v>347.86200000000008</v>
      </c>
      <c r="BO252">
        <f>IF(COUNTIFS($BL$2:$BL252,$BL252,$O$2:$O252,$O252,$G$2:$G252,$G252)=1,_xlfn.MAXIFS($BO$2:$BO251,$O$2:$O251,$O252,$G$2:$G251,$G252)+1,_xlfn.MAXIFS($BO$2:$BO251,$O$2:$O251,$O252,$G$2:$G251,$G252))</f>
        <v>5</v>
      </c>
      <c r="BP252">
        <f t="shared" si="54"/>
        <v>2310.7089999999998</v>
      </c>
      <c r="BQ252">
        <f t="shared" si="55"/>
        <v>34.567</v>
      </c>
      <c r="BR252">
        <f t="shared" si="56"/>
        <v>50.521000000000001</v>
      </c>
      <c r="BS252">
        <f t="shared" si="57"/>
        <v>42.544000000000004</v>
      </c>
      <c r="BT252">
        <f t="shared" si="58"/>
        <v>2.6590000000000003</v>
      </c>
      <c r="BU252">
        <f t="shared" si="59"/>
        <v>0</v>
      </c>
      <c r="BV252">
        <f t="shared" si="60"/>
        <v>0</v>
      </c>
      <c r="BW252">
        <f t="shared" si="61"/>
        <v>2441</v>
      </c>
      <c r="BX252">
        <f t="shared" si="62"/>
        <v>8415</v>
      </c>
      <c r="BY252" t="str">
        <f t="shared" si="63"/>
        <v>직행1</v>
      </c>
      <c r="BZ252">
        <f t="shared" si="64"/>
        <v>2</v>
      </c>
    </row>
    <row r="253" spans="1:78" x14ac:dyDescent="0.3">
      <c r="A253" s="32">
        <f t="shared" si="66"/>
        <v>45814</v>
      </c>
      <c r="B253" s="1">
        <v>45814.396469907406</v>
      </c>
      <c r="C253" t="s">
        <v>60</v>
      </c>
      <c r="D253" t="s">
        <v>60</v>
      </c>
      <c r="E253" t="s">
        <v>60</v>
      </c>
      <c r="F253" t="s">
        <v>61</v>
      </c>
      <c r="G253" t="s">
        <v>62</v>
      </c>
      <c r="H253" t="s">
        <v>63</v>
      </c>
      <c r="I253" t="s">
        <v>76</v>
      </c>
      <c r="J253" t="s">
        <v>65</v>
      </c>
      <c r="K253" t="s">
        <v>66</v>
      </c>
      <c r="L253">
        <v>14</v>
      </c>
      <c r="M253">
        <v>1</v>
      </c>
      <c r="N253">
        <v>168</v>
      </c>
      <c r="O253">
        <v>8415</v>
      </c>
      <c r="P253" t="s">
        <v>242</v>
      </c>
      <c r="Q253" s="1">
        <v>45786.607562384263</v>
      </c>
      <c r="R253">
        <v>25.562999999999999</v>
      </c>
      <c r="S253">
        <v>7.585</v>
      </c>
      <c r="T253">
        <v>3.37</v>
      </c>
      <c r="U253">
        <v>2400</v>
      </c>
      <c r="V253">
        <v>11</v>
      </c>
      <c r="W253">
        <v>369</v>
      </c>
      <c r="X253">
        <v>653</v>
      </c>
      <c r="Y253">
        <v>0</v>
      </c>
      <c r="Z253">
        <v>5</v>
      </c>
      <c r="AA253">
        <v>0</v>
      </c>
      <c r="AB253">
        <v>0</v>
      </c>
      <c r="AC253">
        <v>76</v>
      </c>
      <c r="AD253">
        <v>38.340000000000003</v>
      </c>
      <c r="AE253">
        <v>45.557830000000003</v>
      </c>
      <c r="AF253">
        <v>92.3</v>
      </c>
      <c r="AG253">
        <v>2.2999999999999998</v>
      </c>
      <c r="AH253">
        <v>3.2</v>
      </c>
      <c r="AI253">
        <v>2.2999999999999998</v>
      </c>
      <c r="AJ253">
        <v>0</v>
      </c>
      <c r="AK253">
        <v>0</v>
      </c>
      <c r="AL253">
        <v>0</v>
      </c>
      <c r="AM253">
        <v>2.88</v>
      </c>
      <c r="AN253">
        <v>40.524999999999999</v>
      </c>
      <c r="AO253">
        <v>0.45800000000000002</v>
      </c>
      <c r="AP253">
        <v>15.375</v>
      </c>
      <c r="AQ253">
        <v>0.23499999999999999</v>
      </c>
      <c r="AR253">
        <v>0</v>
      </c>
      <c r="AS253">
        <v>19.559999999999999</v>
      </c>
      <c r="AT253">
        <v>36.92</v>
      </c>
      <c r="AU253">
        <v>0.92</v>
      </c>
      <c r="AV253">
        <v>1.28</v>
      </c>
      <c r="AW253">
        <v>0.92</v>
      </c>
      <c r="AX253">
        <v>0</v>
      </c>
      <c r="AY253">
        <v>0</v>
      </c>
      <c r="AZ253">
        <v>0</v>
      </c>
      <c r="BA253">
        <v>233</v>
      </c>
      <c r="BB253">
        <v>0</v>
      </c>
      <c r="BC253" t="s">
        <v>67</v>
      </c>
      <c r="BD253">
        <v>0</v>
      </c>
      <c r="BE253" t="s">
        <v>68</v>
      </c>
      <c r="BF253" t="s">
        <v>69</v>
      </c>
      <c r="BG253">
        <v>1.17</v>
      </c>
      <c r="BH253">
        <v>0</v>
      </c>
      <c r="BI253" s="1">
        <v>45824.325862812497</v>
      </c>
      <c r="BJ253">
        <v>3.6</v>
      </c>
      <c r="BK253">
        <v>0.93620000000000003</v>
      </c>
      <c r="BL253" s="36">
        <f>HLOOKUP($A253,차량별코스!$E$1:$AZ$20,_xlfn.XLOOKUP(탕데이터!$I253,차량별코스!$D$2:$D$20,차량별코스!$A$2:$A$20),0)</f>
        <v>2</v>
      </c>
      <c r="BM253">
        <f t="shared" si="52"/>
        <v>2002.9519999999998</v>
      </c>
      <c r="BN253">
        <f t="shared" si="53"/>
        <v>347.86200000000008</v>
      </c>
      <c r="BO253">
        <f>IF(COUNTIFS($BL$2:$BL253,$BL253,$O$2:$O253,$O253,$G$2:$G253,$G253)=1,_xlfn.MAXIFS($BO$2:$BO252,$O$2:$O252,$O253,$G$2:$G252,$G253)+1,_xlfn.MAXIFS($BO$2:$BO252,$O$2:$O252,$O253,$G$2:$G252,$G253))</f>
        <v>5</v>
      </c>
      <c r="BP253">
        <f t="shared" si="54"/>
        <v>1835.1999999999998</v>
      </c>
      <c r="BQ253">
        <f t="shared" si="55"/>
        <v>55.199999999999996</v>
      </c>
      <c r="BR253">
        <f t="shared" si="56"/>
        <v>76.8</v>
      </c>
      <c r="BS253">
        <f t="shared" si="57"/>
        <v>55.199999999999996</v>
      </c>
      <c r="BT253">
        <f t="shared" si="58"/>
        <v>0</v>
      </c>
      <c r="BU253">
        <f t="shared" si="59"/>
        <v>0</v>
      </c>
      <c r="BV253">
        <f t="shared" si="60"/>
        <v>0</v>
      </c>
      <c r="BW253">
        <f t="shared" si="61"/>
        <v>2022.3999999999999</v>
      </c>
      <c r="BX253">
        <f t="shared" si="62"/>
        <v>8415</v>
      </c>
      <c r="BY253" t="str">
        <f t="shared" si="63"/>
        <v>직행1</v>
      </c>
      <c r="BZ253">
        <f t="shared" si="64"/>
        <v>2</v>
      </c>
    </row>
    <row r="254" spans="1:78" x14ac:dyDescent="0.3">
      <c r="A254" s="32">
        <f t="shared" si="66"/>
        <v>45814</v>
      </c>
      <c r="B254" s="1">
        <v>45814.493252314816</v>
      </c>
      <c r="C254" t="s">
        <v>60</v>
      </c>
      <c r="D254" t="s">
        <v>60</v>
      </c>
      <c r="E254" t="s">
        <v>60</v>
      </c>
      <c r="F254" t="s">
        <v>61</v>
      </c>
      <c r="G254" t="s">
        <v>62</v>
      </c>
      <c r="H254" t="s">
        <v>63</v>
      </c>
      <c r="I254" t="s">
        <v>76</v>
      </c>
      <c r="J254" t="s">
        <v>65</v>
      </c>
      <c r="K254" t="s">
        <v>66</v>
      </c>
      <c r="L254">
        <v>14</v>
      </c>
      <c r="M254">
        <v>1</v>
      </c>
      <c r="N254">
        <v>168</v>
      </c>
      <c r="O254">
        <v>8415</v>
      </c>
      <c r="P254" t="s">
        <v>242</v>
      </c>
      <c r="Q254" s="1">
        <v>45786.607562384263</v>
      </c>
      <c r="R254">
        <v>97.697000000000003</v>
      </c>
      <c r="S254">
        <v>34.363999999999997</v>
      </c>
      <c r="T254">
        <v>2.843</v>
      </c>
      <c r="U254">
        <v>10849</v>
      </c>
      <c r="V254">
        <v>112</v>
      </c>
      <c r="W254">
        <v>2857</v>
      </c>
      <c r="X254">
        <v>2302</v>
      </c>
      <c r="Y254">
        <v>0</v>
      </c>
      <c r="Z254">
        <v>46</v>
      </c>
      <c r="AA254">
        <v>2</v>
      </c>
      <c r="AB254">
        <v>283</v>
      </c>
      <c r="AC254">
        <v>98</v>
      </c>
      <c r="AD254">
        <v>32.42</v>
      </c>
      <c r="AE254">
        <v>44.633144000000001</v>
      </c>
      <c r="AF254">
        <v>83.7</v>
      </c>
      <c r="AG254">
        <v>4.7</v>
      </c>
      <c r="AH254">
        <v>6.4</v>
      </c>
      <c r="AI254">
        <v>4.5999999999999996</v>
      </c>
      <c r="AJ254">
        <v>0.6</v>
      </c>
      <c r="AK254">
        <v>0</v>
      </c>
      <c r="AL254">
        <v>0</v>
      </c>
      <c r="AM254">
        <v>2.4300000000000002</v>
      </c>
      <c r="AN254">
        <v>48.070999999999998</v>
      </c>
      <c r="AO254">
        <v>1.032</v>
      </c>
      <c r="AP254">
        <v>26.334</v>
      </c>
      <c r="AQ254">
        <v>0.23499999999999999</v>
      </c>
      <c r="AR254">
        <v>0</v>
      </c>
      <c r="AS254">
        <v>47.084000000000003</v>
      </c>
      <c r="AT254">
        <v>150.66</v>
      </c>
      <c r="AU254">
        <v>8.4600000000000009</v>
      </c>
      <c r="AV254">
        <v>11.52</v>
      </c>
      <c r="AW254">
        <v>8.2799999999999994</v>
      </c>
      <c r="AX254">
        <v>1.08</v>
      </c>
      <c r="AY254">
        <v>0</v>
      </c>
      <c r="AZ254">
        <v>0</v>
      </c>
      <c r="BA254">
        <v>950</v>
      </c>
      <c r="BB254">
        <v>0</v>
      </c>
      <c r="BC254" t="s">
        <v>67</v>
      </c>
      <c r="BD254">
        <v>0</v>
      </c>
      <c r="BE254" t="s">
        <v>68</v>
      </c>
      <c r="BF254" t="s">
        <v>69</v>
      </c>
      <c r="BG254">
        <v>1.17</v>
      </c>
      <c r="BH254">
        <v>0</v>
      </c>
      <c r="BI254" s="1">
        <v>45824.325862812497</v>
      </c>
      <c r="BJ254">
        <v>3.6</v>
      </c>
      <c r="BK254">
        <v>0.78969999999999996</v>
      </c>
      <c r="BL254" s="36">
        <f>HLOOKUP($A254,차량별코스!$E$1:$AZ$20,_xlfn.XLOOKUP(탕데이터!$I254,차량별코스!$D$2:$D$20,차량별코스!$A$2:$A$20),0)</f>
        <v>2</v>
      </c>
      <c r="BM254">
        <f t="shared" si="52"/>
        <v>2002.9519999999998</v>
      </c>
      <c r="BN254">
        <f t="shared" si="53"/>
        <v>347.86200000000008</v>
      </c>
      <c r="BO254">
        <f>IF(COUNTIFS($BL$2:$BL254,$BL254,$O$2:$O254,$O254,$G$2:$G254,$G254)=1,_xlfn.MAXIFS($BO$2:$BO253,$O$2:$O253,$O254,$G$2:$G253,$G254)+1,_xlfn.MAXIFS($BO$2:$BO253,$O$2:$O253,$O254,$G$2:$G253,$G254))</f>
        <v>5</v>
      </c>
      <c r="BP254">
        <f t="shared" si="54"/>
        <v>6111.6130000000012</v>
      </c>
      <c r="BQ254">
        <f t="shared" si="55"/>
        <v>509.90300000000002</v>
      </c>
      <c r="BR254">
        <f t="shared" si="56"/>
        <v>694.33600000000001</v>
      </c>
      <c r="BS254">
        <f t="shared" si="57"/>
        <v>499.05399999999997</v>
      </c>
      <c r="BT254">
        <f t="shared" si="58"/>
        <v>65.094000000000008</v>
      </c>
      <c r="BU254">
        <f t="shared" si="59"/>
        <v>0</v>
      </c>
      <c r="BV254">
        <f t="shared" si="60"/>
        <v>0</v>
      </c>
      <c r="BW254">
        <f t="shared" si="61"/>
        <v>7880.0000000000018</v>
      </c>
      <c r="BX254">
        <f t="shared" si="62"/>
        <v>8415</v>
      </c>
      <c r="BY254" t="str">
        <f t="shared" si="63"/>
        <v>직행1</v>
      </c>
      <c r="BZ254">
        <f t="shared" si="64"/>
        <v>2</v>
      </c>
    </row>
    <row r="255" spans="1:78" x14ac:dyDescent="0.3">
      <c r="A255" s="32">
        <f t="shared" si="66"/>
        <v>45814</v>
      </c>
      <c r="B255" s="1">
        <v>45814.649675925924</v>
      </c>
      <c r="C255" t="s">
        <v>60</v>
      </c>
      <c r="D255" t="s">
        <v>60</v>
      </c>
      <c r="E255" t="s">
        <v>60</v>
      </c>
      <c r="F255" t="s">
        <v>61</v>
      </c>
      <c r="G255" t="s">
        <v>62</v>
      </c>
      <c r="H255" t="s">
        <v>63</v>
      </c>
      <c r="I255" t="s">
        <v>76</v>
      </c>
      <c r="J255" t="s">
        <v>65</v>
      </c>
      <c r="K255" t="s">
        <v>66</v>
      </c>
      <c r="L255">
        <v>14</v>
      </c>
      <c r="M255">
        <v>1</v>
      </c>
      <c r="N255">
        <v>168</v>
      </c>
      <c r="O255">
        <v>8415</v>
      </c>
      <c r="P255" t="s">
        <v>242</v>
      </c>
      <c r="Q255" s="1">
        <v>45786.607562384263</v>
      </c>
      <c r="R255">
        <v>105.355</v>
      </c>
      <c r="S255">
        <v>35.177</v>
      </c>
      <c r="T255">
        <v>2.9950000000000001</v>
      </c>
      <c r="U255">
        <v>11708</v>
      </c>
      <c r="V255">
        <v>89</v>
      </c>
      <c r="W255">
        <v>3397</v>
      </c>
      <c r="X255">
        <v>2673</v>
      </c>
      <c r="Y255">
        <v>1</v>
      </c>
      <c r="Z255">
        <v>40</v>
      </c>
      <c r="AA255">
        <v>1</v>
      </c>
      <c r="AB255">
        <v>458</v>
      </c>
      <c r="AC255">
        <v>107</v>
      </c>
      <c r="AD255">
        <v>32.39</v>
      </c>
      <c r="AE255">
        <v>46.129649000000001</v>
      </c>
      <c r="AF255">
        <v>82.2</v>
      </c>
      <c r="AG255">
        <v>4.4000000000000004</v>
      </c>
      <c r="AH255">
        <v>6.2</v>
      </c>
      <c r="AI255">
        <v>6.4</v>
      </c>
      <c r="AJ255">
        <v>0.8</v>
      </c>
      <c r="AK255">
        <v>0</v>
      </c>
      <c r="AL255">
        <v>0</v>
      </c>
      <c r="AM255">
        <v>2.56</v>
      </c>
      <c r="AN255">
        <v>47.110999999999997</v>
      </c>
      <c r="AO255">
        <v>0.76</v>
      </c>
      <c r="AP255">
        <v>29.013999999999999</v>
      </c>
      <c r="AQ255">
        <v>0.247</v>
      </c>
      <c r="AR255">
        <v>0.94899999999999995</v>
      </c>
      <c r="AS255">
        <v>37.966999999999999</v>
      </c>
      <c r="AT255">
        <v>160.29</v>
      </c>
      <c r="AU255">
        <v>8.58</v>
      </c>
      <c r="AV255">
        <v>12.09</v>
      </c>
      <c r="AW255">
        <v>12.48</v>
      </c>
      <c r="AX255">
        <v>1.56</v>
      </c>
      <c r="AY255">
        <v>0</v>
      </c>
      <c r="AZ255">
        <v>0</v>
      </c>
      <c r="BA255">
        <v>1020</v>
      </c>
      <c r="BB255">
        <v>0</v>
      </c>
      <c r="BC255" t="s">
        <v>67</v>
      </c>
      <c r="BD255">
        <v>0</v>
      </c>
      <c r="BE255" t="s">
        <v>68</v>
      </c>
      <c r="BF255" t="s">
        <v>69</v>
      </c>
      <c r="BG255">
        <v>1.17</v>
      </c>
      <c r="BH255">
        <v>0</v>
      </c>
      <c r="BI255" s="1">
        <v>45824.325862812497</v>
      </c>
      <c r="BJ255">
        <v>3.6</v>
      </c>
      <c r="BK255">
        <v>0.83189999999999997</v>
      </c>
      <c r="BL255" s="36">
        <f>HLOOKUP($A255,차량별코스!$E$1:$AZ$20,_xlfn.XLOOKUP(탕데이터!$I255,차량별코스!$D$2:$D$20,차량별코스!$A$2:$A$20),0)</f>
        <v>2</v>
      </c>
      <c r="BM255">
        <f t="shared" si="52"/>
        <v>2002.9519999999998</v>
      </c>
      <c r="BN255">
        <f t="shared" si="53"/>
        <v>347.86200000000008</v>
      </c>
      <c r="BO255">
        <f>IF(COUNTIFS($BL$2:$BL255,$BL255,$O$2:$O255,$O255,$G$2:$G255,$G255)=1,_xlfn.MAXIFS($BO$2:$BO254,$O$2:$O254,$O255,$G$2:$G254,$G255)+1,_xlfn.MAXIFS($BO$2:$BO254,$O$2:$O254,$O255,$G$2:$G254,$G255))</f>
        <v>5</v>
      </c>
      <c r="BP255">
        <f t="shared" si="54"/>
        <v>6137.9760000000006</v>
      </c>
      <c r="BQ255">
        <f t="shared" si="55"/>
        <v>515.15200000000004</v>
      </c>
      <c r="BR255">
        <f t="shared" si="56"/>
        <v>725.89599999999996</v>
      </c>
      <c r="BS255">
        <f t="shared" si="57"/>
        <v>749.31200000000001</v>
      </c>
      <c r="BT255">
        <f t="shared" si="58"/>
        <v>93.664000000000001</v>
      </c>
      <c r="BU255">
        <f t="shared" si="59"/>
        <v>0</v>
      </c>
      <c r="BV255">
        <f t="shared" si="60"/>
        <v>0</v>
      </c>
      <c r="BW255">
        <f t="shared" si="61"/>
        <v>8222</v>
      </c>
      <c r="BX255">
        <f t="shared" si="62"/>
        <v>8415</v>
      </c>
      <c r="BY255" t="str">
        <f t="shared" si="63"/>
        <v>직행1</v>
      </c>
      <c r="BZ255">
        <f t="shared" si="64"/>
        <v>2</v>
      </c>
    </row>
    <row r="256" spans="1:78" x14ac:dyDescent="0.3">
      <c r="A256" s="32">
        <f t="shared" si="66"/>
        <v>45814</v>
      </c>
      <c r="B256" s="1">
        <v>45814.787719907406</v>
      </c>
      <c r="C256" t="s">
        <v>60</v>
      </c>
      <c r="D256" t="s">
        <v>60</v>
      </c>
      <c r="E256" t="s">
        <v>60</v>
      </c>
      <c r="F256" t="s">
        <v>61</v>
      </c>
      <c r="G256" t="s">
        <v>62</v>
      </c>
      <c r="H256" t="s">
        <v>63</v>
      </c>
      <c r="I256" t="s">
        <v>76</v>
      </c>
      <c r="J256" t="s">
        <v>65</v>
      </c>
      <c r="K256" t="s">
        <v>66</v>
      </c>
      <c r="L256">
        <v>14</v>
      </c>
      <c r="M256">
        <v>1</v>
      </c>
      <c r="N256">
        <v>168</v>
      </c>
      <c r="O256">
        <v>8415</v>
      </c>
      <c r="P256" t="s">
        <v>242</v>
      </c>
      <c r="Q256" s="1">
        <v>45786.607562384263</v>
      </c>
      <c r="R256">
        <v>17.302</v>
      </c>
      <c r="S256">
        <v>3.9969999999999999</v>
      </c>
      <c r="T256">
        <v>4.3289999999999997</v>
      </c>
      <c r="U256">
        <v>1442</v>
      </c>
      <c r="V256">
        <v>1</v>
      </c>
      <c r="W256">
        <v>235</v>
      </c>
      <c r="X256">
        <v>493</v>
      </c>
      <c r="Y256">
        <v>0</v>
      </c>
      <c r="Z256">
        <v>0</v>
      </c>
      <c r="AA256">
        <v>0</v>
      </c>
      <c r="AB256">
        <v>0</v>
      </c>
      <c r="AC256">
        <v>88</v>
      </c>
      <c r="AD256">
        <v>43.2</v>
      </c>
      <c r="AE256">
        <v>51.647607000000001</v>
      </c>
      <c r="AF256">
        <v>97.3</v>
      </c>
      <c r="AG256">
        <v>0.6</v>
      </c>
      <c r="AH256">
        <v>0.6</v>
      </c>
      <c r="AI256">
        <v>1.5</v>
      </c>
      <c r="AJ256">
        <v>0.1</v>
      </c>
      <c r="AK256">
        <v>0</v>
      </c>
      <c r="AL256">
        <v>0</v>
      </c>
      <c r="AM256">
        <v>3.7</v>
      </c>
      <c r="AN256">
        <v>34.848999999999997</v>
      </c>
      <c r="AO256">
        <v>6.9000000000000006E-2</v>
      </c>
      <c r="AP256">
        <v>16.297000000000001</v>
      </c>
      <c r="AQ256">
        <v>0.23100000000000001</v>
      </c>
      <c r="AR256">
        <v>0</v>
      </c>
      <c r="AS256">
        <v>0</v>
      </c>
      <c r="AT256">
        <v>22.702999999999999</v>
      </c>
      <c r="AU256">
        <v>0.14000000000000001</v>
      </c>
      <c r="AV256">
        <v>0.14000000000000001</v>
      </c>
      <c r="AW256">
        <v>0.35</v>
      </c>
      <c r="AX256">
        <v>2.3E-2</v>
      </c>
      <c r="AY256">
        <v>0</v>
      </c>
      <c r="AZ256">
        <v>0</v>
      </c>
      <c r="BA256">
        <v>161</v>
      </c>
      <c r="BB256">
        <v>0</v>
      </c>
      <c r="BC256" t="s">
        <v>67</v>
      </c>
      <c r="BD256">
        <v>0</v>
      </c>
      <c r="BE256" t="s">
        <v>68</v>
      </c>
      <c r="BF256" t="s">
        <v>69</v>
      </c>
      <c r="BG256">
        <v>1.17</v>
      </c>
      <c r="BH256">
        <v>0</v>
      </c>
      <c r="BI256" s="1">
        <v>45824.325862812497</v>
      </c>
      <c r="BJ256">
        <v>3.6</v>
      </c>
      <c r="BK256">
        <v>1.2023999999999999</v>
      </c>
      <c r="BL256" s="36">
        <f>HLOOKUP($A256,차량별코스!$E$1:$AZ$20,_xlfn.XLOOKUP(탕데이터!$I256,차량별코스!$D$2:$D$20,차량별코스!$A$2:$A$20),0)</f>
        <v>2</v>
      </c>
      <c r="BM256">
        <f t="shared" si="52"/>
        <v>2002.9519999999998</v>
      </c>
      <c r="BN256">
        <f t="shared" si="53"/>
        <v>347.86200000000008</v>
      </c>
      <c r="BO256">
        <f>IF(COUNTIFS($BL$2:$BL256,$BL256,$O$2:$O256,$O256,$G$2:$G256,$G256)=1,_xlfn.MAXIFS($BO$2:$BO255,$O$2:$O255,$O256,$G$2:$G255,$G256)+1,_xlfn.MAXIFS($BO$2:$BO255,$O$2:$O255,$O256,$G$2:$G255,$G256))</f>
        <v>5</v>
      </c>
      <c r="BP256">
        <f t="shared" si="54"/>
        <v>1167.066</v>
      </c>
      <c r="BQ256">
        <f t="shared" si="55"/>
        <v>8.652000000000001</v>
      </c>
      <c r="BR256">
        <f t="shared" si="56"/>
        <v>8.652000000000001</v>
      </c>
      <c r="BS256">
        <f t="shared" si="57"/>
        <v>21.63</v>
      </c>
      <c r="BT256">
        <f t="shared" si="58"/>
        <v>1.4419999999999999</v>
      </c>
      <c r="BU256">
        <f t="shared" si="59"/>
        <v>0</v>
      </c>
      <c r="BV256">
        <f t="shared" si="60"/>
        <v>0</v>
      </c>
      <c r="BW256">
        <f t="shared" si="61"/>
        <v>1207.4420000000002</v>
      </c>
      <c r="BX256">
        <f t="shared" si="62"/>
        <v>8415</v>
      </c>
      <c r="BY256" t="str">
        <f t="shared" si="63"/>
        <v>직행1</v>
      </c>
      <c r="BZ256">
        <f t="shared" si="64"/>
        <v>2</v>
      </c>
    </row>
    <row r="257" spans="1:78" x14ac:dyDescent="0.3">
      <c r="A257" s="32">
        <f t="shared" si="66"/>
        <v>45814</v>
      </c>
      <c r="B257" s="1">
        <v>45814.807766203703</v>
      </c>
      <c r="C257" t="s">
        <v>60</v>
      </c>
      <c r="D257" t="s">
        <v>60</v>
      </c>
      <c r="E257" t="s">
        <v>60</v>
      </c>
      <c r="F257" t="s">
        <v>61</v>
      </c>
      <c r="G257" t="s">
        <v>62</v>
      </c>
      <c r="H257" t="s">
        <v>63</v>
      </c>
      <c r="I257" t="s">
        <v>76</v>
      </c>
      <c r="J257" t="s">
        <v>65</v>
      </c>
      <c r="K257" t="s">
        <v>66</v>
      </c>
      <c r="L257">
        <v>14</v>
      </c>
      <c r="M257">
        <v>1</v>
      </c>
      <c r="N257">
        <v>168</v>
      </c>
      <c r="O257">
        <v>8415</v>
      </c>
      <c r="P257" t="s">
        <v>242</v>
      </c>
      <c r="Q257" s="1">
        <v>45786.607562384263</v>
      </c>
      <c r="R257">
        <v>29.614999999999998</v>
      </c>
      <c r="S257">
        <v>8.2449999999999992</v>
      </c>
      <c r="T257">
        <v>3.5920000000000001</v>
      </c>
      <c r="U257">
        <v>2217</v>
      </c>
      <c r="V257">
        <v>48</v>
      </c>
      <c r="W257">
        <v>158</v>
      </c>
      <c r="X257">
        <v>984</v>
      </c>
      <c r="Y257">
        <v>0</v>
      </c>
      <c r="Z257">
        <v>9</v>
      </c>
      <c r="AA257">
        <v>0</v>
      </c>
      <c r="AB257">
        <v>0</v>
      </c>
      <c r="AC257">
        <v>88</v>
      </c>
      <c r="AD257">
        <v>48.09</v>
      </c>
      <c r="AE257">
        <v>53.015329999999999</v>
      </c>
      <c r="AF257">
        <v>92.9</v>
      </c>
      <c r="AG257">
        <v>1.5</v>
      </c>
      <c r="AH257">
        <v>2.4</v>
      </c>
      <c r="AI257">
        <v>3</v>
      </c>
      <c r="AJ257">
        <v>0.2</v>
      </c>
      <c r="AK257">
        <v>0</v>
      </c>
      <c r="AL257">
        <v>0</v>
      </c>
      <c r="AM257">
        <v>3.07</v>
      </c>
      <c r="AN257">
        <v>44.814</v>
      </c>
      <c r="AO257">
        <v>2.165</v>
      </c>
      <c r="AP257">
        <v>7.1269999999999998</v>
      </c>
      <c r="AQ257">
        <v>0.30399999999999999</v>
      </c>
      <c r="AR257">
        <v>0</v>
      </c>
      <c r="AS257">
        <v>30.39</v>
      </c>
      <c r="AT257">
        <v>34.063000000000002</v>
      </c>
      <c r="AU257">
        <v>0.55000000000000004</v>
      </c>
      <c r="AV257">
        <v>0.88</v>
      </c>
      <c r="AW257">
        <v>1.1000000000000001</v>
      </c>
      <c r="AX257">
        <v>7.2999999999999995E-2</v>
      </c>
      <c r="AY257">
        <v>0</v>
      </c>
      <c r="AZ257">
        <v>0</v>
      </c>
      <c r="BA257">
        <v>292</v>
      </c>
      <c r="BB257">
        <v>0</v>
      </c>
      <c r="BC257" t="s">
        <v>67</v>
      </c>
      <c r="BD257">
        <v>0</v>
      </c>
      <c r="BE257" t="s">
        <v>68</v>
      </c>
      <c r="BF257" t="s">
        <v>69</v>
      </c>
      <c r="BG257">
        <v>1.17</v>
      </c>
      <c r="BH257">
        <v>0</v>
      </c>
      <c r="BI257" s="1">
        <v>45824.325862812497</v>
      </c>
      <c r="BJ257">
        <v>3.6</v>
      </c>
      <c r="BK257">
        <v>0.99770000000000003</v>
      </c>
      <c r="BL257" s="36">
        <f>HLOOKUP($A257,차량별코스!$E$1:$AZ$20,_xlfn.XLOOKUP(탕데이터!$I257,차량별코스!$D$2:$D$20,차량별코스!$A$2:$A$20),0)</f>
        <v>2</v>
      </c>
      <c r="BM257">
        <f t="shared" si="52"/>
        <v>2002.9519999999998</v>
      </c>
      <c r="BN257">
        <f t="shared" si="53"/>
        <v>347.86200000000008</v>
      </c>
      <c r="BO257">
        <f>IF(COUNTIFS($BL$2:$BL257,$BL257,$O$2:$O257,$O257,$G$2:$G257,$G257)=1,_xlfn.MAXIFS($BO$2:$BO256,$O$2:$O256,$O257,$G$2:$G256,$G257)+1,_xlfn.MAXIFS($BO$2:$BO256,$O$2:$O256,$O257,$G$2:$G256,$G257))</f>
        <v>5</v>
      </c>
      <c r="BP257">
        <f t="shared" si="54"/>
        <v>1853.5930000000003</v>
      </c>
      <c r="BQ257">
        <f t="shared" si="55"/>
        <v>33.254999999999995</v>
      </c>
      <c r="BR257">
        <f t="shared" si="56"/>
        <v>53.207999999999998</v>
      </c>
      <c r="BS257">
        <f t="shared" si="57"/>
        <v>66.509999999999991</v>
      </c>
      <c r="BT257">
        <f t="shared" si="58"/>
        <v>4.4340000000000002</v>
      </c>
      <c r="BU257">
        <f t="shared" si="59"/>
        <v>0</v>
      </c>
      <c r="BV257">
        <f t="shared" si="60"/>
        <v>0</v>
      </c>
      <c r="BW257">
        <f t="shared" si="61"/>
        <v>2011.0000000000005</v>
      </c>
      <c r="BX257">
        <f t="shared" si="62"/>
        <v>8415</v>
      </c>
      <c r="BY257" t="str">
        <f t="shared" si="63"/>
        <v>직행1</v>
      </c>
      <c r="BZ257">
        <f t="shared" si="64"/>
        <v>2</v>
      </c>
    </row>
    <row r="258" spans="1:78" x14ac:dyDescent="0.3">
      <c r="A258" s="32">
        <f t="shared" si="66"/>
        <v>45815</v>
      </c>
      <c r="B258" s="1">
        <v>45815.346643518518</v>
      </c>
      <c r="C258" t="s">
        <v>60</v>
      </c>
      <c r="D258" t="s">
        <v>60</v>
      </c>
      <c r="E258" t="s">
        <v>60</v>
      </c>
      <c r="F258" t="s">
        <v>61</v>
      </c>
      <c r="G258" t="s">
        <v>62</v>
      </c>
      <c r="H258" t="s">
        <v>63</v>
      </c>
      <c r="I258" t="s">
        <v>76</v>
      </c>
      <c r="J258" t="s">
        <v>65</v>
      </c>
      <c r="K258" t="s">
        <v>66</v>
      </c>
      <c r="L258">
        <v>14</v>
      </c>
      <c r="M258">
        <v>1</v>
      </c>
      <c r="N258">
        <v>168</v>
      </c>
      <c r="O258">
        <v>8415</v>
      </c>
      <c r="P258" t="s">
        <v>242</v>
      </c>
      <c r="Q258" s="1">
        <v>45786.607562384263</v>
      </c>
      <c r="R258">
        <v>31.193999999999999</v>
      </c>
      <c r="S258">
        <v>7.8419999999999996</v>
      </c>
      <c r="T258">
        <v>3.9780000000000002</v>
      </c>
      <c r="U258">
        <v>2754</v>
      </c>
      <c r="V258">
        <v>58</v>
      </c>
      <c r="W258">
        <v>343</v>
      </c>
      <c r="X258">
        <v>838</v>
      </c>
      <c r="Y258">
        <v>0</v>
      </c>
      <c r="Z258">
        <v>2</v>
      </c>
      <c r="AA258">
        <v>0</v>
      </c>
      <c r="AB258">
        <v>0</v>
      </c>
      <c r="AC258">
        <v>77</v>
      </c>
      <c r="AD258">
        <v>40.78</v>
      </c>
      <c r="AE258">
        <v>47.725560999999999</v>
      </c>
      <c r="AF258">
        <v>94.2</v>
      </c>
      <c r="AG258">
        <v>1.4</v>
      </c>
      <c r="AH258">
        <v>2.4</v>
      </c>
      <c r="AI258">
        <v>2</v>
      </c>
      <c r="AJ258">
        <v>0</v>
      </c>
      <c r="AK258">
        <v>0</v>
      </c>
      <c r="AL258">
        <v>0</v>
      </c>
      <c r="AM258">
        <v>3.4</v>
      </c>
      <c r="AN258">
        <v>35.134999999999998</v>
      </c>
      <c r="AO258">
        <v>2.1059999999999999</v>
      </c>
      <c r="AP258">
        <v>12.455</v>
      </c>
      <c r="AQ258">
        <v>0.25600000000000001</v>
      </c>
      <c r="AR258">
        <v>0</v>
      </c>
      <c r="AS258">
        <v>6.4109999999999996</v>
      </c>
      <c r="AT258">
        <v>42.39</v>
      </c>
      <c r="AU258">
        <v>0.63</v>
      </c>
      <c r="AV258">
        <v>1.08</v>
      </c>
      <c r="AW258">
        <v>0.9</v>
      </c>
      <c r="AX258">
        <v>0</v>
      </c>
      <c r="AY258">
        <v>0</v>
      </c>
      <c r="AZ258">
        <v>0</v>
      </c>
      <c r="BA258">
        <v>301</v>
      </c>
      <c r="BB258">
        <v>0</v>
      </c>
      <c r="BC258" t="s">
        <v>67</v>
      </c>
      <c r="BD258">
        <v>0</v>
      </c>
      <c r="BE258" t="s">
        <v>68</v>
      </c>
      <c r="BF258" t="s">
        <v>69</v>
      </c>
      <c r="BG258">
        <v>1.17</v>
      </c>
      <c r="BH258">
        <v>0</v>
      </c>
      <c r="BI258" s="1">
        <v>45824.325862812497</v>
      </c>
      <c r="BJ258">
        <v>3.6</v>
      </c>
      <c r="BK258">
        <v>1.1049</v>
      </c>
      <c r="BL258" s="36">
        <f>HLOOKUP($A258,차량별코스!$E$1:$AZ$20,_xlfn.XLOOKUP(탕데이터!$I258,차량별코스!$D$2:$D$20,차량별코스!$A$2:$A$20),0)</f>
        <v>3</v>
      </c>
      <c r="BM258">
        <f t="shared" si="52"/>
        <v>2002.9519999999998</v>
      </c>
      <c r="BN258">
        <f t="shared" si="53"/>
        <v>284.92199999999997</v>
      </c>
      <c r="BO258">
        <f>IF(COUNTIFS($BL$2:$BL258,$BL258,$O$2:$O258,$O258,$G$2:$G258,$G258)=1,_xlfn.MAXIFS($BO$2:$BO257,$O$2:$O257,$O258,$G$2:$G257,$G258)+1,_xlfn.MAXIFS($BO$2:$BO257,$O$2:$O257,$O258,$G$2:$G257,$G258))</f>
        <v>6</v>
      </c>
      <c r="BP258">
        <f t="shared" si="54"/>
        <v>2193.268</v>
      </c>
      <c r="BQ258">
        <f t="shared" si="55"/>
        <v>38.555999999999997</v>
      </c>
      <c r="BR258">
        <f t="shared" si="56"/>
        <v>66.096000000000004</v>
      </c>
      <c r="BS258">
        <f t="shared" si="57"/>
        <v>55.08</v>
      </c>
      <c r="BT258">
        <f t="shared" si="58"/>
        <v>0</v>
      </c>
      <c r="BU258">
        <f t="shared" si="59"/>
        <v>0</v>
      </c>
      <c r="BV258">
        <f t="shared" si="60"/>
        <v>0</v>
      </c>
      <c r="BW258">
        <f t="shared" si="61"/>
        <v>2353</v>
      </c>
      <c r="BX258">
        <f t="shared" si="62"/>
        <v>8415</v>
      </c>
      <c r="BY258" t="str">
        <f t="shared" si="63"/>
        <v>직행1</v>
      </c>
      <c r="BZ258">
        <f t="shared" si="64"/>
        <v>3</v>
      </c>
    </row>
    <row r="259" spans="1:78" x14ac:dyDescent="0.3">
      <c r="A259" s="32">
        <f t="shared" si="66"/>
        <v>45815</v>
      </c>
      <c r="B259" s="1">
        <v>45815.380879629629</v>
      </c>
      <c r="C259" t="s">
        <v>60</v>
      </c>
      <c r="D259" t="s">
        <v>60</v>
      </c>
      <c r="E259" t="s">
        <v>60</v>
      </c>
      <c r="F259" t="s">
        <v>61</v>
      </c>
      <c r="G259" t="s">
        <v>62</v>
      </c>
      <c r="H259" t="s">
        <v>63</v>
      </c>
      <c r="I259" t="s">
        <v>76</v>
      </c>
      <c r="J259" t="s">
        <v>65</v>
      </c>
      <c r="K259" t="s">
        <v>66</v>
      </c>
      <c r="L259">
        <v>14</v>
      </c>
      <c r="M259">
        <v>1</v>
      </c>
      <c r="N259">
        <v>168</v>
      </c>
      <c r="O259">
        <v>8415</v>
      </c>
      <c r="P259" t="s">
        <v>242</v>
      </c>
      <c r="Q259" s="1">
        <v>45786.607562384263</v>
      </c>
      <c r="R259">
        <v>17.484000000000002</v>
      </c>
      <c r="S259">
        <v>4.9640000000000004</v>
      </c>
      <c r="T259">
        <v>3.5219999999999998</v>
      </c>
      <c r="U259">
        <v>1742</v>
      </c>
      <c r="V259">
        <v>90</v>
      </c>
      <c r="W259">
        <v>336</v>
      </c>
      <c r="X259">
        <v>305</v>
      </c>
      <c r="Y259">
        <v>0</v>
      </c>
      <c r="Z259">
        <v>2</v>
      </c>
      <c r="AA259">
        <v>0</v>
      </c>
      <c r="AB259">
        <v>0</v>
      </c>
      <c r="AC259">
        <v>82</v>
      </c>
      <c r="AD259">
        <v>36.130000000000003</v>
      </c>
      <c r="AE259">
        <v>47.828643999999997</v>
      </c>
      <c r="AF259">
        <v>97.8</v>
      </c>
      <c r="AG259">
        <v>0.4</v>
      </c>
      <c r="AH259">
        <v>0.6</v>
      </c>
      <c r="AI259">
        <v>1.2</v>
      </c>
      <c r="AJ259">
        <v>0</v>
      </c>
      <c r="AK259">
        <v>0</v>
      </c>
      <c r="AL259">
        <v>0</v>
      </c>
      <c r="AM259">
        <v>3.01</v>
      </c>
      <c r="AN259">
        <v>40.652999999999999</v>
      </c>
      <c r="AO259">
        <v>5.1660000000000004</v>
      </c>
      <c r="AP259">
        <v>19.288</v>
      </c>
      <c r="AQ259">
        <v>0.17199999999999999</v>
      </c>
      <c r="AR259">
        <v>0</v>
      </c>
      <c r="AS259">
        <v>11.439</v>
      </c>
      <c r="AT259">
        <v>27.71</v>
      </c>
      <c r="AU259">
        <v>0.113</v>
      </c>
      <c r="AV259">
        <v>0.17</v>
      </c>
      <c r="AW259">
        <v>0.34</v>
      </c>
      <c r="AX259">
        <v>0</v>
      </c>
      <c r="AY259">
        <v>0</v>
      </c>
      <c r="AZ259">
        <v>0</v>
      </c>
      <c r="BA259">
        <v>171</v>
      </c>
      <c r="BB259">
        <v>0</v>
      </c>
      <c r="BC259" t="s">
        <v>67</v>
      </c>
      <c r="BD259">
        <v>0</v>
      </c>
      <c r="BE259" t="s">
        <v>68</v>
      </c>
      <c r="BF259" t="s">
        <v>69</v>
      </c>
      <c r="BG259">
        <v>1.17</v>
      </c>
      <c r="BH259">
        <v>0</v>
      </c>
      <c r="BI259" s="1">
        <v>45824.325862812497</v>
      </c>
      <c r="BJ259">
        <v>3.6</v>
      </c>
      <c r="BK259">
        <v>0.97840000000000005</v>
      </c>
      <c r="BL259" s="36">
        <f>HLOOKUP($A259,차량별코스!$E$1:$AZ$20,_xlfn.XLOOKUP(탕데이터!$I259,차량별코스!$D$2:$D$20,차량별코스!$A$2:$A$20),0)</f>
        <v>3</v>
      </c>
      <c r="BM259">
        <f t="shared" ref="BM259:BM322" si="67">SUMIFS(R:R,I:I,I259,O:O,O259)</f>
        <v>2002.9519999999998</v>
      </c>
      <c r="BN259">
        <f t="shared" ref="BN259:BN322" si="68">SUMIFS(R:R,O:O,O259,BL:BL,BL259,G:G,G259)</f>
        <v>284.92199999999997</v>
      </c>
      <c r="BO259">
        <f>IF(COUNTIFS($BL$2:$BL259,$BL259,$O$2:$O259,$O259,$G$2:$G259,$G259)=1,_xlfn.MAXIFS($BO$2:$BO258,$O$2:$O258,$O259,$G$2:$G258,$G259)+1,_xlfn.MAXIFS($BO$2:$BO258,$O$2:$O258,$O259,$G$2:$G258,$G259))</f>
        <v>6</v>
      </c>
      <c r="BP259">
        <f t="shared" ref="BP259:BP322" si="69">$U259*AF259%-V259-W259</f>
        <v>1277.6759999999999</v>
      </c>
      <c r="BQ259">
        <f t="shared" ref="BQ259:BQ322" si="70">$U259*AG259%</f>
        <v>6.968</v>
      </c>
      <c r="BR259">
        <f t="shared" ref="BR259:BR322" si="71">$U259*AH259%</f>
        <v>10.452</v>
      </c>
      <c r="BS259">
        <f t="shared" ref="BS259:BS322" si="72">$U259*AI259%</f>
        <v>20.904</v>
      </c>
      <c r="BT259">
        <f t="shared" ref="BT259:BT322" si="73">$U259*AJ259%</f>
        <v>0</v>
      </c>
      <c r="BU259">
        <f t="shared" ref="BU259:BU322" si="74">$U259*AK259%</f>
        <v>0</v>
      </c>
      <c r="BV259">
        <f t="shared" ref="BV259:BV322" si="75">$U259*AL259%</f>
        <v>0</v>
      </c>
      <c r="BW259">
        <f t="shared" ref="BW259:BW322" si="76">SUM(BP259:BV259)</f>
        <v>1316</v>
      </c>
      <c r="BX259">
        <f t="shared" ref="BX259:BX322" si="77">O259</f>
        <v>8415</v>
      </c>
      <c r="BY259" t="str">
        <f t="shared" ref="BY259:BY322" si="78">G259</f>
        <v>직행1</v>
      </c>
      <c r="BZ259">
        <f t="shared" ref="BZ259:BZ322" si="79">BL259</f>
        <v>3</v>
      </c>
    </row>
    <row r="260" spans="1:78" x14ac:dyDescent="0.3">
      <c r="A260" s="32">
        <f t="shared" si="66"/>
        <v>45815</v>
      </c>
      <c r="B260" s="1">
        <v>45815.408912037034</v>
      </c>
      <c r="C260" t="s">
        <v>60</v>
      </c>
      <c r="D260" t="s">
        <v>60</v>
      </c>
      <c r="E260" t="s">
        <v>60</v>
      </c>
      <c r="F260" t="s">
        <v>61</v>
      </c>
      <c r="G260" t="s">
        <v>62</v>
      </c>
      <c r="H260" t="s">
        <v>63</v>
      </c>
      <c r="I260" t="s">
        <v>76</v>
      </c>
      <c r="J260" t="s">
        <v>65</v>
      </c>
      <c r="K260" t="s">
        <v>66</v>
      </c>
      <c r="L260">
        <v>14</v>
      </c>
      <c r="M260">
        <v>1</v>
      </c>
      <c r="N260">
        <v>168</v>
      </c>
      <c r="O260">
        <v>8415</v>
      </c>
      <c r="P260" t="s">
        <v>242</v>
      </c>
      <c r="Q260" s="1">
        <v>45786.607562384263</v>
      </c>
      <c r="R260">
        <v>107.93899999999999</v>
      </c>
      <c r="S260">
        <v>35.753</v>
      </c>
      <c r="T260">
        <v>3.0190000000000001</v>
      </c>
      <c r="U260">
        <v>10517</v>
      </c>
      <c r="V260">
        <v>68</v>
      </c>
      <c r="W260">
        <v>2150</v>
      </c>
      <c r="X260">
        <v>2418</v>
      </c>
      <c r="Y260">
        <v>0</v>
      </c>
      <c r="Z260">
        <v>28</v>
      </c>
      <c r="AA260">
        <v>0</v>
      </c>
      <c r="AB260">
        <v>0</v>
      </c>
      <c r="AC260">
        <v>95</v>
      </c>
      <c r="AD260">
        <v>36.950000000000003</v>
      </c>
      <c r="AE260">
        <v>46.822552000000002</v>
      </c>
      <c r="AF260">
        <v>90.3</v>
      </c>
      <c r="AG260">
        <v>2.6</v>
      </c>
      <c r="AH260">
        <v>3.3</v>
      </c>
      <c r="AI260">
        <v>3.1</v>
      </c>
      <c r="AJ260">
        <v>0.8</v>
      </c>
      <c r="AK260">
        <v>0</v>
      </c>
      <c r="AL260">
        <v>0</v>
      </c>
      <c r="AM260">
        <v>2.58</v>
      </c>
      <c r="AN260">
        <v>47.491999999999997</v>
      </c>
      <c r="AO260">
        <v>0.64700000000000002</v>
      </c>
      <c r="AP260">
        <v>20.443000000000001</v>
      </c>
      <c r="AQ260">
        <v>0.222</v>
      </c>
      <c r="AR260">
        <v>0</v>
      </c>
      <c r="AS260">
        <v>25.940999999999999</v>
      </c>
      <c r="AT260">
        <v>158.02500000000001</v>
      </c>
      <c r="AU260">
        <v>4.55</v>
      </c>
      <c r="AV260">
        <v>5.7750000000000004</v>
      </c>
      <c r="AW260">
        <v>5.4249999999999998</v>
      </c>
      <c r="AX260">
        <v>1.4</v>
      </c>
      <c r="AY260">
        <v>0</v>
      </c>
      <c r="AZ260">
        <v>0</v>
      </c>
      <c r="BA260">
        <v>1037</v>
      </c>
      <c r="BB260">
        <v>0</v>
      </c>
      <c r="BC260" t="s">
        <v>67</v>
      </c>
      <c r="BD260">
        <v>0</v>
      </c>
      <c r="BE260" t="s">
        <v>68</v>
      </c>
      <c r="BF260" t="s">
        <v>69</v>
      </c>
      <c r="BG260">
        <v>1.17</v>
      </c>
      <c r="BH260">
        <v>0</v>
      </c>
      <c r="BI260" s="1">
        <v>45824.325862812497</v>
      </c>
      <c r="BJ260">
        <v>3.6</v>
      </c>
      <c r="BK260">
        <v>0.83860000000000001</v>
      </c>
      <c r="BL260" s="36">
        <f>HLOOKUP($A260,차량별코스!$E$1:$AZ$20,_xlfn.XLOOKUP(탕데이터!$I260,차량별코스!$D$2:$D$20,차량별코스!$A$2:$A$20),0)</f>
        <v>3</v>
      </c>
      <c r="BM260">
        <f t="shared" si="67"/>
        <v>2002.9519999999998</v>
      </c>
      <c r="BN260">
        <f t="shared" si="68"/>
        <v>284.92199999999997</v>
      </c>
      <c r="BO260">
        <f>IF(COUNTIFS($BL$2:$BL260,$BL260,$O$2:$O260,$O260,$G$2:$G260,$G260)=1,_xlfn.MAXIFS($BO$2:$BO259,$O$2:$O259,$O260,$G$2:$G259,$G260)+1,_xlfn.MAXIFS($BO$2:$BO259,$O$2:$O259,$O260,$G$2:$G259,$G260))</f>
        <v>6</v>
      </c>
      <c r="BP260">
        <f t="shared" si="69"/>
        <v>7278.8510000000006</v>
      </c>
      <c r="BQ260">
        <f t="shared" si="70"/>
        <v>273.44200000000001</v>
      </c>
      <c r="BR260">
        <f t="shared" si="71"/>
        <v>347.06100000000004</v>
      </c>
      <c r="BS260">
        <f t="shared" si="72"/>
        <v>326.02699999999999</v>
      </c>
      <c r="BT260">
        <f t="shared" si="73"/>
        <v>84.135999999999996</v>
      </c>
      <c r="BU260">
        <f t="shared" si="74"/>
        <v>0</v>
      </c>
      <c r="BV260">
        <f t="shared" si="75"/>
        <v>0</v>
      </c>
      <c r="BW260">
        <f t="shared" si="76"/>
        <v>8309.5169999999998</v>
      </c>
      <c r="BX260">
        <f t="shared" si="77"/>
        <v>8415</v>
      </c>
      <c r="BY260" t="str">
        <f t="shared" si="78"/>
        <v>직행1</v>
      </c>
      <c r="BZ260">
        <f t="shared" si="79"/>
        <v>3</v>
      </c>
    </row>
    <row r="261" spans="1:78" x14ac:dyDescent="0.3">
      <c r="A261" s="32">
        <f t="shared" si="66"/>
        <v>45815</v>
      </c>
      <c r="B261" s="1">
        <v>45815.629178240742</v>
      </c>
      <c r="C261" t="s">
        <v>60</v>
      </c>
      <c r="D261" t="s">
        <v>60</v>
      </c>
      <c r="E261" t="s">
        <v>60</v>
      </c>
      <c r="F261" t="s">
        <v>61</v>
      </c>
      <c r="G261" t="s">
        <v>62</v>
      </c>
      <c r="H261" t="s">
        <v>63</v>
      </c>
      <c r="I261" t="s">
        <v>76</v>
      </c>
      <c r="J261" t="s">
        <v>65</v>
      </c>
      <c r="K261" t="s">
        <v>66</v>
      </c>
      <c r="L261">
        <v>14</v>
      </c>
      <c r="M261">
        <v>1</v>
      </c>
      <c r="N261">
        <v>168</v>
      </c>
      <c r="O261">
        <v>8415</v>
      </c>
      <c r="P261" t="s">
        <v>242</v>
      </c>
      <c r="Q261" s="1">
        <v>45786.607562384263</v>
      </c>
      <c r="R261">
        <v>60.424999999999997</v>
      </c>
      <c r="S261">
        <v>22.068999999999999</v>
      </c>
      <c r="T261">
        <v>2.738</v>
      </c>
      <c r="U261">
        <v>6980</v>
      </c>
      <c r="V261">
        <v>303</v>
      </c>
      <c r="W261">
        <v>2060</v>
      </c>
      <c r="X261">
        <v>1471</v>
      </c>
      <c r="Y261">
        <v>0</v>
      </c>
      <c r="Z261">
        <v>10</v>
      </c>
      <c r="AA261">
        <v>1</v>
      </c>
      <c r="AB261">
        <v>225</v>
      </c>
      <c r="AC261">
        <v>97</v>
      </c>
      <c r="AD261">
        <v>31.16</v>
      </c>
      <c r="AE261">
        <v>47.115009000000001</v>
      </c>
      <c r="AF261">
        <v>91.1</v>
      </c>
      <c r="AG261">
        <v>2.6</v>
      </c>
      <c r="AH261">
        <v>2.5</v>
      </c>
      <c r="AI261">
        <v>2.5</v>
      </c>
      <c r="AJ261">
        <v>1.3</v>
      </c>
      <c r="AK261">
        <v>0</v>
      </c>
      <c r="AL261">
        <v>0</v>
      </c>
      <c r="AM261">
        <v>2.34</v>
      </c>
      <c r="AN261">
        <v>53.472000000000001</v>
      </c>
      <c r="AO261">
        <v>4.3410000000000002</v>
      </c>
      <c r="AP261">
        <v>29.513000000000002</v>
      </c>
      <c r="AQ261">
        <v>0.23200000000000001</v>
      </c>
      <c r="AR261">
        <v>0</v>
      </c>
      <c r="AS261">
        <v>16.548999999999999</v>
      </c>
      <c r="AT261">
        <v>104.765</v>
      </c>
      <c r="AU261">
        <v>2.99</v>
      </c>
      <c r="AV261">
        <v>2.875</v>
      </c>
      <c r="AW261">
        <v>2.875</v>
      </c>
      <c r="AX261">
        <v>1.4950000000000001</v>
      </c>
      <c r="AY261">
        <v>0</v>
      </c>
      <c r="AZ261">
        <v>0</v>
      </c>
      <c r="BA261">
        <v>581</v>
      </c>
      <c r="BB261">
        <v>0</v>
      </c>
      <c r="BC261" t="s">
        <v>67</v>
      </c>
      <c r="BD261">
        <v>0</v>
      </c>
      <c r="BE261" t="s">
        <v>68</v>
      </c>
      <c r="BF261" t="s">
        <v>69</v>
      </c>
      <c r="BG261">
        <v>1.17</v>
      </c>
      <c r="BH261">
        <v>0</v>
      </c>
      <c r="BI261" s="1">
        <v>45824.325862812497</v>
      </c>
      <c r="BJ261">
        <v>3.6</v>
      </c>
      <c r="BK261">
        <v>0.76060000000000005</v>
      </c>
      <c r="BL261" s="36">
        <f>HLOOKUP($A261,차량별코스!$E$1:$AZ$20,_xlfn.XLOOKUP(탕데이터!$I261,차량별코스!$D$2:$D$20,차량별코스!$A$2:$A$20),0)</f>
        <v>3</v>
      </c>
      <c r="BM261">
        <f t="shared" si="67"/>
        <v>2002.9519999999998</v>
      </c>
      <c r="BN261">
        <f t="shared" si="68"/>
        <v>284.92199999999997</v>
      </c>
      <c r="BO261">
        <f>IF(COUNTIFS($BL$2:$BL261,$BL261,$O$2:$O261,$O261,$G$2:$G261,$G261)=1,_xlfn.MAXIFS($BO$2:$BO260,$O$2:$O260,$O261,$G$2:$G260,$G261)+1,_xlfn.MAXIFS($BO$2:$BO260,$O$2:$O260,$O261,$G$2:$G260,$G261))</f>
        <v>6</v>
      </c>
      <c r="BP261">
        <f t="shared" si="69"/>
        <v>3995.7799999999997</v>
      </c>
      <c r="BQ261">
        <f t="shared" si="70"/>
        <v>181.48000000000002</v>
      </c>
      <c r="BR261">
        <f t="shared" si="71"/>
        <v>174.5</v>
      </c>
      <c r="BS261">
        <f t="shared" si="72"/>
        <v>174.5</v>
      </c>
      <c r="BT261">
        <f t="shared" si="73"/>
        <v>90.740000000000009</v>
      </c>
      <c r="BU261">
        <f t="shared" si="74"/>
        <v>0</v>
      </c>
      <c r="BV261">
        <f t="shared" si="75"/>
        <v>0</v>
      </c>
      <c r="BW261">
        <f t="shared" si="76"/>
        <v>4617</v>
      </c>
      <c r="BX261">
        <f t="shared" si="77"/>
        <v>8415</v>
      </c>
      <c r="BY261" t="str">
        <f t="shared" si="78"/>
        <v>직행1</v>
      </c>
      <c r="BZ261">
        <f t="shared" si="79"/>
        <v>3</v>
      </c>
    </row>
    <row r="262" spans="1:78" x14ac:dyDescent="0.3">
      <c r="A262" s="32">
        <f t="shared" si="66"/>
        <v>45815</v>
      </c>
      <c r="B262" s="1">
        <v>45815.755254629628</v>
      </c>
      <c r="C262" t="s">
        <v>60</v>
      </c>
      <c r="D262" t="s">
        <v>60</v>
      </c>
      <c r="E262" t="s">
        <v>60</v>
      </c>
      <c r="F262" t="s">
        <v>61</v>
      </c>
      <c r="G262" t="s">
        <v>62</v>
      </c>
      <c r="H262" t="s">
        <v>63</v>
      </c>
      <c r="I262" t="s">
        <v>76</v>
      </c>
      <c r="J262" t="s">
        <v>65</v>
      </c>
      <c r="K262" t="s">
        <v>66</v>
      </c>
      <c r="L262">
        <v>14</v>
      </c>
      <c r="M262">
        <v>1</v>
      </c>
      <c r="N262">
        <v>168</v>
      </c>
      <c r="O262">
        <v>8415</v>
      </c>
      <c r="P262" t="s">
        <v>242</v>
      </c>
      <c r="Q262" s="1">
        <v>45786.607562384263</v>
      </c>
      <c r="R262">
        <v>67.88</v>
      </c>
      <c r="S262">
        <v>21.645</v>
      </c>
      <c r="T262">
        <v>3.1360000000000001</v>
      </c>
      <c r="U262">
        <v>6664</v>
      </c>
      <c r="V262">
        <v>162</v>
      </c>
      <c r="W262">
        <v>1277</v>
      </c>
      <c r="X262">
        <v>1599</v>
      </c>
      <c r="Y262">
        <v>0</v>
      </c>
      <c r="Z262">
        <v>16</v>
      </c>
      <c r="AA262">
        <v>0</v>
      </c>
      <c r="AB262">
        <v>0</v>
      </c>
      <c r="AC262">
        <v>87</v>
      </c>
      <c r="AD262">
        <v>36.67</v>
      </c>
      <c r="AE262">
        <v>46.768991</v>
      </c>
      <c r="AF262">
        <v>85.6</v>
      </c>
      <c r="AG262">
        <v>4</v>
      </c>
      <c r="AH262">
        <v>5.2</v>
      </c>
      <c r="AI262">
        <v>4.7</v>
      </c>
      <c r="AJ262">
        <v>0.5</v>
      </c>
      <c r="AK262">
        <v>0</v>
      </c>
      <c r="AL262">
        <v>0</v>
      </c>
      <c r="AM262">
        <v>2.68</v>
      </c>
      <c r="AN262">
        <v>45.292000000000002</v>
      </c>
      <c r="AO262">
        <v>2.431</v>
      </c>
      <c r="AP262">
        <v>19.163</v>
      </c>
      <c r="AQ262">
        <v>0.221</v>
      </c>
      <c r="AR262">
        <v>0</v>
      </c>
      <c r="AS262">
        <v>23.571000000000002</v>
      </c>
      <c r="AT262">
        <v>94.16</v>
      </c>
      <c r="AU262">
        <v>4.4000000000000004</v>
      </c>
      <c r="AV262">
        <v>5.72</v>
      </c>
      <c r="AW262">
        <v>5.17</v>
      </c>
      <c r="AX262">
        <v>0.55000000000000004</v>
      </c>
      <c r="AY262">
        <v>0</v>
      </c>
      <c r="AZ262">
        <v>0</v>
      </c>
      <c r="BA262">
        <v>660</v>
      </c>
      <c r="BB262">
        <v>0</v>
      </c>
      <c r="BC262" t="s">
        <v>67</v>
      </c>
      <c r="BD262">
        <v>0</v>
      </c>
      <c r="BE262" t="s">
        <v>68</v>
      </c>
      <c r="BF262" t="s">
        <v>69</v>
      </c>
      <c r="BG262">
        <v>1.17</v>
      </c>
      <c r="BH262">
        <v>0</v>
      </c>
      <c r="BI262" s="1">
        <v>45824.325862812497</v>
      </c>
      <c r="BJ262">
        <v>3.6</v>
      </c>
      <c r="BK262">
        <v>0.87109999999999999</v>
      </c>
      <c r="BL262" s="36">
        <f>HLOOKUP($A262,차량별코스!$E$1:$AZ$20,_xlfn.XLOOKUP(탕데이터!$I262,차량별코스!$D$2:$D$20,차량별코스!$A$2:$A$20),0)</f>
        <v>3</v>
      </c>
      <c r="BM262">
        <f t="shared" si="67"/>
        <v>2002.9519999999998</v>
      </c>
      <c r="BN262">
        <f t="shared" si="68"/>
        <v>284.92199999999997</v>
      </c>
      <c r="BO262">
        <f>IF(COUNTIFS($BL$2:$BL262,$BL262,$O$2:$O262,$O262,$G$2:$G262,$G262)=1,_xlfn.MAXIFS($BO$2:$BO261,$O$2:$O261,$O262,$G$2:$G261,$G262)+1,_xlfn.MAXIFS($BO$2:$BO261,$O$2:$O261,$O262,$G$2:$G261,$G262))</f>
        <v>6</v>
      </c>
      <c r="BP262">
        <f t="shared" si="69"/>
        <v>4265.384</v>
      </c>
      <c r="BQ262">
        <f t="shared" si="70"/>
        <v>266.56</v>
      </c>
      <c r="BR262">
        <f t="shared" si="71"/>
        <v>346.52800000000002</v>
      </c>
      <c r="BS262">
        <f t="shared" si="72"/>
        <v>313.20800000000003</v>
      </c>
      <c r="BT262">
        <f t="shared" si="73"/>
        <v>33.32</v>
      </c>
      <c r="BU262">
        <f t="shared" si="74"/>
        <v>0</v>
      </c>
      <c r="BV262">
        <f t="shared" si="75"/>
        <v>0</v>
      </c>
      <c r="BW262">
        <f t="shared" si="76"/>
        <v>5225</v>
      </c>
      <c r="BX262">
        <f t="shared" si="77"/>
        <v>8415</v>
      </c>
      <c r="BY262" t="str">
        <f t="shared" si="78"/>
        <v>직행1</v>
      </c>
      <c r="BZ262">
        <f t="shared" si="79"/>
        <v>3</v>
      </c>
    </row>
    <row r="263" spans="1:78" x14ac:dyDescent="0.3">
      <c r="A263" s="32">
        <f t="shared" si="66"/>
        <v>45816</v>
      </c>
      <c r="B263" s="1">
        <v>45816.278958333336</v>
      </c>
      <c r="C263" t="s">
        <v>60</v>
      </c>
      <c r="D263" t="s">
        <v>60</v>
      </c>
      <c r="E263" t="s">
        <v>60</v>
      </c>
      <c r="F263" t="s">
        <v>61</v>
      </c>
      <c r="G263" t="s">
        <v>62</v>
      </c>
      <c r="H263" t="s">
        <v>63</v>
      </c>
      <c r="I263" t="s">
        <v>76</v>
      </c>
      <c r="J263" t="s">
        <v>65</v>
      </c>
      <c r="K263" t="s">
        <v>66</v>
      </c>
      <c r="L263">
        <v>14</v>
      </c>
      <c r="M263">
        <v>1</v>
      </c>
      <c r="N263">
        <v>168</v>
      </c>
      <c r="O263">
        <v>1353</v>
      </c>
      <c r="P263" t="s">
        <v>241</v>
      </c>
      <c r="Q263" s="1">
        <v>45786.607561423611</v>
      </c>
      <c r="R263">
        <v>16.332999999999998</v>
      </c>
      <c r="S263">
        <v>4.7</v>
      </c>
      <c r="T263">
        <v>3.4750000000000001</v>
      </c>
      <c r="U263">
        <v>1798</v>
      </c>
      <c r="V263">
        <v>21</v>
      </c>
      <c r="W263">
        <v>397</v>
      </c>
      <c r="X263">
        <v>250</v>
      </c>
      <c r="Y263">
        <v>1</v>
      </c>
      <c r="Z263">
        <v>1</v>
      </c>
      <c r="AA263">
        <v>0</v>
      </c>
      <c r="AB263">
        <v>0</v>
      </c>
      <c r="AC263">
        <v>67</v>
      </c>
      <c r="AD263">
        <v>32.700000000000003</v>
      </c>
      <c r="AE263">
        <v>42.607751</v>
      </c>
      <c r="AF263">
        <v>97.5</v>
      </c>
      <c r="AG263">
        <v>0.5</v>
      </c>
      <c r="AH263">
        <v>1.3</v>
      </c>
      <c r="AI263">
        <v>0.7</v>
      </c>
      <c r="AJ263">
        <v>0</v>
      </c>
      <c r="AK263">
        <v>0</v>
      </c>
      <c r="AL263">
        <v>0</v>
      </c>
      <c r="AM263">
        <v>2.97</v>
      </c>
      <c r="AN263">
        <v>35.996000000000002</v>
      </c>
      <c r="AO263">
        <v>1.1679999999999999</v>
      </c>
      <c r="AP263">
        <v>22.08</v>
      </c>
      <c r="AQ263">
        <v>0.122</v>
      </c>
      <c r="AR263">
        <v>6.1230000000000002</v>
      </c>
      <c r="AS263">
        <v>6.1230000000000002</v>
      </c>
      <c r="AT263">
        <v>27.625</v>
      </c>
      <c r="AU263">
        <v>0.14199999999999999</v>
      </c>
      <c r="AV263">
        <v>0.36799999999999999</v>
      </c>
      <c r="AW263">
        <v>0.19800000000000001</v>
      </c>
      <c r="AX263">
        <v>0</v>
      </c>
      <c r="AY263">
        <v>0</v>
      </c>
      <c r="AZ263">
        <v>0</v>
      </c>
      <c r="BA263">
        <v>137</v>
      </c>
      <c r="BB263">
        <v>0</v>
      </c>
      <c r="BC263" t="s">
        <v>67</v>
      </c>
      <c r="BD263">
        <v>0</v>
      </c>
      <c r="BE263" t="s">
        <v>68</v>
      </c>
      <c r="BF263" t="s">
        <v>69</v>
      </c>
      <c r="BG263">
        <v>1.17</v>
      </c>
      <c r="BH263">
        <v>0</v>
      </c>
      <c r="BI263" s="1">
        <v>45824.325862812497</v>
      </c>
      <c r="BJ263">
        <v>3.6</v>
      </c>
      <c r="BK263">
        <v>0.96530000000000005</v>
      </c>
      <c r="BL263" s="36">
        <f>HLOOKUP($A263,차량별코스!$E$1:$AZ$20,_xlfn.XLOOKUP(탕데이터!$I263,차량별코스!$D$2:$D$20,차량별코스!$A$2:$A$20),0)</f>
        <v>4</v>
      </c>
      <c r="BM263">
        <f t="shared" si="67"/>
        <v>2915.0699999999988</v>
      </c>
      <c r="BN263">
        <f t="shared" si="68"/>
        <v>399.14099999999996</v>
      </c>
      <c r="BO263">
        <f>IF(COUNTIFS($BL$2:$BL263,$BL263,$O$2:$O263,$O263,$G$2:$G263,$G263)=1,_xlfn.MAXIFS($BO$2:$BO262,$O$2:$O262,$O263,$G$2:$G262,$G263)+1,_xlfn.MAXIFS($BO$2:$BO262,$O$2:$O262,$O263,$G$2:$G262,$G263))</f>
        <v>2</v>
      </c>
      <c r="BP263">
        <f t="shared" si="69"/>
        <v>1335.05</v>
      </c>
      <c r="BQ263">
        <f t="shared" si="70"/>
        <v>8.99</v>
      </c>
      <c r="BR263">
        <f t="shared" si="71"/>
        <v>23.374000000000002</v>
      </c>
      <c r="BS263">
        <f t="shared" si="72"/>
        <v>12.585999999999999</v>
      </c>
      <c r="BT263">
        <f t="shared" si="73"/>
        <v>0</v>
      </c>
      <c r="BU263">
        <f t="shared" si="74"/>
        <v>0</v>
      </c>
      <c r="BV263">
        <f t="shared" si="75"/>
        <v>0</v>
      </c>
      <c r="BW263">
        <f t="shared" si="76"/>
        <v>1380</v>
      </c>
      <c r="BX263">
        <f t="shared" si="77"/>
        <v>1353</v>
      </c>
      <c r="BY263" t="str">
        <f t="shared" si="78"/>
        <v>직행1</v>
      </c>
      <c r="BZ263">
        <f t="shared" si="79"/>
        <v>4</v>
      </c>
    </row>
    <row r="264" spans="1:78" x14ac:dyDescent="0.3">
      <c r="A264" s="32">
        <f t="shared" si="66"/>
        <v>45816</v>
      </c>
      <c r="B264" s="1">
        <v>45816.303136574075</v>
      </c>
      <c r="C264" t="s">
        <v>60</v>
      </c>
      <c r="D264" t="s">
        <v>60</v>
      </c>
      <c r="E264" t="s">
        <v>60</v>
      </c>
      <c r="F264" t="s">
        <v>61</v>
      </c>
      <c r="G264" t="s">
        <v>62</v>
      </c>
      <c r="H264" t="s">
        <v>63</v>
      </c>
      <c r="I264" t="s">
        <v>76</v>
      </c>
      <c r="J264" t="s">
        <v>65</v>
      </c>
      <c r="K264" t="s">
        <v>66</v>
      </c>
      <c r="L264">
        <v>14</v>
      </c>
      <c r="M264">
        <v>1</v>
      </c>
      <c r="N264">
        <v>168</v>
      </c>
      <c r="O264">
        <v>1353</v>
      </c>
      <c r="P264" t="s">
        <v>241</v>
      </c>
      <c r="Q264" s="1">
        <v>45786.607561423611</v>
      </c>
      <c r="R264">
        <v>23.83</v>
      </c>
      <c r="S264">
        <v>8.2799999999999994</v>
      </c>
      <c r="T264">
        <v>2.8780000000000001</v>
      </c>
      <c r="U264">
        <v>2184</v>
      </c>
      <c r="V264">
        <v>24</v>
      </c>
      <c r="W264">
        <v>378</v>
      </c>
      <c r="X264">
        <v>556</v>
      </c>
      <c r="Y264">
        <v>0</v>
      </c>
      <c r="Z264">
        <v>7</v>
      </c>
      <c r="AA264">
        <v>0</v>
      </c>
      <c r="AB264">
        <v>0</v>
      </c>
      <c r="AC264">
        <v>82</v>
      </c>
      <c r="AD264">
        <v>39.28</v>
      </c>
      <c r="AE264">
        <v>48.141413999999997</v>
      </c>
      <c r="AF264">
        <v>97.2</v>
      </c>
      <c r="AG264">
        <v>0.5</v>
      </c>
      <c r="AH264">
        <v>1</v>
      </c>
      <c r="AI264">
        <v>1.3</v>
      </c>
      <c r="AJ264">
        <v>0</v>
      </c>
      <c r="AK264">
        <v>0</v>
      </c>
      <c r="AL264">
        <v>0</v>
      </c>
      <c r="AM264">
        <v>2.46</v>
      </c>
      <c r="AN264">
        <v>51.828000000000003</v>
      </c>
      <c r="AO264">
        <v>1.099</v>
      </c>
      <c r="AP264">
        <v>17.308</v>
      </c>
      <c r="AQ264">
        <v>0.21</v>
      </c>
      <c r="AR264">
        <v>0</v>
      </c>
      <c r="AS264">
        <v>29.375</v>
      </c>
      <c r="AT264">
        <v>34.020000000000003</v>
      </c>
      <c r="AU264">
        <v>0.17499999999999999</v>
      </c>
      <c r="AV264">
        <v>0.35</v>
      </c>
      <c r="AW264">
        <v>0.45500000000000002</v>
      </c>
      <c r="AX264">
        <v>0</v>
      </c>
      <c r="AY264">
        <v>0</v>
      </c>
      <c r="AZ264">
        <v>0</v>
      </c>
      <c r="BA264">
        <v>231</v>
      </c>
      <c r="BB264">
        <v>0</v>
      </c>
      <c r="BC264" t="s">
        <v>67</v>
      </c>
      <c r="BD264">
        <v>0</v>
      </c>
      <c r="BE264" t="s">
        <v>68</v>
      </c>
      <c r="BF264" t="s">
        <v>69</v>
      </c>
      <c r="BG264">
        <v>1.17</v>
      </c>
      <c r="BH264">
        <v>0</v>
      </c>
      <c r="BI264" s="1">
        <v>45824.325862812497</v>
      </c>
      <c r="BJ264">
        <v>3.6</v>
      </c>
      <c r="BK264">
        <v>0.7994</v>
      </c>
      <c r="BL264" s="36">
        <f>HLOOKUP($A264,차량별코스!$E$1:$AZ$20,_xlfn.XLOOKUP(탕데이터!$I264,차량별코스!$D$2:$D$20,차량별코스!$A$2:$A$20),0)</f>
        <v>4</v>
      </c>
      <c r="BM264">
        <f t="shared" si="67"/>
        <v>2915.0699999999988</v>
      </c>
      <c r="BN264">
        <f t="shared" si="68"/>
        <v>399.14099999999996</v>
      </c>
      <c r="BO264">
        <f>IF(COUNTIFS($BL$2:$BL264,$BL264,$O$2:$O264,$O264,$G$2:$G264,$G264)=1,_xlfn.MAXIFS($BO$2:$BO263,$O$2:$O263,$O264,$G$2:$G263,$G264)+1,_xlfn.MAXIFS($BO$2:$BO263,$O$2:$O263,$O264,$G$2:$G263,$G264))</f>
        <v>2</v>
      </c>
      <c r="BP264">
        <f t="shared" si="69"/>
        <v>1720.848</v>
      </c>
      <c r="BQ264">
        <f t="shared" si="70"/>
        <v>10.92</v>
      </c>
      <c r="BR264">
        <f t="shared" si="71"/>
        <v>21.84</v>
      </c>
      <c r="BS264">
        <f t="shared" si="72"/>
        <v>28.392000000000003</v>
      </c>
      <c r="BT264">
        <f t="shared" si="73"/>
        <v>0</v>
      </c>
      <c r="BU264">
        <f t="shared" si="74"/>
        <v>0</v>
      </c>
      <c r="BV264">
        <f t="shared" si="75"/>
        <v>0</v>
      </c>
      <c r="BW264">
        <f t="shared" si="76"/>
        <v>1782</v>
      </c>
      <c r="BX264">
        <f t="shared" si="77"/>
        <v>1353</v>
      </c>
      <c r="BY264" t="str">
        <f t="shared" si="78"/>
        <v>직행1</v>
      </c>
      <c r="BZ264">
        <f t="shared" si="79"/>
        <v>4</v>
      </c>
    </row>
    <row r="265" spans="1:78" x14ac:dyDescent="0.3">
      <c r="A265" s="32">
        <f t="shared" si="66"/>
        <v>45816</v>
      </c>
      <c r="B265" s="1">
        <v>45816.331157407411</v>
      </c>
      <c r="C265" t="s">
        <v>60</v>
      </c>
      <c r="D265" t="s">
        <v>60</v>
      </c>
      <c r="E265" t="s">
        <v>60</v>
      </c>
      <c r="F265" t="s">
        <v>61</v>
      </c>
      <c r="G265" t="s">
        <v>62</v>
      </c>
      <c r="H265" t="s">
        <v>63</v>
      </c>
      <c r="I265" t="s">
        <v>76</v>
      </c>
      <c r="J265" t="s">
        <v>65</v>
      </c>
      <c r="K265" t="s">
        <v>66</v>
      </c>
      <c r="L265">
        <v>14</v>
      </c>
      <c r="M265">
        <v>1</v>
      </c>
      <c r="N265">
        <v>168</v>
      </c>
      <c r="O265">
        <v>1353</v>
      </c>
      <c r="P265" t="s">
        <v>241</v>
      </c>
      <c r="Q265" s="1">
        <v>45786.607561423611</v>
      </c>
      <c r="R265">
        <v>24.937000000000001</v>
      </c>
      <c r="S265">
        <v>7.4770000000000003</v>
      </c>
      <c r="T265">
        <v>3.335</v>
      </c>
      <c r="U265">
        <v>1968</v>
      </c>
      <c r="V265">
        <v>12</v>
      </c>
      <c r="W265">
        <v>314</v>
      </c>
      <c r="X265">
        <v>513</v>
      </c>
      <c r="Y265">
        <v>1</v>
      </c>
      <c r="Z265">
        <v>6</v>
      </c>
      <c r="AA265">
        <v>0</v>
      </c>
      <c r="AB265">
        <v>0</v>
      </c>
      <c r="AC265">
        <v>88</v>
      </c>
      <c r="AD265">
        <v>45.62</v>
      </c>
      <c r="AE265">
        <v>54.673093999999999</v>
      </c>
      <c r="AF265">
        <v>41.4</v>
      </c>
      <c r="AG265">
        <v>12.8</v>
      </c>
      <c r="AH265">
        <v>14</v>
      </c>
      <c r="AI265">
        <v>18.5</v>
      </c>
      <c r="AJ265">
        <v>13.3</v>
      </c>
      <c r="AK265">
        <v>0</v>
      </c>
      <c r="AL265">
        <v>0</v>
      </c>
      <c r="AM265">
        <v>2.85</v>
      </c>
      <c r="AN265">
        <v>50.53</v>
      </c>
      <c r="AO265">
        <v>0.61</v>
      </c>
      <c r="AP265">
        <v>15.955</v>
      </c>
      <c r="AQ265">
        <v>0.20100000000000001</v>
      </c>
      <c r="AR265">
        <v>4.01</v>
      </c>
      <c r="AS265">
        <v>24.061</v>
      </c>
      <c r="AT265">
        <v>13.11</v>
      </c>
      <c r="AU265">
        <v>4.0529999999999999</v>
      </c>
      <c r="AV265">
        <v>4.4329999999999998</v>
      </c>
      <c r="AW265">
        <v>5.8579999999999997</v>
      </c>
      <c r="AX265">
        <v>4.2119999999999997</v>
      </c>
      <c r="AY265">
        <v>0</v>
      </c>
      <c r="AZ265">
        <v>0</v>
      </c>
      <c r="BA265">
        <v>239</v>
      </c>
      <c r="BB265">
        <v>0</v>
      </c>
      <c r="BC265" t="s">
        <v>67</v>
      </c>
      <c r="BD265">
        <v>0</v>
      </c>
      <c r="BE265" t="s">
        <v>68</v>
      </c>
      <c r="BF265" t="s">
        <v>69</v>
      </c>
      <c r="BG265">
        <v>1.17</v>
      </c>
      <c r="BH265">
        <v>0</v>
      </c>
      <c r="BI265" s="1">
        <v>45824.325862812497</v>
      </c>
      <c r="BJ265">
        <v>3.6</v>
      </c>
      <c r="BK265">
        <v>0.9264</v>
      </c>
      <c r="BL265" s="36">
        <f>HLOOKUP($A265,차량별코스!$E$1:$AZ$20,_xlfn.XLOOKUP(탕데이터!$I265,차량별코스!$D$2:$D$20,차량별코스!$A$2:$A$20),0)</f>
        <v>4</v>
      </c>
      <c r="BM265">
        <f t="shared" si="67"/>
        <v>2915.0699999999988</v>
      </c>
      <c r="BN265">
        <f t="shared" si="68"/>
        <v>399.14099999999996</v>
      </c>
      <c r="BO265">
        <f>IF(COUNTIFS($BL$2:$BL265,$BL265,$O$2:$O265,$O265,$G$2:$G265,$G265)=1,_xlfn.MAXIFS($BO$2:$BO264,$O$2:$O264,$O265,$G$2:$G264,$G265)+1,_xlfn.MAXIFS($BO$2:$BO264,$O$2:$O264,$O265,$G$2:$G264,$G265))</f>
        <v>2</v>
      </c>
      <c r="BP265">
        <f t="shared" si="69"/>
        <v>488.75199999999995</v>
      </c>
      <c r="BQ265">
        <f t="shared" si="70"/>
        <v>251.904</v>
      </c>
      <c r="BR265">
        <f t="shared" si="71"/>
        <v>275.52000000000004</v>
      </c>
      <c r="BS265">
        <f t="shared" si="72"/>
        <v>364.08</v>
      </c>
      <c r="BT265">
        <f t="shared" si="73"/>
        <v>261.74400000000003</v>
      </c>
      <c r="BU265">
        <f t="shared" si="74"/>
        <v>0</v>
      </c>
      <c r="BV265">
        <f t="shared" si="75"/>
        <v>0</v>
      </c>
      <c r="BW265">
        <f t="shared" si="76"/>
        <v>1642</v>
      </c>
      <c r="BX265">
        <f t="shared" si="77"/>
        <v>1353</v>
      </c>
      <c r="BY265" t="str">
        <f t="shared" si="78"/>
        <v>직행1</v>
      </c>
      <c r="BZ265">
        <f t="shared" si="79"/>
        <v>4</v>
      </c>
    </row>
    <row r="266" spans="1:78" x14ac:dyDescent="0.3">
      <c r="A266" s="32">
        <f t="shared" si="66"/>
        <v>45816</v>
      </c>
      <c r="B266" s="1">
        <v>45816.357418981483</v>
      </c>
      <c r="C266" t="s">
        <v>60</v>
      </c>
      <c r="D266" t="s">
        <v>60</v>
      </c>
      <c r="E266" t="s">
        <v>60</v>
      </c>
      <c r="F266" t="s">
        <v>61</v>
      </c>
      <c r="G266" t="s">
        <v>62</v>
      </c>
      <c r="H266" t="s">
        <v>63</v>
      </c>
      <c r="I266" t="s">
        <v>76</v>
      </c>
      <c r="J266" t="s">
        <v>65</v>
      </c>
      <c r="K266" t="s">
        <v>66</v>
      </c>
      <c r="L266">
        <v>14</v>
      </c>
      <c r="M266">
        <v>1</v>
      </c>
      <c r="N266">
        <v>168</v>
      </c>
      <c r="O266">
        <v>1353</v>
      </c>
      <c r="P266" t="s">
        <v>241</v>
      </c>
      <c r="Q266" s="1">
        <v>45786.607561423611</v>
      </c>
      <c r="R266">
        <v>41.862000000000002</v>
      </c>
      <c r="S266">
        <v>13.760999999999999</v>
      </c>
      <c r="T266">
        <v>3.0419999999999998</v>
      </c>
      <c r="U266">
        <v>3052</v>
      </c>
      <c r="V266">
        <v>13</v>
      </c>
      <c r="W266">
        <v>308</v>
      </c>
      <c r="X266">
        <v>718</v>
      </c>
      <c r="Y266">
        <v>0</v>
      </c>
      <c r="Z266">
        <v>5</v>
      </c>
      <c r="AA266">
        <v>0</v>
      </c>
      <c r="AB266">
        <v>0</v>
      </c>
      <c r="AC266">
        <v>97</v>
      </c>
      <c r="AD266">
        <v>49.38</v>
      </c>
      <c r="AE266">
        <v>55.182431999999999</v>
      </c>
      <c r="AF266">
        <v>95.4</v>
      </c>
      <c r="AG266">
        <v>1</v>
      </c>
      <c r="AH266">
        <v>1</v>
      </c>
      <c r="AI266">
        <v>1.3</v>
      </c>
      <c r="AJ266">
        <v>1.4</v>
      </c>
      <c r="AK266">
        <v>0</v>
      </c>
      <c r="AL266">
        <v>0</v>
      </c>
      <c r="AM266">
        <v>2.6</v>
      </c>
      <c r="AN266">
        <v>56.7</v>
      </c>
      <c r="AO266">
        <v>0.42599999999999999</v>
      </c>
      <c r="AP266">
        <v>10.092000000000001</v>
      </c>
      <c r="AQ266">
        <v>0.16700000000000001</v>
      </c>
      <c r="AR266">
        <v>0</v>
      </c>
      <c r="AS266">
        <v>11.944000000000001</v>
      </c>
      <c r="AT266">
        <v>47.7</v>
      </c>
      <c r="AU266">
        <v>0.5</v>
      </c>
      <c r="AV266">
        <v>0.5</v>
      </c>
      <c r="AW266">
        <v>0.65</v>
      </c>
      <c r="AX266">
        <v>0.7</v>
      </c>
      <c r="AY266">
        <v>0</v>
      </c>
      <c r="AZ266">
        <v>0</v>
      </c>
      <c r="BA266">
        <v>402</v>
      </c>
      <c r="BB266">
        <v>0</v>
      </c>
      <c r="BC266" t="s">
        <v>67</v>
      </c>
      <c r="BD266">
        <v>0</v>
      </c>
      <c r="BE266" t="s">
        <v>68</v>
      </c>
      <c r="BF266" t="s">
        <v>69</v>
      </c>
      <c r="BG266">
        <v>1.17</v>
      </c>
      <c r="BH266">
        <v>0</v>
      </c>
      <c r="BI266" s="1">
        <v>45824.325862812497</v>
      </c>
      <c r="BJ266">
        <v>3.6</v>
      </c>
      <c r="BK266">
        <v>0.84499999999999997</v>
      </c>
      <c r="BL266" s="36">
        <f>HLOOKUP($A266,차량별코스!$E$1:$AZ$20,_xlfn.XLOOKUP(탕데이터!$I266,차량별코스!$D$2:$D$20,차량별코스!$A$2:$A$20),0)</f>
        <v>4</v>
      </c>
      <c r="BM266">
        <f t="shared" si="67"/>
        <v>2915.0699999999988</v>
      </c>
      <c r="BN266">
        <f t="shared" si="68"/>
        <v>399.14099999999996</v>
      </c>
      <c r="BO266">
        <f>IF(COUNTIFS($BL$2:$BL266,$BL266,$O$2:$O266,$O266,$G$2:$G266,$G266)=1,_xlfn.MAXIFS($BO$2:$BO265,$O$2:$O265,$O266,$G$2:$G265,$G266)+1,_xlfn.MAXIFS($BO$2:$BO265,$O$2:$O265,$O266,$G$2:$G265,$G266))</f>
        <v>2</v>
      </c>
      <c r="BP266">
        <f t="shared" si="69"/>
        <v>2590.6080000000002</v>
      </c>
      <c r="BQ266">
        <f t="shared" si="70"/>
        <v>30.52</v>
      </c>
      <c r="BR266">
        <f t="shared" si="71"/>
        <v>30.52</v>
      </c>
      <c r="BS266">
        <f t="shared" si="72"/>
        <v>39.676000000000002</v>
      </c>
      <c r="BT266">
        <f t="shared" si="73"/>
        <v>42.727999999999994</v>
      </c>
      <c r="BU266">
        <f t="shared" si="74"/>
        <v>0</v>
      </c>
      <c r="BV266">
        <f t="shared" si="75"/>
        <v>0</v>
      </c>
      <c r="BW266">
        <f t="shared" si="76"/>
        <v>2734.0520000000001</v>
      </c>
      <c r="BX266">
        <f t="shared" si="77"/>
        <v>1353</v>
      </c>
      <c r="BY266" t="str">
        <f t="shared" si="78"/>
        <v>직행1</v>
      </c>
      <c r="BZ266">
        <f t="shared" si="79"/>
        <v>4</v>
      </c>
    </row>
    <row r="267" spans="1:78" x14ac:dyDescent="0.3">
      <c r="A267" s="32">
        <f t="shared" si="66"/>
        <v>45816</v>
      </c>
      <c r="B267" s="1">
        <v>45816.440787037034</v>
      </c>
      <c r="C267" t="s">
        <v>60</v>
      </c>
      <c r="D267" t="s">
        <v>60</v>
      </c>
      <c r="E267" t="s">
        <v>60</v>
      </c>
      <c r="F267" t="s">
        <v>61</v>
      </c>
      <c r="G267" t="s">
        <v>62</v>
      </c>
      <c r="H267" t="s">
        <v>63</v>
      </c>
      <c r="I267" t="s">
        <v>76</v>
      </c>
      <c r="J267" t="s">
        <v>65</v>
      </c>
      <c r="K267" t="s">
        <v>66</v>
      </c>
      <c r="L267">
        <v>14</v>
      </c>
      <c r="M267">
        <v>1</v>
      </c>
      <c r="N267">
        <v>168</v>
      </c>
      <c r="O267">
        <v>1353</v>
      </c>
      <c r="P267" t="s">
        <v>241</v>
      </c>
      <c r="Q267" s="1">
        <v>45786.607561423611</v>
      </c>
      <c r="R267">
        <v>90.135999999999996</v>
      </c>
      <c r="S267">
        <v>31.189</v>
      </c>
      <c r="T267">
        <v>2.89</v>
      </c>
      <c r="U267">
        <v>7896</v>
      </c>
      <c r="V267">
        <v>16</v>
      </c>
      <c r="W267">
        <v>1332</v>
      </c>
      <c r="X267">
        <v>1703</v>
      </c>
      <c r="Y267">
        <v>4</v>
      </c>
      <c r="Z267">
        <v>36</v>
      </c>
      <c r="AA267">
        <v>0</v>
      </c>
      <c r="AB267">
        <v>0</v>
      </c>
      <c r="AC267">
        <v>96</v>
      </c>
      <c r="AD267">
        <v>41.1</v>
      </c>
      <c r="AE267">
        <v>49.555525000000003</v>
      </c>
      <c r="AF267">
        <v>35.6</v>
      </c>
      <c r="AG267">
        <v>16.7</v>
      </c>
      <c r="AH267">
        <v>19.7</v>
      </c>
      <c r="AI267">
        <v>18.600000000000001</v>
      </c>
      <c r="AJ267">
        <v>9.5</v>
      </c>
      <c r="AK267">
        <v>0</v>
      </c>
      <c r="AL267">
        <v>0</v>
      </c>
      <c r="AM267">
        <v>2.4700000000000002</v>
      </c>
      <c r="AN267">
        <v>53.292999999999999</v>
      </c>
      <c r="AO267">
        <v>0.20300000000000001</v>
      </c>
      <c r="AP267">
        <v>16.869</v>
      </c>
      <c r="AQ267">
        <v>0.189</v>
      </c>
      <c r="AR267">
        <v>4.4379999999999997</v>
      </c>
      <c r="AS267">
        <v>39.94</v>
      </c>
      <c r="AT267">
        <v>46.28</v>
      </c>
      <c r="AU267">
        <v>21.71</v>
      </c>
      <c r="AV267">
        <v>25.61</v>
      </c>
      <c r="AW267">
        <v>24.18</v>
      </c>
      <c r="AX267">
        <v>12.35</v>
      </c>
      <c r="AY267">
        <v>0</v>
      </c>
      <c r="AZ267">
        <v>0</v>
      </c>
      <c r="BA267">
        <v>872</v>
      </c>
      <c r="BB267">
        <v>0</v>
      </c>
      <c r="BC267" t="s">
        <v>67</v>
      </c>
      <c r="BD267">
        <v>0</v>
      </c>
      <c r="BE267" t="s">
        <v>68</v>
      </c>
      <c r="BF267" t="s">
        <v>69</v>
      </c>
      <c r="BG267">
        <v>1.17</v>
      </c>
      <c r="BH267">
        <v>0</v>
      </c>
      <c r="BI267" s="1">
        <v>45824.325862812497</v>
      </c>
      <c r="BJ267">
        <v>3.6</v>
      </c>
      <c r="BK267">
        <v>0.80279999999999996</v>
      </c>
      <c r="BL267" s="36">
        <f>HLOOKUP($A267,차량별코스!$E$1:$AZ$20,_xlfn.XLOOKUP(탕데이터!$I267,차량별코스!$D$2:$D$20,차량별코스!$A$2:$A$20),0)</f>
        <v>4</v>
      </c>
      <c r="BM267">
        <f t="shared" si="67"/>
        <v>2915.0699999999988</v>
      </c>
      <c r="BN267">
        <f t="shared" si="68"/>
        <v>399.14099999999996</v>
      </c>
      <c r="BO267">
        <f>IF(COUNTIFS($BL$2:$BL267,$BL267,$O$2:$O267,$O267,$G$2:$G267,$G267)=1,_xlfn.MAXIFS($BO$2:$BO266,$O$2:$O266,$O267,$G$2:$G266,$G267)+1,_xlfn.MAXIFS($BO$2:$BO266,$O$2:$O266,$O267,$G$2:$G266,$G267))</f>
        <v>2</v>
      </c>
      <c r="BP267">
        <f t="shared" si="69"/>
        <v>1462.9760000000001</v>
      </c>
      <c r="BQ267">
        <f t="shared" si="70"/>
        <v>1318.6319999999998</v>
      </c>
      <c r="BR267">
        <f t="shared" si="71"/>
        <v>1555.5119999999999</v>
      </c>
      <c r="BS267">
        <f t="shared" si="72"/>
        <v>1468.6560000000002</v>
      </c>
      <c r="BT267">
        <f t="shared" si="73"/>
        <v>750.12</v>
      </c>
      <c r="BU267">
        <f t="shared" si="74"/>
        <v>0</v>
      </c>
      <c r="BV267">
        <f t="shared" si="75"/>
        <v>0</v>
      </c>
      <c r="BW267">
        <f t="shared" si="76"/>
        <v>6555.8959999999997</v>
      </c>
      <c r="BX267">
        <f t="shared" si="77"/>
        <v>1353</v>
      </c>
      <c r="BY267" t="str">
        <f t="shared" si="78"/>
        <v>직행1</v>
      </c>
      <c r="BZ267">
        <f t="shared" si="79"/>
        <v>4</v>
      </c>
    </row>
    <row r="268" spans="1:78" x14ac:dyDescent="0.3">
      <c r="A268" s="32">
        <f t="shared" si="66"/>
        <v>45816</v>
      </c>
      <c r="B268" s="1">
        <v>45816.537592592591</v>
      </c>
      <c r="C268" t="s">
        <v>60</v>
      </c>
      <c r="D268" t="s">
        <v>60</v>
      </c>
      <c r="E268" t="s">
        <v>60</v>
      </c>
      <c r="F268" t="s">
        <v>61</v>
      </c>
      <c r="G268" t="s">
        <v>62</v>
      </c>
      <c r="H268" t="s">
        <v>63</v>
      </c>
      <c r="I268" t="s">
        <v>76</v>
      </c>
      <c r="J268" t="s">
        <v>65</v>
      </c>
      <c r="K268" t="s">
        <v>66</v>
      </c>
      <c r="L268">
        <v>14</v>
      </c>
      <c r="M268">
        <v>1</v>
      </c>
      <c r="N268">
        <v>168</v>
      </c>
      <c r="O268">
        <v>1353</v>
      </c>
      <c r="P268" t="s">
        <v>241</v>
      </c>
      <c r="Q268" s="1">
        <v>45786.607561423611</v>
      </c>
      <c r="R268">
        <v>17.53</v>
      </c>
      <c r="S268">
        <v>7.1</v>
      </c>
      <c r="T268">
        <v>2.4689999999999999</v>
      </c>
      <c r="U268">
        <v>2245</v>
      </c>
      <c r="V268">
        <v>48</v>
      </c>
      <c r="W268">
        <v>621</v>
      </c>
      <c r="X268">
        <v>350</v>
      </c>
      <c r="Y268">
        <v>0</v>
      </c>
      <c r="Z268">
        <v>7</v>
      </c>
      <c r="AA268">
        <v>0</v>
      </c>
      <c r="AB268">
        <v>0</v>
      </c>
      <c r="AC268">
        <v>85</v>
      </c>
      <c r="AD268">
        <v>28.11</v>
      </c>
      <c r="AE268">
        <v>40.043126000000001</v>
      </c>
      <c r="AF268">
        <v>96.3</v>
      </c>
      <c r="AG268">
        <v>0.8</v>
      </c>
      <c r="AH268">
        <v>1.6</v>
      </c>
      <c r="AI268">
        <v>1.1000000000000001</v>
      </c>
      <c r="AJ268">
        <v>0.1</v>
      </c>
      <c r="AK268">
        <v>0</v>
      </c>
      <c r="AL268">
        <v>0</v>
      </c>
      <c r="AM268">
        <v>2.11</v>
      </c>
      <c r="AN268">
        <v>49.98</v>
      </c>
      <c r="AO268">
        <v>2.1379999999999999</v>
      </c>
      <c r="AP268">
        <v>27.661000000000001</v>
      </c>
      <c r="AQ268">
        <v>0.17100000000000001</v>
      </c>
      <c r="AR268">
        <v>0</v>
      </c>
      <c r="AS268">
        <v>39.932000000000002</v>
      </c>
      <c r="AT268">
        <v>35.31</v>
      </c>
      <c r="AU268">
        <v>0.29299999999999998</v>
      </c>
      <c r="AV268">
        <v>0.58699999999999997</v>
      </c>
      <c r="AW268">
        <v>0.40300000000000002</v>
      </c>
      <c r="AX268">
        <v>3.6999999999999998E-2</v>
      </c>
      <c r="AY268">
        <v>0</v>
      </c>
      <c r="AZ268">
        <v>0</v>
      </c>
      <c r="BA268">
        <v>160</v>
      </c>
      <c r="BB268">
        <v>0</v>
      </c>
      <c r="BC268" t="s">
        <v>67</v>
      </c>
      <c r="BD268">
        <v>0</v>
      </c>
      <c r="BE268" t="s">
        <v>68</v>
      </c>
      <c r="BF268" t="s">
        <v>69</v>
      </c>
      <c r="BG268">
        <v>1.17</v>
      </c>
      <c r="BH268">
        <v>0</v>
      </c>
      <c r="BI268" s="1">
        <v>45824.325862812497</v>
      </c>
      <c r="BJ268">
        <v>3.6</v>
      </c>
      <c r="BK268">
        <v>0.68579999999999997</v>
      </c>
      <c r="BL268" s="36">
        <f>HLOOKUP($A268,차량별코스!$E$1:$AZ$20,_xlfn.XLOOKUP(탕데이터!$I268,차량별코스!$D$2:$D$20,차량별코스!$A$2:$A$20),0)</f>
        <v>4</v>
      </c>
      <c r="BM268">
        <f t="shared" si="67"/>
        <v>2915.0699999999988</v>
      </c>
      <c r="BN268">
        <f t="shared" si="68"/>
        <v>399.14099999999996</v>
      </c>
      <c r="BO268">
        <f>IF(COUNTIFS($BL$2:$BL268,$BL268,$O$2:$O268,$O268,$G$2:$G268,$G268)=1,_xlfn.MAXIFS($BO$2:$BO267,$O$2:$O267,$O268,$G$2:$G267,$G268)+1,_xlfn.MAXIFS($BO$2:$BO267,$O$2:$O267,$O268,$G$2:$G267,$G268))</f>
        <v>2</v>
      </c>
      <c r="BP268">
        <f t="shared" si="69"/>
        <v>1492.9349999999999</v>
      </c>
      <c r="BQ268">
        <f t="shared" si="70"/>
        <v>17.96</v>
      </c>
      <c r="BR268">
        <f t="shared" si="71"/>
        <v>35.92</v>
      </c>
      <c r="BS268">
        <f t="shared" si="72"/>
        <v>24.695000000000004</v>
      </c>
      <c r="BT268">
        <f t="shared" si="73"/>
        <v>2.2450000000000001</v>
      </c>
      <c r="BU268">
        <f t="shared" si="74"/>
        <v>0</v>
      </c>
      <c r="BV268">
        <f t="shared" si="75"/>
        <v>0</v>
      </c>
      <c r="BW268">
        <f t="shared" si="76"/>
        <v>1573.7549999999999</v>
      </c>
      <c r="BX268">
        <f t="shared" si="77"/>
        <v>1353</v>
      </c>
      <c r="BY268" t="str">
        <f t="shared" si="78"/>
        <v>직행1</v>
      </c>
      <c r="BZ268">
        <f t="shared" si="79"/>
        <v>4</v>
      </c>
    </row>
    <row r="269" spans="1:78" x14ac:dyDescent="0.3">
      <c r="A269" s="32">
        <f t="shared" si="66"/>
        <v>45816</v>
      </c>
      <c r="B269" s="1">
        <v>45816.576168981483</v>
      </c>
      <c r="C269" t="s">
        <v>60</v>
      </c>
      <c r="D269" t="s">
        <v>60</v>
      </c>
      <c r="E269" t="s">
        <v>60</v>
      </c>
      <c r="F269" t="s">
        <v>61</v>
      </c>
      <c r="G269" t="s">
        <v>62</v>
      </c>
      <c r="H269" t="s">
        <v>63</v>
      </c>
      <c r="I269" t="s">
        <v>76</v>
      </c>
      <c r="J269" t="s">
        <v>65</v>
      </c>
      <c r="K269" t="s">
        <v>66</v>
      </c>
      <c r="L269">
        <v>14</v>
      </c>
      <c r="M269">
        <v>1</v>
      </c>
      <c r="N269">
        <v>168</v>
      </c>
      <c r="O269">
        <v>1353</v>
      </c>
      <c r="P269" t="s">
        <v>241</v>
      </c>
      <c r="Q269" s="1">
        <v>45786.607561423611</v>
      </c>
      <c r="R269">
        <v>36.850999999999999</v>
      </c>
      <c r="S269">
        <v>12.35</v>
      </c>
      <c r="T269">
        <v>2.984</v>
      </c>
      <c r="U269">
        <v>2740</v>
      </c>
      <c r="V269">
        <v>312</v>
      </c>
      <c r="W269">
        <v>495</v>
      </c>
      <c r="X269">
        <v>425</v>
      </c>
      <c r="Y269">
        <v>0</v>
      </c>
      <c r="Z269">
        <v>7</v>
      </c>
      <c r="AA269">
        <v>0</v>
      </c>
      <c r="AB269">
        <v>0</v>
      </c>
      <c r="AC269">
        <v>109</v>
      </c>
      <c r="AD269">
        <v>48.42</v>
      </c>
      <c r="AE269">
        <v>68.630865</v>
      </c>
      <c r="AF269">
        <v>97.3</v>
      </c>
      <c r="AG269">
        <v>0.4</v>
      </c>
      <c r="AH269">
        <v>0.4</v>
      </c>
      <c r="AI269">
        <v>0.5</v>
      </c>
      <c r="AJ269">
        <v>0.7</v>
      </c>
      <c r="AK269">
        <v>0.7</v>
      </c>
      <c r="AL269">
        <v>0</v>
      </c>
      <c r="AM269">
        <v>2.5499999999999998</v>
      </c>
      <c r="AN269">
        <v>73.796999999999997</v>
      </c>
      <c r="AO269">
        <v>11.387</v>
      </c>
      <c r="AP269">
        <v>18.065999999999999</v>
      </c>
      <c r="AQ269">
        <v>0.109</v>
      </c>
      <c r="AR269">
        <v>0</v>
      </c>
      <c r="AS269">
        <v>18.995000000000001</v>
      </c>
      <c r="AT269">
        <v>43.784999999999997</v>
      </c>
      <c r="AU269">
        <v>0.18</v>
      </c>
      <c r="AV269">
        <v>0.18</v>
      </c>
      <c r="AW269">
        <v>0.22500000000000001</v>
      </c>
      <c r="AX269">
        <v>0.315</v>
      </c>
      <c r="AY269">
        <v>0.315</v>
      </c>
      <c r="AZ269">
        <v>0</v>
      </c>
      <c r="BA269">
        <v>353</v>
      </c>
      <c r="BB269">
        <v>0</v>
      </c>
      <c r="BC269" t="s">
        <v>67</v>
      </c>
      <c r="BD269">
        <v>0</v>
      </c>
      <c r="BE269" t="s">
        <v>68</v>
      </c>
      <c r="BF269" t="s">
        <v>69</v>
      </c>
      <c r="BG269">
        <v>1.17</v>
      </c>
      <c r="BH269">
        <v>0</v>
      </c>
      <c r="BI269" s="1">
        <v>45824.325862812497</v>
      </c>
      <c r="BJ269">
        <v>3.6</v>
      </c>
      <c r="BK269">
        <v>0.82889999999999997</v>
      </c>
      <c r="BL269" s="36">
        <f>HLOOKUP($A269,차량별코스!$E$1:$AZ$20,_xlfn.XLOOKUP(탕데이터!$I269,차량별코스!$D$2:$D$20,차량별코스!$A$2:$A$20),0)</f>
        <v>4</v>
      </c>
      <c r="BM269">
        <f t="shared" si="67"/>
        <v>2915.0699999999988</v>
      </c>
      <c r="BN269">
        <f t="shared" si="68"/>
        <v>399.14099999999996</v>
      </c>
      <c r="BO269">
        <f>IF(COUNTIFS($BL$2:$BL269,$BL269,$O$2:$O269,$O269,$G$2:$G269,$G269)=1,_xlfn.MAXIFS($BO$2:$BO268,$O$2:$O268,$O269,$G$2:$G268,$G269)+1,_xlfn.MAXIFS($BO$2:$BO268,$O$2:$O268,$O269,$G$2:$G268,$G269))</f>
        <v>2</v>
      </c>
      <c r="BP269">
        <f t="shared" si="69"/>
        <v>1859.02</v>
      </c>
      <c r="BQ269">
        <f t="shared" si="70"/>
        <v>10.96</v>
      </c>
      <c r="BR269">
        <f t="shared" si="71"/>
        <v>10.96</v>
      </c>
      <c r="BS269">
        <f t="shared" si="72"/>
        <v>13.700000000000001</v>
      </c>
      <c r="BT269">
        <f t="shared" si="73"/>
        <v>19.18</v>
      </c>
      <c r="BU269">
        <f t="shared" si="74"/>
        <v>19.18</v>
      </c>
      <c r="BV269">
        <f t="shared" si="75"/>
        <v>0</v>
      </c>
      <c r="BW269">
        <f t="shared" si="76"/>
        <v>1933.0000000000002</v>
      </c>
      <c r="BX269">
        <f t="shared" si="77"/>
        <v>1353</v>
      </c>
      <c r="BY269" t="str">
        <f t="shared" si="78"/>
        <v>직행1</v>
      </c>
      <c r="BZ269">
        <f t="shared" si="79"/>
        <v>4</v>
      </c>
    </row>
    <row r="270" spans="1:78" x14ac:dyDescent="0.3">
      <c r="A270" s="32">
        <f t="shared" si="66"/>
        <v>45816</v>
      </c>
      <c r="B270" s="1">
        <v>45816.645011574074</v>
      </c>
      <c r="C270" t="s">
        <v>60</v>
      </c>
      <c r="D270" t="s">
        <v>60</v>
      </c>
      <c r="E270" t="s">
        <v>60</v>
      </c>
      <c r="F270" t="s">
        <v>61</v>
      </c>
      <c r="G270" t="s">
        <v>62</v>
      </c>
      <c r="H270" t="s">
        <v>63</v>
      </c>
      <c r="I270" t="s">
        <v>76</v>
      </c>
      <c r="J270" t="s">
        <v>65</v>
      </c>
      <c r="K270" t="s">
        <v>66</v>
      </c>
      <c r="L270">
        <v>14</v>
      </c>
      <c r="M270">
        <v>1</v>
      </c>
      <c r="N270">
        <v>168</v>
      </c>
      <c r="O270">
        <v>1353</v>
      </c>
      <c r="P270" t="s">
        <v>241</v>
      </c>
      <c r="Q270" s="1">
        <v>45786.607561423611</v>
      </c>
      <c r="R270">
        <v>53.938000000000002</v>
      </c>
      <c r="S270">
        <v>21.748999999999999</v>
      </c>
      <c r="T270">
        <v>2.48</v>
      </c>
      <c r="U270">
        <v>6232</v>
      </c>
      <c r="V270">
        <v>330</v>
      </c>
      <c r="W270">
        <v>2272</v>
      </c>
      <c r="X270">
        <v>773</v>
      </c>
      <c r="Y270">
        <v>0</v>
      </c>
      <c r="Z270">
        <v>10</v>
      </c>
      <c r="AA270">
        <v>2</v>
      </c>
      <c r="AB270">
        <v>125</v>
      </c>
      <c r="AC270">
        <v>109</v>
      </c>
      <c r="AD270">
        <v>31.16</v>
      </c>
      <c r="AE270">
        <v>53.492196</v>
      </c>
      <c r="AF270">
        <v>83.9</v>
      </c>
      <c r="AG270">
        <v>3.6</v>
      </c>
      <c r="AH270">
        <v>4.3</v>
      </c>
      <c r="AI270">
        <v>2.9</v>
      </c>
      <c r="AJ270">
        <v>1.7</v>
      </c>
      <c r="AK270">
        <v>3.5</v>
      </c>
      <c r="AL270">
        <v>0</v>
      </c>
      <c r="AM270">
        <v>2.12</v>
      </c>
      <c r="AN270">
        <v>68.539000000000001</v>
      </c>
      <c r="AO270">
        <v>5.2949999999999999</v>
      </c>
      <c r="AP270">
        <v>36.457000000000001</v>
      </c>
      <c r="AQ270">
        <v>0.13</v>
      </c>
      <c r="AR270">
        <v>0</v>
      </c>
      <c r="AS270">
        <v>18.54</v>
      </c>
      <c r="AT270">
        <v>86.697000000000003</v>
      </c>
      <c r="AU270">
        <v>3.72</v>
      </c>
      <c r="AV270">
        <v>4.4429999999999996</v>
      </c>
      <c r="AW270">
        <v>2.9969999999999999</v>
      </c>
      <c r="AX270">
        <v>1.7569999999999999</v>
      </c>
      <c r="AY270">
        <v>3.617</v>
      </c>
      <c r="AZ270">
        <v>0</v>
      </c>
      <c r="BA270">
        <v>511</v>
      </c>
      <c r="BB270">
        <v>0</v>
      </c>
      <c r="BC270" t="s">
        <v>67</v>
      </c>
      <c r="BD270">
        <v>0</v>
      </c>
      <c r="BE270" t="s">
        <v>68</v>
      </c>
      <c r="BF270" t="s">
        <v>69</v>
      </c>
      <c r="BG270">
        <v>1.17</v>
      </c>
      <c r="BH270">
        <v>0</v>
      </c>
      <c r="BI270" s="1">
        <v>45824.325862812497</v>
      </c>
      <c r="BJ270">
        <v>3.6</v>
      </c>
      <c r="BK270">
        <v>0.68889999999999996</v>
      </c>
      <c r="BL270" s="36">
        <f>HLOOKUP($A270,차량별코스!$E$1:$AZ$20,_xlfn.XLOOKUP(탕데이터!$I270,차량별코스!$D$2:$D$20,차량별코스!$A$2:$A$20),0)</f>
        <v>4</v>
      </c>
      <c r="BM270">
        <f t="shared" si="67"/>
        <v>2915.0699999999988</v>
      </c>
      <c r="BN270">
        <f t="shared" si="68"/>
        <v>399.14099999999996</v>
      </c>
      <c r="BO270">
        <f>IF(COUNTIFS($BL$2:$BL270,$BL270,$O$2:$O270,$O270,$G$2:$G270,$G270)=1,_xlfn.MAXIFS($BO$2:$BO269,$O$2:$O269,$O270,$G$2:$G269,$G270)+1,_xlfn.MAXIFS($BO$2:$BO269,$O$2:$O269,$O270,$G$2:$G269,$G270))</f>
        <v>2</v>
      </c>
      <c r="BP270">
        <f t="shared" si="69"/>
        <v>2626.6480000000001</v>
      </c>
      <c r="BQ270">
        <f t="shared" si="70"/>
        <v>224.35200000000003</v>
      </c>
      <c r="BR270">
        <f t="shared" si="71"/>
        <v>267.976</v>
      </c>
      <c r="BS270">
        <f t="shared" si="72"/>
        <v>180.72799999999998</v>
      </c>
      <c r="BT270">
        <f t="shared" si="73"/>
        <v>105.944</v>
      </c>
      <c r="BU270">
        <f t="shared" si="74"/>
        <v>218.12000000000003</v>
      </c>
      <c r="BV270">
        <f t="shared" si="75"/>
        <v>0</v>
      </c>
      <c r="BW270">
        <f t="shared" si="76"/>
        <v>3623.768</v>
      </c>
      <c r="BX270">
        <f t="shared" si="77"/>
        <v>1353</v>
      </c>
      <c r="BY270" t="str">
        <f t="shared" si="78"/>
        <v>직행1</v>
      </c>
      <c r="BZ270">
        <f t="shared" si="79"/>
        <v>4</v>
      </c>
    </row>
    <row r="271" spans="1:78" x14ac:dyDescent="0.3">
      <c r="A271" s="32">
        <f t="shared" ref="A271:A309" si="80">DATE(YEAR(B271),MONTH(B271),DAY(B271))</f>
        <v>45816</v>
      </c>
      <c r="B271" s="1">
        <v>45816.723460648151</v>
      </c>
      <c r="C271" t="s">
        <v>60</v>
      </c>
      <c r="D271" t="s">
        <v>60</v>
      </c>
      <c r="E271" t="s">
        <v>60</v>
      </c>
      <c r="F271" t="s">
        <v>61</v>
      </c>
      <c r="G271" t="s">
        <v>62</v>
      </c>
      <c r="H271" t="s">
        <v>63</v>
      </c>
      <c r="I271" t="s">
        <v>76</v>
      </c>
      <c r="J271" t="s">
        <v>65</v>
      </c>
      <c r="K271" t="s">
        <v>66</v>
      </c>
      <c r="L271">
        <v>14</v>
      </c>
      <c r="M271">
        <v>1</v>
      </c>
      <c r="N271">
        <v>168</v>
      </c>
      <c r="O271">
        <v>1353</v>
      </c>
      <c r="P271" t="s">
        <v>241</v>
      </c>
      <c r="Q271" s="1">
        <v>45786.607561423611</v>
      </c>
      <c r="R271">
        <v>26.966000000000001</v>
      </c>
      <c r="S271">
        <v>9.6440000000000001</v>
      </c>
      <c r="T271">
        <v>2.7959999999999998</v>
      </c>
      <c r="U271">
        <v>2067</v>
      </c>
      <c r="V271">
        <v>190</v>
      </c>
      <c r="W271">
        <v>154</v>
      </c>
      <c r="X271">
        <v>519</v>
      </c>
      <c r="Y271">
        <v>0</v>
      </c>
      <c r="Z271">
        <v>8</v>
      </c>
      <c r="AA271">
        <v>0</v>
      </c>
      <c r="AB271">
        <v>0</v>
      </c>
      <c r="AC271">
        <v>98</v>
      </c>
      <c r="AD271">
        <v>46.97</v>
      </c>
      <c r="AE271">
        <v>56.342089000000001</v>
      </c>
      <c r="AF271">
        <v>90</v>
      </c>
      <c r="AG271">
        <v>1.5</v>
      </c>
      <c r="AH271">
        <v>2.8</v>
      </c>
      <c r="AI271">
        <v>3</v>
      </c>
      <c r="AJ271">
        <v>2.6</v>
      </c>
      <c r="AK271">
        <v>0</v>
      </c>
      <c r="AL271">
        <v>0</v>
      </c>
      <c r="AM271">
        <v>2.39</v>
      </c>
      <c r="AN271">
        <v>63.779000000000003</v>
      </c>
      <c r="AO271">
        <v>9.1920000000000002</v>
      </c>
      <c r="AP271">
        <v>7.45</v>
      </c>
      <c r="AQ271">
        <v>0.185</v>
      </c>
      <c r="AR271">
        <v>0</v>
      </c>
      <c r="AS271">
        <v>29.667000000000002</v>
      </c>
      <c r="AT271">
        <v>30</v>
      </c>
      <c r="AU271">
        <v>0.5</v>
      </c>
      <c r="AV271">
        <v>0.93300000000000005</v>
      </c>
      <c r="AW271">
        <v>1</v>
      </c>
      <c r="AX271">
        <v>0.86699999999999999</v>
      </c>
      <c r="AY271">
        <v>0</v>
      </c>
      <c r="AZ271">
        <v>0</v>
      </c>
      <c r="BA271">
        <v>263</v>
      </c>
      <c r="BB271">
        <v>0</v>
      </c>
      <c r="BC271" t="s">
        <v>67</v>
      </c>
      <c r="BD271">
        <v>0</v>
      </c>
      <c r="BE271" t="s">
        <v>68</v>
      </c>
      <c r="BF271" t="s">
        <v>69</v>
      </c>
      <c r="BG271">
        <v>1.17</v>
      </c>
      <c r="BH271">
        <v>0</v>
      </c>
      <c r="BI271" s="1">
        <v>45824.325862812497</v>
      </c>
      <c r="BJ271">
        <v>3.6</v>
      </c>
      <c r="BK271">
        <v>0.77669999999999995</v>
      </c>
      <c r="BL271" s="36">
        <f>HLOOKUP($A271,차량별코스!$E$1:$AZ$20,_xlfn.XLOOKUP(탕데이터!$I271,차량별코스!$D$2:$D$20,차량별코스!$A$2:$A$20),0)</f>
        <v>4</v>
      </c>
      <c r="BM271">
        <f t="shared" si="67"/>
        <v>2915.0699999999988</v>
      </c>
      <c r="BN271">
        <f t="shared" si="68"/>
        <v>399.14099999999996</v>
      </c>
      <c r="BO271">
        <f>IF(COUNTIFS($BL$2:$BL271,$BL271,$O$2:$O271,$O271,$G$2:$G271,$G271)=1,_xlfn.MAXIFS($BO$2:$BO270,$O$2:$O270,$O271,$G$2:$G270,$G271)+1,_xlfn.MAXIFS($BO$2:$BO270,$O$2:$O270,$O271,$G$2:$G270,$G271))</f>
        <v>2</v>
      </c>
      <c r="BP271">
        <f t="shared" si="69"/>
        <v>1516.3</v>
      </c>
      <c r="BQ271">
        <f t="shared" si="70"/>
        <v>31.004999999999999</v>
      </c>
      <c r="BR271">
        <f t="shared" si="71"/>
        <v>57.875999999999991</v>
      </c>
      <c r="BS271">
        <f t="shared" si="72"/>
        <v>62.01</v>
      </c>
      <c r="BT271">
        <f t="shared" si="73"/>
        <v>53.742000000000004</v>
      </c>
      <c r="BU271">
        <f t="shared" si="74"/>
        <v>0</v>
      </c>
      <c r="BV271">
        <f t="shared" si="75"/>
        <v>0</v>
      </c>
      <c r="BW271">
        <f t="shared" si="76"/>
        <v>1720.933</v>
      </c>
      <c r="BX271">
        <f t="shared" si="77"/>
        <v>1353</v>
      </c>
      <c r="BY271" t="str">
        <f t="shared" si="78"/>
        <v>직행1</v>
      </c>
      <c r="BZ271">
        <f t="shared" si="79"/>
        <v>4</v>
      </c>
    </row>
    <row r="272" spans="1:78" x14ac:dyDescent="0.3">
      <c r="A272" s="32">
        <f t="shared" si="80"/>
        <v>45816</v>
      </c>
      <c r="B272" s="1">
        <v>45816.753171296295</v>
      </c>
      <c r="C272" t="s">
        <v>60</v>
      </c>
      <c r="D272" t="s">
        <v>60</v>
      </c>
      <c r="E272" t="s">
        <v>60</v>
      </c>
      <c r="F272" t="s">
        <v>61</v>
      </c>
      <c r="G272" t="s">
        <v>62</v>
      </c>
      <c r="H272" t="s">
        <v>63</v>
      </c>
      <c r="I272" t="s">
        <v>76</v>
      </c>
      <c r="J272" t="s">
        <v>65</v>
      </c>
      <c r="K272" t="s">
        <v>66</v>
      </c>
      <c r="L272">
        <v>14</v>
      </c>
      <c r="M272">
        <v>1</v>
      </c>
      <c r="N272">
        <v>168</v>
      </c>
      <c r="O272">
        <v>1353</v>
      </c>
      <c r="P272" t="s">
        <v>241</v>
      </c>
      <c r="Q272" s="1">
        <v>45786.607561423611</v>
      </c>
      <c r="R272">
        <v>66.757999999999996</v>
      </c>
      <c r="S272">
        <v>23.774000000000001</v>
      </c>
      <c r="T272">
        <v>2.8079999999999998</v>
      </c>
      <c r="U272">
        <v>5366</v>
      </c>
      <c r="V272">
        <v>19</v>
      </c>
      <c r="W272">
        <v>1005</v>
      </c>
      <c r="X272">
        <v>1403</v>
      </c>
      <c r="Y272">
        <v>1</v>
      </c>
      <c r="Z272">
        <v>21</v>
      </c>
      <c r="AA272">
        <v>0</v>
      </c>
      <c r="AB272">
        <v>0</v>
      </c>
      <c r="AC272">
        <v>102</v>
      </c>
      <c r="AD272">
        <v>44.79</v>
      </c>
      <c r="AE272">
        <v>55.349750999999998</v>
      </c>
      <c r="AF272">
        <v>84.7</v>
      </c>
      <c r="AG272">
        <v>3.2</v>
      </c>
      <c r="AH272">
        <v>3.9</v>
      </c>
      <c r="AI272">
        <v>3.4</v>
      </c>
      <c r="AJ272">
        <v>4.7</v>
      </c>
      <c r="AK272">
        <v>0.1</v>
      </c>
      <c r="AL272">
        <v>0</v>
      </c>
      <c r="AM272">
        <v>2.4</v>
      </c>
      <c r="AN272">
        <v>62.207000000000001</v>
      </c>
      <c r="AO272">
        <v>0.35399999999999998</v>
      </c>
      <c r="AP272">
        <v>18.728999999999999</v>
      </c>
      <c r="AQ272">
        <v>0.21</v>
      </c>
      <c r="AR272">
        <v>1.498</v>
      </c>
      <c r="AS272">
        <v>31.457000000000001</v>
      </c>
      <c r="AT272">
        <v>74.817999999999998</v>
      </c>
      <c r="AU272">
        <v>2.827</v>
      </c>
      <c r="AV272">
        <v>3.4449999999999998</v>
      </c>
      <c r="AW272">
        <v>3.0030000000000001</v>
      </c>
      <c r="AX272">
        <v>4.1520000000000001</v>
      </c>
      <c r="AY272">
        <v>8.7999999999999995E-2</v>
      </c>
      <c r="AZ272">
        <v>0</v>
      </c>
      <c r="BA272">
        <v>639</v>
      </c>
      <c r="BB272">
        <v>0</v>
      </c>
      <c r="BC272" t="s">
        <v>67</v>
      </c>
      <c r="BD272">
        <v>0</v>
      </c>
      <c r="BE272" t="s">
        <v>68</v>
      </c>
      <c r="BF272" t="s">
        <v>69</v>
      </c>
      <c r="BG272">
        <v>1.17</v>
      </c>
      <c r="BH272">
        <v>0</v>
      </c>
      <c r="BI272" s="1">
        <v>45824.325862812497</v>
      </c>
      <c r="BJ272">
        <v>3.6</v>
      </c>
      <c r="BK272">
        <v>0.78</v>
      </c>
      <c r="BL272" s="36">
        <f>HLOOKUP($A272,차량별코스!$E$1:$AZ$20,_xlfn.XLOOKUP(탕데이터!$I272,차량별코스!$D$2:$D$20,차량별코스!$A$2:$A$20),0)</f>
        <v>4</v>
      </c>
      <c r="BM272">
        <f t="shared" si="67"/>
        <v>2915.0699999999988</v>
      </c>
      <c r="BN272">
        <f t="shared" si="68"/>
        <v>399.14099999999996</v>
      </c>
      <c r="BO272">
        <f>IF(COUNTIFS($BL$2:$BL272,$BL272,$O$2:$O272,$O272,$G$2:$G272,$G272)=1,_xlfn.MAXIFS($BO$2:$BO271,$O$2:$O271,$O272,$G$2:$G271,$G272)+1,_xlfn.MAXIFS($BO$2:$BO271,$O$2:$O271,$O272,$G$2:$G271,$G272))</f>
        <v>2</v>
      </c>
      <c r="BP272">
        <f t="shared" si="69"/>
        <v>3521.0019999999995</v>
      </c>
      <c r="BQ272">
        <f t="shared" si="70"/>
        <v>171.71200000000002</v>
      </c>
      <c r="BR272">
        <f t="shared" si="71"/>
        <v>209.274</v>
      </c>
      <c r="BS272">
        <f t="shared" si="72"/>
        <v>182.44400000000002</v>
      </c>
      <c r="BT272">
        <f t="shared" si="73"/>
        <v>252.202</v>
      </c>
      <c r="BU272">
        <f t="shared" si="74"/>
        <v>5.3660000000000005</v>
      </c>
      <c r="BV272">
        <f t="shared" si="75"/>
        <v>0</v>
      </c>
      <c r="BW272">
        <f t="shared" si="76"/>
        <v>4341.9999999999991</v>
      </c>
      <c r="BX272">
        <f t="shared" si="77"/>
        <v>1353</v>
      </c>
      <c r="BY272" t="str">
        <f t="shared" si="78"/>
        <v>직행1</v>
      </c>
      <c r="BZ272">
        <f t="shared" si="79"/>
        <v>4</v>
      </c>
    </row>
    <row r="273" spans="1:78" x14ac:dyDescent="0.3">
      <c r="A273" s="32">
        <f t="shared" si="80"/>
        <v>45817</v>
      </c>
      <c r="B273" s="1">
        <v>45817.31150462963</v>
      </c>
      <c r="C273" t="s">
        <v>60</v>
      </c>
      <c r="D273" t="s">
        <v>60</v>
      </c>
      <c r="E273" t="s">
        <v>60</v>
      </c>
      <c r="F273" t="s">
        <v>61</v>
      </c>
      <c r="G273" t="s">
        <v>62</v>
      </c>
      <c r="H273" t="s">
        <v>63</v>
      </c>
      <c r="I273" t="s">
        <v>76</v>
      </c>
      <c r="J273" t="s">
        <v>65</v>
      </c>
      <c r="K273" t="s">
        <v>66</v>
      </c>
      <c r="L273">
        <v>14</v>
      </c>
      <c r="M273">
        <v>1</v>
      </c>
      <c r="N273">
        <v>168</v>
      </c>
      <c r="O273">
        <v>1353</v>
      </c>
      <c r="P273" t="s">
        <v>241</v>
      </c>
      <c r="Q273" s="1">
        <v>45786.607561423611</v>
      </c>
      <c r="R273">
        <v>17.338999999999999</v>
      </c>
      <c r="S273">
        <v>6.4989999999999997</v>
      </c>
      <c r="T273">
        <v>2.6680000000000001</v>
      </c>
      <c r="U273">
        <v>1464</v>
      </c>
      <c r="V273">
        <v>77</v>
      </c>
      <c r="W273">
        <v>318</v>
      </c>
      <c r="X273">
        <v>420</v>
      </c>
      <c r="Y273">
        <v>0</v>
      </c>
      <c r="Z273">
        <v>15</v>
      </c>
      <c r="AA273">
        <v>0</v>
      </c>
      <c r="AB273">
        <v>0</v>
      </c>
      <c r="AC273">
        <v>103</v>
      </c>
      <c r="AD273">
        <v>42.64</v>
      </c>
      <c r="AE273">
        <v>58.391283999999999</v>
      </c>
      <c r="AF273">
        <v>90.7</v>
      </c>
      <c r="AG273">
        <v>2</v>
      </c>
      <c r="AH273">
        <v>2.1</v>
      </c>
      <c r="AI273">
        <v>1.3</v>
      </c>
      <c r="AJ273">
        <v>3.8</v>
      </c>
      <c r="AK273">
        <v>0.1</v>
      </c>
      <c r="AL273">
        <v>0</v>
      </c>
      <c r="AM273">
        <v>2.2799999999999998</v>
      </c>
      <c r="AN273">
        <v>69.691999999999993</v>
      </c>
      <c r="AO273">
        <v>5.2590000000000003</v>
      </c>
      <c r="AP273">
        <v>21.721</v>
      </c>
      <c r="AQ273">
        <v>0.23100000000000001</v>
      </c>
      <c r="AR273">
        <v>0</v>
      </c>
      <c r="AS273">
        <v>86.51</v>
      </c>
      <c r="AT273">
        <v>21.163</v>
      </c>
      <c r="AU273">
        <v>0.46700000000000003</v>
      </c>
      <c r="AV273">
        <v>0.49</v>
      </c>
      <c r="AW273">
        <v>0.30299999999999999</v>
      </c>
      <c r="AX273">
        <v>0.88700000000000001</v>
      </c>
      <c r="AY273">
        <v>2.3E-2</v>
      </c>
      <c r="AZ273">
        <v>0</v>
      </c>
      <c r="BA273">
        <v>168</v>
      </c>
      <c r="BB273">
        <v>0</v>
      </c>
      <c r="BC273" t="s">
        <v>67</v>
      </c>
      <c r="BD273">
        <v>0</v>
      </c>
      <c r="BE273" t="s">
        <v>68</v>
      </c>
      <c r="BF273" t="s">
        <v>69</v>
      </c>
      <c r="BG273">
        <v>1.17</v>
      </c>
      <c r="BH273">
        <v>0</v>
      </c>
      <c r="BI273" s="1">
        <v>45824.325862812497</v>
      </c>
      <c r="BJ273">
        <v>3.6</v>
      </c>
      <c r="BK273">
        <v>0.74109999999999998</v>
      </c>
      <c r="BL273" s="36">
        <f>HLOOKUP($A273,차량별코스!$E$1:$AZ$20,_xlfn.XLOOKUP(탕데이터!$I273,차량별코스!$D$2:$D$20,차량별코스!$A$2:$A$20),0)</f>
        <v>5</v>
      </c>
      <c r="BM273">
        <f t="shared" si="67"/>
        <v>2915.0699999999988</v>
      </c>
      <c r="BN273">
        <f t="shared" si="68"/>
        <v>372.27800000000002</v>
      </c>
      <c r="BO273">
        <f>IF(COUNTIFS($BL$2:$BL273,$BL273,$O$2:$O273,$O273,$G$2:$G273,$G273)=1,_xlfn.MAXIFS($BO$2:$BO272,$O$2:$O272,$O273,$G$2:$G272,$G273)+1,_xlfn.MAXIFS($BO$2:$BO272,$O$2:$O272,$O273,$G$2:$G272,$G273))</f>
        <v>3</v>
      </c>
      <c r="BP273">
        <f t="shared" si="69"/>
        <v>932.84799999999996</v>
      </c>
      <c r="BQ273">
        <f t="shared" si="70"/>
        <v>29.28</v>
      </c>
      <c r="BR273">
        <f t="shared" si="71"/>
        <v>30.744000000000003</v>
      </c>
      <c r="BS273">
        <f t="shared" si="72"/>
        <v>19.032</v>
      </c>
      <c r="BT273">
        <f t="shared" si="73"/>
        <v>55.631999999999998</v>
      </c>
      <c r="BU273">
        <f t="shared" si="74"/>
        <v>1.464</v>
      </c>
      <c r="BV273">
        <f t="shared" si="75"/>
        <v>0</v>
      </c>
      <c r="BW273">
        <f t="shared" si="76"/>
        <v>1069</v>
      </c>
      <c r="BX273">
        <f t="shared" si="77"/>
        <v>1353</v>
      </c>
      <c r="BY273" t="str">
        <f t="shared" si="78"/>
        <v>직행1</v>
      </c>
      <c r="BZ273">
        <f t="shared" si="79"/>
        <v>5</v>
      </c>
    </row>
    <row r="274" spans="1:78" x14ac:dyDescent="0.3">
      <c r="A274" s="32">
        <f t="shared" si="80"/>
        <v>45817</v>
      </c>
      <c r="B274" s="1">
        <v>45817.343854166669</v>
      </c>
      <c r="C274" t="s">
        <v>60</v>
      </c>
      <c r="D274" t="s">
        <v>60</v>
      </c>
      <c r="E274" t="s">
        <v>60</v>
      </c>
      <c r="F274" t="s">
        <v>61</v>
      </c>
      <c r="G274" t="s">
        <v>62</v>
      </c>
      <c r="H274" t="s">
        <v>63</v>
      </c>
      <c r="I274" t="s">
        <v>76</v>
      </c>
      <c r="J274" t="s">
        <v>65</v>
      </c>
      <c r="K274" t="s">
        <v>66</v>
      </c>
      <c r="L274">
        <v>14</v>
      </c>
      <c r="M274">
        <v>1</v>
      </c>
      <c r="N274">
        <v>168</v>
      </c>
      <c r="O274">
        <v>1353</v>
      </c>
      <c r="P274" t="s">
        <v>241</v>
      </c>
      <c r="Q274" s="1">
        <v>45786.607561423611</v>
      </c>
      <c r="R274">
        <v>17.507999999999999</v>
      </c>
      <c r="S274">
        <v>5.6260000000000003</v>
      </c>
      <c r="T274">
        <v>3.1120000000000001</v>
      </c>
      <c r="U274">
        <v>1453</v>
      </c>
      <c r="V274">
        <v>28</v>
      </c>
      <c r="W274">
        <v>276</v>
      </c>
      <c r="X274">
        <v>460</v>
      </c>
      <c r="Y274">
        <v>2</v>
      </c>
      <c r="Z274">
        <v>0</v>
      </c>
      <c r="AA274">
        <v>0</v>
      </c>
      <c r="AB274">
        <v>0</v>
      </c>
      <c r="AC274">
        <v>99</v>
      </c>
      <c r="AD274">
        <v>43.38</v>
      </c>
      <c r="AE274">
        <v>54.855122999999999</v>
      </c>
      <c r="AF274">
        <v>91.7</v>
      </c>
      <c r="AG274">
        <v>1.3</v>
      </c>
      <c r="AH274">
        <v>1.4</v>
      </c>
      <c r="AI274">
        <v>2.8</v>
      </c>
      <c r="AJ274">
        <v>2.7</v>
      </c>
      <c r="AK274">
        <v>0</v>
      </c>
      <c r="AL274">
        <v>0</v>
      </c>
      <c r="AM274">
        <v>2.66</v>
      </c>
      <c r="AN274">
        <v>54.963999999999999</v>
      </c>
      <c r="AO274">
        <v>1.927</v>
      </c>
      <c r="AP274">
        <v>18.995000000000001</v>
      </c>
      <c r="AQ274">
        <v>0.22800000000000001</v>
      </c>
      <c r="AR274">
        <v>11.423</v>
      </c>
      <c r="AS274">
        <v>0</v>
      </c>
      <c r="AT274">
        <v>21.396999999999998</v>
      </c>
      <c r="AU274">
        <v>0.30299999999999999</v>
      </c>
      <c r="AV274">
        <v>0.32700000000000001</v>
      </c>
      <c r="AW274">
        <v>0.65300000000000002</v>
      </c>
      <c r="AX274">
        <v>0.63</v>
      </c>
      <c r="AY274">
        <v>0</v>
      </c>
      <c r="AZ274">
        <v>0</v>
      </c>
      <c r="BA274">
        <v>170</v>
      </c>
      <c r="BB274">
        <v>0</v>
      </c>
      <c r="BC274" t="s">
        <v>67</v>
      </c>
      <c r="BD274">
        <v>0</v>
      </c>
      <c r="BE274" t="s">
        <v>68</v>
      </c>
      <c r="BF274" t="s">
        <v>69</v>
      </c>
      <c r="BG274">
        <v>1.17</v>
      </c>
      <c r="BH274">
        <v>0</v>
      </c>
      <c r="BI274" s="1">
        <v>45824.325862812497</v>
      </c>
      <c r="BJ274">
        <v>3.6</v>
      </c>
      <c r="BK274">
        <v>0.86439999999999995</v>
      </c>
      <c r="BL274" s="36">
        <f>HLOOKUP($A274,차량별코스!$E$1:$AZ$20,_xlfn.XLOOKUP(탕데이터!$I274,차량별코스!$D$2:$D$20,차량별코스!$A$2:$A$20),0)</f>
        <v>5</v>
      </c>
      <c r="BM274">
        <f t="shared" si="67"/>
        <v>2915.0699999999988</v>
      </c>
      <c r="BN274">
        <f t="shared" si="68"/>
        <v>372.27800000000002</v>
      </c>
      <c r="BO274">
        <f>IF(COUNTIFS($BL$2:$BL274,$BL274,$O$2:$O274,$O274,$G$2:$G274,$G274)=1,_xlfn.MAXIFS($BO$2:$BO273,$O$2:$O273,$O274,$G$2:$G273,$G274)+1,_xlfn.MAXIFS($BO$2:$BO273,$O$2:$O273,$O274,$G$2:$G273,$G274))</f>
        <v>3</v>
      </c>
      <c r="BP274">
        <f t="shared" si="69"/>
        <v>1028.4010000000001</v>
      </c>
      <c r="BQ274">
        <f t="shared" si="70"/>
        <v>18.889000000000003</v>
      </c>
      <c r="BR274">
        <f t="shared" si="71"/>
        <v>20.341999999999999</v>
      </c>
      <c r="BS274">
        <f t="shared" si="72"/>
        <v>40.683999999999997</v>
      </c>
      <c r="BT274">
        <f t="shared" si="73"/>
        <v>39.231000000000002</v>
      </c>
      <c r="BU274">
        <f t="shared" si="74"/>
        <v>0</v>
      </c>
      <c r="BV274">
        <f t="shared" si="75"/>
        <v>0</v>
      </c>
      <c r="BW274">
        <f t="shared" si="76"/>
        <v>1147.547</v>
      </c>
      <c r="BX274">
        <f t="shared" si="77"/>
        <v>1353</v>
      </c>
      <c r="BY274" t="str">
        <f t="shared" si="78"/>
        <v>직행1</v>
      </c>
      <c r="BZ274">
        <f t="shared" si="79"/>
        <v>5</v>
      </c>
    </row>
    <row r="275" spans="1:78" x14ac:dyDescent="0.3">
      <c r="A275" s="32">
        <f t="shared" si="80"/>
        <v>45817</v>
      </c>
      <c r="B275" s="1">
        <v>45817.364050925928</v>
      </c>
      <c r="C275" t="s">
        <v>60</v>
      </c>
      <c r="D275" t="s">
        <v>60</v>
      </c>
      <c r="E275" t="s">
        <v>60</v>
      </c>
      <c r="F275" t="s">
        <v>61</v>
      </c>
      <c r="G275" t="s">
        <v>62</v>
      </c>
      <c r="H275" t="s">
        <v>63</v>
      </c>
      <c r="I275" t="s">
        <v>76</v>
      </c>
      <c r="J275" t="s">
        <v>65</v>
      </c>
      <c r="K275" t="s">
        <v>66</v>
      </c>
      <c r="L275">
        <v>14</v>
      </c>
      <c r="M275">
        <v>1</v>
      </c>
      <c r="N275">
        <v>168</v>
      </c>
      <c r="O275">
        <v>1353</v>
      </c>
      <c r="P275" t="s">
        <v>241</v>
      </c>
      <c r="Q275" s="1">
        <v>45786.607561423611</v>
      </c>
      <c r="R275">
        <v>30.305</v>
      </c>
      <c r="S275">
        <v>10.976000000000001</v>
      </c>
      <c r="T275">
        <v>2.7610000000000001</v>
      </c>
      <c r="U275">
        <v>3079</v>
      </c>
      <c r="V275">
        <v>55</v>
      </c>
      <c r="W275">
        <v>862</v>
      </c>
      <c r="X275">
        <v>743</v>
      </c>
      <c r="Y275">
        <v>1</v>
      </c>
      <c r="Z275">
        <v>13</v>
      </c>
      <c r="AA275">
        <v>1</v>
      </c>
      <c r="AB275">
        <v>278</v>
      </c>
      <c r="AC275">
        <v>107</v>
      </c>
      <c r="AD275">
        <v>35.43</v>
      </c>
      <c r="AE275">
        <v>50.461571999999997</v>
      </c>
      <c r="AF275">
        <v>68.3</v>
      </c>
      <c r="AG275">
        <v>6.6</v>
      </c>
      <c r="AH275">
        <v>11.8</v>
      </c>
      <c r="AI275">
        <v>8.1</v>
      </c>
      <c r="AJ275">
        <v>4</v>
      </c>
      <c r="AK275">
        <v>1.2</v>
      </c>
      <c r="AL275">
        <v>0</v>
      </c>
      <c r="AM275">
        <v>2.36</v>
      </c>
      <c r="AN275">
        <v>57.085999999999999</v>
      </c>
      <c r="AO275">
        <v>1.786</v>
      </c>
      <c r="AP275">
        <v>27.995999999999999</v>
      </c>
      <c r="AQ275">
        <v>0.23100000000000001</v>
      </c>
      <c r="AR275">
        <v>3.3</v>
      </c>
      <c r="AS275">
        <v>42.896999999999998</v>
      </c>
      <c r="AT275">
        <v>34.15</v>
      </c>
      <c r="AU275">
        <v>3.3</v>
      </c>
      <c r="AV275">
        <v>5.9</v>
      </c>
      <c r="AW275">
        <v>4.05</v>
      </c>
      <c r="AX275">
        <v>2</v>
      </c>
      <c r="AY275">
        <v>0.6</v>
      </c>
      <c r="AZ275">
        <v>0</v>
      </c>
      <c r="BA275">
        <v>298</v>
      </c>
      <c r="BB275">
        <v>0</v>
      </c>
      <c r="BC275" t="s">
        <v>67</v>
      </c>
      <c r="BD275">
        <v>0</v>
      </c>
      <c r="BE275" t="s">
        <v>68</v>
      </c>
      <c r="BF275" t="s">
        <v>69</v>
      </c>
      <c r="BG275">
        <v>1.17</v>
      </c>
      <c r="BH275">
        <v>0</v>
      </c>
      <c r="BI275" s="1">
        <v>45824.325862812497</v>
      </c>
      <c r="BJ275">
        <v>3.6</v>
      </c>
      <c r="BK275">
        <v>0.76700000000000002</v>
      </c>
      <c r="BL275" s="36">
        <f>HLOOKUP($A275,차량별코스!$E$1:$AZ$20,_xlfn.XLOOKUP(탕데이터!$I275,차량별코스!$D$2:$D$20,차량별코스!$A$2:$A$20),0)</f>
        <v>5</v>
      </c>
      <c r="BM275">
        <f t="shared" si="67"/>
        <v>2915.0699999999988</v>
      </c>
      <c r="BN275">
        <f t="shared" si="68"/>
        <v>372.27800000000002</v>
      </c>
      <c r="BO275">
        <f>IF(COUNTIFS($BL$2:$BL275,$BL275,$O$2:$O275,$O275,$G$2:$G275,$G275)=1,_xlfn.MAXIFS($BO$2:$BO274,$O$2:$O274,$O275,$G$2:$G274,$G275)+1,_xlfn.MAXIFS($BO$2:$BO274,$O$2:$O274,$O275,$G$2:$G274,$G275))</f>
        <v>3</v>
      </c>
      <c r="BP275">
        <f t="shared" si="69"/>
        <v>1185.9569999999999</v>
      </c>
      <c r="BQ275">
        <f t="shared" si="70"/>
        <v>203.214</v>
      </c>
      <c r="BR275">
        <f t="shared" si="71"/>
        <v>363.322</v>
      </c>
      <c r="BS275">
        <f t="shared" si="72"/>
        <v>249.399</v>
      </c>
      <c r="BT275">
        <f t="shared" si="73"/>
        <v>123.16</v>
      </c>
      <c r="BU275">
        <f t="shared" si="74"/>
        <v>36.948</v>
      </c>
      <c r="BV275">
        <f t="shared" si="75"/>
        <v>0</v>
      </c>
      <c r="BW275">
        <f t="shared" si="76"/>
        <v>2161.9999999999995</v>
      </c>
      <c r="BX275">
        <f t="shared" si="77"/>
        <v>1353</v>
      </c>
      <c r="BY275" t="str">
        <f t="shared" si="78"/>
        <v>직행1</v>
      </c>
      <c r="BZ275">
        <f t="shared" si="79"/>
        <v>5</v>
      </c>
    </row>
    <row r="276" spans="1:78" x14ac:dyDescent="0.3">
      <c r="A276" s="32">
        <f t="shared" si="80"/>
        <v>45817</v>
      </c>
      <c r="B276" s="1">
        <v>45817.407731481479</v>
      </c>
      <c r="C276" t="s">
        <v>60</v>
      </c>
      <c r="D276" t="s">
        <v>60</v>
      </c>
      <c r="E276" t="s">
        <v>60</v>
      </c>
      <c r="F276" t="s">
        <v>61</v>
      </c>
      <c r="G276" t="s">
        <v>62</v>
      </c>
      <c r="H276" t="s">
        <v>63</v>
      </c>
      <c r="I276" t="s">
        <v>76</v>
      </c>
      <c r="J276" t="s">
        <v>65</v>
      </c>
      <c r="K276" t="s">
        <v>66</v>
      </c>
      <c r="L276">
        <v>14</v>
      </c>
      <c r="M276">
        <v>1</v>
      </c>
      <c r="N276">
        <v>168</v>
      </c>
      <c r="O276">
        <v>1353</v>
      </c>
      <c r="P276" t="s">
        <v>241</v>
      </c>
      <c r="Q276" s="1">
        <v>45786.607561423611</v>
      </c>
      <c r="R276">
        <v>62.405999999999999</v>
      </c>
      <c r="S276">
        <v>24.463000000000001</v>
      </c>
      <c r="T276">
        <v>2.5510000000000002</v>
      </c>
      <c r="U276">
        <v>5141</v>
      </c>
      <c r="V276">
        <v>163</v>
      </c>
      <c r="W276">
        <v>805</v>
      </c>
      <c r="X276">
        <v>1333</v>
      </c>
      <c r="Y276">
        <v>0</v>
      </c>
      <c r="Z276">
        <v>21</v>
      </c>
      <c r="AA276">
        <v>0</v>
      </c>
      <c r="AB276">
        <v>0</v>
      </c>
      <c r="AC276">
        <v>105</v>
      </c>
      <c r="AD276">
        <v>43.7</v>
      </c>
      <c r="AE276">
        <v>53.836936000000001</v>
      </c>
      <c r="AF276">
        <v>85.6</v>
      </c>
      <c r="AG276">
        <v>3</v>
      </c>
      <c r="AH276">
        <v>4.2</v>
      </c>
      <c r="AI276">
        <v>3.3</v>
      </c>
      <c r="AJ276">
        <v>3.6</v>
      </c>
      <c r="AK276">
        <v>0.3</v>
      </c>
      <c r="AL276">
        <v>0</v>
      </c>
      <c r="AM276">
        <v>2.1800000000000002</v>
      </c>
      <c r="AN276">
        <v>66.918000000000006</v>
      </c>
      <c r="AO276">
        <v>3.1709999999999998</v>
      </c>
      <c r="AP276">
        <v>15.657999999999999</v>
      </c>
      <c r="AQ276">
        <v>0.20799999999999999</v>
      </c>
      <c r="AR276">
        <v>0</v>
      </c>
      <c r="AS276">
        <v>33.651000000000003</v>
      </c>
      <c r="AT276">
        <v>72.760000000000005</v>
      </c>
      <c r="AU276">
        <v>2.5499999999999998</v>
      </c>
      <c r="AV276">
        <v>3.57</v>
      </c>
      <c r="AW276">
        <v>2.8050000000000002</v>
      </c>
      <c r="AX276">
        <v>3.06</v>
      </c>
      <c r="AY276">
        <v>0.255</v>
      </c>
      <c r="AZ276">
        <v>0</v>
      </c>
      <c r="BA276">
        <v>597</v>
      </c>
      <c r="BB276">
        <v>0</v>
      </c>
      <c r="BC276" t="s">
        <v>67</v>
      </c>
      <c r="BD276">
        <v>0</v>
      </c>
      <c r="BE276" t="s">
        <v>68</v>
      </c>
      <c r="BF276" t="s">
        <v>69</v>
      </c>
      <c r="BG276">
        <v>1.17</v>
      </c>
      <c r="BH276">
        <v>0</v>
      </c>
      <c r="BI276" s="1">
        <v>45824.325862812497</v>
      </c>
      <c r="BJ276">
        <v>3.6</v>
      </c>
      <c r="BK276">
        <v>0.70860000000000001</v>
      </c>
      <c r="BL276" s="36">
        <f>HLOOKUP($A276,차량별코스!$E$1:$AZ$20,_xlfn.XLOOKUP(탕데이터!$I276,차량별코스!$D$2:$D$20,차량별코스!$A$2:$A$20),0)</f>
        <v>5</v>
      </c>
      <c r="BM276">
        <f t="shared" si="67"/>
        <v>2915.0699999999988</v>
      </c>
      <c r="BN276">
        <f t="shared" si="68"/>
        <v>372.27800000000002</v>
      </c>
      <c r="BO276">
        <f>IF(COUNTIFS($BL$2:$BL276,$BL276,$O$2:$O276,$O276,$G$2:$G276,$G276)=1,_xlfn.MAXIFS($BO$2:$BO275,$O$2:$O275,$O276,$G$2:$G275,$G276)+1,_xlfn.MAXIFS($BO$2:$BO275,$O$2:$O275,$O276,$G$2:$G275,$G276))</f>
        <v>3</v>
      </c>
      <c r="BP276">
        <f t="shared" si="69"/>
        <v>3432.6959999999999</v>
      </c>
      <c r="BQ276">
        <f t="shared" si="70"/>
        <v>154.22999999999999</v>
      </c>
      <c r="BR276">
        <f t="shared" si="71"/>
        <v>215.92200000000003</v>
      </c>
      <c r="BS276">
        <f t="shared" si="72"/>
        <v>169.65300000000002</v>
      </c>
      <c r="BT276">
        <f t="shared" si="73"/>
        <v>185.07600000000002</v>
      </c>
      <c r="BU276">
        <f t="shared" si="74"/>
        <v>15.423</v>
      </c>
      <c r="BV276">
        <f t="shared" si="75"/>
        <v>0</v>
      </c>
      <c r="BW276">
        <f t="shared" si="76"/>
        <v>4173</v>
      </c>
      <c r="BX276">
        <f t="shared" si="77"/>
        <v>1353</v>
      </c>
      <c r="BY276" t="str">
        <f t="shared" si="78"/>
        <v>직행1</v>
      </c>
      <c r="BZ276">
        <f t="shared" si="79"/>
        <v>5</v>
      </c>
    </row>
    <row r="277" spans="1:78" x14ac:dyDescent="0.3">
      <c r="A277" s="32">
        <f t="shared" si="80"/>
        <v>45817</v>
      </c>
      <c r="B277" s="1">
        <v>45817.525752314818</v>
      </c>
      <c r="C277" t="s">
        <v>60</v>
      </c>
      <c r="D277" t="s">
        <v>60</v>
      </c>
      <c r="E277" t="s">
        <v>60</v>
      </c>
      <c r="F277" t="s">
        <v>61</v>
      </c>
      <c r="G277" t="s">
        <v>62</v>
      </c>
      <c r="H277" t="s">
        <v>63</v>
      </c>
      <c r="I277" t="s">
        <v>76</v>
      </c>
      <c r="J277" t="s">
        <v>65</v>
      </c>
      <c r="K277" t="s">
        <v>66</v>
      </c>
      <c r="L277">
        <v>14</v>
      </c>
      <c r="M277">
        <v>1</v>
      </c>
      <c r="N277">
        <v>168</v>
      </c>
      <c r="O277">
        <v>1353</v>
      </c>
      <c r="P277" t="s">
        <v>241</v>
      </c>
      <c r="Q277" s="1">
        <v>45786.607561423611</v>
      </c>
      <c r="R277">
        <v>61.524999999999999</v>
      </c>
      <c r="S277">
        <v>26.692</v>
      </c>
      <c r="T277">
        <v>2.3050000000000002</v>
      </c>
      <c r="U277">
        <v>6871</v>
      </c>
      <c r="V277">
        <v>215</v>
      </c>
      <c r="W277">
        <v>1976</v>
      </c>
      <c r="X277">
        <v>1461</v>
      </c>
      <c r="Y277">
        <v>2</v>
      </c>
      <c r="Z277">
        <v>16</v>
      </c>
      <c r="AA277">
        <v>1</v>
      </c>
      <c r="AB277">
        <v>214</v>
      </c>
      <c r="AC277">
        <v>108</v>
      </c>
      <c r="AD277">
        <v>32.24</v>
      </c>
      <c r="AE277">
        <v>47.326886000000002</v>
      </c>
      <c r="AF277">
        <v>88.9</v>
      </c>
      <c r="AG277">
        <v>3.1</v>
      </c>
      <c r="AH277">
        <v>3.3</v>
      </c>
      <c r="AI277">
        <v>2.4</v>
      </c>
      <c r="AJ277">
        <v>1.9</v>
      </c>
      <c r="AK277">
        <v>0.4</v>
      </c>
      <c r="AL277">
        <v>0</v>
      </c>
      <c r="AM277">
        <v>1.97</v>
      </c>
      <c r="AN277">
        <v>64.94</v>
      </c>
      <c r="AO277">
        <v>3.129</v>
      </c>
      <c r="AP277">
        <v>28.759</v>
      </c>
      <c r="AQ277">
        <v>0.22800000000000001</v>
      </c>
      <c r="AR277">
        <v>3.2509999999999999</v>
      </c>
      <c r="AS277">
        <v>26.006</v>
      </c>
      <c r="AT277">
        <v>100.753</v>
      </c>
      <c r="AU277">
        <v>3.5129999999999999</v>
      </c>
      <c r="AV277">
        <v>3.74</v>
      </c>
      <c r="AW277">
        <v>2.72</v>
      </c>
      <c r="AX277">
        <v>2.153</v>
      </c>
      <c r="AY277">
        <v>0.45300000000000001</v>
      </c>
      <c r="AZ277">
        <v>0</v>
      </c>
      <c r="BA277">
        <v>592</v>
      </c>
      <c r="BB277">
        <v>0</v>
      </c>
      <c r="BC277" t="s">
        <v>67</v>
      </c>
      <c r="BD277">
        <v>0</v>
      </c>
      <c r="BE277" t="s">
        <v>68</v>
      </c>
      <c r="BF277" t="s">
        <v>69</v>
      </c>
      <c r="BG277">
        <v>1.17</v>
      </c>
      <c r="BH277">
        <v>0</v>
      </c>
      <c r="BI277" s="1">
        <v>45824.325862812497</v>
      </c>
      <c r="BJ277">
        <v>3.6</v>
      </c>
      <c r="BK277">
        <v>0.64029999999999998</v>
      </c>
      <c r="BL277" s="36">
        <f>HLOOKUP($A277,차량별코스!$E$1:$AZ$20,_xlfn.XLOOKUP(탕데이터!$I277,차량별코스!$D$2:$D$20,차량별코스!$A$2:$A$20),0)</f>
        <v>5</v>
      </c>
      <c r="BM277">
        <f t="shared" si="67"/>
        <v>2915.0699999999988</v>
      </c>
      <c r="BN277">
        <f t="shared" si="68"/>
        <v>372.27800000000002</v>
      </c>
      <c r="BO277">
        <f>IF(COUNTIFS($BL$2:$BL277,$BL277,$O$2:$O277,$O277,$G$2:$G277,$G277)=1,_xlfn.MAXIFS($BO$2:$BO276,$O$2:$O276,$O277,$G$2:$G276,$G277)+1,_xlfn.MAXIFS($BO$2:$BO276,$O$2:$O276,$O277,$G$2:$G276,$G277))</f>
        <v>3</v>
      </c>
      <c r="BP277">
        <f t="shared" si="69"/>
        <v>3917.3190000000004</v>
      </c>
      <c r="BQ277">
        <f t="shared" si="70"/>
        <v>213.001</v>
      </c>
      <c r="BR277">
        <f t="shared" si="71"/>
        <v>226.74300000000002</v>
      </c>
      <c r="BS277">
        <f t="shared" si="72"/>
        <v>164.904</v>
      </c>
      <c r="BT277">
        <f t="shared" si="73"/>
        <v>130.54900000000001</v>
      </c>
      <c r="BU277">
        <f t="shared" si="74"/>
        <v>27.484000000000002</v>
      </c>
      <c r="BV277">
        <f t="shared" si="75"/>
        <v>0</v>
      </c>
      <c r="BW277">
        <f t="shared" si="76"/>
        <v>4680.0000000000009</v>
      </c>
      <c r="BX277">
        <f t="shared" si="77"/>
        <v>1353</v>
      </c>
      <c r="BY277" t="str">
        <f t="shared" si="78"/>
        <v>직행1</v>
      </c>
      <c r="BZ277">
        <f t="shared" si="79"/>
        <v>5</v>
      </c>
    </row>
    <row r="278" spans="1:78" x14ac:dyDescent="0.3">
      <c r="A278" s="32">
        <f t="shared" si="80"/>
        <v>45817</v>
      </c>
      <c r="B278" s="1">
        <v>45817.652905092589</v>
      </c>
      <c r="C278" t="s">
        <v>60</v>
      </c>
      <c r="D278" t="s">
        <v>60</v>
      </c>
      <c r="E278" t="s">
        <v>60</v>
      </c>
      <c r="F278" t="s">
        <v>61</v>
      </c>
      <c r="G278" t="s">
        <v>62</v>
      </c>
      <c r="H278" t="s">
        <v>63</v>
      </c>
      <c r="I278" t="s">
        <v>76</v>
      </c>
      <c r="J278" t="s">
        <v>65</v>
      </c>
      <c r="K278" t="s">
        <v>66</v>
      </c>
      <c r="L278">
        <v>14</v>
      </c>
      <c r="M278">
        <v>1</v>
      </c>
      <c r="N278">
        <v>168</v>
      </c>
      <c r="O278">
        <v>1353</v>
      </c>
      <c r="P278" t="s">
        <v>241</v>
      </c>
      <c r="Q278" s="1">
        <v>45786.607561423611</v>
      </c>
      <c r="R278">
        <v>72.183000000000007</v>
      </c>
      <c r="S278">
        <v>29.236000000000001</v>
      </c>
      <c r="T278">
        <v>2.4689999999999999</v>
      </c>
      <c r="U278">
        <v>8024</v>
      </c>
      <c r="V278">
        <v>153</v>
      </c>
      <c r="W278">
        <v>2144</v>
      </c>
      <c r="X278">
        <v>1319</v>
      </c>
      <c r="Y278">
        <v>0</v>
      </c>
      <c r="Z278">
        <v>38</v>
      </c>
      <c r="AA278">
        <v>1</v>
      </c>
      <c r="AB278">
        <v>77</v>
      </c>
      <c r="AC278">
        <v>105</v>
      </c>
      <c r="AD278">
        <v>32.39</v>
      </c>
      <c r="AE278">
        <v>45.374341000000001</v>
      </c>
      <c r="AF278">
        <v>90.4</v>
      </c>
      <c r="AG278">
        <v>2.9</v>
      </c>
      <c r="AH278">
        <v>2.7</v>
      </c>
      <c r="AI278">
        <v>2.9</v>
      </c>
      <c r="AJ278">
        <v>1</v>
      </c>
      <c r="AK278">
        <v>0.1</v>
      </c>
      <c r="AL278">
        <v>0</v>
      </c>
      <c r="AM278">
        <v>2.11</v>
      </c>
      <c r="AN278">
        <v>57.45</v>
      </c>
      <c r="AO278">
        <v>1.907</v>
      </c>
      <c r="AP278">
        <v>26.72</v>
      </c>
      <c r="AQ278">
        <v>0.18</v>
      </c>
      <c r="AR278">
        <v>0</v>
      </c>
      <c r="AS278">
        <v>52.643999999999998</v>
      </c>
      <c r="AT278">
        <v>120.533</v>
      </c>
      <c r="AU278">
        <v>3.867</v>
      </c>
      <c r="AV278">
        <v>3.6</v>
      </c>
      <c r="AW278">
        <v>3.867</v>
      </c>
      <c r="AX278">
        <v>1.333</v>
      </c>
      <c r="AY278">
        <v>0.13300000000000001</v>
      </c>
      <c r="AZ278">
        <v>0</v>
      </c>
      <c r="BA278">
        <v>704</v>
      </c>
      <c r="BB278">
        <v>0</v>
      </c>
      <c r="BC278" t="s">
        <v>67</v>
      </c>
      <c r="BD278">
        <v>0</v>
      </c>
      <c r="BE278" t="s">
        <v>68</v>
      </c>
      <c r="BF278" t="s">
        <v>69</v>
      </c>
      <c r="BG278">
        <v>1.17</v>
      </c>
      <c r="BH278">
        <v>0</v>
      </c>
      <c r="BI278" s="1">
        <v>45824.325862812497</v>
      </c>
      <c r="BJ278">
        <v>3.6</v>
      </c>
      <c r="BK278">
        <v>0.68579999999999997</v>
      </c>
      <c r="BL278" s="36">
        <f>HLOOKUP($A278,차량별코스!$E$1:$AZ$20,_xlfn.XLOOKUP(탕데이터!$I278,차량별코스!$D$2:$D$20,차량별코스!$A$2:$A$20),0)</f>
        <v>5</v>
      </c>
      <c r="BM278">
        <f t="shared" si="67"/>
        <v>2915.0699999999988</v>
      </c>
      <c r="BN278">
        <f t="shared" si="68"/>
        <v>372.27800000000002</v>
      </c>
      <c r="BO278">
        <f>IF(COUNTIFS($BL$2:$BL278,$BL278,$O$2:$O278,$O278,$G$2:$G278,$G278)=1,_xlfn.MAXIFS($BO$2:$BO277,$O$2:$O277,$O278,$G$2:$G277,$G278)+1,_xlfn.MAXIFS($BO$2:$BO277,$O$2:$O277,$O278,$G$2:$G277,$G278))</f>
        <v>3</v>
      </c>
      <c r="BP278">
        <f t="shared" si="69"/>
        <v>4956.6959999999999</v>
      </c>
      <c r="BQ278">
        <f t="shared" si="70"/>
        <v>232.696</v>
      </c>
      <c r="BR278">
        <f t="shared" si="71"/>
        <v>216.64800000000002</v>
      </c>
      <c r="BS278">
        <f t="shared" si="72"/>
        <v>232.696</v>
      </c>
      <c r="BT278">
        <f t="shared" si="73"/>
        <v>80.239999999999995</v>
      </c>
      <c r="BU278">
        <f t="shared" si="74"/>
        <v>8.0240000000000009</v>
      </c>
      <c r="BV278">
        <f t="shared" si="75"/>
        <v>0</v>
      </c>
      <c r="BW278">
        <f t="shared" si="76"/>
        <v>5727</v>
      </c>
      <c r="BX278">
        <f t="shared" si="77"/>
        <v>1353</v>
      </c>
      <c r="BY278" t="str">
        <f t="shared" si="78"/>
        <v>직행1</v>
      </c>
      <c r="BZ278">
        <f t="shared" si="79"/>
        <v>5</v>
      </c>
    </row>
    <row r="279" spans="1:78" x14ac:dyDescent="0.3">
      <c r="A279" s="32">
        <f t="shared" si="80"/>
        <v>45817</v>
      </c>
      <c r="B279" s="1">
        <v>45817.825706018521</v>
      </c>
      <c r="C279" t="s">
        <v>60</v>
      </c>
      <c r="D279" t="s">
        <v>60</v>
      </c>
      <c r="E279" t="s">
        <v>60</v>
      </c>
      <c r="F279" t="s">
        <v>61</v>
      </c>
      <c r="G279" t="s">
        <v>62</v>
      </c>
      <c r="H279" t="s">
        <v>63</v>
      </c>
      <c r="I279" t="s">
        <v>76</v>
      </c>
      <c r="J279" t="s">
        <v>65</v>
      </c>
      <c r="K279" t="s">
        <v>66</v>
      </c>
      <c r="L279">
        <v>14</v>
      </c>
      <c r="M279">
        <v>1</v>
      </c>
      <c r="N279">
        <v>168</v>
      </c>
      <c r="O279">
        <v>1353</v>
      </c>
      <c r="P279" t="s">
        <v>241</v>
      </c>
      <c r="Q279" s="1">
        <v>45786.607561423611</v>
      </c>
      <c r="R279">
        <v>69.129000000000005</v>
      </c>
      <c r="S279">
        <v>27.606999999999999</v>
      </c>
      <c r="T279">
        <v>2.504</v>
      </c>
      <c r="U279">
        <v>6340</v>
      </c>
      <c r="V279">
        <v>129</v>
      </c>
      <c r="W279">
        <v>1690</v>
      </c>
      <c r="X279">
        <v>1553</v>
      </c>
      <c r="Y279">
        <v>8</v>
      </c>
      <c r="Z279">
        <v>42</v>
      </c>
      <c r="AA279">
        <v>0</v>
      </c>
      <c r="AB279">
        <v>0</v>
      </c>
      <c r="AC279">
        <v>103</v>
      </c>
      <c r="AD279">
        <v>39.25</v>
      </c>
      <c r="AE279">
        <v>55.046287</v>
      </c>
      <c r="AF279">
        <v>92.4</v>
      </c>
      <c r="AG279">
        <v>1.5</v>
      </c>
      <c r="AH279">
        <v>2.2000000000000002</v>
      </c>
      <c r="AI279">
        <v>1.8</v>
      </c>
      <c r="AJ279">
        <v>1.9</v>
      </c>
      <c r="AK279">
        <v>0.2</v>
      </c>
      <c r="AL279">
        <v>0</v>
      </c>
      <c r="AM279">
        <v>2.14</v>
      </c>
      <c r="AN279">
        <v>70.129000000000005</v>
      </c>
      <c r="AO279">
        <v>2.0350000000000001</v>
      </c>
      <c r="AP279">
        <v>26.655999999999999</v>
      </c>
      <c r="AQ279">
        <v>0.217</v>
      </c>
      <c r="AR279">
        <v>11.573</v>
      </c>
      <c r="AS279">
        <v>60.756</v>
      </c>
      <c r="AT279">
        <v>97.02</v>
      </c>
      <c r="AU279">
        <v>1.575</v>
      </c>
      <c r="AV279">
        <v>2.31</v>
      </c>
      <c r="AW279">
        <v>1.89</v>
      </c>
      <c r="AX279">
        <v>1.9950000000000001</v>
      </c>
      <c r="AY279">
        <v>0.21</v>
      </c>
      <c r="AZ279">
        <v>0</v>
      </c>
      <c r="BA279">
        <v>668</v>
      </c>
      <c r="BB279">
        <v>0</v>
      </c>
      <c r="BC279" t="s">
        <v>67</v>
      </c>
      <c r="BD279">
        <v>0</v>
      </c>
      <c r="BE279" t="s">
        <v>68</v>
      </c>
      <c r="BF279" t="s">
        <v>69</v>
      </c>
      <c r="BG279">
        <v>1.17</v>
      </c>
      <c r="BH279">
        <v>0</v>
      </c>
      <c r="BI279" s="1">
        <v>45824.325862812497</v>
      </c>
      <c r="BJ279">
        <v>3.6</v>
      </c>
      <c r="BK279">
        <v>0.6956</v>
      </c>
      <c r="BL279" s="36">
        <f>HLOOKUP($A279,차량별코스!$E$1:$AZ$20,_xlfn.XLOOKUP(탕데이터!$I279,차량별코스!$D$2:$D$20,차량별코스!$A$2:$A$20),0)</f>
        <v>5</v>
      </c>
      <c r="BM279">
        <f t="shared" si="67"/>
        <v>2915.0699999999988</v>
      </c>
      <c r="BN279">
        <f t="shared" si="68"/>
        <v>372.27800000000002</v>
      </c>
      <c r="BO279">
        <f>IF(COUNTIFS($BL$2:$BL279,$BL279,$O$2:$O279,$O279,$G$2:$G279,$G279)=1,_xlfn.MAXIFS($BO$2:$BO278,$O$2:$O278,$O279,$G$2:$G278,$G279)+1,_xlfn.MAXIFS($BO$2:$BO278,$O$2:$O278,$O279,$G$2:$G278,$G279))</f>
        <v>3</v>
      </c>
      <c r="BP279">
        <f t="shared" si="69"/>
        <v>4039.16</v>
      </c>
      <c r="BQ279">
        <f t="shared" si="70"/>
        <v>95.1</v>
      </c>
      <c r="BR279">
        <f t="shared" si="71"/>
        <v>139.48000000000002</v>
      </c>
      <c r="BS279">
        <f t="shared" si="72"/>
        <v>114.12000000000002</v>
      </c>
      <c r="BT279">
        <f t="shared" si="73"/>
        <v>120.46</v>
      </c>
      <c r="BU279">
        <f t="shared" si="74"/>
        <v>12.68</v>
      </c>
      <c r="BV279">
        <f t="shared" si="75"/>
        <v>0</v>
      </c>
      <c r="BW279">
        <f t="shared" si="76"/>
        <v>4521</v>
      </c>
      <c r="BX279">
        <f t="shared" si="77"/>
        <v>1353</v>
      </c>
      <c r="BY279" t="str">
        <f t="shared" si="78"/>
        <v>직행1</v>
      </c>
      <c r="BZ279">
        <f t="shared" si="79"/>
        <v>5</v>
      </c>
    </row>
    <row r="280" spans="1:78" x14ac:dyDescent="0.3">
      <c r="A280" s="32">
        <f t="shared" si="80"/>
        <v>45817</v>
      </c>
      <c r="B280" s="1">
        <v>45817.906273148146</v>
      </c>
      <c r="C280" t="s">
        <v>60</v>
      </c>
      <c r="D280" t="s">
        <v>60</v>
      </c>
      <c r="E280" t="s">
        <v>60</v>
      </c>
      <c r="F280" t="s">
        <v>61</v>
      </c>
      <c r="G280" t="s">
        <v>62</v>
      </c>
      <c r="H280" t="s">
        <v>63</v>
      </c>
      <c r="I280" t="s">
        <v>76</v>
      </c>
      <c r="J280" t="s">
        <v>65</v>
      </c>
      <c r="K280" t="s">
        <v>66</v>
      </c>
      <c r="L280">
        <v>14</v>
      </c>
      <c r="M280">
        <v>1</v>
      </c>
      <c r="N280">
        <v>168</v>
      </c>
      <c r="O280">
        <v>1353</v>
      </c>
      <c r="P280" t="s">
        <v>241</v>
      </c>
      <c r="Q280" s="1">
        <v>45786.607561423611</v>
      </c>
      <c r="R280">
        <v>41.883000000000003</v>
      </c>
      <c r="S280">
        <v>14.207000000000001</v>
      </c>
      <c r="T280">
        <v>2.948</v>
      </c>
      <c r="U280">
        <v>2891</v>
      </c>
      <c r="V280">
        <v>11</v>
      </c>
      <c r="W280">
        <v>447</v>
      </c>
      <c r="X280">
        <v>877</v>
      </c>
      <c r="Y280">
        <v>1</v>
      </c>
      <c r="Z280">
        <v>8</v>
      </c>
      <c r="AA280">
        <v>1</v>
      </c>
      <c r="AB280">
        <v>50</v>
      </c>
      <c r="AC280">
        <v>107</v>
      </c>
      <c r="AD280">
        <v>52.15</v>
      </c>
      <c r="AE280">
        <v>61.972318000000001</v>
      </c>
      <c r="AF280">
        <v>94.9</v>
      </c>
      <c r="AG280">
        <v>1</v>
      </c>
      <c r="AH280">
        <v>1.2</v>
      </c>
      <c r="AI280">
        <v>0.8</v>
      </c>
      <c r="AJ280">
        <v>1.7</v>
      </c>
      <c r="AK280">
        <v>0.4</v>
      </c>
      <c r="AL280">
        <v>0</v>
      </c>
      <c r="AM280">
        <v>2.52</v>
      </c>
      <c r="AN280">
        <v>66.671000000000006</v>
      </c>
      <c r="AO280">
        <v>0.38</v>
      </c>
      <c r="AP280">
        <v>15.462</v>
      </c>
      <c r="AQ280">
        <v>0.191</v>
      </c>
      <c r="AR280">
        <v>2.3879999999999999</v>
      </c>
      <c r="AS280">
        <v>19.100999999999999</v>
      </c>
      <c r="AT280">
        <v>44.286999999999999</v>
      </c>
      <c r="AU280">
        <v>0.46700000000000003</v>
      </c>
      <c r="AV280">
        <v>0.56000000000000005</v>
      </c>
      <c r="AW280">
        <v>0.373</v>
      </c>
      <c r="AX280">
        <v>0.79300000000000004</v>
      </c>
      <c r="AY280">
        <v>0.187</v>
      </c>
      <c r="AZ280">
        <v>0</v>
      </c>
      <c r="BA280">
        <v>406</v>
      </c>
      <c r="BB280">
        <v>0</v>
      </c>
      <c r="BC280" t="s">
        <v>67</v>
      </c>
      <c r="BD280">
        <v>0</v>
      </c>
      <c r="BE280" t="s">
        <v>68</v>
      </c>
      <c r="BF280" t="s">
        <v>69</v>
      </c>
      <c r="BG280">
        <v>1.17</v>
      </c>
      <c r="BH280">
        <v>0</v>
      </c>
      <c r="BI280" s="1">
        <v>45824.325862812497</v>
      </c>
      <c r="BJ280">
        <v>3.6</v>
      </c>
      <c r="BK280">
        <v>0.81889999999999996</v>
      </c>
      <c r="BL280" s="36">
        <f>HLOOKUP($A280,차량별코스!$E$1:$AZ$20,_xlfn.XLOOKUP(탕데이터!$I280,차량별코스!$D$2:$D$20,차량별코스!$A$2:$A$20),0)</f>
        <v>5</v>
      </c>
      <c r="BM280">
        <f t="shared" si="67"/>
        <v>2915.0699999999988</v>
      </c>
      <c r="BN280">
        <f t="shared" si="68"/>
        <v>372.27800000000002</v>
      </c>
      <c r="BO280">
        <f>IF(COUNTIFS($BL$2:$BL280,$BL280,$O$2:$O280,$O280,$G$2:$G280,$G280)=1,_xlfn.MAXIFS($BO$2:$BO279,$O$2:$O279,$O280,$G$2:$G279,$G280)+1,_xlfn.MAXIFS($BO$2:$BO279,$O$2:$O279,$O280,$G$2:$G279,$G280))</f>
        <v>3</v>
      </c>
      <c r="BP280">
        <f t="shared" si="69"/>
        <v>2285.5590000000002</v>
      </c>
      <c r="BQ280">
        <f t="shared" si="70"/>
        <v>28.91</v>
      </c>
      <c r="BR280">
        <f t="shared" si="71"/>
        <v>34.692</v>
      </c>
      <c r="BS280">
        <f t="shared" si="72"/>
        <v>23.128</v>
      </c>
      <c r="BT280">
        <f t="shared" si="73"/>
        <v>49.147000000000006</v>
      </c>
      <c r="BU280">
        <f t="shared" si="74"/>
        <v>11.564</v>
      </c>
      <c r="BV280">
        <f t="shared" si="75"/>
        <v>0</v>
      </c>
      <c r="BW280">
        <f t="shared" si="76"/>
        <v>2433</v>
      </c>
      <c r="BX280">
        <f t="shared" si="77"/>
        <v>1353</v>
      </c>
      <c r="BY280" t="str">
        <f t="shared" si="78"/>
        <v>직행1</v>
      </c>
      <c r="BZ280">
        <f t="shared" si="79"/>
        <v>5</v>
      </c>
    </row>
    <row r="281" spans="1:78" x14ac:dyDescent="0.3">
      <c r="A281" s="32">
        <f t="shared" si="80"/>
        <v>45818</v>
      </c>
      <c r="B281" s="1">
        <v>45818.365312499998</v>
      </c>
      <c r="C281" t="s">
        <v>60</v>
      </c>
      <c r="D281" t="s">
        <v>60</v>
      </c>
      <c r="E281" t="s">
        <v>60</v>
      </c>
      <c r="F281" t="s">
        <v>61</v>
      </c>
      <c r="G281" t="s">
        <v>62</v>
      </c>
      <c r="H281" t="s">
        <v>63</v>
      </c>
      <c r="I281" t="s">
        <v>76</v>
      </c>
      <c r="J281" t="s">
        <v>65</v>
      </c>
      <c r="K281" t="s">
        <v>66</v>
      </c>
      <c r="L281">
        <v>14</v>
      </c>
      <c r="M281">
        <v>1</v>
      </c>
      <c r="N281">
        <v>168</v>
      </c>
      <c r="O281">
        <v>1353</v>
      </c>
      <c r="P281" t="s">
        <v>241</v>
      </c>
      <c r="Q281" s="1">
        <v>45786.607561423611</v>
      </c>
      <c r="R281">
        <v>10.821</v>
      </c>
      <c r="S281">
        <v>4.9189999999999996</v>
      </c>
      <c r="T281">
        <v>2.2000000000000002</v>
      </c>
      <c r="U281">
        <v>1128</v>
      </c>
      <c r="V281">
        <v>28</v>
      </c>
      <c r="W281">
        <v>312</v>
      </c>
      <c r="X281">
        <v>182</v>
      </c>
      <c r="Y281">
        <v>1</v>
      </c>
      <c r="Z281">
        <v>7</v>
      </c>
      <c r="AA281">
        <v>0</v>
      </c>
      <c r="AB281">
        <v>0</v>
      </c>
      <c r="AC281">
        <v>105</v>
      </c>
      <c r="AD281">
        <v>34.54</v>
      </c>
      <c r="AE281">
        <v>49.435789</v>
      </c>
      <c r="AF281">
        <v>94.7</v>
      </c>
      <c r="AG281">
        <v>1.2</v>
      </c>
      <c r="AH281">
        <v>1.5</v>
      </c>
      <c r="AI281">
        <v>0.7</v>
      </c>
      <c r="AJ281">
        <v>1.5</v>
      </c>
      <c r="AK281">
        <v>0.4</v>
      </c>
      <c r="AL281">
        <v>0</v>
      </c>
      <c r="AM281">
        <v>1.88</v>
      </c>
      <c r="AN281">
        <v>71.73</v>
      </c>
      <c r="AO281">
        <v>2.4820000000000002</v>
      </c>
      <c r="AP281">
        <v>27.658999999999999</v>
      </c>
      <c r="AQ281">
        <v>9.1999999999999998E-2</v>
      </c>
      <c r="AR281">
        <v>9.2409999999999997</v>
      </c>
      <c r="AS281">
        <v>64.688999999999993</v>
      </c>
      <c r="AT281">
        <v>17.361999999999998</v>
      </c>
      <c r="AU281">
        <v>0.22</v>
      </c>
      <c r="AV281">
        <v>0.27500000000000002</v>
      </c>
      <c r="AW281">
        <v>0.128</v>
      </c>
      <c r="AX281">
        <v>0.27500000000000002</v>
      </c>
      <c r="AY281">
        <v>7.2999999999999995E-2</v>
      </c>
      <c r="AZ281">
        <v>0</v>
      </c>
      <c r="BA281">
        <v>90</v>
      </c>
      <c r="BB281">
        <v>0</v>
      </c>
      <c r="BC281" t="s">
        <v>67</v>
      </c>
      <c r="BD281">
        <v>0</v>
      </c>
      <c r="BE281" t="s">
        <v>68</v>
      </c>
      <c r="BF281" t="s">
        <v>69</v>
      </c>
      <c r="BG281">
        <v>1.17</v>
      </c>
      <c r="BH281">
        <v>0</v>
      </c>
      <c r="BI281" s="1">
        <v>45824.325862812497</v>
      </c>
      <c r="BJ281">
        <v>3.6</v>
      </c>
      <c r="BK281">
        <v>0.61109999999999998</v>
      </c>
      <c r="BL281" s="36">
        <f>HLOOKUP($A281,차량별코스!$E$1:$AZ$20,_xlfn.XLOOKUP(탕데이터!$I281,차량별코스!$D$2:$D$20,차량별코스!$A$2:$A$20),0)</f>
        <v>6</v>
      </c>
      <c r="BM281">
        <f t="shared" si="67"/>
        <v>2915.0699999999988</v>
      </c>
      <c r="BN281">
        <f t="shared" si="68"/>
        <v>103.40199999999999</v>
      </c>
      <c r="BO281">
        <f>IF(COUNTIFS($BL$2:$BL281,$BL281,$O$2:$O281,$O281,$G$2:$G281,$G281)=1,_xlfn.MAXIFS($BO$2:$BO280,$O$2:$O280,$O281,$G$2:$G280,$G281)+1,_xlfn.MAXIFS($BO$2:$BO280,$O$2:$O280,$O281,$G$2:$G280,$G281))</f>
        <v>4</v>
      </c>
      <c r="BP281">
        <f t="shared" si="69"/>
        <v>728.21600000000012</v>
      </c>
      <c r="BQ281">
        <f t="shared" si="70"/>
        <v>13.536</v>
      </c>
      <c r="BR281">
        <f t="shared" si="71"/>
        <v>16.919999999999998</v>
      </c>
      <c r="BS281">
        <f t="shared" si="72"/>
        <v>7.895999999999999</v>
      </c>
      <c r="BT281">
        <f t="shared" si="73"/>
        <v>16.919999999999998</v>
      </c>
      <c r="BU281">
        <f t="shared" si="74"/>
        <v>4.5120000000000005</v>
      </c>
      <c r="BV281">
        <f t="shared" si="75"/>
        <v>0</v>
      </c>
      <c r="BW281">
        <f t="shared" si="76"/>
        <v>788</v>
      </c>
      <c r="BX281">
        <f t="shared" si="77"/>
        <v>1353</v>
      </c>
      <c r="BY281" t="str">
        <f t="shared" si="78"/>
        <v>직행1</v>
      </c>
      <c r="BZ281">
        <f t="shared" si="79"/>
        <v>6</v>
      </c>
    </row>
    <row r="282" spans="1:78" x14ac:dyDescent="0.3">
      <c r="A282" s="32">
        <f t="shared" si="80"/>
        <v>45818</v>
      </c>
      <c r="B282" s="1">
        <v>45818.609143518515</v>
      </c>
      <c r="C282" t="s">
        <v>60</v>
      </c>
      <c r="D282" t="s">
        <v>60</v>
      </c>
      <c r="E282" t="s">
        <v>60</v>
      </c>
      <c r="F282" t="s">
        <v>61</v>
      </c>
      <c r="G282" t="s">
        <v>62</v>
      </c>
      <c r="H282" t="s">
        <v>63</v>
      </c>
      <c r="I282" t="s">
        <v>76</v>
      </c>
      <c r="J282" t="s">
        <v>65</v>
      </c>
      <c r="K282" t="s">
        <v>66</v>
      </c>
      <c r="L282">
        <v>14</v>
      </c>
      <c r="M282">
        <v>1</v>
      </c>
      <c r="N282">
        <v>168</v>
      </c>
      <c r="O282">
        <v>1353</v>
      </c>
      <c r="P282" t="s">
        <v>241</v>
      </c>
      <c r="Q282" s="1">
        <v>45786.607561423611</v>
      </c>
      <c r="R282">
        <v>4.5339999999999998</v>
      </c>
      <c r="S282">
        <v>1.6279999999999999</v>
      </c>
      <c r="T282">
        <v>2.7850000000000001</v>
      </c>
      <c r="U282">
        <v>468</v>
      </c>
      <c r="V282">
        <v>191</v>
      </c>
      <c r="W282">
        <v>0</v>
      </c>
      <c r="X282">
        <v>101</v>
      </c>
      <c r="Y282">
        <v>0</v>
      </c>
      <c r="Z282">
        <v>4</v>
      </c>
      <c r="AA282">
        <v>0</v>
      </c>
      <c r="AB282">
        <v>0</v>
      </c>
      <c r="AC282">
        <v>95</v>
      </c>
      <c r="AD282">
        <v>34.880000000000003</v>
      </c>
      <c r="AE282">
        <v>58.925206000000003</v>
      </c>
      <c r="AF282">
        <v>99.6</v>
      </c>
      <c r="AG282">
        <v>0.1</v>
      </c>
      <c r="AH282">
        <v>0</v>
      </c>
      <c r="AI282">
        <v>0.2</v>
      </c>
      <c r="AJ282">
        <v>0.1</v>
      </c>
      <c r="AK282">
        <v>0</v>
      </c>
      <c r="AL282">
        <v>0</v>
      </c>
      <c r="AM282">
        <v>2.38</v>
      </c>
      <c r="AN282">
        <v>67.338999999999999</v>
      </c>
      <c r="AO282">
        <v>40.811999999999998</v>
      </c>
      <c r="AP282">
        <v>0</v>
      </c>
      <c r="AQ282">
        <v>0.221</v>
      </c>
      <c r="AR282">
        <v>0</v>
      </c>
      <c r="AS282">
        <v>88.221999999999994</v>
      </c>
      <c r="AT282">
        <v>6.64</v>
      </c>
      <c r="AU282">
        <v>7.0000000000000001E-3</v>
      </c>
      <c r="AV282">
        <v>0</v>
      </c>
      <c r="AW282">
        <v>1.2999999999999999E-2</v>
      </c>
      <c r="AX282">
        <v>7.0000000000000001E-3</v>
      </c>
      <c r="AY282">
        <v>0</v>
      </c>
      <c r="AZ282">
        <v>0</v>
      </c>
      <c r="BA282">
        <v>12</v>
      </c>
      <c r="BB282">
        <v>0</v>
      </c>
      <c r="BC282" t="s">
        <v>67</v>
      </c>
      <c r="BD282">
        <v>0</v>
      </c>
      <c r="BE282" t="s">
        <v>68</v>
      </c>
      <c r="BF282" t="s">
        <v>69</v>
      </c>
      <c r="BG282">
        <v>1.17</v>
      </c>
      <c r="BH282">
        <v>0</v>
      </c>
      <c r="BI282" s="1">
        <v>45824.325862812497</v>
      </c>
      <c r="BJ282">
        <v>3.6</v>
      </c>
      <c r="BK282">
        <v>0.77359999999999995</v>
      </c>
      <c r="BL282" s="36">
        <f>HLOOKUP($A282,차량별코스!$E$1:$AZ$20,_xlfn.XLOOKUP(탕데이터!$I282,차량별코스!$D$2:$D$20,차량별코스!$A$2:$A$20),0)</f>
        <v>6</v>
      </c>
      <c r="BM282">
        <f t="shared" si="67"/>
        <v>2915.0699999999988</v>
      </c>
      <c r="BN282">
        <f t="shared" si="68"/>
        <v>103.40199999999999</v>
      </c>
      <c r="BO282">
        <f>IF(COUNTIFS($BL$2:$BL282,$BL282,$O$2:$O282,$O282,$G$2:$G282,$G282)=1,_xlfn.MAXIFS($BO$2:$BO281,$O$2:$O281,$O282,$G$2:$G281,$G282)+1,_xlfn.MAXIFS($BO$2:$BO281,$O$2:$O281,$O282,$G$2:$G281,$G282))</f>
        <v>4</v>
      </c>
      <c r="BP282">
        <f t="shared" si="69"/>
        <v>275.12799999999999</v>
      </c>
      <c r="BQ282">
        <f t="shared" si="70"/>
        <v>0.46800000000000003</v>
      </c>
      <c r="BR282">
        <f t="shared" si="71"/>
        <v>0</v>
      </c>
      <c r="BS282">
        <f t="shared" si="72"/>
        <v>0.93600000000000005</v>
      </c>
      <c r="BT282">
        <f t="shared" si="73"/>
        <v>0.46800000000000003</v>
      </c>
      <c r="BU282">
        <f t="shared" si="74"/>
        <v>0</v>
      </c>
      <c r="BV282">
        <f t="shared" si="75"/>
        <v>0</v>
      </c>
      <c r="BW282">
        <f t="shared" si="76"/>
        <v>277</v>
      </c>
      <c r="BX282">
        <f t="shared" si="77"/>
        <v>1353</v>
      </c>
      <c r="BY282" t="str">
        <f t="shared" si="78"/>
        <v>직행1</v>
      </c>
      <c r="BZ282">
        <f t="shared" si="79"/>
        <v>6</v>
      </c>
    </row>
    <row r="283" spans="1:78" x14ac:dyDescent="0.3">
      <c r="A283" s="32">
        <f t="shared" si="80"/>
        <v>45818</v>
      </c>
      <c r="B283" s="1">
        <v>45818.642280092594</v>
      </c>
      <c r="C283" t="s">
        <v>60</v>
      </c>
      <c r="D283" t="s">
        <v>60</v>
      </c>
      <c r="E283" t="s">
        <v>60</v>
      </c>
      <c r="F283" t="s">
        <v>61</v>
      </c>
      <c r="G283" t="s">
        <v>62</v>
      </c>
      <c r="H283" t="s">
        <v>63</v>
      </c>
      <c r="I283" t="s">
        <v>76</v>
      </c>
      <c r="J283" t="s">
        <v>65</v>
      </c>
      <c r="K283" t="s">
        <v>66</v>
      </c>
      <c r="L283">
        <v>14</v>
      </c>
      <c r="M283">
        <v>1</v>
      </c>
      <c r="N283">
        <v>168</v>
      </c>
      <c r="O283">
        <v>1353</v>
      </c>
      <c r="P283" t="s">
        <v>241</v>
      </c>
      <c r="Q283" s="1">
        <v>45786.607561423611</v>
      </c>
      <c r="R283">
        <v>25.811</v>
      </c>
      <c r="S283">
        <v>7.5030000000000001</v>
      </c>
      <c r="T283">
        <v>3.44</v>
      </c>
      <c r="U283">
        <v>1726</v>
      </c>
      <c r="V283">
        <v>1</v>
      </c>
      <c r="W283">
        <v>338</v>
      </c>
      <c r="X283">
        <v>560</v>
      </c>
      <c r="Y283">
        <v>1</v>
      </c>
      <c r="Z283">
        <v>3</v>
      </c>
      <c r="AA283">
        <v>0</v>
      </c>
      <c r="AB283">
        <v>0</v>
      </c>
      <c r="AC283">
        <v>104</v>
      </c>
      <c r="AD283">
        <v>53.84</v>
      </c>
      <c r="AE283">
        <v>66.993009999999998</v>
      </c>
      <c r="AF283">
        <v>97.6</v>
      </c>
      <c r="AG283">
        <v>0.2</v>
      </c>
      <c r="AH283">
        <v>0.4</v>
      </c>
      <c r="AI283">
        <v>0.9</v>
      </c>
      <c r="AJ283">
        <v>0.8</v>
      </c>
      <c r="AK283">
        <v>0.1</v>
      </c>
      <c r="AL283">
        <v>0</v>
      </c>
      <c r="AM283">
        <v>2.94</v>
      </c>
      <c r="AN283">
        <v>61.442</v>
      </c>
      <c r="AO283">
        <v>5.8000000000000003E-2</v>
      </c>
      <c r="AP283">
        <v>19.582999999999998</v>
      </c>
      <c r="AQ283">
        <v>0.19400000000000001</v>
      </c>
      <c r="AR283">
        <v>3.8740000000000001</v>
      </c>
      <c r="AS283">
        <v>11.622999999999999</v>
      </c>
      <c r="AT283">
        <v>27.652999999999999</v>
      </c>
      <c r="AU283">
        <v>5.7000000000000002E-2</v>
      </c>
      <c r="AV283">
        <v>0.113</v>
      </c>
      <c r="AW283">
        <v>0.255</v>
      </c>
      <c r="AX283">
        <v>0.22700000000000001</v>
      </c>
      <c r="AY283">
        <v>2.8000000000000001E-2</v>
      </c>
      <c r="AZ283">
        <v>0</v>
      </c>
      <c r="BA283">
        <v>253</v>
      </c>
      <c r="BB283">
        <v>0</v>
      </c>
      <c r="BC283" t="s">
        <v>67</v>
      </c>
      <c r="BD283">
        <v>0</v>
      </c>
      <c r="BE283" t="s">
        <v>68</v>
      </c>
      <c r="BF283" t="s">
        <v>69</v>
      </c>
      <c r="BG283">
        <v>1.17</v>
      </c>
      <c r="BH283">
        <v>0</v>
      </c>
      <c r="BI283" s="1">
        <v>45824.325862812497</v>
      </c>
      <c r="BJ283">
        <v>3.6</v>
      </c>
      <c r="BK283">
        <v>0.9556</v>
      </c>
      <c r="BL283" s="36">
        <f>HLOOKUP($A283,차량별코스!$E$1:$AZ$20,_xlfn.XLOOKUP(탕데이터!$I283,차량별코스!$D$2:$D$20,차량별코스!$A$2:$A$20),0)</f>
        <v>6</v>
      </c>
      <c r="BM283">
        <f t="shared" si="67"/>
        <v>2915.0699999999988</v>
      </c>
      <c r="BN283">
        <f t="shared" si="68"/>
        <v>103.40199999999999</v>
      </c>
      <c r="BO283">
        <f>IF(COUNTIFS($BL$2:$BL283,$BL283,$O$2:$O283,$O283,$G$2:$G283,$G283)=1,_xlfn.MAXIFS($BO$2:$BO282,$O$2:$O282,$O283,$G$2:$G282,$G283)+1,_xlfn.MAXIFS($BO$2:$BO282,$O$2:$O282,$O283,$G$2:$G282,$G283))</f>
        <v>4</v>
      </c>
      <c r="BP283">
        <f t="shared" si="69"/>
        <v>1345.576</v>
      </c>
      <c r="BQ283">
        <f t="shared" si="70"/>
        <v>3.452</v>
      </c>
      <c r="BR283">
        <f t="shared" si="71"/>
        <v>6.9039999999999999</v>
      </c>
      <c r="BS283">
        <f t="shared" si="72"/>
        <v>15.534000000000002</v>
      </c>
      <c r="BT283">
        <f t="shared" si="73"/>
        <v>13.808</v>
      </c>
      <c r="BU283">
        <f t="shared" si="74"/>
        <v>1.726</v>
      </c>
      <c r="BV283">
        <f t="shared" si="75"/>
        <v>0</v>
      </c>
      <c r="BW283">
        <f t="shared" si="76"/>
        <v>1387.0000000000002</v>
      </c>
      <c r="BX283">
        <f t="shared" si="77"/>
        <v>1353</v>
      </c>
      <c r="BY283" t="str">
        <f t="shared" si="78"/>
        <v>직행1</v>
      </c>
      <c r="BZ283">
        <f t="shared" si="79"/>
        <v>6</v>
      </c>
    </row>
    <row r="284" spans="1:78" x14ac:dyDescent="0.3">
      <c r="A284" s="32">
        <f t="shared" si="80"/>
        <v>45818</v>
      </c>
      <c r="B284" s="1">
        <v>45818.702546296299</v>
      </c>
      <c r="C284" t="s">
        <v>60</v>
      </c>
      <c r="D284" t="s">
        <v>60</v>
      </c>
      <c r="E284" t="s">
        <v>60</v>
      </c>
      <c r="F284" t="s">
        <v>61</v>
      </c>
      <c r="G284" t="s">
        <v>62</v>
      </c>
      <c r="H284" t="s">
        <v>63</v>
      </c>
      <c r="I284" t="s">
        <v>76</v>
      </c>
      <c r="J284" t="s">
        <v>65</v>
      </c>
      <c r="K284" t="s">
        <v>66</v>
      </c>
      <c r="L284">
        <v>14</v>
      </c>
      <c r="M284">
        <v>1</v>
      </c>
      <c r="N284">
        <v>168</v>
      </c>
      <c r="O284">
        <v>1353</v>
      </c>
      <c r="P284" t="s">
        <v>241</v>
      </c>
      <c r="Q284" s="1">
        <v>45786.607561423611</v>
      </c>
      <c r="R284">
        <v>62.235999999999997</v>
      </c>
      <c r="S284">
        <v>26.073</v>
      </c>
      <c r="T284">
        <v>2.387</v>
      </c>
      <c r="U284">
        <v>7670</v>
      </c>
      <c r="V284">
        <v>24</v>
      </c>
      <c r="W284">
        <v>2829</v>
      </c>
      <c r="X284">
        <v>1162</v>
      </c>
      <c r="Y284">
        <v>3</v>
      </c>
      <c r="Z284">
        <v>38</v>
      </c>
      <c r="AA284">
        <v>2</v>
      </c>
      <c r="AB284">
        <v>294</v>
      </c>
      <c r="AC284">
        <v>108</v>
      </c>
      <c r="AD284">
        <v>29.21</v>
      </c>
      <c r="AE284">
        <v>46.512253000000001</v>
      </c>
      <c r="AF284">
        <v>89.2</v>
      </c>
      <c r="AG284">
        <v>3.2</v>
      </c>
      <c r="AH284">
        <v>3.1</v>
      </c>
      <c r="AI284">
        <v>2.1</v>
      </c>
      <c r="AJ284">
        <v>1.7</v>
      </c>
      <c r="AK284">
        <v>0.6</v>
      </c>
      <c r="AL284">
        <v>0</v>
      </c>
      <c r="AM284">
        <v>2.04</v>
      </c>
      <c r="AN284">
        <v>61.468000000000004</v>
      </c>
      <c r="AO284">
        <v>0.313</v>
      </c>
      <c r="AP284">
        <v>36.884</v>
      </c>
      <c r="AQ284">
        <v>0.17699999999999999</v>
      </c>
      <c r="AR284">
        <v>4.82</v>
      </c>
      <c r="AS284">
        <v>61.058</v>
      </c>
      <c r="AT284">
        <v>112.98699999999999</v>
      </c>
      <c r="AU284">
        <v>4.0529999999999999</v>
      </c>
      <c r="AV284">
        <v>3.927</v>
      </c>
      <c r="AW284">
        <v>2.66</v>
      </c>
      <c r="AX284">
        <v>2.153</v>
      </c>
      <c r="AY284">
        <v>0.76</v>
      </c>
      <c r="AZ284">
        <v>0</v>
      </c>
      <c r="BA284">
        <v>56</v>
      </c>
      <c r="BB284">
        <v>150</v>
      </c>
      <c r="BC284" t="s">
        <v>67</v>
      </c>
      <c r="BD284">
        <v>0</v>
      </c>
      <c r="BE284" t="s">
        <v>68</v>
      </c>
      <c r="BF284" t="s">
        <v>69</v>
      </c>
      <c r="BG284">
        <v>1.17</v>
      </c>
      <c r="BH284">
        <v>0</v>
      </c>
      <c r="BI284" s="1">
        <v>45824.325862812497</v>
      </c>
      <c r="BJ284">
        <v>3.6</v>
      </c>
      <c r="BK284">
        <v>0.66310000000000002</v>
      </c>
      <c r="BL284" s="36">
        <f>HLOOKUP($A284,차량별코스!$E$1:$AZ$20,_xlfn.XLOOKUP(탕데이터!$I284,차량별코스!$D$2:$D$20,차량별코스!$A$2:$A$20),0)</f>
        <v>6</v>
      </c>
      <c r="BM284">
        <f t="shared" si="67"/>
        <v>2915.0699999999988</v>
      </c>
      <c r="BN284">
        <f t="shared" si="68"/>
        <v>103.40199999999999</v>
      </c>
      <c r="BO284">
        <f>IF(COUNTIFS($BL$2:$BL284,$BL284,$O$2:$O284,$O284,$G$2:$G284,$G284)=1,_xlfn.MAXIFS($BO$2:$BO283,$O$2:$O283,$O284,$G$2:$G283,$G284)+1,_xlfn.MAXIFS($BO$2:$BO283,$O$2:$O283,$O284,$G$2:$G283,$G284))</f>
        <v>4</v>
      </c>
      <c r="BP284">
        <f t="shared" si="69"/>
        <v>3988.6400000000003</v>
      </c>
      <c r="BQ284">
        <f t="shared" si="70"/>
        <v>245.44</v>
      </c>
      <c r="BR284">
        <f t="shared" si="71"/>
        <v>237.77</v>
      </c>
      <c r="BS284">
        <f t="shared" si="72"/>
        <v>161.07000000000002</v>
      </c>
      <c r="BT284">
        <f t="shared" si="73"/>
        <v>130.39000000000001</v>
      </c>
      <c r="BU284">
        <f t="shared" si="74"/>
        <v>46.02</v>
      </c>
      <c r="BV284">
        <f t="shared" si="75"/>
        <v>0</v>
      </c>
      <c r="BW284">
        <f t="shared" si="76"/>
        <v>4809.3300000000008</v>
      </c>
      <c r="BX284">
        <f t="shared" si="77"/>
        <v>1353</v>
      </c>
      <c r="BY284" t="str">
        <f t="shared" si="78"/>
        <v>직행1</v>
      </c>
      <c r="BZ284">
        <f t="shared" si="79"/>
        <v>6</v>
      </c>
    </row>
    <row r="285" spans="1:78" x14ac:dyDescent="0.3">
      <c r="A285" s="32">
        <f t="shared" si="80"/>
        <v>45819</v>
      </c>
      <c r="B285" s="1">
        <v>45819.274317129632</v>
      </c>
      <c r="C285" t="s">
        <v>60</v>
      </c>
      <c r="D285" t="s">
        <v>60</v>
      </c>
      <c r="E285" t="s">
        <v>60</v>
      </c>
      <c r="F285" t="s">
        <v>61</v>
      </c>
      <c r="G285" t="s">
        <v>62</v>
      </c>
      <c r="H285" t="s">
        <v>63</v>
      </c>
      <c r="I285" t="s">
        <v>76</v>
      </c>
      <c r="J285" t="s">
        <v>65</v>
      </c>
      <c r="K285" t="s">
        <v>66</v>
      </c>
      <c r="L285">
        <v>14</v>
      </c>
      <c r="M285">
        <v>1</v>
      </c>
      <c r="N285">
        <v>168</v>
      </c>
      <c r="O285">
        <v>1353</v>
      </c>
      <c r="P285" t="s">
        <v>241</v>
      </c>
      <c r="Q285" s="1">
        <v>45786.607561423611</v>
      </c>
      <c r="R285">
        <v>17.89</v>
      </c>
      <c r="S285">
        <v>7.2140000000000004</v>
      </c>
      <c r="T285">
        <v>2.48</v>
      </c>
      <c r="U285">
        <v>2024</v>
      </c>
      <c r="V285">
        <v>1</v>
      </c>
      <c r="W285">
        <v>694</v>
      </c>
      <c r="X285">
        <v>375</v>
      </c>
      <c r="Y285">
        <v>2</v>
      </c>
      <c r="Z285">
        <v>26</v>
      </c>
      <c r="AA285">
        <v>0</v>
      </c>
      <c r="AB285">
        <v>0</v>
      </c>
      <c r="AC285">
        <v>104</v>
      </c>
      <c r="AD285">
        <v>31.82</v>
      </c>
      <c r="AE285">
        <v>48.460321</v>
      </c>
      <c r="AF285">
        <v>97.7</v>
      </c>
      <c r="AG285">
        <v>0.5</v>
      </c>
      <c r="AH285">
        <v>0.9</v>
      </c>
      <c r="AI285">
        <v>0.5</v>
      </c>
      <c r="AJ285">
        <v>0.4</v>
      </c>
      <c r="AK285">
        <v>0</v>
      </c>
      <c r="AL285">
        <v>0</v>
      </c>
      <c r="AM285">
        <v>2.12</v>
      </c>
      <c r="AN285">
        <v>61.531999999999996</v>
      </c>
      <c r="AO285">
        <v>4.9000000000000002E-2</v>
      </c>
      <c r="AP285">
        <v>34.287999999999997</v>
      </c>
      <c r="AQ285">
        <v>0.16800000000000001</v>
      </c>
      <c r="AR285">
        <v>11.179</v>
      </c>
      <c r="AS285">
        <v>145.333</v>
      </c>
      <c r="AT285">
        <v>32.567</v>
      </c>
      <c r="AU285">
        <v>0.16700000000000001</v>
      </c>
      <c r="AV285">
        <v>0.3</v>
      </c>
      <c r="AW285">
        <v>0.16700000000000001</v>
      </c>
      <c r="AX285">
        <v>0.13300000000000001</v>
      </c>
      <c r="AY285">
        <v>0</v>
      </c>
      <c r="AZ285">
        <v>0</v>
      </c>
      <c r="BA285">
        <v>0</v>
      </c>
      <c r="BB285">
        <v>46</v>
      </c>
      <c r="BC285" t="s">
        <v>67</v>
      </c>
      <c r="BD285">
        <v>0</v>
      </c>
      <c r="BE285" t="s">
        <v>68</v>
      </c>
      <c r="BF285" t="s">
        <v>69</v>
      </c>
      <c r="BG285">
        <v>1.17</v>
      </c>
      <c r="BH285">
        <v>0</v>
      </c>
      <c r="BI285" s="1">
        <v>45824.325862812497</v>
      </c>
      <c r="BJ285">
        <v>3.6</v>
      </c>
      <c r="BK285">
        <v>0.68889999999999996</v>
      </c>
      <c r="BL285" s="36">
        <f>HLOOKUP($A285,차량별코스!$E$1:$AZ$20,_xlfn.XLOOKUP(탕데이터!$I285,차량별코스!$D$2:$D$20,차량별코스!$A$2:$A$20),0)</f>
        <v>7</v>
      </c>
      <c r="BM285">
        <f t="shared" si="67"/>
        <v>2915.0699999999988</v>
      </c>
      <c r="BN285">
        <f t="shared" si="68"/>
        <v>347.69499999999999</v>
      </c>
      <c r="BO285">
        <f>IF(COUNTIFS($BL$2:$BL285,$BL285,$O$2:$O285,$O285,$G$2:$G285,$G285)=1,_xlfn.MAXIFS($BO$2:$BO284,$O$2:$O284,$O285,$G$2:$G284,$G285)+1,_xlfn.MAXIFS($BO$2:$BO284,$O$2:$O284,$O285,$G$2:$G284,$G285))</f>
        <v>5</v>
      </c>
      <c r="BP285">
        <f t="shared" si="69"/>
        <v>1282.4479999999999</v>
      </c>
      <c r="BQ285">
        <f t="shared" si="70"/>
        <v>10.120000000000001</v>
      </c>
      <c r="BR285">
        <f t="shared" si="71"/>
        <v>18.216000000000001</v>
      </c>
      <c r="BS285">
        <f t="shared" si="72"/>
        <v>10.120000000000001</v>
      </c>
      <c r="BT285">
        <f t="shared" si="73"/>
        <v>8.0960000000000001</v>
      </c>
      <c r="BU285">
        <f t="shared" si="74"/>
        <v>0</v>
      </c>
      <c r="BV285">
        <f t="shared" si="75"/>
        <v>0</v>
      </c>
      <c r="BW285">
        <f t="shared" si="76"/>
        <v>1328.9999999999995</v>
      </c>
      <c r="BX285">
        <f t="shared" si="77"/>
        <v>1353</v>
      </c>
      <c r="BY285" t="str">
        <f t="shared" si="78"/>
        <v>직행1</v>
      </c>
      <c r="BZ285">
        <f t="shared" si="79"/>
        <v>7</v>
      </c>
    </row>
    <row r="286" spans="1:78" x14ac:dyDescent="0.3">
      <c r="A286" s="32">
        <f t="shared" si="80"/>
        <v>45819</v>
      </c>
      <c r="B286" s="1">
        <v>45819.302164351851</v>
      </c>
      <c r="C286" t="s">
        <v>60</v>
      </c>
      <c r="D286" t="s">
        <v>60</v>
      </c>
      <c r="E286" t="s">
        <v>60</v>
      </c>
      <c r="F286" t="s">
        <v>61</v>
      </c>
      <c r="G286" t="s">
        <v>62</v>
      </c>
      <c r="H286" t="s">
        <v>63</v>
      </c>
      <c r="I286" t="s">
        <v>76</v>
      </c>
      <c r="J286" t="s">
        <v>65</v>
      </c>
      <c r="K286" t="s">
        <v>66</v>
      </c>
      <c r="L286">
        <v>14</v>
      </c>
      <c r="M286">
        <v>1</v>
      </c>
      <c r="N286">
        <v>168</v>
      </c>
      <c r="O286">
        <v>1353</v>
      </c>
      <c r="P286" t="s">
        <v>241</v>
      </c>
      <c r="Q286" s="1">
        <v>45786.607561423611</v>
      </c>
      <c r="R286">
        <v>105.432</v>
      </c>
      <c r="S286">
        <v>40.96</v>
      </c>
      <c r="T286">
        <v>2.5739999999999998</v>
      </c>
      <c r="U286">
        <v>8468</v>
      </c>
      <c r="V286">
        <v>4</v>
      </c>
      <c r="W286">
        <v>1433</v>
      </c>
      <c r="X286">
        <v>2416</v>
      </c>
      <c r="Y286">
        <v>6</v>
      </c>
      <c r="Z286">
        <v>78</v>
      </c>
      <c r="AA286">
        <v>0</v>
      </c>
      <c r="AB286">
        <v>0</v>
      </c>
      <c r="AC286">
        <v>108</v>
      </c>
      <c r="AD286">
        <v>44.82</v>
      </c>
      <c r="AE286">
        <v>53.983091000000002</v>
      </c>
      <c r="AF286">
        <v>81.7</v>
      </c>
      <c r="AG286">
        <v>4.0999999999999996</v>
      </c>
      <c r="AH286">
        <v>4.8</v>
      </c>
      <c r="AI286">
        <v>4.5999999999999996</v>
      </c>
      <c r="AJ286">
        <v>3.2</v>
      </c>
      <c r="AK286">
        <v>1.7</v>
      </c>
      <c r="AL286">
        <v>0</v>
      </c>
      <c r="AM286">
        <v>2.2000000000000002</v>
      </c>
      <c r="AN286">
        <v>66.466999999999999</v>
      </c>
      <c r="AO286">
        <v>4.7E-2</v>
      </c>
      <c r="AP286">
        <v>16.922999999999998</v>
      </c>
      <c r="AQ286">
        <v>0.22800000000000001</v>
      </c>
      <c r="AR286">
        <v>5.6909999999999998</v>
      </c>
      <c r="AS286">
        <v>73.980999999999995</v>
      </c>
      <c r="AT286">
        <v>114.38</v>
      </c>
      <c r="AU286">
        <v>5.74</v>
      </c>
      <c r="AV286">
        <v>6.72</v>
      </c>
      <c r="AW286">
        <v>6.44</v>
      </c>
      <c r="AX286">
        <v>4.4800000000000004</v>
      </c>
      <c r="AY286">
        <v>2.38</v>
      </c>
      <c r="AZ286">
        <v>0</v>
      </c>
      <c r="BA286">
        <v>0</v>
      </c>
      <c r="BB286">
        <v>200</v>
      </c>
      <c r="BC286" t="s">
        <v>67</v>
      </c>
      <c r="BD286">
        <v>0</v>
      </c>
      <c r="BE286" t="s">
        <v>68</v>
      </c>
      <c r="BF286" t="s">
        <v>69</v>
      </c>
      <c r="BG286">
        <v>1.17</v>
      </c>
      <c r="BH286">
        <v>0</v>
      </c>
      <c r="BI286" s="1">
        <v>45824.325862812497</v>
      </c>
      <c r="BJ286">
        <v>3.6</v>
      </c>
      <c r="BK286">
        <v>0.71499999999999997</v>
      </c>
      <c r="BL286" s="36">
        <f>HLOOKUP($A286,차량별코스!$E$1:$AZ$20,_xlfn.XLOOKUP(탕데이터!$I286,차량별코스!$D$2:$D$20,차량별코스!$A$2:$A$20),0)</f>
        <v>7</v>
      </c>
      <c r="BM286">
        <f t="shared" si="67"/>
        <v>2915.0699999999988</v>
      </c>
      <c r="BN286">
        <f t="shared" si="68"/>
        <v>347.69499999999999</v>
      </c>
      <c r="BO286">
        <f>IF(COUNTIFS($BL$2:$BL286,$BL286,$O$2:$O286,$O286,$G$2:$G286,$G286)=1,_xlfn.MAXIFS($BO$2:$BO285,$O$2:$O285,$O286,$G$2:$G285,$G286)+1,_xlfn.MAXIFS($BO$2:$BO285,$O$2:$O285,$O286,$G$2:$G285,$G286))</f>
        <v>5</v>
      </c>
      <c r="BP286">
        <f t="shared" si="69"/>
        <v>5481.3560000000007</v>
      </c>
      <c r="BQ286">
        <f t="shared" si="70"/>
        <v>347.18799999999993</v>
      </c>
      <c r="BR286">
        <f t="shared" si="71"/>
        <v>406.464</v>
      </c>
      <c r="BS286">
        <f t="shared" si="72"/>
        <v>389.52800000000002</v>
      </c>
      <c r="BT286">
        <f t="shared" si="73"/>
        <v>270.976</v>
      </c>
      <c r="BU286">
        <f t="shared" si="74"/>
        <v>143.95600000000002</v>
      </c>
      <c r="BV286">
        <f t="shared" si="75"/>
        <v>0</v>
      </c>
      <c r="BW286">
        <f t="shared" si="76"/>
        <v>7039.4680000000008</v>
      </c>
      <c r="BX286">
        <f t="shared" si="77"/>
        <v>1353</v>
      </c>
      <c r="BY286" t="str">
        <f t="shared" si="78"/>
        <v>직행1</v>
      </c>
      <c r="BZ286">
        <f t="shared" si="79"/>
        <v>7</v>
      </c>
    </row>
    <row r="287" spans="1:78" x14ac:dyDescent="0.3">
      <c r="A287" s="32">
        <f t="shared" si="80"/>
        <v>45819</v>
      </c>
      <c r="B287" s="1">
        <v>45819.53429398148</v>
      </c>
      <c r="C287" t="s">
        <v>60</v>
      </c>
      <c r="D287" t="s">
        <v>60</v>
      </c>
      <c r="E287" t="s">
        <v>60</v>
      </c>
      <c r="F287" t="s">
        <v>61</v>
      </c>
      <c r="G287" t="s">
        <v>62</v>
      </c>
      <c r="H287" t="s">
        <v>63</v>
      </c>
      <c r="I287" t="s">
        <v>76</v>
      </c>
      <c r="J287" t="s">
        <v>65</v>
      </c>
      <c r="K287" t="s">
        <v>66</v>
      </c>
      <c r="L287">
        <v>14</v>
      </c>
      <c r="M287">
        <v>1</v>
      </c>
      <c r="N287">
        <v>168</v>
      </c>
      <c r="O287">
        <v>1353</v>
      </c>
      <c r="P287" t="s">
        <v>241</v>
      </c>
      <c r="Q287" s="1">
        <v>45786.607561423611</v>
      </c>
      <c r="R287">
        <v>17.510999999999999</v>
      </c>
      <c r="S287">
        <v>5.2889999999999997</v>
      </c>
      <c r="T287">
        <v>3.3109999999999999</v>
      </c>
      <c r="U287">
        <v>1856</v>
      </c>
      <c r="V287">
        <v>334</v>
      </c>
      <c r="W287">
        <v>254</v>
      </c>
      <c r="X287">
        <v>211</v>
      </c>
      <c r="Y287">
        <v>1</v>
      </c>
      <c r="Z287">
        <v>3</v>
      </c>
      <c r="AA287">
        <v>0</v>
      </c>
      <c r="AB287">
        <v>0</v>
      </c>
      <c r="AC287">
        <v>74</v>
      </c>
      <c r="AD287">
        <v>33.97</v>
      </c>
      <c r="AE287">
        <v>49.715662999999999</v>
      </c>
      <c r="AF287">
        <v>89.2</v>
      </c>
      <c r="AG287">
        <v>1.5</v>
      </c>
      <c r="AH287">
        <v>3.2</v>
      </c>
      <c r="AI287">
        <v>6.1</v>
      </c>
      <c r="AJ287">
        <v>0</v>
      </c>
      <c r="AK287">
        <v>0</v>
      </c>
      <c r="AL287">
        <v>0</v>
      </c>
      <c r="AM287">
        <v>2.83</v>
      </c>
      <c r="AN287">
        <v>45.694000000000003</v>
      </c>
      <c r="AO287">
        <v>17.995999999999999</v>
      </c>
      <c r="AP287">
        <v>13.685</v>
      </c>
      <c r="AQ287">
        <v>0.114</v>
      </c>
      <c r="AR287">
        <v>5.7110000000000003</v>
      </c>
      <c r="AS287">
        <v>17.132000000000001</v>
      </c>
      <c r="AT287">
        <v>26.76</v>
      </c>
      <c r="AU287">
        <v>0.45</v>
      </c>
      <c r="AV287">
        <v>0.96</v>
      </c>
      <c r="AW287">
        <v>1.83</v>
      </c>
      <c r="AX287">
        <v>0</v>
      </c>
      <c r="AY287">
        <v>0</v>
      </c>
      <c r="AZ287">
        <v>0</v>
      </c>
      <c r="BA287">
        <v>0</v>
      </c>
      <c r="BB287">
        <v>45</v>
      </c>
      <c r="BC287" t="s">
        <v>67</v>
      </c>
      <c r="BD287">
        <v>0</v>
      </c>
      <c r="BE287" t="s">
        <v>68</v>
      </c>
      <c r="BF287" t="s">
        <v>69</v>
      </c>
      <c r="BG287">
        <v>1.17</v>
      </c>
      <c r="BH287">
        <v>0</v>
      </c>
      <c r="BI287" s="1">
        <v>45824.325862812497</v>
      </c>
      <c r="BJ287">
        <v>3.6</v>
      </c>
      <c r="BK287">
        <v>0.91969999999999996</v>
      </c>
      <c r="BL287" s="36">
        <f>HLOOKUP($A287,차량별코스!$E$1:$AZ$20,_xlfn.XLOOKUP(탕데이터!$I287,차량별코스!$D$2:$D$20,차량별코스!$A$2:$A$20),0)</f>
        <v>7</v>
      </c>
      <c r="BM287">
        <f t="shared" si="67"/>
        <v>2915.0699999999988</v>
      </c>
      <c r="BN287">
        <f t="shared" si="68"/>
        <v>347.69499999999999</v>
      </c>
      <c r="BO287">
        <f>IF(COUNTIFS($BL$2:$BL287,$BL287,$O$2:$O287,$O287,$G$2:$G287,$G287)=1,_xlfn.MAXIFS($BO$2:$BO286,$O$2:$O286,$O287,$G$2:$G286,$G287)+1,_xlfn.MAXIFS($BO$2:$BO286,$O$2:$O286,$O287,$G$2:$G286,$G287))</f>
        <v>5</v>
      </c>
      <c r="BP287">
        <f t="shared" si="69"/>
        <v>1067.5520000000001</v>
      </c>
      <c r="BQ287">
        <f t="shared" si="70"/>
        <v>27.84</v>
      </c>
      <c r="BR287">
        <f t="shared" si="71"/>
        <v>59.392000000000003</v>
      </c>
      <c r="BS287">
        <f t="shared" si="72"/>
        <v>113.21599999999999</v>
      </c>
      <c r="BT287">
        <f t="shared" si="73"/>
        <v>0</v>
      </c>
      <c r="BU287">
        <f t="shared" si="74"/>
        <v>0</v>
      </c>
      <c r="BV287">
        <f t="shared" si="75"/>
        <v>0</v>
      </c>
      <c r="BW287">
        <f t="shared" si="76"/>
        <v>1268</v>
      </c>
      <c r="BX287">
        <f t="shared" si="77"/>
        <v>1353</v>
      </c>
      <c r="BY287" t="str">
        <f t="shared" si="78"/>
        <v>직행1</v>
      </c>
      <c r="BZ287">
        <f t="shared" si="79"/>
        <v>7</v>
      </c>
    </row>
    <row r="288" spans="1:78" x14ac:dyDescent="0.3">
      <c r="A288" s="32">
        <f t="shared" si="80"/>
        <v>45819</v>
      </c>
      <c r="B288" s="1">
        <v>45819.560810185183</v>
      </c>
      <c r="C288" t="s">
        <v>60</v>
      </c>
      <c r="D288" t="s">
        <v>60</v>
      </c>
      <c r="E288" t="s">
        <v>60</v>
      </c>
      <c r="F288" t="s">
        <v>61</v>
      </c>
      <c r="G288" t="s">
        <v>62</v>
      </c>
      <c r="H288" t="s">
        <v>63</v>
      </c>
      <c r="I288" t="s">
        <v>76</v>
      </c>
      <c r="J288" t="s">
        <v>65</v>
      </c>
      <c r="K288" t="s">
        <v>66</v>
      </c>
      <c r="L288">
        <v>14</v>
      </c>
      <c r="M288">
        <v>1</v>
      </c>
      <c r="N288">
        <v>168</v>
      </c>
      <c r="O288">
        <v>1353</v>
      </c>
      <c r="P288" t="s">
        <v>241</v>
      </c>
      <c r="Q288" s="1">
        <v>45786.607561423611</v>
      </c>
      <c r="R288">
        <v>104.39</v>
      </c>
      <c r="S288">
        <v>39.127000000000002</v>
      </c>
      <c r="T288">
        <v>2.6680000000000001</v>
      </c>
      <c r="U288">
        <v>9341</v>
      </c>
      <c r="V288">
        <v>135</v>
      </c>
      <c r="W288">
        <v>1670</v>
      </c>
      <c r="X288">
        <v>2113</v>
      </c>
      <c r="Y288">
        <v>4</v>
      </c>
      <c r="Z288">
        <v>66</v>
      </c>
      <c r="AA288">
        <v>0</v>
      </c>
      <c r="AB288">
        <v>0</v>
      </c>
      <c r="AC288">
        <v>109</v>
      </c>
      <c r="AD288">
        <v>40.229999999999997</v>
      </c>
      <c r="AE288">
        <v>49.867818</v>
      </c>
      <c r="AF288">
        <v>89.4</v>
      </c>
      <c r="AG288">
        <v>2.8</v>
      </c>
      <c r="AH288">
        <v>3.2</v>
      </c>
      <c r="AI288">
        <v>2.5</v>
      </c>
      <c r="AJ288">
        <v>2</v>
      </c>
      <c r="AK288">
        <v>0.1</v>
      </c>
      <c r="AL288">
        <v>0</v>
      </c>
      <c r="AM288">
        <v>2.2799999999999998</v>
      </c>
      <c r="AN288">
        <v>58.694000000000003</v>
      </c>
      <c r="AO288">
        <v>1.4450000000000001</v>
      </c>
      <c r="AP288">
        <v>17.878</v>
      </c>
      <c r="AQ288">
        <v>0.20100000000000001</v>
      </c>
      <c r="AR288">
        <v>3.8319999999999999</v>
      </c>
      <c r="AS288">
        <v>63.223999999999997</v>
      </c>
      <c r="AT288">
        <v>138.57</v>
      </c>
      <c r="AU288">
        <v>4.34</v>
      </c>
      <c r="AV288">
        <v>4.96</v>
      </c>
      <c r="AW288">
        <v>3.875</v>
      </c>
      <c r="AX288">
        <v>3.1</v>
      </c>
      <c r="AY288">
        <v>0.155</v>
      </c>
      <c r="AZ288">
        <v>0</v>
      </c>
      <c r="BA288">
        <v>0</v>
      </c>
      <c r="BB288">
        <v>218</v>
      </c>
      <c r="BC288" t="s">
        <v>67</v>
      </c>
      <c r="BD288">
        <v>0</v>
      </c>
      <c r="BE288" t="s">
        <v>68</v>
      </c>
      <c r="BF288" t="s">
        <v>69</v>
      </c>
      <c r="BG288">
        <v>1.17</v>
      </c>
      <c r="BH288">
        <v>0</v>
      </c>
      <c r="BI288" s="1">
        <v>45824.325862812497</v>
      </c>
      <c r="BJ288">
        <v>3.6</v>
      </c>
      <c r="BK288">
        <v>0.74109999999999998</v>
      </c>
      <c r="BL288" s="36">
        <f>HLOOKUP($A288,차량별코스!$E$1:$AZ$20,_xlfn.XLOOKUP(탕데이터!$I288,차량별코스!$D$2:$D$20,차량별코스!$A$2:$A$20),0)</f>
        <v>7</v>
      </c>
      <c r="BM288">
        <f t="shared" si="67"/>
        <v>2915.0699999999988</v>
      </c>
      <c r="BN288">
        <f t="shared" si="68"/>
        <v>347.69499999999999</v>
      </c>
      <c r="BO288">
        <f>IF(COUNTIFS($BL$2:$BL288,$BL288,$O$2:$O288,$O288,$G$2:$G288,$G288)=1,_xlfn.MAXIFS($BO$2:$BO287,$O$2:$O287,$O288,$G$2:$G287,$G288)+1,_xlfn.MAXIFS($BO$2:$BO287,$O$2:$O287,$O288,$G$2:$G287,$G288))</f>
        <v>5</v>
      </c>
      <c r="BP288">
        <f t="shared" si="69"/>
        <v>6545.8539999999994</v>
      </c>
      <c r="BQ288">
        <f t="shared" si="70"/>
        <v>261.54799999999994</v>
      </c>
      <c r="BR288">
        <f t="shared" si="71"/>
        <v>298.91200000000003</v>
      </c>
      <c r="BS288">
        <f t="shared" si="72"/>
        <v>233.52500000000001</v>
      </c>
      <c r="BT288">
        <f t="shared" si="73"/>
        <v>186.82</v>
      </c>
      <c r="BU288">
        <f t="shared" si="74"/>
        <v>9.3410000000000011</v>
      </c>
      <c r="BV288">
        <f t="shared" si="75"/>
        <v>0</v>
      </c>
      <c r="BW288">
        <f t="shared" si="76"/>
        <v>7535.9999999999991</v>
      </c>
      <c r="BX288">
        <f t="shared" si="77"/>
        <v>1353</v>
      </c>
      <c r="BY288" t="str">
        <f t="shared" si="78"/>
        <v>직행1</v>
      </c>
      <c r="BZ288">
        <f t="shared" si="79"/>
        <v>7</v>
      </c>
    </row>
    <row r="289" spans="1:78" x14ac:dyDescent="0.3">
      <c r="A289" s="32">
        <f t="shared" si="80"/>
        <v>45819</v>
      </c>
      <c r="B289" s="1">
        <v>45819.768599537034</v>
      </c>
      <c r="C289" t="s">
        <v>60</v>
      </c>
      <c r="D289" t="s">
        <v>60</v>
      </c>
      <c r="E289" t="s">
        <v>60</v>
      </c>
      <c r="F289" t="s">
        <v>61</v>
      </c>
      <c r="G289" t="s">
        <v>62</v>
      </c>
      <c r="H289" t="s">
        <v>63</v>
      </c>
      <c r="I289" t="s">
        <v>76</v>
      </c>
      <c r="J289" t="s">
        <v>65</v>
      </c>
      <c r="K289" t="s">
        <v>66</v>
      </c>
      <c r="L289">
        <v>14</v>
      </c>
      <c r="M289">
        <v>1</v>
      </c>
      <c r="N289">
        <v>168</v>
      </c>
      <c r="O289">
        <v>1353</v>
      </c>
      <c r="P289" t="s">
        <v>241</v>
      </c>
      <c r="Q289" s="1">
        <v>45786.607561423611</v>
      </c>
      <c r="R289">
        <v>102.47199999999999</v>
      </c>
      <c r="S289">
        <v>42.1</v>
      </c>
      <c r="T289">
        <v>2.4340000000000002</v>
      </c>
      <c r="U289">
        <v>8054</v>
      </c>
      <c r="V289">
        <v>188</v>
      </c>
      <c r="W289">
        <v>2012</v>
      </c>
      <c r="X289">
        <v>2141</v>
      </c>
      <c r="Y289">
        <v>10</v>
      </c>
      <c r="Z289">
        <v>87</v>
      </c>
      <c r="AA289">
        <v>0</v>
      </c>
      <c r="AB289">
        <v>0</v>
      </c>
      <c r="AC289">
        <v>114</v>
      </c>
      <c r="AD289">
        <v>45.8</v>
      </c>
      <c r="AE289">
        <v>63.016568999999997</v>
      </c>
      <c r="AF289">
        <v>91.9</v>
      </c>
      <c r="AG289">
        <v>1.4</v>
      </c>
      <c r="AH289">
        <v>1.6</v>
      </c>
      <c r="AI289">
        <v>1.5</v>
      </c>
      <c r="AJ289">
        <v>2</v>
      </c>
      <c r="AK289">
        <v>1.6</v>
      </c>
      <c r="AL289">
        <v>0</v>
      </c>
      <c r="AM289">
        <v>2.08</v>
      </c>
      <c r="AN289">
        <v>83.802999999999997</v>
      </c>
      <c r="AO289">
        <v>2.3340000000000001</v>
      </c>
      <c r="AP289">
        <v>24.981000000000002</v>
      </c>
      <c r="AQ289">
        <v>0.20499999999999999</v>
      </c>
      <c r="AR289">
        <v>9.7590000000000003</v>
      </c>
      <c r="AS289">
        <v>84.900999999999996</v>
      </c>
      <c r="AT289">
        <v>122.533</v>
      </c>
      <c r="AU289">
        <v>1.867</v>
      </c>
      <c r="AV289">
        <v>2.133</v>
      </c>
      <c r="AW289">
        <v>2</v>
      </c>
      <c r="AX289">
        <v>2.6669999999999998</v>
      </c>
      <c r="AY289">
        <v>2.133</v>
      </c>
      <c r="AZ289">
        <v>0</v>
      </c>
      <c r="BA289">
        <v>0</v>
      </c>
      <c r="BB289">
        <v>194</v>
      </c>
      <c r="BC289" t="s">
        <v>67</v>
      </c>
      <c r="BD289">
        <v>0</v>
      </c>
      <c r="BE289" t="s">
        <v>68</v>
      </c>
      <c r="BF289" t="s">
        <v>69</v>
      </c>
      <c r="BG289">
        <v>1.17</v>
      </c>
      <c r="BH289">
        <v>0</v>
      </c>
      <c r="BI289" s="1">
        <v>45824.325862812497</v>
      </c>
      <c r="BJ289">
        <v>3.6</v>
      </c>
      <c r="BK289">
        <v>0.67610000000000003</v>
      </c>
      <c r="BL289" s="36">
        <f>HLOOKUP($A289,차량별코스!$E$1:$AZ$20,_xlfn.XLOOKUP(탕데이터!$I289,차량별코스!$D$2:$D$20,차량별코스!$A$2:$A$20),0)</f>
        <v>7</v>
      </c>
      <c r="BM289">
        <f t="shared" si="67"/>
        <v>2915.0699999999988</v>
      </c>
      <c r="BN289">
        <f t="shared" si="68"/>
        <v>347.69499999999999</v>
      </c>
      <c r="BO289">
        <f>IF(COUNTIFS($BL$2:$BL289,$BL289,$O$2:$O289,$O289,$G$2:$G289,$G289)=1,_xlfn.MAXIFS($BO$2:$BO288,$O$2:$O288,$O289,$G$2:$G288,$G289)+1,_xlfn.MAXIFS($BO$2:$BO288,$O$2:$O288,$O289,$G$2:$G288,$G289))</f>
        <v>5</v>
      </c>
      <c r="BP289">
        <f t="shared" si="69"/>
        <v>5201.6260000000002</v>
      </c>
      <c r="BQ289">
        <f t="shared" si="70"/>
        <v>112.75599999999999</v>
      </c>
      <c r="BR289">
        <f t="shared" si="71"/>
        <v>128.864</v>
      </c>
      <c r="BS289">
        <f t="shared" si="72"/>
        <v>120.81</v>
      </c>
      <c r="BT289">
        <f t="shared" si="73"/>
        <v>161.08000000000001</v>
      </c>
      <c r="BU289">
        <f t="shared" si="74"/>
        <v>128.864</v>
      </c>
      <c r="BV289">
        <f t="shared" si="75"/>
        <v>0</v>
      </c>
      <c r="BW289">
        <f t="shared" si="76"/>
        <v>5854</v>
      </c>
      <c r="BX289">
        <f t="shared" si="77"/>
        <v>1353</v>
      </c>
      <c r="BY289" t="str">
        <f t="shared" si="78"/>
        <v>직행1</v>
      </c>
      <c r="BZ289">
        <f t="shared" si="79"/>
        <v>7</v>
      </c>
    </row>
    <row r="290" spans="1:78" x14ac:dyDescent="0.3">
      <c r="A290" s="32">
        <f t="shared" si="80"/>
        <v>45820</v>
      </c>
      <c r="B290" s="1">
        <v>45820.269305555557</v>
      </c>
      <c r="C290" t="s">
        <v>60</v>
      </c>
      <c r="D290" t="s">
        <v>60</v>
      </c>
      <c r="E290" t="s">
        <v>60</v>
      </c>
      <c r="F290" t="s">
        <v>61</v>
      </c>
      <c r="G290" t="s">
        <v>62</v>
      </c>
      <c r="H290" t="s">
        <v>63</v>
      </c>
      <c r="I290" t="s">
        <v>76</v>
      </c>
      <c r="J290" t="s">
        <v>65</v>
      </c>
      <c r="K290" t="s">
        <v>66</v>
      </c>
      <c r="L290">
        <v>14</v>
      </c>
      <c r="M290">
        <v>1</v>
      </c>
      <c r="N290">
        <v>168</v>
      </c>
      <c r="O290">
        <v>1353</v>
      </c>
      <c r="P290" t="s">
        <v>241</v>
      </c>
      <c r="Q290" s="1">
        <v>45786.607561423611</v>
      </c>
      <c r="R290">
        <v>17.568999999999999</v>
      </c>
      <c r="S290">
        <v>5.5209999999999999</v>
      </c>
      <c r="T290">
        <v>3.1819999999999999</v>
      </c>
      <c r="U290">
        <v>1223</v>
      </c>
      <c r="V290">
        <v>145</v>
      </c>
      <c r="W290">
        <v>79</v>
      </c>
      <c r="X290">
        <v>252</v>
      </c>
      <c r="Y290">
        <v>0</v>
      </c>
      <c r="Z290">
        <v>1</v>
      </c>
      <c r="AA290">
        <v>0</v>
      </c>
      <c r="AB290">
        <v>0</v>
      </c>
      <c r="AC290">
        <v>95</v>
      </c>
      <c r="AD290">
        <v>51.72</v>
      </c>
      <c r="AE290">
        <v>63.311483000000003</v>
      </c>
      <c r="AF290">
        <v>96.2</v>
      </c>
      <c r="AG290">
        <v>0.4</v>
      </c>
      <c r="AH290">
        <v>0.6</v>
      </c>
      <c r="AI290">
        <v>1.4</v>
      </c>
      <c r="AJ290">
        <v>1.4</v>
      </c>
      <c r="AK290">
        <v>0</v>
      </c>
      <c r="AL290">
        <v>0</v>
      </c>
      <c r="AM290">
        <v>2.72</v>
      </c>
      <c r="AN290">
        <v>62.78</v>
      </c>
      <c r="AO290">
        <v>11.856</v>
      </c>
      <c r="AP290">
        <v>6.4589999999999996</v>
      </c>
      <c r="AQ290">
        <v>0.114</v>
      </c>
      <c r="AR290">
        <v>0</v>
      </c>
      <c r="AS290">
        <v>5.6920000000000002</v>
      </c>
      <c r="AT290">
        <v>19.239999999999998</v>
      </c>
      <c r="AU290">
        <v>0.08</v>
      </c>
      <c r="AV290">
        <v>0.12</v>
      </c>
      <c r="AW290">
        <v>0.28000000000000003</v>
      </c>
      <c r="AX290">
        <v>0.28000000000000003</v>
      </c>
      <c r="AY290">
        <v>0</v>
      </c>
      <c r="AZ290">
        <v>0</v>
      </c>
      <c r="BA290">
        <v>0</v>
      </c>
      <c r="BB290">
        <v>31</v>
      </c>
      <c r="BC290" t="s">
        <v>67</v>
      </c>
      <c r="BD290">
        <v>0</v>
      </c>
      <c r="BE290" t="s">
        <v>68</v>
      </c>
      <c r="BF290" t="s">
        <v>69</v>
      </c>
      <c r="BG290">
        <v>1.17</v>
      </c>
      <c r="BH290">
        <v>0</v>
      </c>
      <c r="BI290" s="1">
        <v>45824.325862812497</v>
      </c>
      <c r="BJ290">
        <v>3.6</v>
      </c>
      <c r="BK290">
        <v>0.88390000000000002</v>
      </c>
      <c r="BL290" s="36">
        <f>HLOOKUP($A290,차량별코스!$E$1:$AZ$20,_xlfn.XLOOKUP(탕데이터!$I290,차량별코스!$D$2:$D$20,차량별코스!$A$2:$A$20),0)</f>
        <v>8</v>
      </c>
      <c r="BM290">
        <f t="shared" si="67"/>
        <v>2915.0699999999988</v>
      </c>
      <c r="BN290">
        <f t="shared" si="68"/>
        <v>623.06200000000013</v>
      </c>
      <c r="BO290">
        <f>IF(COUNTIFS($BL$2:$BL290,$BL290,$O$2:$O290,$O290,$G$2:$G290,$G290)=1,_xlfn.MAXIFS($BO$2:$BO289,$O$2:$O289,$O290,$G$2:$G289,$G290)+1,_xlfn.MAXIFS($BO$2:$BO289,$O$2:$O289,$O290,$G$2:$G289,$G290))</f>
        <v>5</v>
      </c>
      <c r="BP290">
        <f t="shared" si="69"/>
        <v>952.52600000000007</v>
      </c>
      <c r="BQ290">
        <f t="shared" si="70"/>
        <v>4.8920000000000003</v>
      </c>
      <c r="BR290">
        <f t="shared" si="71"/>
        <v>7.3380000000000001</v>
      </c>
      <c r="BS290">
        <f t="shared" si="72"/>
        <v>17.122</v>
      </c>
      <c r="BT290">
        <f t="shared" si="73"/>
        <v>17.122</v>
      </c>
      <c r="BU290">
        <f t="shared" si="74"/>
        <v>0</v>
      </c>
      <c r="BV290">
        <f t="shared" si="75"/>
        <v>0</v>
      </c>
      <c r="BW290">
        <f t="shared" si="76"/>
        <v>999</v>
      </c>
      <c r="BX290">
        <f t="shared" si="77"/>
        <v>1353</v>
      </c>
      <c r="BY290" t="str">
        <f t="shared" si="78"/>
        <v>직행1</v>
      </c>
      <c r="BZ290">
        <f t="shared" si="79"/>
        <v>8</v>
      </c>
    </row>
    <row r="291" spans="1:78" x14ac:dyDescent="0.3">
      <c r="A291" s="32">
        <f t="shared" si="80"/>
        <v>45820</v>
      </c>
      <c r="B291" s="1">
        <v>45820.291076388887</v>
      </c>
      <c r="C291" t="s">
        <v>60</v>
      </c>
      <c r="D291" t="s">
        <v>60</v>
      </c>
      <c r="E291" t="s">
        <v>60</v>
      </c>
      <c r="F291" t="s">
        <v>61</v>
      </c>
      <c r="G291" t="s">
        <v>62</v>
      </c>
      <c r="H291" t="s">
        <v>63</v>
      </c>
      <c r="I291" t="s">
        <v>76</v>
      </c>
      <c r="J291" t="s">
        <v>65</v>
      </c>
      <c r="K291" t="s">
        <v>66</v>
      </c>
      <c r="L291">
        <v>14</v>
      </c>
      <c r="M291">
        <v>1</v>
      </c>
      <c r="N291">
        <v>168</v>
      </c>
      <c r="O291">
        <v>1353</v>
      </c>
      <c r="P291" t="s">
        <v>241</v>
      </c>
      <c r="Q291" s="1">
        <v>45786.607561423611</v>
      </c>
      <c r="R291">
        <v>41.311999999999998</v>
      </c>
      <c r="S291">
        <v>13.957000000000001</v>
      </c>
      <c r="T291">
        <v>2.96</v>
      </c>
      <c r="U291">
        <v>3521</v>
      </c>
      <c r="V291">
        <v>44</v>
      </c>
      <c r="W291">
        <v>533</v>
      </c>
      <c r="X291">
        <v>706</v>
      </c>
      <c r="Y291">
        <v>1</v>
      </c>
      <c r="Z291">
        <v>5</v>
      </c>
      <c r="AA291">
        <v>0</v>
      </c>
      <c r="AB291">
        <v>0</v>
      </c>
      <c r="AC291">
        <v>96</v>
      </c>
      <c r="AD291">
        <v>42.24</v>
      </c>
      <c r="AE291">
        <v>50.517377000000003</v>
      </c>
      <c r="AF291">
        <v>63.7</v>
      </c>
      <c r="AG291">
        <v>10.1</v>
      </c>
      <c r="AH291">
        <v>8.3000000000000007</v>
      </c>
      <c r="AI291">
        <v>11.4</v>
      </c>
      <c r="AJ291">
        <v>6.4</v>
      </c>
      <c r="AK291">
        <v>0</v>
      </c>
      <c r="AL291">
        <v>0</v>
      </c>
      <c r="AM291">
        <v>2.5299999999999998</v>
      </c>
      <c r="AN291">
        <v>52.8</v>
      </c>
      <c r="AO291">
        <v>1.25</v>
      </c>
      <c r="AP291">
        <v>15.138</v>
      </c>
      <c r="AQ291">
        <v>0.16900000000000001</v>
      </c>
      <c r="AR291">
        <v>2.4209999999999998</v>
      </c>
      <c r="AS291">
        <v>12.103</v>
      </c>
      <c r="AT291">
        <v>37.158000000000001</v>
      </c>
      <c r="AU291">
        <v>5.8920000000000003</v>
      </c>
      <c r="AV291">
        <v>4.8419999999999996</v>
      </c>
      <c r="AW291">
        <v>6.65</v>
      </c>
      <c r="AX291">
        <v>3.7330000000000001</v>
      </c>
      <c r="AY291">
        <v>0</v>
      </c>
      <c r="AZ291">
        <v>0</v>
      </c>
      <c r="BA291">
        <v>0</v>
      </c>
      <c r="BB291">
        <v>87</v>
      </c>
      <c r="BC291" t="s">
        <v>67</v>
      </c>
      <c r="BD291">
        <v>0</v>
      </c>
      <c r="BE291" t="s">
        <v>68</v>
      </c>
      <c r="BF291" t="s">
        <v>69</v>
      </c>
      <c r="BG291">
        <v>1.17</v>
      </c>
      <c r="BH291">
        <v>0</v>
      </c>
      <c r="BI291" s="1">
        <v>45824.325862812497</v>
      </c>
      <c r="BJ291">
        <v>3.6</v>
      </c>
      <c r="BK291">
        <v>0.82220000000000004</v>
      </c>
      <c r="BL291" s="36">
        <f>HLOOKUP($A291,차량별코스!$E$1:$AZ$20,_xlfn.XLOOKUP(탕데이터!$I291,차량별코스!$D$2:$D$20,차량별코스!$A$2:$A$20),0)</f>
        <v>8</v>
      </c>
      <c r="BM291">
        <f t="shared" si="67"/>
        <v>2915.0699999999988</v>
      </c>
      <c r="BN291">
        <f t="shared" si="68"/>
        <v>623.06200000000013</v>
      </c>
      <c r="BO291">
        <f>IF(COUNTIFS($BL$2:$BL291,$BL291,$O$2:$O291,$O291,$G$2:$G291,$G291)=1,_xlfn.MAXIFS($BO$2:$BO290,$O$2:$O290,$O291,$G$2:$G290,$G291)+1,_xlfn.MAXIFS($BO$2:$BO290,$O$2:$O290,$O291,$G$2:$G290,$G291))</f>
        <v>5</v>
      </c>
      <c r="BP291">
        <f t="shared" si="69"/>
        <v>1665.877</v>
      </c>
      <c r="BQ291">
        <f t="shared" si="70"/>
        <v>355.62099999999998</v>
      </c>
      <c r="BR291">
        <f t="shared" si="71"/>
        <v>292.24299999999999</v>
      </c>
      <c r="BS291">
        <f t="shared" si="72"/>
        <v>401.39400000000001</v>
      </c>
      <c r="BT291">
        <f t="shared" si="73"/>
        <v>225.34399999999999</v>
      </c>
      <c r="BU291">
        <f t="shared" si="74"/>
        <v>0</v>
      </c>
      <c r="BV291">
        <f t="shared" si="75"/>
        <v>0</v>
      </c>
      <c r="BW291">
        <f t="shared" si="76"/>
        <v>2940.4790000000003</v>
      </c>
      <c r="BX291">
        <f t="shared" si="77"/>
        <v>1353</v>
      </c>
      <c r="BY291" t="str">
        <f t="shared" si="78"/>
        <v>직행1</v>
      </c>
      <c r="BZ291">
        <f t="shared" si="79"/>
        <v>8</v>
      </c>
    </row>
    <row r="292" spans="1:78" x14ac:dyDescent="0.3">
      <c r="A292" s="32">
        <f t="shared" si="80"/>
        <v>45820</v>
      </c>
      <c r="B292" s="1">
        <v>45820.340277777781</v>
      </c>
      <c r="C292" t="s">
        <v>60</v>
      </c>
      <c r="D292" t="s">
        <v>60</v>
      </c>
      <c r="E292" t="s">
        <v>60</v>
      </c>
      <c r="F292" t="s">
        <v>61</v>
      </c>
      <c r="G292" t="s">
        <v>62</v>
      </c>
      <c r="H292" t="s">
        <v>63</v>
      </c>
      <c r="I292" t="s">
        <v>76</v>
      </c>
      <c r="J292" t="s">
        <v>65</v>
      </c>
      <c r="K292" t="s">
        <v>66</v>
      </c>
      <c r="L292">
        <v>14</v>
      </c>
      <c r="M292">
        <v>1</v>
      </c>
      <c r="N292">
        <v>168</v>
      </c>
      <c r="O292">
        <v>1353</v>
      </c>
      <c r="P292" t="s">
        <v>241</v>
      </c>
      <c r="Q292" s="1">
        <v>45786.607561423611</v>
      </c>
      <c r="R292">
        <v>20.003</v>
      </c>
      <c r="S292">
        <v>8.3000000000000007</v>
      </c>
      <c r="T292">
        <v>2.41</v>
      </c>
      <c r="U292">
        <v>1440</v>
      </c>
      <c r="V292">
        <v>1</v>
      </c>
      <c r="W292">
        <v>142</v>
      </c>
      <c r="X292">
        <v>365</v>
      </c>
      <c r="Y292">
        <v>2</v>
      </c>
      <c r="Z292">
        <v>19</v>
      </c>
      <c r="AA292">
        <v>0</v>
      </c>
      <c r="AB292">
        <v>0</v>
      </c>
      <c r="AC292">
        <v>108</v>
      </c>
      <c r="AD292">
        <v>50.01</v>
      </c>
      <c r="AE292">
        <v>55.520859999999999</v>
      </c>
      <c r="AF292">
        <v>94.5</v>
      </c>
      <c r="AG292">
        <v>1.2</v>
      </c>
      <c r="AH292">
        <v>1.4</v>
      </c>
      <c r="AI292">
        <v>1.4</v>
      </c>
      <c r="AJ292">
        <v>1.4</v>
      </c>
      <c r="AK292">
        <v>0.1</v>
      </c>
      <c r="AL292">
        <v>0</v>
      </c>
      <c r="AM292">
        <v>2.06</v>
      </c>
      <c r="AN292">
        <v>74.048000000000002</v>
      </c>
      <c r="AO292">
        <v>6.9000000000000006E-2</v>
      </c>
      <c r="AP292">
        <v>9.8610000000000007</v>
      </c>
      <c r="AQ292">
        <v>0.15</v>
      </c>
      <c r="AR292">
        <v>9.9990000000000006</v>
      </c>
      <c r="AS292">
        <v>94.986000000000004</v>
      </c>
      <c r="AT292">
        <v>22.05</v>
      </c>
      <c r="AU292">
        <v>0.28000000000000003</v>
      </c>
      <c r="AV292">
        <v>0.32700000000000001</v>
      </c>
      <c r="AW292">
        <v>0.32700000000000001</v>
      </c>
      <c r="AX292">
        <v>0.32700000000000001</v>
      </c>
      <c r="AY292">
        <v>2.3E-2</v>
      </c>
      <c r="AZ292">
        <v>0</v>
      </c>
      <c r="BA292">
        <v>0</v>
      </c>
      <c r="BB292">
        <v>34</v>
      </c>
      <c r="BC292" t="s">
        <v>67</v>
      </c>
      <c r="BD292">
        <v>0</v>
      </c>
      <c r="BE292" t="s">
        <v>68</v>
      </c>
      <c r="BF292" t="s">
        <v>69</v>
      </c>
      <c r="BG292">
        <v>1.17</v>
      </c>
      <c r="BH292">
        <v>0</v>
      </c>
      <c r="BI292" s="1">
        <v>45824.325862812497</v>
      </c>
      <c r="BJ292">
        <v>3.6</v>
      </c>
      <c r="BK292">
        <v>0.6694</v>
      </c>
      <c r="BL292" s="36">
        <f>HLOOKUP($A292,차량별코스!$E$1:$AZ$20,_xlfn.XLOOKUP(탕데이터!$I292,차량별코스!$D$2:$D$20,차량별코스!$A$2:$A$20),0)</f>
        <v>8</v>
      </c>
      <c r="BM292">
        <f t="shared" si="67"/>
        <v>2915.0699999999988</v>
      </c>
      <c r="BN292">
        <f t="shared" si="68"/>
        <v>623.06200000000013</v>
      </c>
      <c r="BO292">
        <f>IF(COUNTIFS($BL$2:$BL292,$BL292,$O$2:$O292,$O292,$G$2:$G292,$G292)=1,_xlfn.MAXIFS($BO$2:$BO291,$O$2:$O291,$O292,$G$2:$G291,$G292)+1,_xlfn.MAXIFS($BO$2:$BO291,$O$2:$O291,$O292,$G$2:$G291,$G292))</f>
        <v>5</v>
      </c>
      <c r="BP292">
        <f t="shared" si="69"/>
        <v>1217.8</v>
      </c>
      <c r="BQ292">
        <f t="shared" si="70"/>
        <v>17.28</v>
      </c>
      <c r="BR292">
        <f t="shared" si="71"/>
        <v>20.159999999999997</v>
      </c>
      <c r="BS292">
        <f t="shared" si="72"/>
        <v>20.159999999999997</v>
      </c>
      <c r="BT292">
        <f t="shared" si="73"/>
        <v>20.159999999999997</v>
      </c>
      <c r="BU292">
        <f t="shared" si="74"/>
        <v>1.44</v>
      </c>
      <c r="BV292">
        <f t="shared" si="75"/>
        <v>0</v>
      </c>
      <c r="BW292">
        <f t="shared" si="76"/>
        <v>1297.0000000000002</v>
      </c>
      <c r="BX292">
        <f t="shared" si="77"/>
        <v>1353</v>
      </c>
      <c r="BY292" t="str">
        <f t="shared" si="78"/>
        <v>직행1</v>
      </c>
      <c r="BZ292">
        <f t="shared" si="79"/>
        <v>8</v>
      </c>
    </row>
    <row r="293" spans="1:78" x14ac:dyDescent="0.3">
      <c r="A293" s="32">
        <f t="shared" si="80"/>
        <v>45820</v>
      </c>
      <c r="B293" s="1">
        <v>45820.364224537036</v>
      </c>
      <c r="C293" t="s">
        <v>60</v>
      </c>
      <c r="D293" t="s">
        <v>60</v>
      </c>
      <c r="E293" t="s">
        <v>60</v>
      </c>
      <c r="F293" t="s">
        <v>61</v>
      </c>
      <c r="G293" t="s">
        <v>62</v>
      </c>
      <c r="H293" t="s">
        <v>63</v>
      </c>
      <c r="I293" t="s">
        <v>76</v>
      </c>
      <c r="J293" t="s">
        <v>65</v>
      </c>
      <c r="K293" t="s">
        <v>66</v>
      </c>
      <c r="L293">
        <v>14</v>
      </c>
      <c r="M293">
        <v>1</v>
      </c>
      <c r="N293">
        <v>168</v>
      </c>
      <c r="O293">
        <v>1353</v>
      </c>
      <c r="P293" t="s">
        <v>241</v>
      </c>
      <c r="Q293" s="1">
        <v>45786.607561423611</v>
      </c>
      <c r="R293">
        <v>43.723999999999997</v>
      </c>
      <c r="S293">
        <v>18.053000000000001</v>
      </c>
      <c r="T293">
        <v>2.4220000000000002</v>
      </c>
      <c r="U293">
        <v>4078</v>
      </c>
      <c r="V293">
        <v>98</v>
      </c>
      <c r="W293">
        <v>852</v>
      </c>
      <c r="X293">
        <v>910</v>
      </c>
      <c r="Y293">
        <v>4</v>
      </c>
      <c r="Z293">
        <v>35</v>
      </c>
      <c r="AA293">
        <v>0</v>
      </c>
      <c r="AB293">
        <v>0</v>
      </c>
      <c r="AC293">
        <v>108</v>
      </c>
      <c r="AD293">
        <v>38.6</v>
      </c>
      <c r="AE293">
        <v>50.321731999999997</v>
      </c>
      <c r="AF293">
        <v>33.6</v>
      </c>
      <c r="AG293">
        <v>15.5</v>
      </c>
      <c r="AH293">
        <v>20.6</v>
      </c>
      <c r="AI293">
        <v>17.2</v>
      </c>
      <c r="AJ293">
        <v>9</v>
      </c>
      <c r="AK293">
        <v>4.0999999999999996</v>
      </c>
      <c r="AL293">
        <v>0</v>
      </c>
      <c r="AM293">
        <v>2.0699999999999998</v>
      </c>
      <c r="AN293">
        <v>66.007999999999996</v>
      </c>
      <c r="AO293">
        <v>2.403</v>
      </c>
      <c r="AP293">
        <v>20.893000000000001</v>
      </c>
      <c r="AQ293">
        <v>0.20599999999999999</v>
      </c>
      <c r="AR293">
        <v>9.1479999999999997</v>
      </c>
      <c r="AS293">
        <v>80.048000000000002</v>
      </c>
      <c r="AT293">
        <v>22.4</v>
      </c>
      <c r="AU293">
        <v>10.333</v>
      </c>
      <c r="AV293">
        <v>13.733000000000001</v>
      </c>
      <c r="AW293">
        <v>11.467000000000001</v>
      </c>
      <c r="AX293">
        <v>6</v>
      </c>
      <c r="AY293">
        <v>2.7330000000000001</v>
      </c>
      <c r="AZ293">
        <v>0</v>
      </c>
      <c r="BA293">
        <v>0</v>
      </c>
      <c r="BB293">
        <v>94</v>
      </c>
      <c r="BC293" t="s">
        <v>67</v>
      </c>
      <c r="BD293">
        <v>0</v>
      </c>
      <c r="BE293" t="s">
        <v>68</v>
      </c>
      <c r="BF293" t="s">
        <v>69</v>
      </c>
      <c r="BG293">
        <v>1.17</v>
      </c>
      <c r="BH293">
        <v>0</v>
      </c>
      <c r="BI293" s="1">
        <v>45824.325862812497</v>
      </c>
      <c r="BJ293">
        <v>3.6</v>
      </c>
      <c r="BK293">
        <v>0.67279999999999995</v>
      </c>
      <c r="BL293" s="36">
        <f>HLOOKUP($A293,차량별코스!$E$1:$AZ$20,_xlfn.XLOOKUP(탕데이터!$I293,차량별코스!$D$2:$D$20,차량별코스!$A$2:$A$20),0)</f>
        <v>8</v>
      </c>
      <c r="BM293">
        <f t="shared" si="67"/>
        <v>2915.0699999999988</v>
      </c>
      <c r="BN293">
        <f t="shared" si="68"/>
        <v>623.06200000000013</v>
      </c>
      <c r="BO293">
        <f>IF(COUNTIFS($BL$2:$BL293,$BL293,$O$2:$O293,$O293,$G$2:$G293,$G293)=1,_xlfn.MAXIFS($BO$2:$BO292,$O$2:$O292,$O293,$G$2:$G292,$G293)+1,_xlfn.MAXIFS($BO$2:$BO292,$O$2:$O292,$O293,$G$2:$G292,$G293))</f>
        <v>5</v>
      </c>
      <c r="BP293">
        <f t="shared" si="69"/>
        <v>420.20800000000008</v>
      </c>
      <c r="BQ293">
        <f t="shared" si="70"/>
        <v>632.09</v>
      </c>
      <c r="BR293">
        <f t="shared" si="71"/>
        <v>840.0680000000001</v>
      </c>
      <c r="BS293">
        <f t="shared" si="72"/>
        <v>701.41599999999994</v>
      </c>
      <c r="BT293">
        <f t="shared" si="73"/>
        <v>367.02</v>
      </c>
      <c r="BU293">
        <f t="shared" si="74"/>
        <v>167.19799999999998</v>
      </c>
      <c r="BV293">
        <f t="shared" si="75"/>
        <v>0</v>
      </c>
      <c r="BW293">
        <f t="shared" si="76"/>
        <v>3128</v>
      </c>
      <c r="BX293">
        <f t="shared" si="77"/>
        <v>1353</v>
      </c>
      <c r="BY293" t="str">
        <f t="shared" si="78"/>
        <v>직행1</v>
      </c>
      <c r="BZ293">
        <f t="shared" si="79"/>
        <v>8</v>
      </c>
    </row>
    <row r="294" spans="1:78" x14ac:dyDescent="0.3">
      <c r="A294" s="32">
        <f t="shared" si="80"/>
        <v>45820</v>
      </c>
      <c r="B294" s="1">
        <v>45820.553101851852</v>
      </c>
      <c r="C294" t="s">
        <v>60</v>
      </c>
      <c r="D294" t="s">
        <v>60</v>
      </c>
      <c r="E294" t="s">
        <v>60</v>
      </c>
      <c r="F294" t="s">
        <v>61</v>
      </c>
      <c r="G294" t="s">
        <v>62</v>
      </c>
      <c r="H294" t="s">
        <v>63</v>
      </c>
      <c r="I294" t="s">
        <v>76</v>
      </c>
      <c r="J294" t="s">
        <v>65</v>
      </c>
      <c r="K294" t="s">
        <v>66</v>
      </c>
      <c r="L294">
        <v>14</v>
      </c>
      <c r="M294">
        <v>1</v>
      </c>
      <c r="N294">
        <v>168</v>
      </c>
      <c r="O294">
        <v>1353</v>
      </c>
      <c r="P294" t="s">
        <v>241</v>
      </c>
      <c r="Q294" s="1">
        <v>45786.607561423611</v>
      </c>
      <c r="R294">
        <v>122.07599999999999</v>
      </c>
      <c r="S294">
        <v>50.154000000000003</v>
      </c>
      <c r="T294">
        <v>2.4340000000000002</v>
      </c>
      <c r="U294">
        <v>11501</v>
      </c>
      <c r="V294">
        <v>122</v>
      </c>
      <c r="W294">
        <v>3078</v>
      </c>
      <c r="X294">
        <v>2593</v>
      </c>
      <c r="Y294">
        <v>2</v>
      </c>
      <c r="Z294">
        <v>73</v>
      </c>
      <c r="AA294">
        <v>1</v>
      </c>
      <c r="AB294">
        <v>363</v>
      </c>
      <c r="AC294">
        <v>109</v>
      </c>
      <c r="AD294">
        <v>38.21</v>
      </c>
      <c r="AE294">
        <v>52.942231999999997</v>
      </c>
      <c r="AF294">
        <v>84.8</v>
      </c>
      <c r="AG294">
        <v>3.5</v>
      </c>
      <c r="AH294">
        <v>4.4000000000000004</v>
      </c>
      <c r="AI294">
        <v>3.5</v>
      </c>
      <c r="AJ294">
        <v>3.5</v>
      </c>
      <c r="AK294">
        <v>0.4</v>
      </c>
      <c r="AL294">
        <v>0</v>
      </c>
      <c r="AM294">
        <v>2.08</v>
      </c>
      <c r="AN294">
        <v>69.201999999999998</v>
      </c>
      <c r="AO294">
        <v>1.0609999999999999</v>
      </c>
      <c r="AP294">
        <v>26.763000000000002</v>
      </c>
      <c r="AQ294">
        <v>0.20499999999999999</v>
      </c>
      <c r="AR294">
        <v>1.6379999999999999</v>
      </c>
      <c r="AS294">
        <v>59.798999999999999</v>
      </c>
      <c r="AT294">
        <v>162.53299999999999</v>
      </c>
      <c r="AU294">
        <v>6.7080000000000002</v>
      </c>
      <c r="AV294">
        <v>8.4329999999999998</v>
      </c>
      <c r="AW294">
        <v>6.7080000000000002</v>
      </c>
      <c r="AX294">
        <v>6.7080000000000002</v>
      </c>
      <c r="AY294">
        <v>0.76700000000000002</v>
      </c>
      <c r="AZ294">
        <v>0</v>
      </c>
      <c r="BA294">
        <v>0</v>
      </c>
      <c r="BB294">
        <v>273</v>
      </c>
      <c r="BC294" t="s">
        <v>67</v>
      </c>
      <c r="BD294">
        <v>0</v>
      </c>
      <c r="BE294" t="s">
        <v>68</v>
      </c>
      <c r="BF294" t="s">
        <v>69</v>
      </c>
      <c r="BG294">
        <v>1.17</v>
      </c>
      <c r="BH294">
        <v>0</v>
      </c>
      <c r="BI294" s="1">
        <v>45824.325862812497</v>
      </c>
      <c r="BJ294">
        <v>3.6</v>
      </c>
      <c r="BK294">
        <v>0.67610000000000003</v>
      </c>
      <c r="BL294" s="36">
        <f>HLOOKUP($A294,차량별코스!$E$1:$AZ$20,_xlfn.XLOOKUP(탕데이터!$I294,차량별코스!$D$2:$D$20,차량별코스!$A$2:$A$20),0)</f>
        <v>8</v>
      </c>
      <c r="BM294">
        <f t="shared" si="67"/>
        <v>2915.0699999999988</v>
      </c>
      <c r="BN294">
        <f t="shared" si="68"/>
        <v>623.06200000000013</v>
      </c>
      <c r="BO294">
        <f>IF(COUNTIFS($BL$2:$BL294,$BL294,$O$2:$O294,$O294,$G$2:$G294,$G294)=1,_xlfn.MAXIFS($BO$2:$BO293,$O$2:$O293,$O294,$G$2:$G293,$G294)+1,_xlfn.MAXIFS($BO$2:$BO293,$O$2:$O293,$O294,$G$2:$G293,$G294))</f>
        <v>5</v>
      </c>
      <c r="BP294">
        <f t="shared" si="69"/>
        <v>6552.848</v>
      </c>
      <c r="BQ294">
        <f t="shared" si="70"/>
        <v>402.53500000000003</v>
      </c>
      <c r="BR294">
        <f t="shared" si="71"/>
        <v>506.04400000000004</v>
      </c>
      <c r="BS294">
        <f t="shared" si="72"/>
        <v>402.53500000000003</v>
      </c>
      <c r="BT294">
        <f t="shared" si="73"/>
        <v>402.53500000000003</v>
      </c>
      <c r="BU294">
        <f t="shared" si="74"/>
        <v>46.003999999999998</v>
      </c>
      <c r="BV294">
        <f t="shared" si="75"/>
        <v>0</v>
      </c>
      <c r="BW294">
        <f t="shared" si="76"/>
        <v>8312.5010000000002</v>
      </c>
      <c r="BX294">
        <f t="shared" si="77"/>
        <v>1353</v>
      </c>
      <c r="BY294" t="str">
        <f t="shared" si="78"/>
        <v>직행1</v>
      </c>
      <c r="BZ294">
        <f t="shared" si="79"/>
        <v>8</v>
      </c>
    </row>
    <row r="295" spans="1:78" x14ac:dyDescent="0.3">
      <c r="A295" s="32">
        <f t="shared" si="80"/>
        <v>45820</v>
      </c>
      <c r="B295" s="1">
        <v>45820.770798611113</v>
      </c>
      <c r="C295" t="s">
        <v>60</v>
      </c>
      <c r="D295" t="s">
        <v>60</v>
      </c>
      <c r="E295" t="s">
        <v>60</v>
      </c>
      <c r="F295" t="s">
        <v>61</v>
      </c>
      <c r="G295" t="s">
        <v>62</v>
      </c>
      <c r="H295" t="s">
        <v>63</v>
      </c>
      <c r="I295" t="s">
        <v>76</v>
      </c>
      <c r="J295" t="s">
        <v>65</v>
      </c>
      <c r="K295" t="s">
        <v>66</v>
      </c>
      <c r="L295">
        <v>14</v>
      </c>
      <c r="M295">
        <v>1</v>
      </c>
      <c r="N295">
        <v>168</v>
      </c>
      <c r="O295">
        <v>1353</v>
      </c>
      <c r="P295" t="s">
        <v>241</v>
      </c>
      <c r="Q295" s="1">
        <v>45786.607561423611</v>
      </c>
      <c r="R295">
        <v>17.513999999999999</v>
      </c>
      <c r="S295">
        <v>5.78</v>
      </c>
      <c r="T295">
        <v>3.03</v>
      </c>
      <c r="U295">
        <v>1871</v>
      </c>
      <c r="V295">
        <v>187</v>
      </c>
      <c r="W295">
        <v>474</v>
      </c>
      <c r="X295">
        <v>265</v>
      </c>
      <c r="Y295">
        <v>0</v>
      </c>
      <c r="Z295">
        <v>2</v>
      </c>
      <c r="AA295">
        <v>0</v>
      </c>
      <c r="AB295">
        <v>0</v>
      </c>
      <c r="AC295">
        <v>88</v>
      </c>
      <c r="AD295">
        <v>33.700000000000003</v>
      </c>
      <c r="AE295">
        <v>52.10763</v>
      </c>
      <c r="AF295">
        <v>96.8</v>
      </c>
      <c r="AG295">
        <v>0.5</v>
      </c>
      <c r="AH295">
        <v>0.9</v>
      </c>
      <c r="AI295">
        <v>1.5</v>
      </c>
      <c r="AJ295">
        <v>0.3</v>
      </c>
      <c r="AK295">
        <v>0</v>
      </c>
      <c r="AL295">
        <v>0</v>
      </c>
      <c r="AM295">
        <v>2.59</v>
      </c>
      <c r="AN295">
        <v>53.305</v>
      </c>
      <c r="AO295">
        <v>9.9949999999999992</v>
      </c>
      <c r="AP295">
        <v>25.334</v>
      </c>
      <c r="AQ295">
        <v>0.114</v>
      </c>
      <c r="AR295">
        <v>0</v>
      </c>
      <c r="AS295">
        <v>11.419</v>
      </c>
      <c r="AT295">
        <v>29.04</v>
      </c>
      <c r="AU295">
        <v>0.15</v>
      </c>
      <c r="AV295">
        <v>0.27</v>
      </c>
      <c r="AW295">
        <v>0.45</v>
      </c>
      <c r="AX295">
        <v>0.09</v>
      </c>
      <c r="AY295">
        <v>0</v>
      </c>
      <c r="AZ295">
        <v>0</v>
      </c>
      <c r="BA295">
        <v>0</v>
      </c>
      <c r="BB295">
        <v>42</v>
      </c>
      <c r="BC295" t="s">
        <v>67</v>
      </c>
      <c r="BD295">
        <v>0</v>
      </c>
      <c r="BE295" t="s">
        <v>68</v>
      </c>
      <c r="BF295" t="s">
        <v>69</v>
      </c>
      <c r="BG295">
        <v>1.17</v>
      </c>
      <c r="BH295">
        <v>0</v>
      </c>
      <c r="BI295" s="1">
        <v>45824.325862812497</v>
      </c>
      <c r="BJ295">
        <v>3.6</v>
      </c>
      <c r="BK295">
        <v>0.8417</v>
      </c>
      <c r="BL295" s="36">
        <f>HLOOKUP($A295,차량별코스!$E$1:$AZ$20,_xlfn.XLOOKUP(탕데이터!$I295,차량별코스!$D$2:$D$20,차량별코스!$A$2:$A$20),0)</f>
        <v>8</v>
      </c>
      <c r="BM295">
        <f t="shared" si="67"/>
        <v>2915.0699999999988</v>
      </c>
      <c r="BN295">
        <f t="shared" si="68"/>
        <v>623.06200000000013</v>
      </c>
      <c r="BO295">
        <f>IF(COUNTIFS($BL$2:$BL295,$BL295,$O$2:$O295,$O295,$G$2:$G295,$G295)=1,_xlfn.MAXIFS($BO$2:$BO294,$O$2:$O294,$O295,$G$2:$G294,$G295)+1,_xlfn.MAXIFS($BO$2:$BO294,$O$2:$O294,$O295,$G$2:$G294,$G295))</f>
        <v>5</v>
      </c>
      <c r="BP295">
        <f t="shared" si="69"/>
        <v>1150.1279999999999</v>
      </c>
      <c r="BQ295">
        <f t="shared" si="70"/>
        <v>9.3550000000000004</v>
      </c>
      <c r="BR295">
        <f t="shared" si="71"/>
        <v>16.839000000000002</v>
      </c>
      <c r="BS295">
        <f t="shared" si="72"/>
        <v>28.064999999999998</v>
      </c>
      <c r="BT295">
        <f t="shared" si="73"/>
        <v>5.6130000000000004</v>
      </c>
      <c r="BU295">
        <f t="shared" si="74"/>
        <v>0</v>
      </c>
      <c r="BV295">
        <f t="shared" si="75"/>
        <v>0</v>
      </c>
      <c r="BW295">
        <f t="shared" si="76"/>
        <v>1210</v>
      </c>
      <c r="BX295">
        <f t="shared" si="77"/>
        <v>1353</v>
      </c>
      <c r="BY295" t="str">
        <f t="shared" si="78"/>
        <v>직행1</v>
      </c>
      <c r="BZ295">
        <f t="shared" si="79"/>
        <v>8</v>
      </c>
    </row>
    <row r="296" spans="1:78" x14ac:dyDescent="0.3">
      <c r="A296" s="32">
        <f t="shared" si="80"/>
        <v>45820</v>
      </c>
      <c r="B296" s="1">
        <v>45820.797708333332</v>
      </c>
      <c r="C296" t="s">
        <v>60</v>
      </c>
      <c r="D296" t="s">
        <v>60</v>
      </c>
      <c r="E296" t="s">
        <v>60</v>
      </c>
      <c r="F296" t="s">
        <v>61</v>
      </c>
      <c r="G296" t="s">
        <v>62</v>
      </c>
      <c r="H296" t="s">
        <v>63</v>
      </c>
      <c r="I296" t="s">
        <v>76</v>
      </c>
      <c r="J296" t="s">
        <v>65</v>
      </c>
      <c r="K296" t="s">
        <v>66</v>
      </c>
      <c r="L296">
        <v>14</v>
      </c>
      <c r="M296">
        <v>1</v>
      </c>
      <c r="N296">
        <v>168</v>
      </c>
      <c r="O296">
        <v>1353</v>
      </c>
      <c r="P296" t="s">
        <v>241</v>
      </c>
      <c r="Q296" s="1">
        <v>45786.607561423611</v>
      </c>
      <c r="R296">
        <v>41.258000000000003</v>
      </c>
      <c r="S296">
        <v>13.826000000000001</v>
      </c>
      <c r="T296">
        <v>2.984</v>
      </c>
      <c r="U296">
        <v>3236</v>
      </c>
      <c r="V296">
        <v>73</v>
      </c>
      <c r="W296">
        <v>375</v>
      </c>
      <c r="X296">
        <v>995</v>
      </c>
      <c r="Y296">
        <v>1</v>
      </c>
      <c r="Z296">
        <v>12</v>
      </c>
      <c r="AA296">
        <v>0</v>
      </c>
      <c r="AB296">
        <v>0</v>
      </c>
      <c r="AC296">
        <v>108</v>
      </c>
      <c r="AD296">
        <v>45.9</v>
      </c>
      <c r="AE296">
        <v>53.274279999999997</v>
      </c>
      <c r="AF296">
        <v>88.4</v>
      </c>
      <c r="AG296">
        <v>3.2</v>
      </c>
      <c r="AH296">
        <v>3.1</v>
      </c>
      <c r="AI296">
        <v>2.1</v>
      </c>
      <c r="AJ296">
        <v>3</v>
      </c>
      <c r="AK296">
        <v>0.3</v>
      </c>
      <c r="AL296">
        <v>0</v>
      </c>
      <c r="AM296">
        <v>2.5499999999999998</v>
      </c>
      <c r="AN296">
        <v>55.677</v>
      </c>
      <c r="AO296">
        <v>2.2559999999999998</v>
      </c>
      <c r="AP296">
        <v>11.587999999999999</v>
      </c>
      <c r="AQ296">
        <v>0.218</v>
      </c>
      <c r="AR296">
        <v>2.4239999999999999</v>
      </c>
      <c r="AS296">
        <v>29.085000000000001</v>
      </c>
      <c r="AT296">
        <v>47.146999999999998</v>
      </c>
      <c r="AU296">
        <v>1.7070000000000001</v>
      </c>
      <c r="AV296">
        <v>1.653</v>
      </c>
      <c r="AW296">
        <v>1.1200000000000001</v>
      </c>
      <c r="AX296">
        <v>1.6</v>
      </c>
      <c r="AY296">
        <v>0.16</v>
      </c>
      <c r="AZ296">
        <v>0</v>
      </c>
      <c r="BA296">
        <v>0</v>
      </c>
      <c r="BB296">
        <v>75</v>
      </c>
      <c r="BC296" t="s">
        <v>67</v>
      </c>
      <c r="BD296">
        <v>0</v>
      </c>
      <c r="BE296" t="s">
        <v>68</v>
      </c>
      <c r="BF296" t="s">
        <v>69</v>
      </c>
      <c r="BG296">
        <v>1.17</v>
      </c>
      <c r="BH296">
        <v>0</v>
      </c>
      <c r="BI296" s="1">
        <v>45824.325862812497</v>
      </c>
      <c r="BJ296">
        <v>3.6</v>
      </c>
      <c r="BK296">
        <v>0.82889999999999997</v>
      </c>
      <c r="BL296" s="36">
        <f>HLOOKUP($A296,차량별코스!$E$1:$AZ$20,_xlfn.XLOOKUP(탕데이터!$I296,차량별코스!$D$2:$D$20,차량별코스!$A$2:$A$20),0)</f>
        <v>8</v>
      </c>
      <c r="BM296">
        <f t="shared" si="67"/>
        <v>2915.0699999999988</v>
      </c>
      <c r="BN296">
        <f t="shared" si="68"/>
        <v>623.06200000000013</v>
      </c>
      <c r="BO296">
        <f>IF(COUNTIFS($BL$2:$BL296,$BL296,$O$2:$O296,$O296,$G$2:$G296,$G296)=1,_xlfn.MAXIFS($BO$2:$BO295,$O$2:$O295,$O296,$G$2:$G295,$G296)+1,_xlfn.MAXIFS($BO$2:$BO295,$O$2:$O295,$O296,$G$2:$G295,$G296))</f>
        <v>5</v>
      </c>
      <c r="BP296">
        <f t="shared" si="69"/>
        <v>2412.6240000000003</v>
      </c>
      <c r="BQ296">
        <f t="shared" si="70"/>
        <v>103.55200000000001</v>
      </c>
      <c r="BR296">
        <f t="shared" si="71"/>
        <v>100.316</v>
      </c>
      <c r="BS296">
        <f t="shared" si="72"/>
        <v>67.956000000000003</v>
      </c>
      <c r="BT296">
        <f t="shared" si="73"/>
        <v>97.08</v>
      </c>
      <c r="BU296">
        <f t="shared" si="74"/>
        <v>9.7080000000000002</v>
      </c>
      <c r="BV296">
        <f t="shared" si="75"/>
        <v>0</v>
      </c>
      <c r="BW296">
        <f t="shared" si="76"/>
        <v>2791.2360000000003</v>
      </c>
      <c r="BX296">
        <f t="shared" si="77"/>
        <v>1353</v>
      </c>
      <c r="BY296" t="str">
        <f t="shared" si="78"/>
        <v>직행1</v>
      </c>
      <c r="BZ296">
        <f t="shared" si="79"/>
        <v>8</v>
      </c>
    </row>
    <row r="297" spans="1:78" x14ac:dyDescent="0.3">
      <c r="A297" s="32">
        <f t="shared" si="80"/>
        <v>45820</v>
      </c>
      <c r="B297" s="1">
        <v>45820.83971064815</v>
      </c>
      <c r="C297" t="s">
        <v>60</v>
      </c>
      <c r="D297" t="s">
        <v>60</v>
      </c>
      <c r="E297" t="s">
        <v>60</v>
      </c>
      <c r="F297" t="s">
        <v>61</v>
      </c>
      <c r="G297" t="s">
        <v>62</v>
      </c>
      <c r="H297" t="s">
        <v>63</v>
      </c>
      <c r="I297" t="s">
        <v>76</v>
      </c>
      <c r="J297" t="s">
        <v>65</v>
      </c>
      <c r="K297" t="s">
        <v>66</v>
      </c>
      <c r="L297">
        <v>14</v>
      </c>
      <c r="M297">
        <v>1</v>
      </c>
      <c r="N297">
        <v>168</v>
      </c>
      <c r="O297">
        <v>1353</v>
      </c>
      <c r="P297" t="s">
        <v>241</v>
      </c>
      <c r="Q297" s="1">
        <v>45786.607561423611</v>
      </c>
      <c r="R297">
        <v>25.920999999999999</v>
      </c>
      <c r="S297">
        <v>10.352</v>
      </c>
      <c r="T297">
        <v>2.504</v>
      </c>
      <c r="U297">
        <v>2009</v>
      </c>
      <c r="V297">
        <v>17</v>
      </c>
      <c r="W297">
        <v>390</v>
      </c>
      <c r="X297">
        <v>512</v>
      </c>
      <c r="Y297">
        <v>2</v>
      </c>
      <c r="Z297">
        <v>20</v>
      </c>
      <c r="AA297">
        <v>0</v>
      </c>
      <c r="AB297">
        <v>0</v>
      </c>
      <c r="AC297">
        <v>109</v>
      </c>
      <c r="AD297">
        <v>46.45</v>
      </c>
      <c r="AE297">
        <v>58.249437999999998</v>
      </c>
      <c r="AF297">
        <v>95.6</v>
      </c>
      <c r="AG297">
        <v>0.8</v>
      </c>
      <c r="AH297">
        <v>1.2</v>
      </c>
      <c r="AI297">
        <v>1.1000000000000001</v>
      </c>
      <c r="AJ297">
        <v>0.6</v>
      </c>
      <c r="AK297">
        <v>0.7</v>
      </c>
      <c r="AL297">
        <v>0</v>
      </c>
      <c r="AM297">
        <v>2.14</v>
      </c>
      <c r="AN297">
        <v>74.513999999999996</v>
      </c>
      <c r="AO297">
        <v>0.84599999999999997</v>
      </c>
      <c r="AP297">
        <v>19.413</v>
      </c>
      <c r="AQ297">
        <v>0.193</v>
      </c>
      <c r="AR297">
        <v>7.7160000000000002</v>
      </c>
      <c r="AS297">
        <v>77.158000000000001</v>
      </c>
      <c r="AT297">
        <v>31.867000000000001</v>
      </c>
      <c r="AU297">
        <v>0.26700000000000002</v>
      </c>
      <c r="AV297">
        <v>0.4</v>
      </c>
      <c r="AW297">
        <v>0.36699999999999999</v>
      </c>
      <c r="AX297">
        <v>0.2</v>
      </c>
      <c r="AY297">
        <v>0.23300000000000001</v>
      </c>
      <c r="AZ297">
        <v>0</v>
      </c>
      <c r="BA297">
        <v>0</v>
      </c>
      <c r="BB297">
        <v>44</v>
      </c>
      <c r="BC297" t="s">
        <v>67</v>
      </c>
      <c r="BD297">
        <v>0</v>
      </c>
      <c r="BE297" t="s">
        <v>68</v>
      </c>
      <c r="BF297" t="s">
        <v>69</v>
      </c>
      <c r="BG297">
        <v>1.17</v>
      </c>
      <c r="BH297">
        <v>0</v>
      </c>
      <c r="BI297" s="1">
        <v>45824.325862812497</v>
      </c>
      <c r="BJ297">
        <v>3.6</v>
      </c>
      <c r="BK297">
        <v>0.69550000000000001</v>
      </c>
      <c r="BL297" s="36">
        <f>HLOOKUP($A297,차량별코스!$E$1:$AZ$20,_xlfn.XLOOKUP(탕데이터!$I297,차량별코스!$D$2:$D$20,차량별코스!$A$2:$A$20),0)</f>
        <v>8</v>
      </c>
      <c r="BM297">
        <f t="shared" si="67"/>
        <v>2915.0699999999988</v>
      </c>
      <c r="BN297">
        <f t="shared" si="68"/>
        <v>623.06200000000013</v>
      </c>
      <c r="BO297">
        <f>IF(COUNTIFS($BL$2:$BL297,$BL297,$O$2:$O297,$O297,$G$2:$G297,$G297)=1,_xlfn.MAXIFS($BO$2:$BO296,$O$2:$O296,$O297,$G$2:$G296,$G297)+1,_xlfn.MAXIFS($BO$2:$BO296,$O$2:$O296,$O297,$G$2:$G296,$G297))</f>
        <v>5</v>
      </c>
      <c r="BP297">
        <f t="shared" si="69"/>
        <v>1513.6039999999998</v>
      </c>
      <c r="BQ297">
        <f t="shared" si="70"/>
        <v>16.071999999999999</v>
      </c>
      <c r="BR297">
        <f t="shared" si="71"/>
        <v>24.108000000000001</v>
      </c>
      <c r="BS297">
        <f t="shared" si="72"/>
        <v>22.099000000000004</v>
      </c>
      <c r="BT297">
        <f t="shared" si="73"/>
        <v>12.054</v>
      </c>
      <c r="BU297">
        <f t="shared" si="74"/>
        <v>14.062999999999999</v>
      </c>
      <c r="BV297">
        <f t="shared" si="75"/>
        <v>0</v>
      </c>
      <c r="BW297">
        <f t="shared" si="76"/>
        <v>1601.9999999999998</v>
      </c>
      <c r="BX297">
        <f t="shared" si="77"/>
        <v>1353</v>
      </c>
      <c r="BY297" t="str">
        <f t="shared" si="78"/>
        <v>직행1</v>
      </c>
      <c r="BZ297">
        <f t="shared" si="79"/>
        <v>8</v>
      </c>
    </row>
    <row r="298" spans="1:78" x14ac:dyDescent="0.3">
      <c r="A298" s="32">
        <f t="shared" si="80"/>
        <v>45820</v>
      </c>
      <c r="B298" s="1">
        <v>45820.867349537039</v>
      </c>
      <c r="C298" t="s">
        <v>60</v>
      </c>
      <c r="D298" t="s">
        <v>60</v>
      </c>
      <c r="E298" t="s">
        <v>60</v>
      </c>
      <c r="F298" t="s">
        <v>61</v>
      </c>
      <c r="G298" t="s">
        <v>62</v>
      </c>
      <c r="H298" t="s">
        <v>63</v>
      </c>
      <c r="I298" t="s">
        <v>76</v>
      </c>
      <c r="J298" t="s">
        <v>65</v>
      </c>
      <c r="K298" t="s">
        <v>66</v>
      </c>
      <c r="L298">
        <v>14</v>
      </c>
      <c r="M298">
        <v>1</v>
      </c>
      <c r="N298">
        <v>168</v>
      </c>
      <c r="O298">
        <v>1353</v>
      </c>
      <c r="P298" t="s">
        <v>241</v>
      </c>
      <c r="Q298" s="1">
        <v>45786.607561423611</v>
      </c>
      <c r="R298">
        <v>43.584000000000003</v>
      </c>
      <c r="S298">
        <v>17.739000000000001</v>
      </c>
      <c r="T298">
        <v>2.4569999999999999</v>
      </c>
      <c r="U298">
        <v>3791</v>
      </c>
      <c r="V298">
        <v>57</v>
      </c>
      <c r="W298">
        <v>906</v>
      </c>
      <c r="X298">
        <v>880</v>
      </c>
      <c r="Y298">
        <v>2</v>
      </c>
      <c r="Z298">
        <v>52</v>
      </c>
      <c r="AA298">
        <v>0</v>
      </c>
      <c r="AB298">
        <v>0</v>
      </c>
      <c r="AC298">
        <v>110</v>
      </c>
      <c r="AD298">
        <v>41.39</v>
      </c>
      <c r="AE298">
        <v>55.481721999999998</v>
      </c>
      <c r="AF298">
        <v>91.9</v>
      </c>
      <c r="AG298">
        <v>1.5</v>
      </c>
      <c r="AH298">
        <v>2.4</v>
      </c>
      <c r="AI298">
        <v>1.7</v>
      </c>
      <c r="AJ298">
        <v>1.8</v>
      </c>
      <c r="AK298">
        <v>0.5</v>
      </c>
      <c r="AL298">
        <v>0</v>
      </c>
      <c r="AM298">
        <v>2.1</v>
      </c>
      <c r="AN298">
        <v>72.090999999999994</v>
      </c>
      <c r="AO298">
        <v>1.504</v>
      </c>
      <c r="AP298">
        <v>23.899000000000001</v>
      </c>
      <c r="AQ298">
        <v>0.184</v>
      </c>
      <c r="AR298">
        <v>4.5890000000000004</v>
      </c>
      <c r="AS298">
        <v>119.31</v>
      </c>
      <c r="AT298">
        <v>56.671999999999997</v>
      </c>
      <c r="AU298">
        <v>0.92500000000000004</v>
      </c>
      <c r="AV298">
        <v>1.48</v>
      </c>
      <c r="AW298">
        <v>1.048</v>
      </c>
      <c r="AX298">
        <v>1.1100000000000001</v>
      </c>
      <c r="AY298">
        <v>0.308</v>
      </c>
      <c r="AZ298">
        <v>0</v>
      </c>
      <c r="BA298">
        <v>0</v>
      </c>
      <c r="BB298">
        <v>88</v>
      </c>
      <c r="BC298" t="s">
        <v>67</v>
      </c>
      <c r="BD298">
        <v>0</v>
      </c>
      <c r="BE298" t="s">
        <v>68</v>
      </c>
      <c r="BF298" t="s">
        <v>69</v>
      </c>
      <c r="BG298">
        <v>1.17</v>
      </c>
      <c r="BH298">
        <v>0</v>
      </c>
      <c r="BI298" s="1">
        <v>45824.325862812497</v>
      </c>
      <c r="BJ298">
        <v>3.6</v>
      </c>
      <c r="BK298">
        <v>0.6825</v>
      </c>
      <c r="BL298" s="36">
        <f>HLOOKUP($A298,차량별코스!$E$1:$AZ$20,_xlfn.XLOOKUP(탕데이터!$I298,차량별코스!$D$2:$D$20,차량별코스!$A$2:$A$20),0)</f>
        <v>8</v>
      </c>
      <c r="BM298">
        <f t="shared" si="67"/>
        <v>2915.0699999999988</v>
      </c>
      <c r="BN298">
        <f t="shared" si="68"/>
        <v>623.06200000000013</v>
      </c>
      <c r="BO298">
        <f>IF(COUNTIFS($BL$2:$BL298,$BL298,$O$2:$O298,$O298,$G$2:$G298,$G298)=1,_xlfn.MAXIFS($BO$2:$BO297,$O$2:$O297,$O298,$G$2:$G297,$G298)+1,_xlfn.MAXIFS($BO$2:$BO297,$O$2:$O297,$O298,$G$2:$G297,$G298))</f>
        <v>5</v>
      </c>
      <c r="BP298">
        <f t="shared" si="69"/>
        <v>2520.9290000000001</v>
      </c>
      <c r="BQ298">
        <f t="shared" si="70"/>
        <v>56.864999999999995</v>
      </c>
      <c r="BR298">
        <f t="shared" si="71"/>
        <v>90.984000000000009</v>
      </c>
      <c r="BS298">
        <f t="shared" si="72"/>
        <v>64.447000000000003</v>
      </c>
      <c r="BT298">
        <f t="shared" si="73"/>
        <v>68.238000000000014</v>
      </c>
      <c r="BU298">
        <f t="shared" si="74"/>
        <v>18.955000000000002</v>
      </c>
      <c r="BV298">
        <f t="shared" si="75"/>
        <v>0</v>
      </c>
      <c r="BW298">
        <f t="shared" si="76"/>
        <v>2820.4179999999997</v>
      </c>
      <c r="BX298">
        <f t="shared" si="77"/>
        <v>1353</v>
      </c>
      <c r="BY298" t="str">
        <f t="shared" si="78"/>
        <v>직행1</v>
      </c>
      <c r="BZ298">
        <f t="shared" si="79"/>
        <v>8</v>
      </c>
    </row>
    <row r="299" spans="1:78" x14ac:dyDescent="0.3">
      <c r="A299" s="32">
        <f t="shared" si="80"/>
        <v>45821</v>
      </c>
      <c r="B299" s="1">
        <v>45821.394606481481</v>
      </c>
      <c r="C299" t="s">
        <v>60</v>
      </c>
      <c r="D299" t="s">
        <v>60</v>
      </c>
      <c r="E299" t="s">
        <v>60</v>
      </c>
      <c r="F299" t="s">
        <v>61</v>
      </c>
      <c r="G299" t="s">
        <v>62</v>
      </c>
      <c r="H299" t="s">
        <v>63</v>
      </c>
      <c r="I299" t="s">
        <v>76</v>
      </c>
      <c r="J299" t="s">
        <v>65</v>
      </c>
      <c r="K299" t="s">
        <v>66</v>
      </c>
      <c r="L299">
        <v>14</v>
      </c>
      <c r="M299">
        <v>1</v>
      </c>
      <c r="N299">
        <v>168</v>
      </c>
      <c r="O299">
        <v>1353</v>
      </c>
      <c r="P299" t="s">
        <v>241</v>
      </c>
      <c r="Q299" s="1">
        <v>45786.607561423611</v>
      </c>
      <c r="R299">
        <v>16.344999999999999</v>
      </c>
      <c r="S299">
        <v>6.2939999999999996</v>
      </c>
      <c r="T299">
        <v>2.597</v>
      </c>
      <c r="U299">
        <v>1895</v>
      </c>
      <c r="V299">
        <v>105</v>
      </c>
      <c r="W299">
        <v>523</v>
      </c>
      <c r="X299">
        <v>288</v>
      </c>
      <c r="Y299">
        <v>4</v>
      </c>
      <c r="Z299">
        <v>12</v>
      </c>
      <c r="AA299">
        <v>0</v>
      </c>
      <c r="AB299">
        <v>0</v>
      </c>
      <c r="AC299">
        <v>93</v>
      </c>
      <c r="AD299">
        <v>31.05</v>
      </c>
      <c r="AE299">
        <v>46.441915000000002</v>
      </c>
      <c r="AF299">
        <v>96.5</v>
      </c>
      <c r="AG299">
        <v>1</v>
      </c>
      <c r="AH299">
        <v>1.2</v>
      </c>
      <c r="AI299">
        <v>0.7</v>
      </c>
      <c r="AJ299">
        <v>0.6</v>
      </c>
      <c r="AK299">
        <v>0</v>
      </c>
      <c r="AL299">
        <v>0</v>
      </c>
      <c r="AM299">
        <v>2.2200000000000002</v>
      </c>
      <c r="AN299">
        <v>55.817</v>
      </c>
      <c r="AO299">
        <v>5.5410000000000004</v>
      </c>
      <c r="AP299">
        <v>27.599</v>
      </c>
      <c r="AQ299">
        <v>0.122</v>
      </c>
      <c r="AR299">
        <v>24.472000000000001</v>
      </c>
      <c r="AS299">
        <v>73.417000000000002</v>
      </c>
      <c r="AT299">
        <v>28.95</v>
      </c>
      <c r="AU299">
        <v>0.3</v>
      </c>
      <c r="AV299">
        <v>0.36</v>
      </c>
      <c r="AW299">
        <v>0.21</v>
      </c>
      <c r="AX299">
        <v>0.18</v>
      </c>
      <c r="AY299">
        <v>0</v>
      </c>
      <c r="AZ299">
        <v>0</v>
      </c>
      <c r="BA299">
        <v>0</v>
      </c>
      <c r="BB299">
        <v>44</v>
      </c>
      <c r="BC299" t="s">
        <v>67</v>
      </c>
      <c r="BD299">
        <v>0</v>
      </c>
      <c r="BE299" t="s">
        <v>68</v>
      </c>
      <c r="BF299" t="s">
        <v>69</v>
      </c>
      <c r="BG299">
        <v>1.17</v>
      </c>
      <c r="BH299">
        <v>0</v>
      </c>
      <c r="BI299" s="1">
        <v>45824.325862812497</v>
      </c>
      <c r="BJ299">
        <v>3.6</v>
      </c>
      <c r="BK299">
        <v>0.72140000000000004</v>
      </c>
      <c r="BL299" s="36">
        <f>HLOOKUP($A299,차량별코스!$E$1:$AZ$20,_xlfn.XLOOKUP(탕데이터!$I299,차량별코스!$D$2:$D$20,차량별코스!$A$2:$A$20),0)</f>
        <v>9</v>
      </c>
      <c r="BM299">
        <f t="shared" si="67"/>
        <v>2915.0699999999988</v>
      </c>
      <c r="BN299">
        <f t="shared" si="68"/>
        <v>337.73399999999998</v>
      </c>
      <c r="BO299">
        <f>IF(COUNTIFS($BL$2:$BL299,$BL299,$O$2:$O299,$O299,$G$2:$G299,$G299)=1,_xlfn.MAXIFS($BO$2:$BO298,$O$2:$O298,$O299,$G$2:$G298,$G299)+1,_xlfn.MAXIFS($BO$2:$BO298,$O$2:$O298,$O299,$G$2:$G298,$G299))</f>
        <v>6</v>
      </c>
      <c r="BP299">
        <f t="shared" si="69"/>
        <v>1200.675</v>
      </c>
      <c r="BQ299">
        <f t="shared" si="70"/>
        <v>18.95</v>
      </c>
      <c r="BR299">
        <f t="shared" si="71"/>
        <v>22.740000000000002</v>
      </c>
      <c r="BS299">
        <f t="shared" si="72"/>
        <v>13.264999999999999</v>
      </c>
      <c r="BT299">
        <f t="shared" si="73"/>
        <v>11.370000000000001</v>
      </c>
      <c r="BU299">
        <f t="shared" si="74"/>
        <v>0</v>
      </c>
      <c r="BV299">
        <f t="shared" si="75"/>
        <v>0</v>
      </c>
      <c r="BW299">
        <f t="shared" si="76"/>
        <v>1267</v>
      </c>
      <c r="BX299">
        <f t="shared" si="77"/>
        <v>1353</v>
      </c>
      <c r="BY299" t="str">
        <f t="shared" si="78"/>
        <v>직행1</v>
      </c>
      <c r="BZ299">
        <f t="shared" si="79"/>
        <v>9</v>
      </c>
    </row>
    <row r="300" spans="1:78" x14ac:dyDescent="0.3">
      <c r="A300" s="32">
        <f t="shared" si="80"/>
        <v>45821</v>
      </c>
      <c r="B300" s="1">
        <v>45821.419212962966</v>
      </c>
      <c r="C300" t="s">
        <v>60</v>
      </c>
      <c r="D300" t="s">
        <v>60</v>
      </c>
      <c r="E300" t="s">
        <v>60</v>
      </c>
      <c r="F300" t="s">
        <v>61</v>
      </c>
      <c r="G300" t="s">
        <v>62</v>
      </c>
      <c r="H300" t="s">
        <v>63</v>
      </c>
      <c r="I300" t="s">
        <v>76</v>
      </c>
      <c r="J300" t="s">
        <v>65</v>
      </c>
      <c r="K300" t="s">
        <v>66</v>
      </c>
      <c r="L300">
        <v>14</v>
      </c>
      <c r="M300">
        <v>1</v>
      </c>
      <c r="N300">
        <v>168</v>
      </c>
      <c r="O300">
        <v>1353</v>
      </c>
      <c r="P300" t="s">
        <v>241</v>
      </c>
      <c r="Q300" s="1">
        <v>45786.607561423611</v>
      </c>
      <c r="R300">
        <v>46.125999999999998</v>
      </c>
      <c r="S300">
        <v>17.289000000000001</v>
      </c>
      <c r="T300">
        <v>2.6680000000000001</v>
      </c>
      <c r="U300">
        <v>3589</v>
      </c>
      <c r="V300">
        <v>74</v>
      </c>
      <c r="W300">
        <v>445</v>
      </c>
      <c r="X300">
        <v>979</v>
      </c>
      <c r="Y300">
        <v>3</v>
      </c>
      <c r="Z300">
        <v>8</v>
      </c>
      <c r="AA300">
        <v>0</v>
      </c>
      <c r="AB300">
        <v>0</v>
      </c>
      <c r="AC300">
        <v>102</v>
      </c>
      <c r="AD300">
        <v>46.27</v>
      </c>
      <c r="AE300">
        <v>54.089106000000001</v>
      </c>
      <c r="AF300">
        <v>94.1</v>
      </c>
      <c r="AG300">
        <v>1.1000000000000001</v>
      </c>
      <c r="AH300">
        <v>1.7</v>
      </c>
      <c r="AI300">
        <v>1.9</v>
      </c>
      <c r="AJ300">
        <v>1.2</v>
      </c>
      <c r="AK300">
        <v>0.1</v>
      </c>
      <c r="AL300">
        <v>0</v>
      </c>
      <c r="AM300">
        <v>2.2799999999999998</v>
      </c>
      <c r="AN300">
        <v>64.311999999999998</v>
      </c>
      <c r="AO300">
        <v>2.0619999999999998</v>
      </c>
      <c r="AP300">
        <v>12.398999999999999</v>
      </c>
      <c r="AQ300">
        <v>0.19500000000000001</v>
      </c>
      <c r="AR300">
        <v>6.5039999999999996</v>
      </c>
      <c r="AS300">
        <v>17.344000000000001</v>
      </c>
      <c r="AT300">
        <v>54.892000000000003</v>
      </c>
      <c r="AU300">
        <v>0.64200000000000002</v>
      </c>
      <c r="AV300">
        <v>0.99199999999999999</v>
      </c>
      <c r="AW300">
        <v>1.1080000000000001</v>
      </c>
      <c r="AX300">
        <v>0.7</v>
      </c>
      <c r="AY300">
        <v>5.8000000000000003E-2</v>
      </c>
      <c r="AZ300">
        <v>0</v>
      </c>
      <c r="BA300">
        <v>0</v>
      </c>
      <c r="BB300">
        <v>85</v>
      </c>
      <c r="BC300" t="s">
        <v>67</v>
      </c>
      <c r="BD300">
        <v>0</v>
      </c>
      <c r="BE300" t="s">
        <v>68</v>
      </c>
      <c r="BF300" t="s">
        <v>69</v>
      </c>
      <c r="BG300">
        <v>1.17</v>
      </c>
      <c r="BH300">
        <v>0</v>
      </c>
      <c r="BI300" s="1">
        <v>45824.325862812497</v>
      </c>
      <c r="BJ300">
        <v>3.6</v>
      </c>
      <c r="BK300">
        <v>0.74109999999999998</v>
      </c>
      <c r="BL300" s="36">
        <f>HLOOKUP($A300,차량별코스!$E$1:$AZ$20,_xlfn.XLOOKUP(탕데이터!$I300,차량별코스!$D$2:$D$20,차량별코스!$A$2:$A$20),0)</f>
        <v>9</v>
      </c>
      <c r="BM300">
        <f t="shared" si="67"/>
        <v>2915.0699999999988</v>
      </c>
      <c r="BN300">
        <f t="shared" si="68"/>
        <v>337.73399999999998</v>
      </c>
      <c r="BO300">
        <f>IF(COUNTIFS($BL$2:$BL300,$BL300,$O$2:$O300,$O300,$G$2:$G300,$G300)=1,_xlfn.MAXIFS($BO$2:$BO299,$O$2:$O299,$O300,$G$2:$G299,$G300)+1,_xlfn.MAXIFS($BO$2:$BO299,$O$2:$O299,$O300,$G$2:$G299,$G300))</f>
        <v>6</v>
      </c>
      <c r="BP300">
        <f t="shared" si="69"/>
        <v>2858.2489999999998</v>
      </c>
      <c r="BQ300">
        <f t="shared" si="70"/>
        <v>39.479000000000006</v>
      </c>
      <c r="BR300">
        <f t="shared" si="71"/>
        <v>61.013000000000005</v>
      </c>
      <c r="BS300">
        <f t="shared" si="72"/>
        <v>68.191000000000003</v>
      </c>
      <c r="BT300">
        <f t="shared" si="73"/>
        <v>43.067999999999998</v>
      </c>
      <c r="BU300">
        <f t="shared" si="74"/>
        <v>3.589</v>
      </c>
      <c r="BV300">
        <f t="shared" si="75"/>
        <v>0</v>
      </c>
      <c r="BW300">
        <f t="shared" si="76"/>
        <v>3073.5889999999995</v>
      </c>
      <c r="BX300">
        <f t="shared" si="77"/>
        <v>1353</v>
      </c>
      <c r="BY300" t="str">
        <f t="shared" si="78"/>
        <v>직행1</v>
      </c>
      <c r="BZ300">
        <f t="shared" si="79"/>
        <v>9</v>
      </c>
    </row>
    <row r="301" spans="1:78" x14ac:dyDescent="0.3">
      <c r="A301" s="32">
        <f t="shared" si="80"/>
        <v>45821</v>
      </c>
      <c r="B301" s="1">
        <v>45821.4765162037</v>
      </c>
      <c r="C301" t="s">
        <v>60</v>
      </c>
      <c r="D301" t="s">
        <v>60</v>
      </c>
      <c r="E301" t="s">
        <v>60</v>
      </c>
      <c r="F301" t="s">
        <v>61</v>
      </c>
      <c r="G301" t="s">
        <v>62</v>
      </c>
      <c r="H301" t="s">
        <v>63</v>
      </c>
      <c r="I301" t="s">
        <v>76</v>
      </c>
      <c r="J301" t="s">
        <v>65</v>
      </c>
      <c r="K301" t="s">
        <v>66</v>
      </c>
      <c r="L301">
        <v>14</v>
      </c>
      <c r="M301">
        <v>1</v>
      </c>
      <c r="N301">
        <v>168</v>
      </c>
      <c r="O301">
        <v>1353</v>
      </c>
      <c r="P301" t="s">
        <v>241</v>
      </c>
      <c r="Q301" s="1">
        <v>45786.607561423611</v>
      </c>
      <c r="R301">
        <v>59.158000000000001</v>
      </c>
      <c r="S301">
        <v>22.273</v>
      </c>
      <c r="T301">
        <v>2.6560000000000001</v>
      </c>
      <c r="U301">
        <v>5019</v>
      </c>
      <c r="V301">
        <v>14</v>
      </c>
      <c r="W301">
        <v>1315</v>
      </c>
      <c r="X301">
        <v>1153</v>
      </c>
      <c r="Y301">
        <v>2</v>
      </c>
      <c r="Z301">
        <v>32</v>
      </c>
      <c r="AA301">
        <v>1</v>
      </c>
      <c r="AB301">
        <v>61</v>
      </c>
      <c r="AC301">
        <v>109</v>
      </c>
      <c r="AD301">
        <v>42.43</v>
      </c>
      <c r="AE301">
        <v>57.715065000000003</v>
      </c>
      <c r="AF301">
        <v>88.3</v>
      </c>
      <c r="AG301">
        <v>2.5</v>
      </c>
      <c r="AH301">
        <v>2.5</v>
      </c>
      <c r="AI301">
        <v>2.2000000000000002</v>
      </c>
      <c r="AJ301">
        <v>3.8</v>
      </c>
      <c r="AK301">
        <v>0.8</v>
      </c>
      <c r="AL301">
        <v>0</v>
      </c>
      <c r="AM301">
        <v>2.27</v>
      </c>
      <c r="AN301">
        <v>69.168999999999997</v>
      </c>
      <c r="AO301">
        <v>0.27900000000000003</v>
      </c>
      <c r="AP301">
        <v>26.2</v>
      </c>
      <c r="AQ301">
        <v>0.186</v>
      </c>
      <c r="AR301">
        <v>3.3809999999999998</v>
      </c>
      <c r="AS301">
        <v>54.091999999999999</v>
      </c>
      <c r="AT301">
        <v>73.582999999999998</v>
      </c>
      <c r="AU301">
        <v>2.0830000000000002</v>
      </c>
      <c r="AV301">
        <v>2.0830000000000002</v>
      </c>
      <c r="AW301">
        <v>1.833</v>
      </c>
      <c r="AX301">
        <v>3.1669999999999998</v>
      </c>
      <c r="AY301">
        <v>0.66700000000000004</v>
      </c>
      <c r="AZ301">
        <v>0</v>
      </c>
      <c r="BA301">
        <v>0</v>
      </c>
      <c r="BB301">
        <v>120</v>
      </c>
      <c r="BC301" t="s">
        <v>67</v>
      </c>
      <c r="BD301">
        <v>0</v>
      </c>
      <c r="BE301" t="s">
        <v>68</v>
      </c>
      <c r="BF301" t="s">
        <v>69</v>
      </c>
      <c r="BG301">
        <v>1.17</v>
      </c>
      <c r="BH301">
        <v>0</v>
      </c>
      <c r="BI301" s="1">
        <v>45824.325862812497</v>
      </c>
      <c r="BJ301">
        <v>3.6</v>
      </c>
      <c r="BK301">
        <v>0.73780000000000001</v>
      </c>
      <c r="BL301" s="36">
        <f>HLOOKUP($A301,차량별코스!$E$1:$AZ$20,_xlfn.XLOOKUP(탕데이터!$I301,차량별코스!$D$2:$D$20,차량별코스!$A$2:$A$20),0)</f>
        <v>9</v>
      </c>
      <c r="BM301">
        <f t="shared" si="67"/>
        <v>2915.0699999999988</v>
      </c>
      <c r="BN301">
        <f t="shared" si="68"/>
        <v>337.73399999999998</v>
      </c>
      <c r="BO301">
        <f>IF(COUNTIFS($BL$2:$BL301,$BL301,$O$2:$O301,$O301,$G$2:$G301,$G301)=1,_xlfn.MAXIFS($BO$2:$BO300,$O$2:$O300,$O301,$G$2:$G300,$G301)+1,_xlfn.MAXIFS($BO$2:$BO300,$O$2:$O300,$O301,$G$2:$G300,$G301))</f>
        <v>6</v>
      </c>
      <c r="BP301">
        <f t="shared" si="69"/>
        <v>3102.777</v>
      </c>
      <c r="BQ301">
        <f t="shared" si="70"/>
        <v>125.47500000000001</v>
      </c>
      <c r="BR301">
        <f t="shared" si="71"/>
        <v>125.47500000000001</v>
      </c>
      <c r="BS301">
        <f t="shared" si="72"/>
        <v>110.41800000000001</v>
      </c>
      <c r="BT301">
        <f t="shared" si="73"/>
        <v>190.72200000000001</v>
      </c>
      <c r="BU301">
        <f t="shared" si="74"/>
        <v>40.152000000000001</v>
      </c>
      <c r="BV301">
        <f t="shared" si="75"/>
        <v>0</v>
      </c>
      <c r="BW301">
        <f t="shared" si="76"/>
        <v>3695.0190000000002</v>
      </c>
      <c r="BX301">
        <f t="shared" si="77"/>
        <v>1353</v>
      </c>
      <c r="BY301" t="str">
        <f t="shared" si="78"/>
        <v>직행1</v>
      </c>
      <c r="BZ301">
        <f t="shared" si="79"/>
        <v>9</v>
      </c>
    </row>
    <row r="302" spans="1:78" x14ac:dyDescent="0.3">
      <c r="A302" s="32">
        <f t="shared" si="80"/>
        <v>45821</v>
      </c>
      <c r="B302" s="1">
        <v>45821.545439814814</v>
      </c>
      <c r="C302" t="s">
        <v>60</v>
      </c>
      <c r="D302" t="s">
        <v>60</v>
      </c>
      <c r="E302" t="s">
        <v>60</v>
      </c>
      <c r="F302" t="s">
        <v>61</v>
      </c>
      <c r="G302" t="s">
        <v>62</v>
      </c>
      <c r="H302" t="s">
        <v>63</v>
      </c>
      <c r="I302" t="s">
        <v>76</v>
      </c>
      <c r="J302" t="s">
        <v>65</v>
      </c>
      <c r="K302" t="s">
        <v>66</v>
      </c>
      <c r="L302">
        <v>14</v>
      </c>
      <c r="M302">
        <v>1</v>
      </c>
      <c r="N302">
        <v>168</v>
      </c>
      <c r="O302">
        <v>1353</v>
      </c>
      <c r="P302" t="s">
        <v>241</v>
      </c>
      <c r="Q302" s="1">
        <v>45786.607561423611</v>
      </c>
      <c r="R302">
        <v>17.274000000000001</v>
      </c>
      <c r="S302">
        <v>6.05</v>
      </c>
      <c r="T302">
        <v>2.855</v>
      </c>
      <c r="U302">
        <v>1079</v>
      </c>
      <c r="V302">
        <v>21</v>
      </c>
      <c r="W302">
        <v>126</v>
      </c>
      <c r="X302">
        <v>399</v>
      </c>
      <c r="Y302">
        <v>1</v>
      </c>
      <c r="Z302">
        <v>6</v>
      </c>
      <c r="AA302">
        <v>0</v>
      </c>
      <c r="AB302">
        <v>0</v>
      </c>
      <c r="AC302">
        <v>105</v>
      </c>
      <c r="AD302">
        <v>57.63</v>
      </c>
      <c r="AE302">
        <v>66.723575999999994</v>
      </c>
      <c r="AF302">
        <v>98.6</v>
      </c>
      <c r="AG302">
        <v>0.1</v>
      </c>
      <c r="AH302">
        <v>0.2</v>
      </c>
      <c r="AI302">
        <v>0.4</v>
      </c>
      <c r="AJ302">
        <v>0.6</v>
      </c>
      <c r="AK302">
        <v>0</v>
      </c>
      <c r="AL302">
        <v>0</v>
      </c>
      <c r="AM302">
        <v>2.44</v>
      </c>
      <c r="AN302">
        <v>75.197999999999993</v>
      </c>
      <c r="AO302">
        <v>1.946</v>
      </c>
      <c r="AP302">
        <v>11.677</v>
      </c>
      <c r="AQ302">
        <v>0.17399999999999999</v>
      </c>
      <c r="AR302">
        <v>5.7889999999999997</v>
      </c>
      <c r="AS302">
        <v>34.734000000000002</v>
      </c>
      <c r="AT302">
        <v>16.433</v>
      </c>
      <c r="AU302">
        <v>1.7000000000000001E-2</v>
      </c>
      <c r="AV302">
        <v>3.3000000000000002E-2</v>
      </c>
      <c r="AW302">
        <v>6.7000000000000004E-2</v>
      </c>
      <c r="AX302">
        <v>0.1</v>
      </c>
      <c r="AY302">
        <v>0</v>
      </c>
      <c r="AZ302">
        <v>0</v>
      </c>
      <c r="BA302">
        <v>0</v>
      </c>
      <c r="BB302">
        <v>26</v>
      </c>
      <c r="BC302" t="s">
        <v>67</v>
      </c>
      <c r="BD302">
        <v>0</v>
      </c>
      <c r="BE302" t="s">
        <v>68</v>
      </c>
      <c r="BF302" t="s">
        <v>69</v>
      </c>
      <c r="BG302">
        <v>1.17</v>
      </c>
      <c r="BH302">
        <v>0</v>
      </c>
      <c r="BI302" s="1">
        <v>45824.325862812497</v>
      </c>
      <c r="BJ302">
        <v>3.6</v>
      </c>
      <c r="BK302">
        <v>0.79310000000000003</v>
      </c>
      <c r="BL302" s="36">
        <f>HLOOKUP($A302,차량별코스!$E$1:$AZ$20,_xlfn.XLOOKUP(탕데이터!$I302,차량별코스!$D$2:$D$20,차량별코스!$A$2:$A$20),0)</f>
        <v>9</v>
      </c>
      <c r="BM302">
        <f t="shared" si="67"/>
        <v>2915.0699999999988</v>
      </c>
      <c r="BN302">
        <f t="shared" si="68"/>
        <v>337.73399999999998</v>
      </c>
      <c r="BO302">
        <f>IF(COUNTIFS($BL$2:$BL302,$BL302,$O$2:$O302,$O302,$G$2:$G302,$G302)=1,_xlfn.MAXIFS($BO$2:$BO301,$O$2:$O301,$O302,$G$2:$G301,$G302)+1,_xlfn.MAXIFS($BO$2:$BO301,$O$2:$O301,$O302,$G$2:$G301,$G302))</f>
        <v>6</v>
      </c>
      <c r="BP302">
        <f t="shared" si="69"/>
        <v>916.89400000000001</v>
      </c>
      <c r="BQ302">
        <f t="shared" si="70"/>
        <v>1.079</v>
      </c>
      <c r="BR302">
        <f t="shared" si="71"/>
        <v>2.1579999999999999</v>
      </c>
      <c r="BS302">
        <f t="shared" si="72"/>
        <v>4.3159999999999998</v>
      </c>
      <c r="BT302">
        <f t="shared" si="73"/>
        <v>6.4740000000000002</v>
      </c>
      <c r="BU302">
        <f t="shared" si="74"/>
        <v>0</v>
      </c>
      <c r="BV302">
        <f t="shared" si="75"/>
        <v>0</v>
      </c>
      <c r="BW302">
        <f t="shared" si="76"/>
        <v>930.92100000000005</v>
      </c>
      <c r="BX302">
        <f t="shared" si="77"/>
        <v>1353</v>
      </c>
      <c r="BY302" t="str">
        <f t="shared" si="78"/>
        <v>직행1</v>
      </c>
      <c r="BZ302">
        <f t="shared" si="79"/>
        <v>9</v>
      </c>
    </row>
    <row r="303" spans="1:78" x14ac:dyDescent="0.3">
      <c r="A303" s="32">
        <f t="shared" si="80"/>
        <v>45821</v>
      </c>
      <c r="B303" s="1">
        <v>45821.606909722221</v>
      </c>
      <c r="C303" t="s">
        <v>60</v>
      </c>
      <c r="D303" t="s">
        <v>60</v>
      </c>
      <c r="E303" t="s">
        <v>60</v>
      </c>
      <c r="F303" t="s">
        <v>61</v>
      </c>
      <c r="G303" t="s">
        <v>62</v>
      </c>
      <c r="H303" t="s">
        <v>63</v>
      </c>
      <c r="I303" t="s">
        <v>76</v>
      </c>
      <c r="J303" t="s">
        <v>65</v>
      </c>
      <c r="K303" t="s">
        <v>66</v>
      </c>
      <c r="L303">
        <v>14</v>
      </c>
      <c r="M303">
        <v>1</v>
      </c>
      <c r="N303">
        <v>168</v>
      </c>
      <c r="O303">
        <v>1353</v>
      </c>
      <c r="P303" t="s">
        <v>241</v>
      </c>
      <c r="Q303" s="1">
        <v>45786.607561423611</v>
      </c>
      <c r="R303">
        <v>19.114000000000001</v>
      </c>
      <c r="S303">
        <v>7.5640000000000001</v>
      </c>
      <c r="T303">
        <v>2.5270000000000001</v>
      </c>
      <c r="U303">
        <v>1407</v>
      </c>
      <c r="V303">
        <v>59</v>
      </c>
      <c r="W303">
        <v>222</v>
      </c>
      <c r="X303">
        <v>394</v>
      </c>
      <c r="Y303">
        <v>6</v>
      </c>
      <c r="Z303">
        <v>14</v>
      </c>
      <c r="AA303">
        <v>0</v>
      </c>
      <c r="AB303">
        <v>0</v>
      </c>
      <c r="AC303">
        <v>109</v>
      </c>
      <c r="AD303">
        <v>48.91</v>
      </c>
      <c r="AE303">
        <v>61.110239999999997</v>
      </c>
      <c r="AF303">
        <v>97.9</v>
      </c>
      <c r="AG303">
        <v>0.4</v>
      </c>
      <c r="AH303">
        <v>0.4</v>
      </c>
      <c r="AI303">
        <v>0.4</v>
      </c>
      <c r="AJ303">
        <v>0.8</v>
      </c>
      <c r="AK303">
        <v>0.1</v>
      </c>
      <c r="AL303">
        <v>0</v>
      </c>
      <c r="AM303">
        <v>2.16</v>
      </c>
      <c r="AN303">
        <v>77.968999999999994</v>
      </c>
      <c r="AO303">
        <v>4.1929999999999996</v>
      </c>
      <c r="AP303">
        <v>15.778</v>
      </c>
      <c r="AQ303">
        <v>0.157</v>
      </c>
      <c r="AR303">
        <v>31.390999999999998</v>
      </c>
      <c r="AS303">
        <v>73.245000000000005</v>
      </c>
      <c r="AT303">
        <v>22.843</v>
      </c>
      <c r="AU303">
        <v>9.2999999999999999E-2</v>
      </c>
      <c r="AV303">
        <v>9.2999999999999999E-2</v>
      </c>
      <c r="AW303">
        <v>9.2999999999999999E-2</v>
      </c>
      <c r="AX303">
        <v>0.187</v>
      </c>
      <c r="AY303">
        <v>2.3E-2</v>
      </c>
      <c r="AZ303">
        <v>0</v>
      </c>
      <c r="BA303">
        <v>0</v>
      </c>
      <c r="BB303">
        <v>32</v>
      </c>
      <c r="BC303" t="s">
        <v>67</v>
      </c>
      <c r="BD303">
        <v>0</v>
      </c>
      <c r="BE303" t="s">
        <v>68</v>
      </c>
      <c r="BF303" t="s">
        <v>69</v>
      </c>
      <c r="BG303">
        <v>1.17</v>
      </c>
      <c r="BH303">
        <v>0</v>
      </c>
      <c r="BI303" s="1">
        <v>45824.325862812497</v>
      </c>
      <c r="BJ303">
        <v>3.6</v>
      </c>
      <c r="BK303">
        <v>0.70189999999999997</v>
      </c>
      <c r="BL303" s="36">
        <f>HLOOKUP($A303,차량별코스!$E$1:$AZ$20,_xlfn.XLOOKUP(탕데이터!$I303,차량별코스!$D$2:$D$20,차량별코스!$A$2:$A$20),0)</f>
        <v>9</v>
      </c>
      <c r="BM303">
        <f t="shared" si="67"/>
        <v>2915.0699999999988</v>
      </c>
      <c r="BN303">
        <f t="shared" si="68"/>
        <v>337.73399999999998</v>
      </c>
      <c r="BO303">
        <f>IF(COUNTIFS($BL$2:$BL303,$BL303,$O$2:$O303,$O303,$G$2:$G303,$G303)=1,_xlfn.MAXIFS($BO$2:$BO302,$O$2:$O302,$O303,$G$2:$G302,$G303)+1,_xlfn.MAXIFS($BO$2:$BO302,$O$2:$O302,$O303,$G$2:$G302,$G303))</f>
        <v>6</v>
      </c>
      <c r="BP303">
        <f t="shared" si="69"/>
        <v>1096.4530000000002</v>
      </c>
      <c r="BQ303">
        <f t="shared" si="70"/>
        <v>5.6280000000000001</v>
      </c>
      <c r="BR303">
        <f t="shared" si="71"/>
        <v>5.6280000000000001</v>
      </c>
      <c r="BS303">
        <f t="shared" si="72"/>
        <v>5.6280000000000001</v>
      </c>
      <c r="BT303">
        <f t="shared" si="73"/>
        <v>11.256</v>
      </c>
      <c r="BU303">
        <f t="shared" si="74"/>
        <v>1.407</v>
      </c>
      <c r="BV303">
        <f t="shared" si="75"/>
        <v>0</v>
      </c>
      <c r="BW303">
        <f t="shared" si="76"/>
        <v>1126</v>
      </c>
      <c r="BX303">
        <f t="shared" si="77"/>
        <v>1353</v>
      </c>
      <c r="BY303" t="str">
        <f t="shared" si="78"/>
        <v>직행1</v>
      </c>
      <c r="BZ303">
        <f t="shared" si="79"/>
        <v>9</v>
      </c>
    </row>
    <row r="304" spans="1:78" x14ac:dyDescent="0.3">
      <c r="A304" s="32">
        <f t="shared" si="80"/>
        <v>45821</v>
      </c>
      <c r="B304" s="1">
        <v>45821.628032407411</v>
      </c>
      <c r="C304" t="s">
        <v>60</v>
      </c>
      <c r="D304" t="s">
        <v>60</v>
      </c>
      <c r="E304" t="s">
        <v>60</v>
      </c>
      <c r="F304" t="s">
        <v>61</v>
      </c>
      <c r="G304" t="s">
        <v>62</v>
      </c>
      <c r="H304" t="s">
        <v>63</v>
      </c>
      <c r="I304" t="s">
        <v>76</v>
      </c>
      <c r="J304" t="s">
        <v>65</v>
      </c>
      <c r="K304" t="s">
        <v>66</v>
      </c>
      <c r="L304">
        <v>14</v>
      </c>
      <c r="M304">
        <v>1</v>
      </c>
      <c r="N304">
        <v>168</v>
      </c>
      <c r="O304">
        <v>1353</v>
      </c>
      <c r="P304" t="s">
        <v>241</v>
      </c>
      <c r="Q304" s="1">
        <v>45786.607561423611</v>
      </c>
      <c r="R304">
        <v>17.503</v>
      </c>
      <c r="S304">
        <v>5.9589999999999996</v>
      </c>
      <c r="T304">
        <v>2.9369999999999998</v>
      </c>
      <c r="U304">
        <v>1478</v>
      </c>
      <c r="V304">
        <v>31</v>
      </c>
      <c r="W304">
        <v>260</v>
      </c>
      <c r="X304">
        <v>236</v>
      </c>
      <c r="Y304">
        <v>0</v>
      </c>
      <c r="Z304">
        <v>5</v>
      </c>
      <c r="AA304">
        <v>0</v>
      </c>
      <c r="AB304">
        <v>0</v>
      </c>
      <c r="AC304">
        <v>96</v>
      </c>
      <c r="AD304">
        <v>42.63</v>
      </c>
      <c r="AE304">
        <v>53.084113000000002</v>
      </c>
      <c r="AF304">
        <v>94</v>
      </c>
      <c r="AG304">
        <v>1</v>
      </c>
      <c r="AH304">
        <v>1</v>
      </c>
      <c r="AI304">
        <v>1.8</v>
      </c>
      <c r="AJ304">
        <v>2.1</v>
      </c>
      <c r="AK304">
        <v>0</v>
      </c>
      <c r="AL304">
        <v>0</v>
      </c>
      <c r="AM304">
        <v>2.5099999999999998</v>
      </c>
      <c r="AN304">
        <v>56.503</v>
      </c>
      <c r="AO304">
        <v>2.097</v>
      </c>
      <c r="AP304">
        <v>17.591000000000001</v>
      </c>
      <c r="AQ304">
        <v>0.114</v>
      </c>
      <c r="AR304">
        <v>0</v>
      </c>
      <c r="AS304">
        <v>28.567</v>
      </c>
      <c r="AT304">
        <v>21.933</v>
      </c>
      <c r="AU304">
        <v>0.23300000000000001</v>
      </c>
      <c r="AV304">
        <v>0.23300000000000001</v>
      </c>
      <c r="AW304">
        <v>0.42</v>
      </c>
      <c r="AX304">
        <v>0.49</v>
      </c>
      <c r="AY304">
        <v>0</v>
      </c>
      <c r="AZ304">
        <v>0</v>
      </c>
      <c r="BA304">
        <v>0</v>
      </c>
      <c r="BB304">
        <v>37</v>
      </c>
      <c r="BC304" t="s">
        <v>67</v>
      </c>
      <c r="BD304">
        <v>0</v>
      </c>
      <c r="BE304" t="s">
        <v>68</v>
      </c>
      <c r="BF304" t="s">
        <v>69</v>
      </c>
      <c r="BG304">
        <v>1.17</v>
      </c>
      <c r="BH304">
        <v>0</v>
      </c>
      <c r="BI304" s="1">
        <v>45824.325862812497</v>
      </c>
      <c r="BJ304">
        <v>3.6</v>
      </c>
      <c r="BK304">
        <v>0.81589999999999996</v>
      </c>
      <c r="BL304" s="36">
        <f>HLOOKUP($A304,차량별코스!$E$1:$AZ$20,_xlfn.XLOOKUP(탕데이터!$I304,차량별코스!$D$2:$D$20,차량별코스!$A$2:$A$20),0)</f>
        <v>9</v>
      </c>
      <c r="BM304">
        <f t="shared" si="67"/>
        <v>2915.0699999999988</v>
      </c>
      <c r="BN304">
        <f t="shared" si="68"/>
        <v>337.73399999999998</v>
      </c>
      <c r="BO304">
        <f>IF(COUNTIFS($BL$2:$BL304,$BL304,$O$2:$O304,$O304,$G$2:$G304,$G304)=1,_xlfn.MAXIFS($BO$2:$BO303,$O$2:$O303,$O304,$G$2:$G303,$G304)+1,_xlfn.MAXIFS($BO$2:$BO303,$O$2:$O303,$O304,$G$2:$G303,$G304))</f>
        <v>6</v>
      </c>
      <c r="BP304">
        <f t="shared" si="69"/>
        <v>1098.32</v>
      </c>
      <c r="BQ304">
        <f t="shared" si="70"/>
        <v>14.780000000000001</v>
      </c>
      <c r="BR304">
        <f t="shared" si="71"/>
        <v>14.780000000000001</v>
      </c>
      <c r="BS304">
        <f t="shared" si="72"/>
        <v>26.604000000000003</v>
      </c>
      <c r="BT304">
        <f t="shared" si="73"/>
        <v>31.038</v>
      </c>
      <c r="BU304">
        <f t="shared" si="74"/>
        <v>0</v>
      </c>
      <c r="BV304">
        <f t="shared" si="75"/>
        <v>0</v>
      </c>
      <c r="BW304">
        <f t="shared" si="76"/>
        <v>1185.5219999999999</v>
      </c>
      <c r="BX304">
        <f t="shared" si="77"/>
        <v>1353</v>
      </c>
      <c r="BY304" t="str">
        <f t="shared" si="78"/>
        <v>직행1</v>
      </c>
      <c r="BZ304">
        <f t="shared" si="79"/>
        <v>9</v>
      </c>
    </row>
    <row r="305" spans="1:78" x14ac:dyDescent="0.3">
      <c r="A305" s="32">
        <f t="shared" si="80"/>
        <v>45821</v>
      </c>
      <c r="B305" s="1">
        <v>45821.652453703704</v>
      </c>
      <c r="C305" t="s">
        <v>60</v>
      </c>
      <c r="D305" t="s">
        <v>60</v>
      </c>
      <c r="E305" t="s">
        <v>60</v>
      </c>
      <c r="F305" t="s">
        <v>61</v>
      </c>
      <c r="G305" t="s">
        <v>62</v>
      </c>
      <c r="H305" t="s">
        <v>63</v>
      </c>
      <c r="I305" t="s">
        <v>76</v>
      </c>
      <c r="J305" t="s">
        <v>65</v>
      </c>
      <c r="K305" t="s">
        <v>66</v>
      </c>
      <c r="L305">
        <v>14</v>
      </c>
      <c r="M305">
        <v>1</v>
      </c>
      <c r="N305">
        <v>168</v>
      </c>
      <c r="O305">
        <v>1353</v>
      </c>
      <c r="P305" t="s">
        <v>241</v>
      </c>
      <c r="Q305" s="1">
        <v>45786.607561423611</v>
      </c>
      <c r="R305">
        <v>61.314999999999998</v>
      </c>
      <c r="S305">
        <v>22.393999999999998</v>
      </c>
      <c r="T305">
        <v>2.738</v>
      </c>
      <c r="U305">
        <v>5242</v>
      </c>
      <c r="V305">
        <v>16</v>
      </c>
      <c r="W305">
        <v>1047</v>
      </c>
      <c r="X305">
        <v>1411</v>
      </c>
      <c r="Y305">
        <v>4</v>
      </c>
      <c r="Z305">
        <v>9</v>
      </c>
      <c r="AA305">
        <v>0</v>
      </c>
      <c r="AB305">
        <v>0</v>
      </c>
      <c r="AC305">
        <v>101</v>
      </c>
      <c r="AD305">
        <v>42.11</v>
      </c>
      <c r="AE305">
        <v>52.819783000000001</v>
      </c>
      <c r="AF305">
        <v>88.3</v>
      </c>
      <c r="AG305">
        <v>3</v>
      </c>
      <c r="AH305">
        <v>3.1</v>
      </c>
      <c r="AI305">
        <v>2.7</v>
      </c>
      <c r="AJ305">
        <v>2.9</v>
      </c>
      <c r="AK305">
        <v>0</v>
      </c>
      <c r="AL305">
        <v>0</v>
      </c>
      <c r="AM305">
        <v>2.34</v>
      </c>
      <c r="AN305">
        <v>60.735999999999997</v>
      </c>
      <c r="AO305">
        <v>0.30499999999999999</v>
      </c>
      <c r="AP305">
        <v>19.972999999999999</v>
      </c>
      <c r="AQ305">
        <v>0.22800000000000001</v>
      </c>
      <c r="AR305">
        <v>6.524</v>
      </c>
      <c r="AS305">
        <v>14.678000000000001</v>
      </c>
      <c r="AT305">
        <v>76.527000000000001</v>
      </c>
      <c r="AU305">
        <v>2.6</v>
      </c>
      <c r="AV305">
        <v>2.6869999999999998</v>
      </c>
      <c r="AW305">
        <v>2.34</v>
      </c>
      <c r="AX305">
        <v>2.5129999999999999</v>
      </c>
      <c r="AY305">
        <v>0</v>
      </c>
      <c r="AZ305">
        <v>0</v>
      </c>
      <c r="BA305">
        <v>0</v>
      </c>
      <c r="BB305">
        <v>124</v>
      </c>
      <c r="BC305" t="s">
        <v>67</v>
      </c>
      <c r="BD305">
        <v>0</v>
      </c>
      <c r="BE305" t="s">
        <v>68</v>
      </c>
      <c r="BF305" t="s">
        <v>69</v>
      </c>
      <c r="BG305">
        <v>1.17</v>
      </c>
      <c r="BH305">
        <v>0</v>
      </c>
      <c r="BI305" s="1">
        <v>45824.325862812497</v>
      </c>
      <c r="BJ305">
        <v>3.6</v>
      </c>
      <c r="BK305">
        <v>0.76060000000000005</v>
      </c>
      <c r="BL305" s="36">
        <f>HLOOKUP($A305,차량별코스!$E$1:$AZ$20,_xlfn.XLOOKUP(탕데이터!$I305,차량별코스!$D$2:$D$20,차량별코스!$A$2:$A$20),0)</f>
        <v>9</v>
      </c>
      <c r="BM305">
        <f t="shared" si="67"/>
        <v>2915.0699999999988</v>
      </c>
      <c r="BN305">
        <f t="shared" si="68"/>
        <v>337.73399999999998</v>
      </c>
      <c r="BO305">
        <f>IF(COUNTIFS($BL$2:$BL305,$BL305,$O$2:$O305,$O305,$G$2:$G305,$G305)=1,_xlfn.MAXIFS($BO$2:$BO304,$O$2:$O304,$O305,$G$2:$G304,$G305)+1,_xlfn.MAXIFS($BO$2:$BO304,$O$2:$O304,$O305,$G$2:$G304,$G305))</f>
        <v>6</v>
      </c>
      <c r="BP305">
        <f t="shared" si="69"/>
        <v>3565.6859999999997</v>
      </c>
      <c r="BQ305">
        <f t="shared" si="70"/>
        <v>157.26</v>
      </c>
      <c r="BR305">
        <f t="shared" si="71"/>
        <v>162.50200000000001</v>
      </c>
      <c r="BS305">
        <f t="shared" si="72"/>
        <v>141.53400000000002</v>
      </c>
      <c r="BT305">
        <f t="shared" si="73"/>
        <v>152.018</v>
      </c>
      <c r="BU305">
        <f t="shared" si="74"/>
        <v>0</v>
      </c>
      <c r="BV305">
        <f t="shared" si="75"/>
        <v>0</v>
      </c>
      <c r="BW305">
        <f t="shared" si="76"/>
        <v>4179</v>
      </c>
      <c r="BX305">
        <f t="shared" si="77"/>
        <v>1353</v>
      </c>
      <c r="BY305" t="str">
        <f t="shared" si="78"/>
        <v>직행1</v>
      </c>
      <c r="BZ305">
        <f t="shared" si="79"/>
        <v>9</v>
      </c>
    </row>
    <row r="306" spans="1:78" x14ac:dyDescent="0.3">
      <c r="A306" s="32">
        <f t="shared" si="80"/>
        <v>45821</v>
      </c>
      <c r="B306" s="1">
        <v>45821.715312499997</v>
      </c>
      <c r="C306" t="s">
        <v>60</v>
      </c>
      <c r="D306" t="s">
        <v>60</v>
      </c>
      <c r="E306" t="s">
        <v>60</v>
      </c>
      <c r="F306" t="s">
        <v>61</v>
      </c>
      <c r="G306" t="s">
        <v>62</v>
      </c>
      <c r="H306" t="s">
        <v>63</v>
      </c>
      <c r="I306" t="s">
        <v>76</v>
      </c>
      <c r="J306" t="s">
        <v>65</v>
      </c>
      <c r="K306" t="s">
        <v>66</v>
      </c>
      <c r="L306">
        <v>14</v>
      </c>
      <c r="M306">
        <v>1</v>
      </c>
      <c r="N306">
        <v>168</v>
      </c>
      <c r="O306">
        <v>1353</v>
      </c>
      <c r="P306" t="s">
        <v>241</v>
      </c>
      <c r="Q306" s="1">
        <v>45786.607561423611</v>
      </c>
      <c r="R306">
        <v>40.305999999999997</v>
      </c>
      <c r="S306">
        <v>18.420999999999999</v>
      </c>
      <c r="T306">
        <v>2.1880000000000002</v>
      </c>
      <c r="U306">
        <v>6453</v>
      </c>
      <c r="V306">
        <v>0</v>
      </c>
      <c r="W306">
        <v>1935</v>
      </c>
      <c r="X306">
        <v>998</v>
      </c>
      <c r="Y306">
        <v>6</v>
      </c>
      <c r="Z306">
        <v>15</v>
      </c>
      <c r="AA306">
        <v>0</v>
      </c>
      <c r="AB306">
        <v>0</v>
      </c>
      <c r="AC306">
        <v>98</v>
      </c>
      <c r="AD306">
        <v>22.49</v>
      </c>
      <c r="AE306">
        <v>32.116334000000002</v>
      </c>
      <c r="AF306">
        <v>91.5</v>
      </c>
      <c r="AG306">
        <v>3.9</v>
      </c>
      <c r="AH306">
        <v>2.5</v>
      </c>
      <c r="AI306">
        <v>1.5</v>
      </c>
      <c r="AJ306">
        <v>0.5</v>
      </c>
      <c r="AK306">
        <v>0</v>
      </c>
      <c r="AL306">
        <v>0</v>
      </c>
      <c r="AM306">
        <v>1.87</v>
      </c>
      <c r="AN306">
        <v>44.417999999999999</v>
      </c>
      <c r="AO306">
        <v>0</v>
      </c>
      <c r="AP306">
        <v>29.986000000000001</v>
      </c>
      <c r="AQ306">
        <v>0.223</v>
      </c>
      <c r="AR306">
        <v>14.885999999999999</v>
      </c>
      <c r="AS306">
        <v>37.215000000000003</v>
      </c>
      <c r="AT306">
        <v>97.6</v>
      </c>
      <c r="AU306">
        <v>4.16</v>
      </c>
      <c r="AV306">
        <v>2.6669999999999998</v>
      </c>
      <c r="AW306">
        <v>1.6</v>
      </c>
      <c r="AX306">
        <v>0.53300000000000003</v>
      </c>
      <c r="AY306">
        <v>0</v>
      </c>
      <c r="AZ306">
        <v>0</v>
      </c>
      <c r="BA306">
        <v>0</v>
      </c>
      <c r="BB306">
        <v>143</v>
      </c>
      <c r="BC306" t="s">
        <v>67</v>
      </c>
      <c r="BD306">
        <v>0</v>
      </c>
      <c r="BE306" t="s">
        <v>68</v>
      </c>
      <c r="BF306" t="s">
        <v>69</v>
      </c>
      <c r="BG306">
        <v>1.17</v>
      </c>
      <c r="BH306">
        <v>0</v>
      </c>
      <c r="BI306" s="1">
        <v>45824.325862812497</v>
      </c>
      <c r="BJ306">
        <v>3.6</v>
      </c>
      <c r="BK306">
        <v>0.60780000000000001</v>
      </c>
      <c r="BL306" s="36">
        <f>HLOOKUP($A306,차량별코스!$E$1:$AZ$20,_xlfn.XLOOKUP(탕데이터!$I306,차량별코스!$D$2:$D$20,차량별코스!$A$2:$A$20),0)</f>
        <v>9</v>
      </c>
      <c r="BM306">
        <f t="shared" si="67"/>
        <v>2915.0699999999988</v>
      </c>
      <c r="BN306">
        <f t="shared" si="68"/>
        <v>337.73399999999998</v>
      </c>
      <c r="BO306">
        <f>IF(COUNTIFS($BL$2:$BL306,$BL306,$O$2:$O306,$O306,$G$2:$G306,$G306)=1,_xlfn.MAXIFS($BO$2:$BO305,$O$2:$O305,$O306,$G$2:$G305,$G306)+1,_xlfn.MAXIFS($BO$2:$BO305,$O$2:$O305,$O306,$G$2:$G305,$G306))</f>
        <v>6</v>
      </c>
      <c r="BP306">
        <f t="shared" si="69"/>
        <v>3969.4949999999999</v>
      </c>
      <c r="BQ306">
        <f t="shared" si="70"/>
        <v>251.667</v>
      </c>
      <c r="BR306">
        <f t="shared" si="71"/>
        <v>161.32500000000002</v>
      </c>
      <c r="BS306">
        <f t="shared" si="72"/>
        <v>96.795000000000002</v>
      </c>
      <c r="BT306">
        <f t="shared" si="73"/>
        <v>32.265000000000001</v>
      </c>
      <c r="BU306">
        <f t="shared" si="74"/>
        <v>0</v>
      </c>
      <c r="BV306">
        <f t="shared" si="75"/>
        <v>0</v>
      </c>
      <c r="BW306">
        <f t="shared" si="76"/>
        <v>4511.5470000000005</v>
      </c>
      <c r="BX306">
        <f t="shared" si="77"/>
        <v>1353</v>
      </c>
      <c r="BY306" t="str">
        <f t="shared" si="78"/>
        <v>직행1</v>
      </c>
      <c r="BZ306">
        <f t="shared" si="79"/>
        <v>9</v>
      </c>
    </row>
    <row r="307" spans="1:78" x14ac:dyDescent="0.3">
      <c r="A307" s="32">
        <f t="shared" si="80"/>
        <v>45821</v>
      </c>
      <c r="B307" s="1">
        <v>45821.840127314812</v>
      </c>
      <c r="C307" t="s">
        <v>60</v>
      </c>
      <c r="D307" t="s">
        <v>60</v>
      </c>
      <c r="E307" t="s">
        <v>60</v>
      </c>
      <c r="F307" t="s">
        <v>61</v>
      </c>
      <c r="G307" t="s">
        <v>62</v>
      </c>
      <c r="H307" t="s">
        <v>63</v>
      </c>
      <c r="I307" t="s">
        <v>76</v>
      </c>
      <c r="J307" t="s">
        <v>65</v>
      </c>
      <c r="K307" t="s">
        <v>66</v>
      </c>
      <c r="L307">
        <v>14</v>
      </c>
      <c r="M307">
        <v>1</v>
      </c>
      <c r="N307">
        <v>168</v>
      </c>
      <c r="O307">
        <v>1353</v>
      </c>
      <c r="P307" t="s">
        <v>241</v>
      </c>
      <c r="Q307" s="1">
        <v>45786.607561423611</v>
      </c>
      <c r="R307">
        <v>16.375</v>
      </c>
      <c r="S307">
        <v>6.2759999999999998</v>
      </c>
      <c r="T307">
        <v>2.609</v>
      </c>
      <c r="U307">
        <v>1762</v>
      </c>
      <c r="V307">
        <v>15</v>
      </c>
      <c r="W307">
        <v>378</v>
      </c>
      <c r="X307">
        <v>380</v>
      </c>
      <c r="Y307">
        <v>2</v>
      </c>
      <c r="Z307">
        <v>2</v>
      </c>
      <c r="AA307">
        <v>0</v>
      </c>
      <c r="AB307">
        <v>0</v>
      </c>
      <c r="AC307">
        <v>92</v>
      </c>
      <c r="AD307">
        <v>33.46</v>
      </c>
      <c r="AE307">
        <v>43.060603</v>
      </c>
      <c r="AF307">
        <v>98</v>
      </c>
      <c r="AG307">
        <v>0.6</v>
      </c>
      <c r="AH307">
        <v>0.7</v>
      </c>
      <c r="AI307">
        <v>0.4</v>
      </c>
      <c r="AJ307">
        <v>0.3</v>
      </c>
      <c r="AK307">
        <v>0</v>
      </c>
      <c r="AL307">
        <v>0</v>
      </c>
      <c r="AM307">
        <v>2.23</v>
      </c>
      <c r="AN307">
        <v>50.917999999999999</v>
      </c>
      <c r="AO307">
        <v>0.85099999999999998</v>
      </c>
      <c r="AP307">
        <v>21.452999999999999</v>
      </c>
      <c r="AQ307">
        <v>0.183</v>
      </c>
      <c r="AR307">
        <v>12.214</v>
      </c>
      <c r="AS307">
        <v>12.214</v>
      </c>
      <c r="AT307">
        <v>27.766999999999999</v>
      </c>
      <c r="AU307">
        <v>0.17</v>
      </c>
      <c r="AV307">
        <v>0.19800000000000001</v>
      </c>
      <c r="AW307">
        <v>0.113</v>
      </c>
      <c r="AX307">
        <v>8.5000000000000006E-2</v>
      </c>
      <c r="AY307">
        <v>0</v>
      </c>
      <c r="AZ307">
        <v>0</v>
      </c>
      <c r="BA307">
        <v>0</v>
      </c>
      <c r="BB307">
        <v>38</v>
      </c>
      <c r="BC307" t="s">
        <v>67</v>
      </c>
      <c r="BD307">
        <v>0</v>
      </c>
      <c r="BE307" t="s">
        <v>68</v>
      </c>
      <c r="BF307" t="s">
        <v>69</v>
      </c>
      <c r="BG307">
        <v>1.17</v>
      </c>
      <c r="BH307">
        <v>0</v>
      </c>
      <c r="BI307" s="1">
        <v>45824.325862812497</v>
      </c>
      <c r="BJ307">
        <v>3.6</v>
      </c>
      <c r="BK307">
        <v>0.7248</v>
      </c>
      <c r="BL307" s="36">
        <f>HLOOKUP($A307,차량별코스!$E$1:$AZ$20,_xlfn.XLOOKUP(탕데이터!$I307,차량별코스!$D$2:$D$20,차량별코스!$A$2:$A$20),0)</f>
        <v>9</v>
      </c>
      <c r="BM307">
        <f t="shared" si="67"/>
        <v>2915.0699999999988</v>
      </c>
      <c r="BN307">
        <f t="shared" si="68"/>
        <v>337.73399999999998</v>
      </c>
      <c r="BO307">
        <f>IF(COUNTIFS($BL$2:$BL307,$BL307,$O$2:$O307,$O307,$G$2:$G307,$G307)=1,_xlfn.MAXIFS($BO$2:$BO306,$O$2:$O306,$O307,$G$2:$G306,$G307)+1,_xlfn.MAXIFS($BO$2:$BO306,$O$2:$O306,$O307,$G$2:$G306,$G307))</f>
        <v>6</v>
      </c>
      <c r="BP307">
        <f t="shared" si="69"/>
        <v>1333.76</v>
      </c>
      <c r="BQ307">
        <f t="shared" si="70"/>
        <v>10.572000000000001</v>
      </c>
      <c r="BR307">
        <f t="shared" si="71"/>
        <v>12.333999999999998</v>
      </c>
      <c r="BS307">
        <f t="shared" si="72"/>
        <v>7.048</v>
      </c>
      <c r="BT307">
        <f t="shared" si="73"/>
        <v>5.2860000000000005</v>
      </c>
      <c r="BU307">
        <f t="shared" si="74"/>
        <v>0</v>
      </c>
      <c r="BV307">
        <f t="shared" si="75"/>
        <v>0</v>
      </c>
      <c r="BW307">
        <f t="shared" si="76"/>
        <v>1369</v>
      </c>
      <c r="BX307">
        <f t="shared" si="77"/>
        <v>1353</v>
      </c>
      <c r="BY307" t="str">
        <f t="shared" si="78"/>
        <v>직행1</v>
      </c>
      <c r="BZ307">
        <f t="shared" si="79"/>
        <v>9</v>
      </c>
    </row>
    <row r="308" spans="1:78" x14ac:dyDescent="0.3">
      <c r="A308" s="32">
        <f t="shared" si="80"/>
        <v>45821</v>
      </c>
      <c r="B308" s="1">
        <v>45821.863865740743</v>
      </c>
      <c r="C308" t="s">
        <v>60</v>
      </c>
      <c r="D308" t="s">
        <v>60</v>
      </c>
      <c r="E308" t="s">
        <v>60</v>
      </c>
      <c r="F308" t="s">
        <v>61</v>
      </c>
      <c r="G308" t="s">
        <v>62</v>
      </c>
      <c r="H308" t="s">
        <v>63</v>
      </c>
      <c r="I308" t="s">
        <v>76</v>
      </c>
      <c r="J308" t="s">
        <v>65</v>
      </c>
      <c r="K308" t="s">
        <v>66</v>
      </c>
      <c r="L308">
        <v>14</v>
      </c>
      <c r="M308">
        <v>1</v>
      </c>
      <c r="N308">
        <v>168</v>
      </c>
      <c r="O308">
        <v>1353</v>
      </c>
      <c r="P308" t="s">
        <v>241</v>
      </c>
      <c r="Q308" s="1">
        <v>45786.607561423611</v>
      </c>
      <c r="R308">
        <v>44.218000000000004</v>
      </c>
      <c r="S308">
        <v>15.946</v>
      </c>
      <c r="T308">
        <v>2.7730000000000001</v>
      </c>
      <c r="U308">
        <v>3670</v>
      </c>
      <c r="V308">
        <v>56</v>
      </c>
      <c r="W308">
        <v>775</v>
      </c>
      <c r="X308">
        <v>957</v>
      </c>
      <c r="Y308">
        <v>2</v>
      </c>
      <c r="Z308">
        <v>5</v>
      </c>
      <c r="AA308">
        <v>0</v>
      </c>
      <c r="AB308">
        <v>0</v>
      </c>
      <c r="AC308">
        <v>108</v>
      </c>
      <c r="AD308">
        <v>43.37</v>
      </c>
      <c r="AE308">
        <v>56.070664999999998</v>
      </c>
      <c r="AF308">
        <v>67.3</v>
      </c>
      <c r="AG308">
        <v>7.3</v>
      </c>
      <c r="AH308">
        <v>6.8</v>
      </c>
      <c r="AI308">
        <v>6.2</v>
      </c>
      <c r="AJ308">
        <v>11.5</v>
      </c>
      <c r="AK308">
        <v>0.9</v>
      </c>
      <c r="AL308">
        <v>0</v>
      </c>
      <c r="AM308">
        <v>2.37</v>
      </c>
      <c r="AN308">
        <v>64.099000000000004</v>
      </c>
      <c r="AO308">
        <v>1.526</v>
      </c>
      <c r="AP308">
        <v>21.117000000000001</v>
      </c>
      <c r="AQ308">
        <v>0.20399999999999999</v>
      </c>
      <c r="AR308">
        <v>4.5229999999999997</v>
      </c>
      <c r="AS308">
        <v>11.308</v>
      </c>
      <c r="AT308">
        <v>40.380000000000003</v>
      </c>
      <c r="AU308">
        <v>4.38</v>
      </c>
      <c r="AV308">
        <v>4.08</v>
      </c>
      <c r="AW308">
        <v>3.72</v>
      </c>
      <c r="AX308">
        <v>6.9</v>
      </c>
      <c r="AY308">
        <v>0.54</v>
      </c>
      <c r="AZ308">
        <v>0</v>
      </c>
      <c r="BA308">
        <v>0</v>
      </c>
      <c r="BB308">
        <v>86</v>
      </c>
      <c r="BC308" t="s">
        <v>67</v>
      </c>
      <c r="BD308">
        <v>0</v>
      </c>
      <c r="BE308" t="s">
        <v>68</v>
      </c>
      <c r="BF308" t="s">
        <v>69</v>
      </c>
      <c r="BG308">
        <v>1.17</v>
      </c>
      <c r="BH308">
        <v>0</v>
      </c>
      <c r="BI308" s="1">
        <v>45824.325862812497</v>
      </c>
      <c r="BJ308">
        <v>3.6</v>
      </c>
      <c r="BK308">
        <v>0.77029999999999998</v>
      </c>
      <c r="BL308" s="36">
        <f>HLOOKUP($A308,차량별코스!$E$1:$AZ$20,_xlfn.XLOOKUP(탕데이터!$I308,차량별코스!$D$2:$D$20,차량별코스!$A$2:$A$20),0)</f>
        <v>9</v>
      </c>
      <c r="BM308">
        <f t="shared" si="67"/>
        <v>2915.0699999999988</v>
      </c>
      <c r="BN308">
        <f t="shared" si="68"/>
        <v>337.73399999999998</v>
      </c>
      <c r="BO308">
        <f>IF(COUNTIFS($BL$2:$BL308,$BL308,$O$2:$O308,$O308,$G$2:$G308,$G308)=1,_xlfn.MAXIFS($BO$2:$BO307,$O$2:$O307,$O308,$G$2:$G307,$G308)+1,_xlfn.MAXIFS($BO$2:$BO307,$O$2:$O307,$O308,$G$2:$G307,$G308))</f>
        <v>6</v>
      </c>
      <c r="BP308">
        <f t="shared" si="69"/>
        <v>1638.9099999999999</v>
      </c>
      <c r="BQ308">
        <f t="shared" si="70"/>
        <v>267.90999999999997</v>
      </c>
      <c r="BR308">
        <f t="shared" si="71"/>
        <v>249.56000000000003</v>
      </c>
      <c r="BS308">
        <f t="shared" si="72"/>
        <v>227.54</v>
      </c>
      <c r="BT308">
        <f t="shared" si="73"/>
        <v>422.05</v>
      </c>
      <c r="BU308">
        <f t="shared" si="74"/>
        <v>33.03</v>
      </c>
      <c r="BV308">
        <f t="shared" si="75"/>
        <v>0</v>
      </c>
      <c r="BW308">
        <f t="shared" si="76"/>
        <v>2839</v>
      </c>
      <c r="BX308">
        <f t="shared" si="77"/>
        <v>1353</v>
      </c>
      <c r="BY308" t="str">
        <f t="shared" si="78"/>
        <v>직행1</v>
      </c>
      <c r="BZ308">
        <f t="shared" si="79"/>
        <v>9</v>
      </c>
    </row>
    <row r="309" spans="1:78" x14ac:dyDescent="0.3">
      <c r="A309" s="32">
        <f t="shared" si="80"/>
        <v>45822</v>
      </c>
      <c r="B309" s="1">
        <v>45822.303391203706</v>
      </c>
      <c r="C309" t="s">
        <v>60</v>
      </c>
      <c r="D309" t="s">
        <v>60</v>
      </c>
      <c r="E309" t="s">
        <v>60</v>
      </c>
      <c r="F309" t="s">
        <v>61</v>
      </c>
      <c r="G309" t="s">
        <v>62</v>
      </c>
      <c r="H309" t="s">
        <v>63</v>
      </c>
      <c r="I309" t="s">
        <v>76</v>
      </c>
      <c r="J309" t="s">
        <v>65</v>
      </c>
      <c r="K309" t="s">
        <v>66</v>
      </c>
      <c r="L309">
        <v>14</v>
      </c>
      <c r="M309">
        <v>1</v>
      </c>
      <c r="N309">
        <v>168</v>
      </c>
      <c r="O309">
        <v>1353</v>
      </c>
      <c r="P309" t="s">
        <v>241</v>
      </c>
      <c r="Q309" s="1">
        <v>45786.607561423611</v>
      </c>
      <c r="R309">
        <v>29.992999999999999</v>
      </c>
      <c r="S309">
        <v>10.680999999999999</v>
      </c>
      <c r="T309">
        <v>2.8079999999999998</v>
      </c>
      <c r="U309">
        <v>2208</v>
      </c>
      <c r="V309">
        <v>181</v>
      </c>
      <c r="W309">
        <v>124</v>
      </c>
      <c r="X309">
        <v>695</v>
      </c>
      <c r="Y309">
        <v>0</v>
      </c>
      <c r="Z309">
        <v>25</v>
      </c>
      <c r="AA309">
        <v>0</v>
      </c>
      <c r="AB309">
        <v>0</v>
      </c>
      <c r="AC309">
        <v>102</v>
      </c>
      <c r="AD309">
        <v>48.9</v>
      </c>
      <c r="AE309">
        <v>56.739158000000003</v>
      </c>
      <c r="AF309">
        <v>51.5</v>
      </c>
      <c r="AG309">
        <v>10.6</v>
      </c>
      <c r="AH309">
        <v>11.7</v>
      </c>
      <c r="AI309">
        <v>13.6</v>
      </c>
      <c r="AJ309">
        <v>12.1</v>
      </c>
      <c r="AK309">
        <v>0.5</v>
      </c>
      <c r="AL309">
        <v>0</v>
      </c>
      <c r="AM309">
        <v>2.4</v>
      </c>
      <c r="AN309">
        <v>63.777000000000001</v>
      </c>
      <c r="AO309">
        <v>8.1969999999999992</v>
      </c>
      <c r="AP309">
        <v>5.6159999999999997</v>
      </c>
      <c r="AQ309">
        <v>0.2</v>
      </c>
      <c r="AR309">
        <v>0</v>
      </c>
      <c r="AS309">
        <v>83.352999999999994</v>
      </c>
      <c r="AT309">
        <v>18.882999999999999</v>
      </c>
      <c r="AU309">
        <v>3.887</v>
      </c>
      <c r="AV309">
        <v>4.29</v>
      </c>
      <c r="AW309">
        <v>4.9870000000000001</v>
      </c>
      <c r="AX309">
        <v>4.4370000000000003</v>
      </c>
      <c r="AY309">
        <v>0.183</v>
      </c>
      <c r="AZ309">
        <v>0</v>
      </c>
      <c r="BA309">
        <v>0</v>
      </c>
      <c r="BB309">
        <v>53</v>
      </c>
      <c r="BC309" t="s">
        <v>67</v>
      </c>
      <c r="BD309">
        <v>0</v>
      </c>
      <c r="BE309" t="s">
        <v>68</v>
      </c>
      <c r="BF309" t="s">
        <v>69</v>
      </c>
      <c r="BG309">
        <v>1.17</v>
      </c>
      <c r="BH309">
        <v>0</v>
      </c>
      <c r="BI309" s="1">
        <v>45824.325862812497</v>
      </c>
      <c r="BJ309">
        <v>3.6</v>
      </c>
      <c r="BK309">
        <v>0.78</v>
      </c>
      <c r="BL309" s="36">
        <f>HLOOKUP($A309,차량별코스!$E$1:$AZ$20,_xlfn.XLOOKUP(탕데이터!$I309,차량별코스!$D$2:$D$20,차량별코스!$A$2:$A$20),0)</f>
        <v>10</v>
      </c>
      <c r="BM309">
        <f t="shared" si="67"/>
        <v>2915.0699999999988</v>
      </c>
      <c r="BN309">
        <f t="shared" si="68"/>
        <v>292.642</v>
      </c>
      <c r="BO309">
        <f>IF(COUNTIFS($BL$2:$BL309,$BL309,$O$2:$O309,$O309,$G$2:$G309,$G309)=1,_xlfn.MAXIFS($BO$2:$BO308,$O$2:$O308,$O309,$G$2:$G308,$G309)+1,_xlfn.MAXIFS($BO$2:$BO308,$O$2:$O308,$O309,$G$2:$G308,$G309))</f>
        <v>7</v>
      </c>
      <c r="BP309">
        <f t="shared" si="69"/>
        <v>832.12000000000012</v>
      </c>
      <c r="BQ309">
        <f t="shared" si="70"/>
        <v>234.048</v>
      </c>
      <c r="BR309">
        <f t="shared" si="71"/>
        <v>258.33600000000001</v>
      </c>
      <c r="BS309">
        <f t="shared" si="72"/>
        <v>300.28800000000001</v>
      </c>
      <c r="BT309">
        <f t="shared" si="73"/>
        <v>267.16800000000001</v>
      </c>
      <c r="BU309">
        <f t="shared" si="74"/>
        <v>11.040000000000001</v>
      </c>
      <c r="BV309">
        <f t="shared" si="75"/>
        <v>0</v>
      </c>
      <c r="BW309">
        <f t="shared" si="76"/>
        <v>1903</v>
      </c>
      <c r="BX309">
        <f t="shared" si="77"/>
        <v>1353</v>
      </c>
      <c r="BY309" t="str">
        <f t="shared" si="78"/>
        <v>직행1</v>
      </c>
      <c r="BZ309">
        <f t="shared" si="79"/>
        <v>10</v>
      </c>
    </row>
    <row r="310" spans="1:78" x14ac:dyDescent="0.3">
      <c r="A310" s="32">
        <f t="shared" ref="A310:A348" si="81">DATE(YEAR(B310),MONTH(B310),DAY(B310))</f>
        <v>45822</v>
      </c>
      <c r="B310" s="1">
        <v>45822.332685185182</v>
      </c>
      <c r="C310" t="s">
        <v>60</v>
      </c>
      <c r="D310" t="s">
        <v>60</v>
      </c>
      <c r="E310" t="s">
        <v>60</v>
      </c>
      <c r="F310" t="s">
        <v>61</v>
      </c>
      <c r="G310" t="s">
        <v>62</v>
      </c>
      <c r="H310" t="s">
        <v>63</v>
      </c>
      <c r="I310" t="s">
        <v>76</v>
      </c>
      <c r="J310" t="s">
        <v>65</v>
      </c>
      <c r="K310" t="s">
        <v>66</v>
      </c>
      <c r="L310">
        <v>14</v>
      </c>
      <c r="M310">
        <v>1</v>
      </c>
      <c r="N310">
        <v>168</v>
      </c>
      <c r="O310">
        <v>1353</v>
      </c>
      <c r="P310" t="s">
        <v>241</v>
      </c>
      <c r="Q310" s="1">
        <v>45786.607561423611</v>
      </c>
      <c r="R310">
        <v>17.391999999999999</v>
      </c>
      <c r="S310">
        <v>5.6520000000000001</v>
      </c>
      <c r="T310">
        <v>3.077</v>
      </c>
      <c r="U310">
        <v>1324</v>
      </c>
      <c r="V310">
        <v>51</v>
      </c>
      <c r="W310">
        <v>239</v>
      </c>
      <c r="X310">
        <v>395</v>
      </c>
      <c r="Y310">
        <v>0</v>
      </c>
      <c r="Z310">
        <v>5</v>
      </c>
      <c r="AA310">
        <v>0</v>
      </c>
      <c r="AB310">
        <v>0</v>
      </c>
      <c r="AC310">
        <v>107</v>
      </c>
      <c r="AD310">
        <v>47.29</v>
      </c>
      <c r="AE310">
        <v>60.552253</v>
      </c>
      <c r="AF310">
        <v>98.3</v>
      </c>
      <c r="AG310">
        <v>0.2</v>
      </c>
      <c r="AH310">
        <v>0.3</v>
      </c>
      <c r="AI310">
        <v>0.4</v>
      </c>
      <c r="AJ310">
        <v>0.7</v>
      </c>
      <c r="AK310">
        <v>0</v>
      </c>
      <c r="AL310">
        <v>0</v>
      </c>
      <c r="AM310">
        <v>2.63</v>
      </c>
      <c r="AN310">
        <v>62.145000000000003</v>
      </c>
      <c r="AO310">
        <v>3.8519999999999999</v>
      </c>
      <c r="AP310">
        <v>18.050999999999998</v>
      </c>
      <c r="AQ310">
        <v>0.17199999999999999</v>
      </c>
      <c r="AR310">
        <v>0</v>
      </c>
      <c r="AS310">
        <v>28.748999999999999</v>
      </c>
      <c r="AT310">
        <v>21.297999999999998</v>
      </c>
      <c r="AU310">
        <v>4.2999999999999997E-2</v>
      </c>
      <c r="AV310">
        <v>6.5000000000000002E-2</v>
      </c>
      <c r="AW310">
        <v>8.6999999999999994E-2</v>
      </c>
      <c r="AX310">
        <v>0.152</v>
      </c>
      <c r="AY310">
        <v>0</v>
      </c>
      <c r="AZ310">
        <v>0</v>
      </c>
      <c r="BA310">
        <v>0</v>
      </c>
      <c r="BB310">
        <v>29</v>
      </c>
      <c r="BC310" t="s">
        <v>67</v>
      </c>
      <c r="BD310">
        <v>0</v>
      </c>
      <c r="BE310" t="s">
        <v>68</v>
      </c>
      <c r="BF310" t="s">
        <v>69</v>
      </c>
      <c r="BG310">
        <v>1.17</v>
      </c>
      <c r="BH310">
        <v>0</v>
      </c>
      <c r="BI310" s="1">
        <v>45824.325862812497</v>
      </c>
      <c r="BJ310">
        <v>3.6</v>
      </c>
      <c r="BK310">
        <v>0.8548</v>
      </c>
      <c r="BL310" s="36">
        <f>HLOOKUP($A310,차량별코스!$E$1:$AZ$20,_xlfn.XLOOKUP(탕데이터!$I310,차량별코스!$D$2:$D$20,차량별코스!$A$2:$A$20),0)</f>
        <v>10</v>
      </c>
      <c r="BM310">
        <f t="shared" si="67"/>
        <v>2915.0699999999988</v>
      </c>
      <c r="BN310">
        <f t="shared" si="68"/>
        <v>292.642</v>
      </c>
      <c r="BO310">
        <f>IF(COUNTIFS($BL$2:$BL310,$BL310,$O$2:$O310,$O310,$G$2:$G310,$G310)=1,_xlfn.MAXIFS($BO$2:$BO309,$O$2:$O309,$O310,$G$2:$G309,$G310)+1,_xlfn.MAXIFS($BO$2:$BO309,$O$2:$O309,$O310,$G$2:$G309,$G310))</f>
        <v>7</v>
      </c>
      <c r="BP310">
        <f t="shared" si="69"/>
        <v>1011.492</v>
      </c>
      <c r="BQ310">
        <f t="shared" si="70"/>
        <v>2.6480000000000001</v>
      </c>
      <c r="BR310">
        <f t="shared" si="71"/>
        <v>3.972</v>
      </c>
      <c r="BS310">
        <f t="shared" si="72"/>
        <v>5.2960000000000003</v>
      </c>
      <c r="BT310">
        <f t="shared" si="73"/>
        <v>9.2679999999999989</v>
      </c>
      <c r="BU310">
        <f t="shared" si="74"/>
        <v>0</v>
      </c>
      <c r="BV310">
        <f t="shared" si="75"/>
        <v>0</v>
      </c>
      <c r="BW310">
        <f t="shared" si="76"/>
        <v>1032.6759999999999</v>
      </c>
      <c r="BX310">
        <f t="shared" si="77"/>
        <v>1353</v>
      </c>
      <c r="BY310" t="str">
        <f t="shared" si="78"/>
        <v>직행1</v>
      </c>
      <c r="BZ310">
        <f t="shared" si="79"/>
        <v>10</v>
      </c>
    </row>
    <row r="311" spans="1:78" x14ac:dyDescent="0.3">
      <c r="A311" s="32">
        <f t="shared" si="81"/>
        <v>45822</v>
      </c>
      <c r="B311" s="1">
        <v>45822.500254629631</v>
      </c>
      <c r="C311" t="s">
        <v>60</v>
      </c>
      <c r="D311" t="s">
        <v>60</v>
      </c>
      <c r="E311" t="s">
        <v>60</v>
      </c>
      <c r="F311" t="s">
        <v>61</v>
      </c>
      <c r="G311" t="s">
        <v>62</v>
      </c>
      <c r="H311" t="s">
        <v>63</v>
      </c>
      <c r="I311" t="s">
        <v>76</v>
      </c>
      <c r="J311" t="s">
        <v>65</v>
      </c>
      <c r="K311" t="s">
        <v>66</v>
      </c>
      <c r="L311">
        <v>14</v>
      </c>
      <c r="M311">
        <v>1</v>
      </c>
      <c r="N311">
        <v>168</v>
      </c>
      <c r="O311">
        <v>1353</v>
      </c>
      <c r="P311" t="s">
        <v>241</v>
      </c>
      <c r="Q311" s="1">
        <v>45786.607561423611</v>
      </c>
      <c r="R311">
        <v>125.648</v>
      </c>
      <c r="S311">
        <v>51.878</v>
      </c>
      <c r="T311">
        <v>2.4220000000000002</v>
      </c>
      <c r="U311">
        <v>12359</v>
      </c>
      <c r="V311">
        <v>126</v>
      </c>
      <c r="W311">
        <v>3487</v>
      </c>
      <c r="X311">
        <v>2368</v>
      </c>
      <c r="Y311">
        <v>13</v>
      </c>
      <c r="Z311">
        <v>56</v>
      </c>
      <c r="AA311">
        <v>2</v>
      </c>
      <c r="AB311">
        <v>617</v>
      </c>
      <c r="AC311">
        <v>105</v>
      </c>
      <c r="AD311">
        <v>36.6</v>
      </c>
      <c r="AE311">
        <v>51.718828999999999</v>
      </c>
      <c r="AF311">
        <v>89.9</v>
      </c>
      <c r="AG311">
        <v>2.2000000000000002</v>
      </c>
      <c r="AH311">
        <v>2.9</v>
      </c>
      <c r="AI311">
        <v>2.9</v>
      </c>
      <c r="AJ311">
        <v>2</v>
      </c>
      <c r="AK311">
        <v>0.1</v>
      </c>
      <c r="AL311">
        <v>0</v>
      </c>
      <c r="AM311">
        <v>2.0699999999999998</v>
      </c>
      <c r="AN311">
        <v>67.894000000000005</v>
      </c>
      <c r="AO311">
        <v>1.02</v>
      </c>
      <c r="AP311">
        <v>28.213999999999999</v>
      </c>
      <c r="AQ311">
        <v>0.183</v>
      </c>
      <c r="AR311">
        <v>10.346</v>
      </c>
      <c r="AS311">
        <v>44.569000000000003</v>
      </c>
      <c r="AT311">
        <v>184.29499999999999</v>
      </c>
      <c r="AU311">
        <v>4.51</v>
      </c>
      <c r="AV311">
        <v>5.9450000000000003</v>
      </c>
      <c r="AW311">
        <v>5.9450000000000003</v>
      </c>
      <c r="AX311">
        <v>4.0999999999999996</v>
      </c>
      <c r="AY311">
        <v>0.20499999999999999</v>
      </c>
      <c r="AZ311">
        <v>0</v>
      </c>
      <c r="BA311">
        <v>0</v>
      </c>
      <c r="BB311">
        <v>297</v>
      </c>
      <c r="BC311" t="s">
        <v>67</v>
      </c>
      <c r="BD311">
        <v>0</v>
      </c>
      <c r="BE311" t="s">
        <v>68</v>
      </c>
      <c r="BF311" t="s">
        <v>69</v>
      </c>
      <c r="BG311">
        <v>1.17</v>
      </c>
      <c r="BH311">
        <v>0</v>
      </c>
      <c r="BI311" s="1">
        <v>45824.325862812497</v>
      </c>
      <c r="BJ311">
        <v>3.6</v>
      </c>
      <c r="BK311">
        <v>0.67279999999999995</v>
      </c>
      <c r="BL311" s="36">
        <f>HLOOKUP($A311,차량별코스!$E$1:$AZ$20,_xlfn.XLOOKUP(탕데이터!$I311,차량별코스!$D$2:$D$20,차량별코스!$A$2:$A$20),0)</f>
        <v>10</v>
      </c>
      <c r="BM311">
        <f t="shared" si="67"/>
        <v>2915.0699999999988</v>
      </c>
      <c r="BN311">
        <f t="shared" si="68"/>
        <v>292.642</v>
      </c>
      <c r="BO311">
        <f>IF(COUNTIFS($BL$2:$BL311,$BL311,$O$2:$O311,$O311,$G$2:$G311,$G311)=1,_xlfn.MAXIFS($BO$2:$BO310,$O$2:$O310,$O311,$G$2:$G310,$G311)+1,_xlfn.MAXIFS($BO$2:$BO310,$O$2:$O310,$O311,$G$2:$G310,$G311))</f>
        <v>7</v>
      </c>
      <c r="BP311">
        <f t="shared" si="69"/>
        <v>7497.741</v>
      </c>
      <c r="BQ311">
        <f t="shared" si="70"/>
        <v>271.89800000000002</v>
      </c>
      <c r="BR311">
        <f t="shared" si="71"/>
        <v>358.411</v>
      </c>
      <c r="BS311">
        <f t="shared" si="72"/>
        <v>358.411</v>
      </c>
      <c r="BT311">
        <f t="shared" si="73"/>
        <v>247.18</v>
      </c>
      <c r="BU311">
        <f t="shared" si="74"/>
        <v>12.359</v>
      </c>
      <c r="BV311">
        <f t="shared" si="75"/>
        <v>0</v>
      </c>
      <c r="BW311">
        <f t="shared" si="76"/>
        <v>8746</v>
      </c>
      <c r="BX311">
        <f t="shared" si="77"/>
        <v>1353</v>
      </c>
      <c r="BY311" t="str">
        <f t="shared" si="78"/>
        <v>직행1</v>
      </c>
      <c r="BZ311">
        <f t="shared" si="79"/>
        <v>10</v>
      </c>
    </row>
    <row r="312" spans="1:78" x14ac:dyDescent="0.3">
      <c r="A312" s="32">
        <f t="shared" si="81"/>
        <v>45822</v>
      </c>
      <c r="B312" s="1">
        <v>45822.781805555554</v>
      </c>
      <c r="C312" t="s">
        <v>60</v>
      </c>
      <c r="D312" t="s">
        <v>60</v>
      </c>
      <c r="E312" t="s">
        <v>60</v>
      </c>
      <c r="F312" t="s">
        <v>61</v>
      </c>
      <c r="G312" t="s">
        <v>62</v>
      </c>
      <c r="H312" t="s">
        <v>63</v>
      </c>
      <c r="I312" t="s">
        <v>76</v>
      </c>
      <c r="J312" t="s">
        <v>65</v>
      </c>
      <c r="K312" t="s">
        <v>66</v>
      </c>
      <c r="L312">
        <v>14</v>
      </c>
      <c r="M312">
        <v>1</v>
      </c>
      <c r="N312">
        <v>168</v>
      </c>
      <c r="O312">
        <v>1353</v>
      </c>
      <c r="P312" t="s">
        <v>241</v>
      </c>
      <c r="Q312" s="1">
        <v>45786.607561423611</v>
      </c>
      <c r="R312">
        <v>119.60899999999999</v>
      </c>
      <c r="S312">
        <v>49.384</v>
      </c>
      <c r="T312">
        <v>2.4220000000000002</v>
      </c>
      <c r="U312">
        <v>10563</v>
      </c>
      <c r="V312">
        <v>322</v>
      </c>
      <c r="W312">
        <v>2441</v>
      </c>
      <c r="X312">
        <v>2561</v>
      </c>
      <c r="Y312">
        <v>10</v>
      </c>
      <c r="Z312">
        <v>61</v>
      </c>
      <c r="AA312">
        <v>1</v>
      </c>
      <c r="AB312">
        <v>11</v>
      </c>
      <c r="AC312">
        <v>109</v>
      </c>
      <c r="AD312">
        <v>40.76</v>
      </c>
      <c r="AE312">
        <v>55.204144999999997</v>
      </c>
      <c r="AF312">
        <v>23.5</v>
      </c>
      <c r="AG312">
        <v>16.5</v>
      </c>
      <c r="AH312">
        <v>20.7</v>
      </c>
      <c r="AI312">
        <v>19.100000000000001</v>
      </c>
      <c r="AJ312">
        <v>15.3</v>
      </c>
      <c r="AK312">
        <v>4.9000000000000004</v>
      </c>
      <c r="AL312">
        <v>0</v>
      </c>
      <c r="AM312">
        <v>2.0699999999999998</v>
      </c>
      <c r="AN312">
        <v>72.900000000000006</v>
      </c>
      <c r="AO312">
        <v>3.048</v>
      </c>
      <c r="AP312">
        <v>23.109000000000002</v>
      </c>
      <c r="AQ312">
        <v>0.20899999999999999</v>
      </c>
      <c r="AR312">
        <v>8.3610000000000007</v>
      </c>
      <c r="AS312">
        <v>51</v>
      </c>
      <c r="AT312">
        <v>41.125</v>
      </c>
      <c r="AU312">
        <v>28.875</v>
      </c>
      <c r="AV312">
        <v>36.225000000000001</v>
      </c>
      <c r="AW312">
        <v>33.424999999999997</v>
      </c>
      <c r="AX312">
        <v>26.774999999999999</v>
      </c>
      <c r="AY312">
        <v>8.5749999999999993</v>
      </c>
      <c r="AZ312">
        <v>0</v>
      </c>
      <c r="BA312">
        <v>0</v>
      </c>
      <c r="BB312">
        <v>249</v>
      </c>
      <c r="BC312" t="s">
        <v>67</v>
      </c>
      <c r="BD312">
        <v>0</v>
      </c>
      <c r="BE312" t="s">
        <v>68</v>
      </c>
      <c r="BF312" t="s">
        <v>69</v>
      </c>
      <c r="BG312">
        <v>1.17</v>
      </c>
      <c r="BH312">
        <v>0</v>
      </c>
      <c r="BI312" s="1">
        <v>45824.325862812497</v>
      </c>
      <c r="BJ312">
        <v>3.6</v>
      </c>
      <c r="BK312">
        <v>0.67279999999999995</v>
      </c>
      <c r="BL312" s="36">
        <f>HLOOKUP($A312,차량별코스!$E$1:$AZ$20,_xlfn.XLOOKUP(탕데이터!$I312,차량별코스!$D$2:$D$20,차량별코스!$A$2:$A$20),0)</f>
        <v>10</v>
      </c>
      <c r="BM312">
        <f t="shared" si="67"/>
        <v>2915.0699999999988</v>
      </c>
      <c r="BN312">
        <f t="shared" si="68"/>
        <v>292.642</v>
      </c>
      <c r="BO312">
        <f>IF(COUNTIFS($BL$2:$BL312,$BL312,$O$2:$O312,$O312,$G$2:$G312,$G312)=1,_xlfn.MAXIFS($BO$2:$BO311,$O$2:$O311,$O312,$G$2:$G311,$G312)+1,_xlfn.MAXIFS($BO$2:$BO311,$O$2:$O311,$O312,$G$2:$G311,$G312))</f>
        <v>7</v>
      </c>
      <c r="BP312">
        <f t="shared" si="69"/>
        <v>-280.69500000000016</v>
      </c>
      <c r="BQ312">
        <f t="shared" si="70"/>
        <v>1742.895</v>
      </c>
      <c r="BR312">
        <f t="shared" si="71"/>
        <v>2186.5409999999997</v>
      </c>
      <c r="BS312">
        <f t="shared" si="72"/>
        <v>2017.5330000000001</v>
      </c>
      <c r="BT312">
        <f t="shared" si="73"/>
        <v>1616.1389999999999</v>
      </c>
      <c r="BU312">
        <f t="shared" si="74"/>
        <v>517.58699999999999</v>
      </c>
      <c r="BV312">
        <f t="shared" si="75"/>
        <v>0</v>
      </c>
      <c r="BW312">
        <f t="shared" si="76"/>
        <v>7800</v>
      </c>
      <c r="BX312">
        <f t="shared" si="77"/>
        <v>1353</v>
      </c>
      <c r="BY312" t="str">
        <f t="shared" si="78"/>
        <v>직행1</v>
      </c>
      <c r="BZ312">
        <f t="shared" si="79"/>
        <v>10</v>
      </c>
    </row>
    <row r="313" spans="1:78" x14ac:dyDescent="0.3">
      <c r="A313" s="32">
        <f t="shared" si="81"/>
        <v>45823</v>
      </c>
      <c r="B313" s="1">
        <v>45823.318877314814</v>
      </c>
      <c r="C313" t="s">
        <v>60</v>
      </c>
      <c r="D313" t="s">
        <v>60</v>
      </c>
      <c r="E313" t="s">
        <v>60</v>
      </c>
      <c r="F313" t="s">
        <v>61</v>
      </c>
      <c r="G313" t="s">
        <v>62</v>
      </c>
      <c r="H313" t="s">
        <v>63</v>
      </c>
      <c r="I313" t="s">
        <v>76</v>
      </c>
      <c r="J313" t="s">
        <v>65</v>
      </c>
      <c r="K313" t="s">
        <v>66</v>
      </c>
      <c r="L313">
        <v>14</v>
      </c>
      <c r="M313">
        <v>1</v>
      </c>
      <c r="N313">
        <v>168</v>
      </c>
      <c r="O313">
        <v>1353</v>
      </c>
      <c r="P313" t="s">
        <v>241</v>
      </c>
      <c r="Q313" s="1">
        <v>45786.607561423611</v>
      </c>
      <c r="R313">
        <v>17.571999999999999</v>
      </c>
      <c r="S313">
        <v>5.6669999999999998</v>
      </c>
      <c r="T313">
        <v>3.101</v>
      </c>
      <c r="U313">
        <v>1302</v>
      </c>
      <c r="V313">
        <v>44</v>
      </c>
      <c r="W313">
        <v>206</v>
      </c>
      <c r="X313">
        <v>248</v>
      </c>
      <c r="Y313">
        <v>1</v>
      </c>
      <c r="Z313">
        <v>4</v>
      </c>
      <c r="AA313">
        <v>0</v>
      </c>
      <c r="AB313">
        <v>0</v>
      </c>
      <c r="AC313">
        <v>98</v>
      </c>
      <c r="AD313">
        <v>48.59</v>
      </c>
      <c r="AE313">
        <v>60.132365</v>
      </c>
      <c r="AF313">
        <v>98.3</v>
      </c>
      <c r="AG313">
        <v>0.2</v>
      </c>
      <c r="AH313">
        <v>0.3</v>
      </c>
      <c r="AI313">
        <v>0.4</v>
      </c>
      <c r="AJ313">
        <v>0.8</v>
      </c>
      <c r="AK313">
        <v>0</v>
      </c>
      <c r="AL313">
        <v>0</v>
      </c>
      <c r="AM313">
        <v>2.65</v>
      </c>
      <c r="AN313">
        <v>61.07</v>
      </c>
      <c r="AO313">
        <v>3.379</v>
      </c>
      <c r="AP313">
        <v>15.821999999999999</v>
      </c>
      <c r="AQ313">
        <v>0.114</v>
      </c>
      <c r="AR313">
        <v>5.6909999999999998</v>
      </c>
      <c r="AS313">
        <v>22.763000000000002</v>
      </c>
      <c r="AT313">
        <v>21.297999999999998</v>
      </c>
      <c r="AU313">
        <v>4.2999999999999997E-2</v>
      </c>
      <c r="AV313">
        <v>6.5000000000000002E-2</v>
      </c>
      <c r="AW313">
        <v>8.6999999999999994E-2</v>
      </c>
      <c r="AX313">
        <v>0.17299999999999999</v>
      </c>
      <c r="AY313">
        <v>0</v>
      </c>
      <c r="AZ313">
        <v>0</v>
      </c>
      <c r="BA313">
        <v>0</v>
      </c>
      <c r="BB313">
        <v>30</v>
      </c>
      <c r="BC313" t="s">
        <v>67</v>
      </c>
      <c r="BD313">
        <v>0</v>
      </c>
      <c r="BE313" t="s">
        <v>68</v>
      </c>
      <c r="BF313" t="s">
        <v>69</v>
      </c>
      <c r="BG313">
        <v>1.17</v>
      </c>
      <c r="BH313">
        <v>0</v>
      </c>
      <c r="BI313" s="1">
        <v>45824.325862812497</v>
      </c>
      <c r="BJ313">
        <v>3.6</v>
      </c>
      <c r="BK313">
        <v>0.86129999999999995</v>
      </c>
      <c r="BL313" s="36">
        <f>HLOOKUP($A313,차량별코스!$E$1:$AZ$20,_xlfn.XLOOKUP(탕데이터!$I313,차량별코스!$D$2:$D$20,차량별코스!$A$2:$A$20),0)</f>
        <v>11</v>
      </c>
      <c r="BM313">
        <f t="shared" si="67"/>
        <v>2915.0699999999988</v>
      </c>
      <c r="BN313">
        <f t="shared" si="68"/>
        <v>439.11599999999999</v>
      </c>
      <c r="BO313">
        <f>IF(COUNTIFS($BL$2:$BL313,$BL313,$O$2:$O313,$O313,$G$2:$G313,$G313)=1,_xlfn.MAXIFS($BO$2:$BO312,$O$2:$O312,$O313,$G$2:$G312,$G313)+1,_xlfn.MAXIFS($BO$2:$BO312,$O$2:$O312,$O313,$G$2:$G312,$G313))</f>
        <v>8</v>
      </c>
      <c r="BP313">
        <f t="shared" si="69"/>
        <v>1029.866</v>
      </c>
      <c r="BQ313">
        <f t="shared" si="70"/>
        <v>2.6040000000000001</v>
      </c>
      <c r="BR313">
        <f t="shared" si="71"/>
        <v>3.9060000000000001</v>
      </c>
      <c r="BS313">
        <f t="shared" si="72"/>
        <v>5.2080000000000002</v>
      </c>
      <c r="BT313">
        <f t="shared" si="73"/>
        <v>10.416</v>
      </c>
      <c r="BU313">
        <f t="shared" si="74"/>
        <v>0</v>
      </c>
      <c r="BV313">
        <f t="shared" si="75"/>
        <v>0</v>
      </c>
      <c r="BW313">
        <f t="shared" si="76"/>
        <v>1052</v>
      </c>
      <c r="BX313">
        <f t="shared" si="77"/>
        <v>1353</v>
      </c>
      <c r="BY313" t="str">
        <f t="shared" si="78"/>
        <v>직행1</v>
      </c>
      <c r="BZ313">
        <f t="shared" si="79"/>
        <v>11</v>
      </c>
    </row>
    <row r="314" spans="1:78" x14ac:dyDescent="0.3">
      <c r="A314" s="32">
        <f t="shared" si="81"/>
        <v>45823</v>
      </c>
      <c r="B314" s="1">
        <v>45823.339826388888</v>
      </c>
      <c r="C314" t="s">
        <v>60</v>
      </c>
      <c r="D314" t="s">
        <v>60</v>
      </c>
      <c r="E314" t="s">
        <v>60</v>
      </c>
      <c r="F314" t="s">
        <v>61</v>
      </c>
      <c r="G314" t="s">
        <v>62</v>
      </c>
      <c r="H314" t="s">
        <v>63</v>
      </c>
      <c r="I314" t="s">
        <v>76</v>
      </c>
      <c r="J314" t="s">
        <v>65</v>
      </c>
      <c r="K314" t="s">
        <v>66</v>
      </c>
      <c r="L314">
        <v>14</v>
      </c>
      <c r="M314">
        <v>1</v>
      </c>
      <c r="N314">
        <v>168</v>
      </c>
      <c r="O314">
        <v>1353</v>
      </c>
      <c r="P314" t="s">
        <v>241</v>
      </c>
      <c r="Q314" s="1">
        <v>45786.607561423611</v>
      </c>
      <c r="R314">
        <v>29.937999999999999</v>
      </c>
      <c r="S314">
        <v>11.076000000000001</v>
      </c>
      <c r="T314">
        <v>2.7029999999999998</v>
      </c>
      <c r="U314">
        <v>2025</v>
      </c>
      <c r="V314">
        <v>61</v>
      </c>
      <c r="W314">
        <v>136</v>
      </c>
      <c r="X314">
        <v>706</v>
      </c>
      <c r="Y314">
        <v>1</v>
      </c>
      <c r="Z314">
        <v>24</v>
      </c>
      <c r="AA314">
        <v>0</v>
      </c>
      <c r="AB314">
        <v>0</v>
      </c>
      <c r="AC314">
        <v>109</v>
      </c>
      <c r="AD314">
        <v>53.22</v>
      </c>
      <c r="AE314">
        <v>58.95872</v>
      </c>
      <c r="AF314">
        <v>94.3</v>
      </c>
      <c r="AG314">
        <v>1.2</v>
      </c>
      <c r="AH314">
        <v>1.2</v>
      </c>
      <c r="AI314">
        <v>1.8</v>
      </c>
      <c r="AJ314">
        <v>1.2</v>
      </c>
      <c r="AK314">
        <v>0.4</v>
      </c>
      <c r="AL314">
        <v>0</v>
      </c>
      <c r="AM314">
        <v>2.31</v>
      </c>
      <c r="AN314">
        <v>69.436000000000007</v>
      </c>
      <c r="AO314">
        <v>3.012</v>
      </c>
      <c r="AP314">
        <v>6.7160000000000002</v>
      </c>
      <c r="AQ314">
        <v>0.23400000000000001</v>
      </c>
      <c r="AR314">
        <v>3.34</v>
      </c>
      <c r="AS314">
        <v>80.165999999999997</v>
      </c>
      <c r="AT314">
        <v>31.433</v>
      </c>
      <c r="AU314">
        <v>0.4</v>
      </c>
      <c r="AV314">
        <v>0.4</v>
      </c>
      <c r="AW314">
        <v>0.6</v>
      </c>
      <c r="AX314">
        <v>0.4</v>
      </c>
      <c r="AY314">
        <v>0.13300000000000001</v>
      </c>
      <c r="AZ314">
        <v>0</v>
      </c>
      <c r="BA314">
        <v>0</v>
      </c>
      <c r="BB314">
        <v>50</v>
      </c>
      <c r="BC314" t="s">
        <v>67</v>
      </c>
      <c r="BD314">
        <v>0</v>
      </c>
      <c r="BE314" t="s">
        <v>68</v>
      </c>
      <c r="BF314" t="s">
        <v>69</v>
      </c>
      <c r="BG314">
        <v>1.17</v>
      </c>
      <c r="BH314">
        <v>0</v>
      </c>
      <c r="BI314" s="1">
        <v>45824.325862812497</v>
      </c>
      <c r="BJ314">
        <v>3.6</v>
      </c>
      <c r="BK314">
        <v>0.75080000000000002</v>
      </c>
      <c r="BL314" s="36">
        <f>HLOOKUP($A314,차량별코스!$E$1:$AZ$20,_xlfn.XLOOKUP(탕데이터!$I314,차량별코스!$D$2:$D$20,차량별코스!$A$2:$A$20),0)</f>
        <v>11</v>
      </c>
      <c r="BM314">
        <f t="shared" si="67"/>
        <v>2915.0699999999988</v>
      </c>
      <c r="BN314">
        <f t="shared" si="68"/>
        <v>439.11599999999999</v>
      </c>
      <c r="BO314">
        <f>IF(COUNTIFS($BL$2:$BL314,$BL314,$O$2:$O314,$O314,$G$2:$G314,$G314)=1,_xlfn.MAXIFS($BO$2:$BO313,$O$2:$O313,$O314,$G$2:$G313,$G314)+1,_xlfn.MAXIFS($BO$2:$BO313,$O$2:$O313,$O314,$G$2:$G313,$G314))</f>
        <v>8</v>
      </c>
      <c r="BP314">
        <f t="shared" si="69"/>
        <v>1712.5749999999998</v>
      </c>
      <c r="BQ314">
        <f t="shared" si="70"/>
        <v>24.3</v>
      </c>
      <c r="BR314">
        <f t="shared" si="71"/>
        <v>24.3</v>
      </c>
      <c r="BS314">
        <f t="shared" si="72"/>
        <v>36.450000000000003</v>
      </c>
      <c r="BT314">
        <f t="shared" si="73"/>
        <v>24.3</v>
      </c>
      <c r="BU314">
        <f t="shared" si="74"/>
        <v>8.1</v>
      </c>
      <c r="BV314">
        <f t="shared" si="75"/>
        <v>0</v>
      </c>
      <c r="BW314">
        <f t="shared" si="76"/>
        <v>1830.0249999999996</v>
      </c>
      <c r="BX314">
        <f t="shared" si="77"/>
        <v>1353</v>
      </c>
      <c r="BY314" t="str">
        <f t="shared" si="78"/>
        <v>직행1</v>
      </c>
      <c r="BZ314">
        <f t="shared" si="79"/>
        <v>11</v>
      </c>
    </row>
    <row r="315" spans="1:78" x14ac:dyDescent="0.3">
      <c r="A315" s="32">
        <f t="shared" si="81"/>
        <v>45823</v>
      </c>
      <c r="B315" s="1">
        <v>45823.374120370368</v>
      </c>
      <c r="C315" t="s">
        <v>60</v>
      </c>
      <c r="D315" t="s">
        <v>60</v>
      </c>
      <c r="E315" t="s">
        <v>60</v>
      </c>
      <c r="F315" t="s">
        <v>61</v>
      </c>
      <c r="G315" t="s">
        <v>62</v>
      </c>
      <c r="H315" t="s">
        <v>63</v>
      </c>
      <c r="I315" t="s">
        <v>76</v>
      </c>
      <c r="J315" t="s">
        <v>65</v>
      </c>
      <c r="K315" t="s">
        <v>66</v>
      </c>
      <c r="L315">
        <v>14</v>
      </c>
      <c r="M315">
        <v>1</v>
      </c>
      <c r="N315">
        <v>168</v>
      </c>
      <c r="O315">
        <v>1353</v>
      </c>
      <c r="P315" t="s">
        <v>241</v>
      </c>
      <c r="Q315" s="1">
        <v>45786.607561423611</v>
      </c>
      <c r="R315">
        <v>72.233999999999995</v>
      </c>
      <c r="S315">
        <v>26.963000000000001</v>
      </c>
      <c r="T315">
        <v>2.6789999999999998</v>
      </c>
      <c r="U315">
        <v>6676</v>
      </c>
      <c r="V315">
        <v>107</v>
      </c>
      <c r="W315">
        <v>1376</v>
      </c>
      <c r="X315">
        <v>1336</v>
      </c>
      <c r="Y315">
        <v>2</v>
      </c>
      <c r="Z315">
        <v>19</v>
      </c>
      <c r="AA315">
        <v>0</v>
      </c>
      <c r="AB315">
        <v>0</v>
      </c>
      <c r="AC315">
        <v>108</v>
      </c>
      <c r="AD315">
        <v>38.950000000000003</v>
      </c>
      <c r="AE315">
        <v>50.075563000000002</v>
      </c>
      <c r="AF315">
        <v>90.1</v>
      </c>
      <c r="AG315">
        <v>2.4</v>
      </c>
      <c r="AH315">
        <v>3.1</v>
      </c>
      <c r="AI315">
        <v>3.4</v>
      </c>
      <c r="AJ315">
        <v>0.9</v>
      </c>
      <c r="AK315">
        <v>0.2</v>
      </c>
      <c r="AL315">
        <v>0</v>
      </c>
      <c r="AM315">
        <v>2.29</v>
      </c>
      <c r="AN315">
        <v>58.564</v>
      </c>
      <c r="AO315">
        <v>1.603</v>
      </c>
      <c r="AP315">
        <v>20.611000000000001</v>
      </c>
      <c r="AQ315">
        <v>0.18</v>
      </c>
      <c r="AR315">
        <v>2.7690000000000001</v>
      </c>
      <c r="AS315">
        <v>26.303000000000001</v>
      </c>
      <c r="AT315">
        <v>99.11</v>
      </c>
      <c r="AU315">
        <v>2.64</v>
      </c>
      <c r="AV315">
        <v>3.41</v>
      </c>
      <c r="AW315">
        <v>3.74</v>
      </c>
      <c r="AX315">
        <v>0.99</v>
      </c>
      <c r="AY315">
        <v>0.22</v>
      </c>
      <c r="AZ315">
        <v>0</v>
      </c>
      <c r="BA315">
        <v>0</v>
      </c>
      <c r="BB315">
        <v>157</v>
      </c>
      <c r="BC315" t="s">
        <v>67</v>
      </c>
      <c r="BD315">
        <v>0</v>
      </c>
      <c r="BE315" t="s">
        <v>68</v>
      </c>
      <c r="BF315" t="s">
        <v>69</v>
      </c>
      <c r="BG315">
        <v>1.17</v>
      </c>
      <c r="BH315">
        <v>0</v>
      </c>
      <c r="BI315" s="1">
        <v>45824.325862812497</v>
      </c>
      <c r="BJ315">
        <v>3.6</v>
      </c>
      <c r="BK315">
        <v>0.74419999999999997</v>
      </c>
      <c r="BL315" s="36">
        <f>HLOOKUP($A315,차량별코스!$E$1:$AZ$20,_xlfn.XLOOKUP(탕데이터!$I315,차량별코스!$D$2:$D$20,차량별코스!$A$2:$A$20),0)</f>
        <v>11</v>
      </c>
      <c r="BM315">
        <f t="shared" si="67"/>
        <v>2915.0699999999988</v>
      </c>
      <c r="BN315">
        <f t="shared" si="68"/>
        <v>439.11599999999999</v>
      </c>
      <c r="BO315">
        <f>IF(COUNTIFS($BL$2:$BL315,$BL315,$O$2:$O315,$O315,$G$2:$G315,$G315)=1,_xlfn.MAXIFS($BO$2:$BO314,$O$2:$O314,$O315,$G$2:$G314,$G315)+1,_xlfn.MAXIFS($BO$2:$BO314,$O$2:$O314,$O315,$G$2:$G314,$G315))</f>
        <v>8</v>
      </c>
      <c r="BP315">
        <f t="shared" si="69"/>
        <v>4532.0759999999991</v>
      </c>
      <c r="BQ315">
        <f t="shared" si="70"/>
        <v>160.22399999999999</v>
      </c>
      <c r="BR315">
        <f t="shared" si="71"/>
        <v>206.95599999999999</v>
      </c>
      <c r="BS315">
        <f t="shared" si="72"/>
        <v>226.98400000000001</v>
      </c>
      <c r="BT315">
        <f t="shared" si="73"/>
        <v>60.08400000000001</v>
      </c>
      <c r="BU315">
        <f t="shared" si="74"/>
        <v>13.352</v>
      </c>
      <c r="BV315">
        <f t="shared" si="75"/>
        <v>0</v>
      </c>
      <c r="BW315">
        <f t="shared" si="76"/>
        <v>5199.6759999999995</v>
      </c>
      <c r="BX315">
        <f t="shared" si="77"/>
        <v>1353</v>
      </c>
      <c r="BY315" t="str">
        <f t="shared" si="78"/>
        <v>직행1</v>
      </c>
      <c r="BZ315">
        <f t="shared" si="79"/>
        <v>11</v>
      </c>
    </row>
    <row r="316" spans="1:78" x14ac:dyDescent="0.3">
      <c r="A316" s="32">
        <f t="shared" si="81"/>
        <v>45823</v>
      </c>
      <c r="B316" s="1">
        <v>45823.465555555558</v>
      </c>
      <c r="C316" t="s">
        <v>60</v>
      </c>
      <c r="D316" t="s">
        <v>60</v>
      </c>
      <c r="E316" t="s">
        <v>60</v>
      </c>
      <c r="F316" t="s">
        <v>61</v>
      </c>
      <c r="G316" t="s">
        <v>62</v>
      </c>
      <c r="H316" t="s">
        <v>63</v>
      </c>
      <c r="I316" t="s">
        <v>76</v>
      </c>
      <c r="J316" t="s">
        <v>65</v>
      </c>
      <c r="K316" t="s">
        <v>66</v>
      </c>
      <c r="L316">
        <v>14</v>
      </c>
      <c r="M316">
        <v>1</v>
      </c>
      <c r="N316">
        <v>168</v>
      </c>
      <c r="O316">
        <v>1353</v>
      </c>
      <c r="P316" t="s">
        <v>241</v>
      </c>
      <c r="Q316" s="1">
        <v>45786.607561423611</v>
      </c>
      <c r="R316">
        <v>36.774000000000001</v>
      </c>
      <c r="S316">
        <v>12.474</v>
      </c>
      <c r="T316">
        <v>2.948</v>
      </c>
      <c r="U316">
        <v>2866</v>
      </c>
      <c r="V316">
        <v>98</v>
      </c>
      <c r="W316">
        <v>851</v>
      </c>
      <c r="X316">
        <v>594</v>
      </c>
      <c r="Y316">
        <v>2</v>
      </c>
      <c r="Z316">
        <v>7</v>
      </c>
      <c r="AA316">
        <v>1</v>
      </c>
      <c r="AB316">
        <v>128</v>
      </c>
      <c r="AC316">
        <v>109</v>
      </c>
      <c r="AD316">
        <v>46.19</v>
      </c>
      <c r="AE316">
        <v>69.059025000000005</v>
      </c>
      <c r="AF316">
        <v>95.2</v>
      </c>
      <c r="AG316">
        <v>0.6</v>
      </c>
      <c r="AH316">
        <v>1</v>
      </c>
      <c r="AI316">
        <v>0.5</v>
      </c>
      <c r="AJ316">
        <v>1.6</v>
      </c>
      <c r="AK316">
        <v>1</v>
      </c>
      <c r="AL316">
        <v>0</v>
      </c>
      <c r="AM316">
        <v>2.52</v>
      </c>
      <c r="AN316">
        <v>75.227000000000004</v>
      </c>
      <c r="AO316">
        <v>3.419</v>
      </c>
      <c r="AP316">
        <v>29.693000000000001</v>
      </c>
      <c r="AQ316">
        <v>0.13600000000000001</v>
      </c>
      <c r="AR316">
        <v>5.4390000000000001</v>
      </c>
      <c r="AS316">
        <v>19.035</v>
      </c>
      <c r="AT316">
        <v>44.427</v>
      </c>
      <c r="AU316">
        <v>0.28000000000000003</v>
      </c>
      <c r="AV316">
        <v>0.46700000000000003</v>
      </c>
      <c r="AW316">
        <v>0.23300000000000001</v>
      </c>
      <c r="AX316">
        <v>0.747</v>
      </c>
      <c r="AY316">
        <v>0.46700000000000003</v>
      </c>
      <c r="AZ316">
        <v>0</v>
      </c>
      <c r="BA316">
        <v>0</v>
      </c>
      <c r="BB316">
        <v>71</v>
      </c>
      <c r="BC316" t="s">
        <v>67</v>
      </c>
      <c r="BD316">
        <v>0</v>
      </c>
      <c r="BE316" t="s">
        <v>68</v>
      </c>
      <c r="BF316" t="s">
        <v>69</v>
      </c>
      <c r="BG316">
        <v>1.17</v>
      </c>
      <c r="BH316">
        <v>0</v>
      </c>
      <c r="BI316" s="1">
        <v>45824.325862812497</v>
      </c>
      <c r="BJ316">
        <v>3.6</v>
      </c>
      <c r="BK316">
        <v>0.81889999999999996</v>
      </c>
      <c r="BL316" s="36">
        <f>HLOOKUP($A316,차량별코스!$E$1:$AZ$20,_xlfn.XLOOKUP(탕데이터!$I316,차량별코스!$D$2:$D$20,차량별코스!$A$2:$A$20),0)</f>
        <v>11</v>
      </c>
      <c r="BM316">
        <f t="shared" si="67"/>
        <v>2915.0699999999988</v>
      </c>
      <c r="BN316">
        <f t="shared" si="68"/>
        <v>439.11599999999999</v>
      </c>
      <c r="BO316">
        <f>IF(COUNTIFS($BL$2:$BL316,$BL316,$O$2:$O316,$O316,$G$2:$G316,$G316)=1,_xlfn.MAXIFS($BO$2:$BO315,$O$2:$O315,$O316,$G$2:$G315,$G316)+1,_xlfn.MAXIFS($BO$2:$BO315,$O$2:$O315,$O316,$G$2:$G315,$G316))</f>
        <v>8</v>
      </c>
      <c r="BP316">
        <f t="shared" si="69"/>
        <v>1779.4320000000002</v>
      </c>
      <c r="BQ316">
        <f t="shared" si="70"/>
        <v>17.196000000000002</v>
      </c>
      <c r="BR316">
        <f t="shared" si="71"/>
        <v>28.66</v>
      </c>
      <c r="BS316">
        <f t="shared" si="72"/>
        <v>14.33</v>
      </c>
      <c r="BT316">
        <f t="shared" si="73"/>
        <v>45.856000000000002</v>
      </c>
      <c r="BU316">
        <f t="shared" si="74"/>
        <v>28.66</v>
      </c>
      <c r="BV316">
        <f t="shared" si="75"/>
        <v>0</v>
      </c>
      <c r="BW316">
        <f t="shared" si="76"/>
        <v>1914.1340000000002</v>
      </c>
      <c r="BX316">
        <f t="shared" si="77"/>
        <v>1353</v>
      </c>
      <c r="BY316" t="str">
        <f t="shared" si="78"/>
        <v>직행1</v>
      </c>
      <c r="BZ316">
        <f t="shared" si="79"/>
        <v>11</v>
      </c>
    </row>
    <row r="317" spans="1:78" x14ac:dyDescent="0.3">
      <c r="A317" s="32">
        <f t="shared" si="81"/>
        <v>45823</v>
      </c>
      <c r="B317" s="1">
        <v>45823.532743055555</v>
      </c>
      <c r="C317" t="s">
        <v>60</v>
      </c>
      <c r="D317" t="s">
        <v>60</v>
      </c>
      <c r="E317" t="s">
        <v>60</v>
      </c>
      <c r="F317" t="s">
        <v>61</v>
      </c>
      <c r="G317" t="s">
        <v>62</v>
      </c>
      <c r="H317" t="s">
        <v>63</v>
      </c>
      <c r="I317" t="s">
        <v>76</v>
      </c>
      <c r="J317" t="s">
        <v>65</v>
      </c>
      <c r="K317" t="s">
        <v>66</v>
      </c>
      <c r="L317">
        <v>14</v>
      </c>
      <c r="M317">
        <v>1</v>
      </c>
      <c r="N317">
        <v>168</v>
      </c>
      <c r="O317">
        <v>1353</v>
      </c>
      <c r="P317" t="s">
        <v>241</v>
      </c>
      <c r="Q317" s="1">
        <v>45786.607561423611</v>
      </c>
      <c r="R317">
        <v>37.651000000000003</v>
      </c>
      <c r="S317">
        <v>15.249000000000001</v>
      </c>
      <c r="T317">
        <v>2.4689999999999999</v>
      </c>
      <c r="U317">
        <v>4489</v>
      </c>
      <c r="V317">
        <v>113</v>
      </c>
      <c r="W317">
        <v>1865</v>
      </c>
      <c r="X317">
        <v>424</v>
      </c>
      <c r="Y317">
        <v>1</v>
      </c>
      <c r="Z317">
        <v>6</v>
      </c>
      <c r="AA317">
        <v>2</v>
      </c>
      <c r="AB317">
        <v>532</v>
      </c>
      <c r="AC317">
        <v>108</v>
      </c>
      <c r="AD317">
        <v>30.19</v>
      </c>
      <c r="AE317">
        <v>53.979849999999999</v>
      </c>
      <c r="AF317">
        <v>65.2</v>
      </c>
      <c r="AG317">
        <v>6.9</v>
      </c>
      <c r="AH317">
        <v>9.3000000000000007</v>
      </c>
      <c r="AI317">
        <v>6.9</v>
      </c>
      <c r="AJ317">
        <v>1.2</v>
      </c>
      <c r="AK317">
        <v>10.5</v>
      </c>
      <c r="AL317">
        <v>0</v>
      </c>
      <c r="AM317">
        <v>2.11</v>
      </c>
      <c r="AN317">
        <v>69.872</v>
      </c>
      <c r="AO317">
        <v>2.5169999999999999</v>
      </c>
      <c r="AP317">
        <v>41.545999999999999</v>
      </c>
      <c r="AQ317">
        <v>0.106</v>
      </c>
      <c r="AR317">
        <v>2.6560000000000001</v>
      </c>
      <c r="AS317">
        <v>15.936</v>
      </c>
      <c r="AT317">
        <v>47.813000000000002</v>
      </c>
      <c r="AU317">
        <v>5.0599999999999996</v>
      </c>
      <c r="AV317">
        <v>6.82</v>
      </c>
      <c r="AW317">
        <v>5.0599999999999996</v>
      </c>
      <c r="AX317">
        <v>0.88</v>
      </c>
      <c r="AY317">
        <v>7.7</v>
      </c>
      <c r="AZ317">
        <v>0</v>
      </c>
      <c r="BA317">
        <v>0</v>
      </c>
      <c r="BB317">
        <v>106</v>
      </c>
      <c r="BC317" t="s">
        <v>67</v>
      </c>
      <c r="BD317">
        <v>0</v>
      </c>
      <c r="BE317" t="s">
        <v>68</v>
      </c>
      <c r="BF317" t="s">
        <v>69</v>
      </c>
      <c r="BG317">
        <v>1.17</v>
      </c>
      <c r="BH317">
        <v>0</v>
      </c>
      <c r="BI317" s="1">
        <v>45824.325862812497</v>
      </c>
      <c r="BJ317">
        <v>3.6</v>
      </c>
      <c r="BK317">
        <v>0.68589999999999995</v>
      </c>
      <c r="BL317" s="36">
        <f>HLOOKUP($A317,차량별코스!$E$1:$AZ$20,_xlfn.XLOOKUP(탕데이터!$I317,차량별코스!$D$2:$D$20,차량별코스!$A$2:$A$20),0)</f>
        <v>11</v>
      </c>
      <c r="BM317">
        <f t="shared" si="67"/>
        <v>2915.0699999999988</v>
      </c>
      <c r="BN317">
        <f t="shared" si="68"/>
        <v>439.11599999999999</v>
      </c>
      <c r="BO317">
        <f>IF(COUNTIFS($BL$2:$BL317,$BL317,$O$2:$O317,$O317,$G$2:$G317,$G317)=1,_xlfn.MAXIFS($BO$2:$BO316,$O$2:$O316,$O317,$G$2:$G316,$G317)+1,_xlfn.MAXIFS($BO$2:$BO316,$O$2:$O316,$O317,$G$2:$G316,$G317))</f>
        <v>8</v>
      </c>
      <c r="BP317">
        <f t="shared" si="69"/>
        <v>948.82799999999997</v>
      </c>
      <c r="BQ317">
        <f t="shared" si="70"/>
        <v>309.74100000000004</v>
      </c>
      <c r="BR317">
        <f t="shared" si="71"/>
        <v>417.47700000000003</v>
      </c>
      <c r="BS317">
        <f t="shared" si="72"/>
        <v>309.74100000000004</v>
      </c>
      <c r="BT317">
        <f t="shared" si="73"/>
        <v>53.868000000000002</v>
      </c>
      <c r="BU317">
        <f t="shared" si="74"/>
        <v>471.34499999999997</v>
      </c>
      <c r="BV317">
        <f t="shared" si="75"/>
        <v>0</v>
      </c>
      <c r="BW317">
        <f t="shared" si="76"/>
        <v>2511</v>
      </c>
      <c r="BX317">
        <f t="shared" si="77"/>
        <v>1353</v>
      </c>
      <c r="BY317" t="str">
        <f t="shared" si="78"/>
        <v>직행1</v>
      </c>
      <c r="BZ317">
        <f t="shared" si="79"/>
        <v>11</v>
      </c>
    </row>
    <row r="318" spans="1:78" x14ac:dyDescent="0.3">
      <c r="A318" s="32">
        <f t="shared" si="81"/>
        <v>45823</v>
      </c>
      <c r="B318" s="1">
        <v>45823.589583333334</v>
      </c>
      <c r="C318" t="s">
        <v>60</v>
      </c>
      <c r="D318" t="s">
        <v>60</v>
      </c>
      <c r="E318" t="s">
        <v>60</v>
      </c>
      <c r="F318" t="s">
        <v>61</v>
      </c>
      <c r="G318" t="s">
        <v>62</v>
      </c>
      <c r="H318" t="s">
        <v>63</v>
      </c>
      <c r="I318" t="s">
        <v>76</v>
      </c>
      <c r="J318" t="s">
        <v>65</v>
      </c>
      <c r="K318" t="s">
        <v>66</v>
      </c>
      <c r="L318">
        <v>14</v>
      </c>
      <c r="M318">
        <v>1</v>
      </c>
      <c r="N318">
        <v>168</v>
      </c>
      <c r="O318">
        <v>1353</v>
      </c>
      <c r="P318" t="s">
        <v>241</v>
      </c>
      <c r="Q318" s="1">
        <v>45786.607561423611</v>
      </c>
      <c r="R318">
        <v>121.61499999999999</v>
      </c>
      <c r="S318">
        <v>48.125999999999998</v>
      </c>
      <c r="T318">
        <v>2.5270000000000001</v>
      </c>
      <c r="U318">
        <v>9975</v>
      </c>
      <c r="V318">
        <v>354</v>
      </c>
      <c r="W318">
        <v>1776</v>
      </c>
      <c r="X318">
        <v>2281</v>
      </c>
      <c r="Y318">
        <v>1</v>
      </c>
      <c r="Z318">
        <v>41</v>
      </c>
      <c r="AA318">
        <v>0</v>
      </c>
      <c r="AB318">
        <v>0</v>
      </c>
      <c r="AC318">
        <v>109</v>
      </c>
      <c r="AD318">
        <v>43.89</v>
      </c>
      <c r="AE318">
        <v>55.808022000000001</v>
      </c>
      <c r="AF318">
        <v>87.5</v>
      </c>
      <c r="AG318">
        <v>2.6</v>
      </c>
      <c r="AH318">
        <v>3.4</v>
      </c>
      <c r="AI318">
        <v>2.8</v>
      </c>
      <c r="AJ318">
        <v>2.7</v>
      </c>
      <c r="AK318">
        <v>1</v>
      </c>
      <c r="AL318">
        <v>0</v>
      </c>
      <c r="AM318">
        <v>2.16</v>
      </c>
      <c r="AN318">
        <v>70.561999999999998</v>
      </c>
      <c r="AO318">
        <v>3.5489999999999999</v>
      </c>
      <c r="AP318">
        <v>17.805</v>
      </c>
      <c r="AQ318">
        <v>0.18099999999999999</v>
      </c>
      <c r="AR318">
        <v>0.82199999999999995</v>
      </c>
      <c r="AS318">
        <v>33.713000000000001</v>
      </c>
      <c r="AT318">
        <v>144.375</v>
      </c>
      <c r="AU318">
        <v>4.29</v>
      </c>
      <c r="AV318">
        <v>5.61</v>
      </c>
      <c r="AW318">
        <v>4.62</v>
      </c>
      <c r="AX318">
        <v>4.4550000000000001</v>
      </c>
      <c r="AY318">
        <v>1.65</v>
      </c>
      <c r="AZ318">
        <v>0</v>
      </c>
      <c r="BA318">
        <v>0</v>
      </c>
      <c r="BB318">
        <v>233</v>
      </c>
      <c r="BC318" t="s">
        <v>67</v>
      </c>
      <c r="BD318">
        <v>0</v>
      </c>
      <c r="BE318" t="s">
        <v>68</v>
      </c>
      <c r="BF318" t="s">
        <v>69</v>
      </c>
      <c r="BG318">
        <v>1.17</v>
      </c>
      <c r="BH318">
        <v>0</v>
      </c>
      <c r="BI318" s="1">
        <v>45824.325862812497</v>
      </c>
      <c r="BJ318">
        <v>3.6</v>
      </c>
      <c r="BK318">
        <v>0.70189999999999997</v>
      </c>
      <c r="BL318" s="36">
        <f>HLOOKUP($A318,차량별코스!$E$1:$AZ$20,_xlfn.XLOOKUP(탕데이터!$I318,차량별코스!$D$2:$D$20,차량별코스!$A$2:$A$20),0)</f>
        <v>11</v>
      </c>
      <c r="BM318">
        <f t="shared" si="67"/>
        <v>2915.0699999999988</v>
      </c>
      <c r="BN318">
        <f t="shared" si="68"/>
        <v>439.11599999999999</v>
      </c>
      <c r="BO318">
        <f>IF(COUNTIFS($BL$2:$BL318,$BL318,$O$2:$O318,$O318,$G$2:$G318,$G318)=1,_xlfn.MAXIFS($BO$2:$BO317,$O$2:$O317,$O318,$G$2:$G317,$G318)+1,_xlfn.MAXIFS($BO$2:$BO317,$O$2:$O317,$O318,$G$2:$G317,$G318))</f>
        <v>8</v>
      </c>
      <c r="BP318">
        <f t="shared" si="69"/>
        <v>6598.125</v>
      </c>
      <c r="BQ318">
        <f t="shared" si="70"/>
        <v>259.35000000000002</v>
      </c>
      <c r="BR318">
        <f t="shared" si="71"/>
        <v>339.15000000000003</v>
      </c>
      <c r="BS318">
        <f t="shared" si="72"/>
        <v>279.29999999999995</v>
      </c>
      <c r="BT318">
        <f t="shared" si="73"/>
        <v>269.32500000000005</v>
      </c>
      <c r="BU318">
        <f t="shared" si="74"/>
        <v>99.75</v>
      </c>
      <c r="BV318">
        <f t="shared" si="75"/>
        <v>0</v>
      </c>
      <c r="BW318">
        <f t="shared" si="76"/>
        <v>7845</v>
      </c>
      <c r="BX318">
        <f t="shared" si="77"/>
        <v>1353</v>
      </c>
      <c r="BY318" t="str">
        <f t="shared" si="78"/>
        <v>직행1</v>
      </c>
      <c r="BZ318">
        <f t="shared" si="79"/>
        <v>11</v>
      </c>
    </row>
    <row r="319" spans="1:78" x14ac:dyDescent="0.3">
      <c r="A319" s="32">
        <f t="shared" si="81"/>
        <v>45823</v>
      </c>
      <c r="B319" s="1">
        <v>45823.800787037035</v>
      </c>
      <c r="C319" t="s">
        <v>60</v>
      </c>
      <c r="D319" t="s">
        <v>60</v>
      </c>
      <c r="E319" t="s">
        <v>60</v>
      </c>
      <c r="F319" t="s">
        <v>61</v>
      </c>
      <c r="G319" t="s">
        <v>62</v>
      </c>
      <c r="H319" t="s">
        <v>63</v>
      </c>
      <c r="I319" t="s">
        <v>76</v>
      </c>
      <c r="J319" t="s">
        <v>65</v>
      </c>
      <c r="K319" t="s">
        <v>66</v>
      </c>
      <c r="L319">
        <v>14</v>
      </c>
      <c r="M319">
        <v>1</v>
      </c>
      <c r="N319">
        <v>168</v>
      </c>
      <c r="O319">
        <v>1353</v>
      </c>
      <c r="P319" t="s">
        <v>241</v>
      </c>
      <c r="Q319" s="1">
        <v>45786.607561423611</v>
      </c>
      <c r="R319">
        <v>17.541</v>
      </c>
      <c r="S319">
        <v>5.8330000000000002</v>
      </c>
      <c r="T319">
        <v>3.0070000000000001</v>
      </c>
      <c r="U319">
        <v>1271</v>
      </c>
      <c r="V319">
        <v>109</v>
      </c>
      <c r="W319">
        <v>146</v>
      </c>
      <c r="X319">
        <v>224</v>
      </c>
      <c r="Y319">
        <v>0</v>
      </c>
      <c r="Z319">
        <v>4</v>
      </c>
      <c r="AA319">
        <v>0</v>
      </c>
      <c r="AB319">
        <v>0</v>
      </c>
      <c r="AC319">
        <v>94</v>
      </c>
      <c r="AD319">
        <v>49.68</v>
      </c>
      <c r="AE319">
        <v>62.152977999999997</v>
      </c>
      <c r="AF319">
        <v>97.8</v>
      </c>
      <c r="AG319">
        <v>0.2</v>
      </c>
      <c r="AH319">
        <v>0.3</v>
      </c>
      <c r="AI319">
        <v>0.5</v>
      </c>
      <c r="AJ319">
        <v>1.1000000000000001</v>
      </c>
      <c r="AK319">
        <v>0</v>
      </c>
      <c r="AL319">
        <v>0</v>
      </c>
      <c r="AM319">
        <v>2.57</v>
      </c>
      <c r="AN319">
        <v>65.557000000000002</v>
      </c>
      <c r="AO319">
        <v>8.5760000000000005</v>
      </c>
      <c r="AP319">
        <v>11.487</v>
      </c>
      <c r="AQ319">
        <v>0.114</v>
      </c>
      <c r="AR319">
        <v>0</v>
      </c>
      <c r="AS319">
        <v>22.803999999999998</v>
      </c>
      <c r="AT319">
        <v>19.559999999999999</v>
      </c>
      <c r="AU319">
        <v>0.04</v>
      </c>
      <c r="AV319">
        <v>0.06</v>
      </c>
      <c r="AW319">
        <v>0.1</v>
      </c>
      <c r="AX319">
        <v>0.22</v>
      </c>
      <c r="AY319">
        <v>0</v>
      </c>
      <c r="AZ319">
        <v>0</v>
      </c>
      <c r="BA319">
        <v>0</v>
      </c>
      <c r="BB319">
        <v>31</v>
      </c>
      <c r="BC319" t="s">
        <v>67</v>
      </c>
      <c r="BD319">
        <v>0</v>
      </c>
      <c r="BE319" t="s">
        <v>68</v>
      </c>
      <c r="BF319" t="s">
        <v>69</v>
      </c>
      <c r="BG319">
        <v>1.17</v>
      </c>
      <c r="BH319">
        <v>0</v>
      </c>
      <c r="BI319" s="1">
        <v>45824.325862812497</v>
      </c>
      <c r="BJ319">
        <v>3.6</v>
      </c>
      <c r="BK319">
        <v>0.83530000000000004</v>
      </c>
      <c r="BL319" s="36">
        <f>HLOOKUP($A319,차량별코스!$E$1:$AZ$20,_xlfn.XLOOKUP(탕데이터!$I319,차량별코스!$D$2:$D$20,차량별코스!$A$2:$A$20),0)</f>
        <v>11</v>
      </c>
      <c r="BM319">
        <f t="shared" si="67"/>
        <v>2915.0699999999988</v>
      </c>
      <c r="BN319">
        <f t="shared" si="68"/>
        <v>439.11599999999999</v>
      </c>
      <c r="BO319">
        <f>IF(COUNTIFS($BL$2:$BL319,$BL319,$O$2:$O319,$O319,$G$2:$G319,$G319)=1,_xlfn.MAXIFS($BO$2:$BO318,$O$2:$O318,$O319,$G$2:$G318,$G319)+1,_xlfn.MAXIFS($BO$2:$BO318,$O$2:$O318,$O319,$G$2:$G318,$G319))</f>
        <v>8</v>
      </c>
      <c r="BP319">
        <f t="shared" si="69"/>
        <v>988.03800000000001</v>
      </c>
      <c r="BQ319">
        <f t="shared" si="70"/>
        <v>2.5420000000000003</v>
      </c>
      <c r="BR319">
        <f t="shared" si="71"/>
        <v>3.8130000000000002</v>
      </c>
      <c r="BS319">
        <f t="shared" si="72"/>
        <v>6.3550000000000004</v>
      </c>
      <c r="BT319">
        <f t="shared" si="73"/>
        <v>13.981000000000002</v>
      </c>
      <c r="BU319">
        <f t="shared" si="74"/>
        <v>0</v>
      </c>
      <c r="BV319">
        <f t="shared" si="75"/>
        <v>0</v>
      </c>
      <c r="BW319">
        <f t="shared" si="76"/>
        <v>1014.729</v>
      </c>
      <c r="BX319">
        <f t="shared" si="77"/>
        <v>1353</v>
      </c>
      <c r="BY319" t="str">
        <f t="shared" si="78"/>
        <v>직행1</v>
      </c>
      <c r="BZ319">
        <f t="shared" si="79"/>
        <v>11</v>
      </c>
    </row>
    <row r="320" spans="1:78" x14ac:dyDescent="0.3">
      <c r="A320" s="32">
        <f t="shared" si="81"/>
        <v>45823</v>
      </c>
      <c r="B320" s="1">
        <v>45823.822106481479</v>
      </c>
      <c r="C320" t="s">
        <v>60</v>
      </c>
      <c r="D320" t="s">
        <v>60</v>
      </c>
      <c r="E320" t="s">
        <v>60</v>
      </c>
      <c r="F320" t="s">
        <v>61</v>
      </c>
      <c r="G320" t="s">
        <v>62</v>
      </c>
      <c r="H320" t="s">
        <v>63</v>
      </c>
      <c r="I320" t="s">
        <v>76</v>
      </c>
      <c r="J320" t="s">
        <v>65</v>
      </c>
      <c r="K320" t="s">
        <v>66</v>
      </c>
      <c r="L320">
        <v>14</v>
      </c>
      <c r="M320">
        <v>1</v>
      </c>
      <c r="N320">
        <v>168</v>
      </c>
      <c r="O320">
        <v>1353</v>
      </c>
      <c r="P320" t="s">
        <v>241</v>
      </c>
      <c r="Q320" s="1">
        <v>45786.607561423611</v>
      </c>
      <c r="R320">
        <v>30.22</v>
      </c>
      <c r="S320">
        <v>11.846</v>
      </c>
      <c r="T320">
        <v>2.5510000000000002</v>
      </c>
      <c r="U320">
        <v>2107</v>
      </c>
      <c r="V320">
        <v>106</v>
      </c>
      <c r="W320">
        <v>110</v>
      </c>
      <c r="X320">
        <v>659</v>
      </c>
      <c r="Y320">
        <v>4</v>
      </c>
      <c r="Z320">
        <v>29</v>
      </c>
      <c r="AA320">
        <v>0</v>
      </c>
      <c r="AB320">
        <v>0</v>
      </c>
      <c r="AC320">
        <v>109</v>
      </c>
      <c r="AD320">
        <v>51.63</v>
      </c>
      <c r="AE320">
        <v>57.531440000000003</v>
      </c>
      <c r="AF320">
        <v>95.1</v>
      </c>
      <c r="AG320">
        <v>1</v>
      </c>
      <c r="AH320">
        <v>1.4</v>
      </c>
      <c r="AI320">
        <v>1.4</v>
      </c>
      <c r="AJ320">
        <v>0.8</v>
      </c>
      <c r="AK320">
        <v>0.3</v>
      </c>
      <c r="AL320">
        <v>0</v>
      </c>
      <c r="AM320">
        <v>2.1800000000000002</v>
      </c>
      <c r="AN320">
        <v>72.11</v>
      </c>
      <c r="AO320">
        <v>5.0309999999999997</v>
      </c>
      <c r="AP320">
        <v>5.2210000000000001</v>
      </c>
      <c r="AQ320">
        <v>0.19900000000000001</v>
      </c>
      <c r="AR320">
        <v>13.236000000000001</v>
      </c>
      <c r="AS320">
        <v>95.962999999999994</v>
      </c>
      <c r="AT320">
        <v>33.284999999999997</v>
      </c>
      <c r="AU320">
        <v>0.35</v>
      </c>
      <c r="AV320">
        <v>0.49</v>
      </c>
      <c r="AW320">
        <v>0.49</v>
      </c>
      <c r="AX320">
        <v>0.28000000000000003</v>
      </c>
      <c r="AY320">
        <v>0.105</v>
      </c>
      <c r="AZ320">
        <v>0</v>
      </c>
      <c r="BA320">
        <v>0</v>
      </c>
      <c r="BB320">
        <v>51</v>
      </c>
      <c r="BC320" t="s">
        <v>67</v>
      </c>
      <c r="BD320">
        <v>0</v>
      </c>
      <c r="BE320" t="s">
        <v>68</v>
      </c>
      <c r="BF320" t="s">
        <v>69</v>
      </c>
      <c r="BG320">
        <v>1.17</v>
      </c>
      <c r="BH320">
        <v>0</v>
      </c>
      <c r="BI320" s="1">
        <v>45824.325862812497</v>
      </c>
      <c r="BJ320">
        <v>3.6</v>
      </c>
      <c r="BK320">
        <v>0.70860000000000001</v>
      </c>
      <c r="BL320" s="36">
        <f>HLOOKUP($A320,차량별코스!$E$1:$AZ$20,_xlfn.XLOOKUP(탕데이터!$I320,차량별코스!$D$2:$D$20,차량별코스!$A$2:$A$20),0)</f>
        <v>11</v>
      </c>
      <c r="BM320">
        <f t="shared" si="67"/>
        <v>2915.0699999999988</v>
      </c>
      <c r="BN320">
        <f t="shared" si="68"/>
        <v>439.11599999999999</v>
      </c>
      <c r="BO320">
        <f>IF(COUNTIFS($BL$2:$BL320,$BL320,$O$2:$O320,$O320,$G$2:$G320,$G320)=1,_xlfn.MAXIFS($BO$2:$BO319,$O$2:$O319,$O320,$G$2:$G319,$G320)+1,_xlfn.MAXIFS($BO$2:$BO319,$O$2:$O319,$O320,$G$2:$G319,$G320))</f>
        <v>8</v>
      </c>
      <c r="BP320">
        <f t="shared" si="69"/>
        <v>1787.7569999999998</v>
      </c>
      <c r="BQ320">
        <f t="shared" si="70"/>
        <v>21.07</v>
      </c>
      <c r="BR320">
        <f t="shared" si="71"/>
        <v>29.497999999999998</v>
      </c>
      <c r="BS320">
        <f t="shared" si="72"/>
        <v>29.497999999999998</v>
      </c>
      <c r="BT320">
        <f t="shared" si="73"/>
        <v>16.856000000000002</v>
      </c>
      <c r="BU320">
        <f t="shared" si="74"/>
        <v>6.3209999999999997</v>
      </c>
      <c r="BV320">
        <f t="shared" si="75"/>
        <v>0</v>
      </c>
      <c r="BW320">
        <f t="shared" si="76"/>
        <v>1890.9999999999998</v>
      </c>
      <c r="BX320">
        <f t="shared" si="77"/>
        <v>1353</v>
      </c>
      <c r="BY320" t="str">
        <f t="shared" si="78"/>
        <v>직행1</v>
      </c>
      <c r="BZ320">
        <f t="shared" si="79"/>
        <v>11</v>
      </c>
    </row>
    <row r="321" spans="1:78" x14ac:dyDescent="0.3">
      <c r="A321" s="32">
        <f t="shared" si="81"/>
        <v>45823</v>
      </c>
      <c r="B321" s="1">
        <v>45823.854062500002</v>
      </c>
      <c r="C321" t="s">
        <v>60</v>
      </c>
      <c r="D321" t="s">
        <v>60</v>
      </c>
      <c r="E321" t="s">
        <v>60</v>
      </c>
      <c r="F321" t="s">
        <v>61</v>
      </c>
      <c r="G321" t="s">
        <v>62</v>
      </c>
      <c r="H321" t="s">
        <v>63</v>
      </c>
      <c r="I321" t="s">
        <v>76</v>
      </c>
      <c r="J321" t="s">
        <v>65</v>
      </c>
      <c r="K321" t="s">
        <v>66</v>
      </c>
      <c r="L321">
        <v>14</v>
      </c>
      <c r="M321">
        <v>1</v>
      </c>
      <c r="N321">
        <v>168</v>
      </c>
      <c r="O321">
        <v>1353</v>
      </c>
      <c r="P321" t="s">
        <v>241</v>
      </c>
      <c r="Q321" s="1">
        <v>45786.607561423611</v>
      </c>
      <c r="R321">
        <v>75.570999999999998</v>
      </c>
      <c r="S321">
        <v>31.818999999999999</v>
      </c>
      <c r="T321">
        <v>2.375</v>
      </c>
      <c r="U321">
        <v>6268</v>
      </c>
      <c r="V321">
        <v>111</v>
      </c>
      <c r="W321">
        <v>1410</v>
      </c>
      <c r="X321">
        <v>1473</v>
      </c>
      <c r="Y321">
        <v>3</v>
      </c>
      <c r="Z321">
        <v>50</v>
      </c>
      <c r="AA321">
        <v>0</v>
      </c>
      <c r="AB321">
        <v>0</v>
      </c>
      <c r="AC321">
        <v>110</v>
      </c>
      <c r="AD321">
        <v>43.4</v>
      </c>
      <c r="AE321">
        <v>57.311019999999999</v>
      </c>
      <c r="AF321">
        <v>84.5</v>
      </c>
      <c r="AG321">
        <v>3</v>
      </c>
      <c r="AH321">
        <v>4.4000000000000004</v>
      </c>
      <c r="AI321">
        <v>3.7</v>
      </c>
      <c r="AJ321">
        <v>3.1</v>
      </c>
      <c r="AK321">
        <v>1.3</v>
      </c>
      <c r="AL321">
        <v>0</v>
      </c>
      <c r="AM321">
        <v>2.0299999999999998</v>
      </c>
      <c r="AN321">
        <v>77.506</v>
      </c>
      <c r="AO321">
        <v>1.7709999999999999</v>
      </c>
      <c r="AP321">
        <v>22.495000000000001</v>
      </c>
      <c r="AQ321">
        <v>0.185</v>
      </c>
      <c r="AR321">
        <v>3.97</v>
      </c>
      <c r="AS321">
        <v>66.162999999999997</v>
      </c>
      <c r="AT321">
        <v>87.316999999999993</v>
      </c>
      <c r="AU321">
        <v>3.1</v>
      </c>
      <c r="AV321">
        <v>4.5469999999999997</v>
      </c>
      <c r="AW321">
        <v>3.823</v>
      </c>
      <c r="AX321">
        <v>3.2029999999999998</v>
      </c>
      <c r="AY321">
        <v>1.343</v>
      </c>
      <c r="AZ321">
        <v>0</v>
      </c>
      <c r="BA321">
        <v>0</v>
      </c>
      <c r="BB321">
        <v>147</v>
      </c>
      <c r="BC321" t="s">
        <v>67</v>
      </c>
      <c r="BD321">
        <v>0</v>
      </c>
      <c r="BE321" t="s">
        <v>68</v>
      </c>
      <c r="BF321" t="s">
        <v>69</v>
      </c>
      <c r="BG321">
        <v>1.17</v>
      </c>
      <c r="BH321">
        <v>0</v>
      </c>
      <c r="BI321" s="1">
        <v>45824.325862812497</v>
      </c>
      <c r="BJ321">
        <v>3.6</v>
      </c>
      <c r="BK321">
        <v>0.65969999999999995</v>
      </c>
      <c r="BL321" s="36">
        <f>HLOOKUP($A321,차량별코스!$E$1:$AZ$20,_xlfn.XLOOKUP(탕데이터!$I321,차량별코스!$D$2:$D$20,차량별코스!$A$2:$A$20),0)</f>
        <v>11</v>
      </c>
      <c r="BM321">
        <f t="shared" si="67"/>
        <v>2915.0699999999988</v>
      </c>
      <c r="BN321">
        <f t="shared" si="68"/>
        <v>439.11599999999999</v>
      </c>
      <c r="BO321">
        <f>IF(COUNTIFS($BL$2:$BL321,$BL321,$O$2:$O321,$O321,$G$2:$G321,$G321)=1,_xlfn.MAXIFS($BO$2:$BO320,$O$2:$O320,$O321,$G$2:$G320,$G321)+1,_xlfn.MAXIFS($BO$2:$BO320,$O$2:$O320,$O321,$G$2:$G320,$G321))</f>
        <v>8</v>
      </c>
      <c r="BP321">
        <f t="shared" si="69"/>
        <v>3775.46</v>
      </c>
      <c r="BQ321">
        <f t="shared" si="70"/>
        <v>188.04</v>
      </c>
      <c r="BR321">
        <f t="shared" si="71"/>
        <v>275.79200000000003</v>
      </c>
      <c r="BS321">
        <f t="shared" si="72"/>
        <v>231.91600000000003</v>
      </c>
      <c r="BT321">
        <f t="shared" si="73"/>
        <v>194.30799999999999</v>
      </c>
      <c r="BU321">
        <f t="shared" si="74"/>
        <v>81.484000000000009</v>
      </c>
      <c r="BV321">
        <f t="shared" si="75"/>
        <v>0</v>
      </c>
      <c r="BW321">
        <f t="shared" si="76"/>
        <v>4747.0000000000009</v>
      </c>
      <c r="BX321">
        <f t="shared" si="77"/>
        <v>1353</v>
      </c>
      <c r="BY321" t="str">
        <f t="shared" si="78"/>
        <v>직행1</v>
      </c>
      <c r="BZ321">
        <f t="shared" si="79"/>
        <v>11</v>
      </c>
    </row>
    <row r="322" spans="1:78" x14ac:dyDescent="0.3">
      <c r="A322" s="32">
        <f t="shared" si="81"/>
        <v>45809</v>
      </c>
      <c r="B322" s="1">
        <v>45809.270185185182</v>
      </c>
      <c r="C322" t="s">
        <v>60</v>
      </c>
      <c r="D322" t="s">
        <v>60</v>
      </c>
      <c r="E322" t="s">
        <v>60</v>
      </c>
      <c r="F322" t="s">
        <v>61</v>
      </c>
      <c r="G322" t="s">
        <v>62</v>
      </c>
      <c r="H322" t="s">
        <v>63</v>
      </c>
      <c r="I322" t="s">
        <v>77</v>
      </c>
      <c r="J322" t="s">
        <v>65</v>
      </c>
      <c r="K322" t="s">
        <v>66</v>
      </c>
      <c r="L322">
        <v>14</v>
      </c>
      <c r="M322">
        <v>12</v>
      </c>
      <c r="N322">
        <v>168</v>
      </c>
      <c r="O322">
        <v>813</v>
      </c>
      <c r="P322" t="s">
        <v>60</v>
      </c>
      <c r="Q322" t="s">
        <v>60</v>
      </c>
      <c r="R322">
        <v>16.364000000000001</v>
      </c>
      <c r="S322">
        <v>5.9809999999999999</v>
      </c>
      <c r="T322">
        <v>2.7360000000000002</v>
      </c>
      <c r="U322">
        <v>2372</v>
      </c>
      <c r="V322">
        <v>370</v>
      </c>
      <c r="W322">
        <v>815</v>
      </c>
      <c r="X322">
        <v>385</v>
      </c>
      <c r="Y322">
        <v>1</v>
      </c>
      <c r="Z322">
        <v>0</v>
      </c>
      <c r="AA322">
        <v>1</v>
      </c>
      <c r="AB322">
        <v>74</v>
      </c>
      <c r="AC322">
        <v>106</v>
      </c>
      <c r="AD322">
        <v>24.84</v>
      </c>
      <c r="AE322">
        <v>49.629536999999999</v>
      </c>
      <c r="AF322">
        <v>97.2</v>
      </c>
      <c r="AG322">
        <v>0.7</v>
      </c>
      <c r="AH322">
        <v>0.8</v>
      </c>
      <c r="AI322">
        <v>0.6</v>
      </c>
      <c r="AJ322">
        <v>0.5</v>
      </c>
      <c r="AK322">
        <v>0.1</v>
      </c>
      <c r="AL322">
        <v>0</v>
      </c>
      <c r="AM322">
        <v>2.4</v>
      </c>
      <c r="AN322">
        <v>54.948</v>
      </c>
      <c r="AO322">
        <v>15.599</v>
      </c>
      <c r="AP322">
        <v>34.359000000000002</v>
      </c>
      <c r="AQ322">
        <v>0.183</v>
      </c>
      <c r="AR322">
        <v>6.1109999999999998</v>
      </c>
      <c r="AS322">
        <v>0</v>
      </c>
      <c r="AT322">
        <v>37.26</v>
      </c>
      <c r="AU322">
        <v>0.26800000000000002</v>
      </c>
      <c r="AV322">
        <v>0.307</v>
      </c>
      <c r="AW322">
        <v>0.23</v>
      </c>
      <c r="AX322">
        <v>0.192</v>
      </c>
      <c r="AY322">
        <v>3.7999999999999999E-2</v>
      </c>
      <c r="AZ322">
        <v>0</v>
      </c>
      <c r="BA322">
        <v>156</v>
      </c>
      <c r="BB322">
        <v>0</v>
      </c>
      <c r="BC322" t="s">
        <v>74</v>
      </c>
      <c r="BD322">
        <v>0</v>
      </c>
      <c r="BE322" t="s">
        <v>68</v>
      </c>
      <c r="BF322" t="s">
        <v>69</v>
      </c>
      <c r="BG322">
        <v>1.1399999999999999</v>
      </c>
      <c r="BH322">
        <v>0</v>
      </c>
      <c r="BI322" s="1">
        <v>45824.413183101853</v>
      </c>
      <c r="BJ322">
        <v>3.6</v>
      </c>
      <c r="BK322">
        <v>0.76</v>
      </c>
      <c r="BL322" s="36">
        <f>HLOOKUP($A322,차량별코스!$E$1:$AZ$20,_xlfn.XLOOKUP(탕데이터!$I322,차량별코스!$D$2:$D$20,차량별코스!$A$2:$A$20),0)</f>
        <v>4</v>
      </c>
      <c r="BM322">
        <f t="shared" si="67"/>
        <v>214.05599999999998</v>
      </c>
      <c r="BN322">
        <f t="shared" si="68"/>
        <v>214.05599999999998</v>
      </c>
      <c r="BO322">
        <f>IF(COUNTIFS($BL$2:$BL322,$BL322,$O$2:$O322,$O322,$G$2:$G322,$G322)=1,_xlfn.MAXIFS($BO$2:$BO321,$O$2:$O321,$O322,$G$2:$G321,$G322)+1,_xlfn.MAXIFS($BO$2:$BO321,$O$2:$O321,$O322,$G$2:$G321,$G322))</f>
        <v>1</v>
      </c>
      <c r="BP322">
        <f t="shared" si="69"/>
        <v>1120.5839999999998</v>
      </c>
      <c r="BQ322">
        <f t="shared" si="70"/>
        <v>16.603999999999999</v>
      </c>
      <c r="BR322">
        <f t="shared" si="71"/>
        <v>18.975999999999999</v>
      </c>
      <c r="BS322">
        <f t="shared" si="72"/>
        <v>14.232000000000001</v>
      </c>
      <c r="BT322">
        <f t="shared" si="73"/>
        <v>11.86</v>
      </c>
      <c r="BU322">
        <f t="shared" si="74"/>
        <v>2.3719999999999999</v>
      </c>
      <c r="BV322">
        <f t="shared" si="75"/>
        <v>0</v>
      </c>
      <c r="BW322">
        <f t="shared" si="76"/>
        <v>1184.6279999999997</v>
      </c>
      <c r="BX322">
        <f t="shared" si="77"/>
        <v>813</v>
      </c>
      <c r="BY322" t="str">
        <f t="shared" si="78"/>
        <v>직행1</v>
      </c>
      <c r="BZ322">
        <f t="shared" si="79"/>
        <v>4</v>
      </c>
    </row>
    <row r="323" spans="1:78" x14ac:dyDescent="0.3">
      <c r="A323" s="32">
        <f t="shared" si="81"/>
        <v>45809</v>
      </c>
      <c r="B323" s="1">
        <v>45809.302152777775</v>
      </c>
      <c r="C323" t="s">
        <v>60</v>
      </c>
      <c r="D323" t="s">
        <v>60</v>
      </c>
      <c r="E323" t="s">
        <v>60</v>
      </c>
      <c r="F323" t="s">
        <v>61</v>
      </c>
      <c r="G323" t="s">
        <v>62</v>
      </c>
      <c r="H323" t="s">
        <v>63</v>
      </c>
      <c r="I323" t="s">
        <v>77</v>
      </c>
      <c r="J323" t="s">
        <v>65</v>
      </c>
      <c r="K323" t="s">
        <v>66</v>
      </c>
      <c r="L323">
        <v>14</v>
      </c>
      <c r="M323">
        <v>12</v>
      </c>
      <c r="N323">
        <v>168</v>
      </c>
      <c r="O323">
        <v>813</v>
      </c>
      <c r="P323" t="s">
        <v>60</v>
      </c>
      <c r="Q323" t="s">
        <v>60</v>
      </c>
      <c r="R323">
        <v>23.440999999999999</v>
      </c>
      <c r="S323">
        <v>6.8540000000000001</v>
      </c>
      <c r="T323">
        <v>3.42</v>
      </c>
      <c r="U323">
        <v>1965</v>
      </c>
      <c r="V323">
        <v>107</v>
      </c>
      <c r="W323">
        <v>188</v>
      </c>
      <c r="X323">
        <v>629</v>
      </c>
      <c r="Y323">
        <v>0</v>
      </c>
      <c r="Z323">
        <v>8</v>
      </c>
      <c r="AA323">
        <v>0</v>
      </c>
      <c r="AB323">
        <v>0</v>
      </c>
      <c r="AC323">
        <v>90</v>
      </c>
      <c r="AD323">
        <v>42.95</v>
      </c>
      <c r="AE323">
        <v>50.531483999999999</v>
      </c>
      <c r="AF323">
        <v>88.4</v>
      </c>
      <c r="AG323">
        <v>2</v>
      </c>
      <c r="AH323">
        <v>3.8</v>
      </c>
      <c r="AI323">
        <v>4.7</v>
      </c>
      <c r="AJ323">
        <v>1</v>
      </c>
      <c r="AK323">
        <v>0</v>
      </c>
      <c r="AL323">
        <v>0</v>
      </c>
      <c r="AM323">
        <v>3</v>
      </c>
      <c r="AN323">
        <v>43.595999999999997</v>
      </c>
      <c r="AO323">
        <v>5.4450000000000003</v>
      </c>
      <c r="AP323">
        <v>9.5670000000000002</v>
      </c>
      <c r="AQ323">
        <v>0.25600000000000001</v>
      </c>
      <c r="AR323">
        <v>0</v>
      </c>
      <c r="AS323">
        <v>34.128</v>
      </c>
      <c r="AT323">
        <v>27.992999999999999</v>
      </c>
      <c r="AU323">
        <v>0.63300000000000001</v>
      </c>
      <c r="AV323">
        <v>1.2030000000000001</v>
      </c>
      <c r="AW323">
        <v>1.488</v>
      </c>
      <c r="AX323">
        <v>0.317</v>
      </c>
      <c r="AY323">
        <v>0</v>
      </c>
      <c r="AZ323">
        <v>0</v>
      </c>
      <c r="BA323">
        <v>226</v>
      </c>
      <c r="BB323">
        <v>0</v>
      </c>
      <c r="BC323" t="s">
        <v>74</v>
      </c>
      <c r="BD323">
        <v>0</v>
      </c>
      <c r="BE323" t="s">
        <v>68</v>
      </c>
      <c r="BF323" t="s">
        <v>69</v>
      </c>
      <c r="BG323">
        <v>1.1399999999999999</v>
      </c>
      <c r="BH323">
        <v>0</v>
      </c>
      <c r="BI323" s="1">
        <v>45824.413183101853</v>
      </c>
      <c r="BJ323">
        <v>3.6</v>
      </c>
      <c r="BK323">
        <v>0.95</v>
      </c>
      <c r="BL323" s="36">
        <f>HLOOKUP($A323,차량별코스!$E$1:$AZ$20,_xlfn.XLOOKUP(탕데이터!$I323,차량별코스!$D$2:$D$20,차량별코스!$A$2:$A$20),0)</f>
        <v>4</v>
      </c>
      <c r="BM323">
        <f t="shared" ref="BM323:BM386" si="82">SUMIFS(R:R,I:I,I323,O:O,O323)</f>
        <v>214.05599999999998</v>
      </c>
      <c r="BN323">
        <f t="shared" ref="BN323:BN386" si="83">SUMIFS(R:R,O:O,O323,BL:BL,BL323,G:G,G323)</f>
        <v>214.05599999999998</v>
      </c>
      <c r="BO323">
        <f>IF(COUNTIFS($BL$2:$BL323,$BL323,$O$2:$O323,$O323,$G$2:$G323,$G323)=1,_xlfn.MAXIFS($BO$2:$BO322,$O$2:$O322,$O323,$G$2:$G322,$G323)+1,_xlfn.MAXIFS($BO$2:$BO322,$O$2:$O322,$O323,$G$2:$G322,$G323))</f>
        <v>1</v>
      </c>
      <c r="BP323">
        <f t="shared" ref="BP323:BP386" si="84">$U323*AF323%-V323-W323</f>
        <v>1442.06</v>
      </c>
      <c r="BQ323">
        <f t="shared" ref="BQ323:BQ386" si="85">$U323*AG323%</f>
        <v>39.300000000000004</v>
      </c>
      <c r="BR323">
        <f t="shared" ref="BR323:BR386" si="86">$U323*AH323%</f>
        <v>74.67</v>
      </c>
      <c r="BS323">
        <f t="shared" ref="BS323:BS386" si="87">$U323*AI323%</f>
        <v>92.355000000000004</v>
      </c>
      <c r="BT323">
        <f t="shared" ref="BT323:BT386" si="88">$U323*AJ323%</f>
        <v>19.650000000000002</v>
      </c>
      <c r="BU323">
        <f t="shared" ref="BU323:BU386" si="89">$U323*AK323%</f>
        <v>0</v>
      </c>
      <c r="BV323">
        <f t="shared" ref="BV323:BV386" si="90">$U323*AL323%</f>
        <v>0</v>
      </c>
      <c r="BW323">
        <f t="shared" ref="BW323:BW386" si="91">SUM(BP323:BV323)</f>
        <v>1668.0350000000001</v>
      </c>
      <c r="BX323">
        <f t="shared" ref="BX323:BX386" si="92">O323</f>
        <v>813</v>
      </c>
      <c r="BY323" t="str">
        <f t="shared" ref="BY323:BY386" si="93">G323</f>
        <v>직행1</v>
      </c>
      <c r="BZ323">
        <f t="shared" ref="BZ323:BZ386" si="94">BL323</f>
        <v>4</v>
      </c>
    </row>
    <row r="324" spans="1:78" x14ac:dyDescent="0.3">
      <c r="A324" s="32">
        <f t="shared" si="81"/>
        <v>45809</v>
      </c>
      <c r="B324" s="1">
        <v>45809.330474537041</v>
      </c>
      <c r="C324" t="s">
        <v>60</v>
      </c>
      <c r="D324" t="s">
        <v>60</v>
      </c>
      <c r="E324" t="s">
        <v>60</v>
      </c>
      <c r="F324" t="s">
        <v>61</v>
      </c>
      <c r="G324" t="s">
        <v>62</v>
      </c>
      <c r="H324" t="s">
        <v>63</v>
      </c>
      <c r="I324" t="s">
        <v>77</v>
      </c>
      <c r="J324" t="s">
        <v>65</v>
      </c>
      <c r="K324" t="s">
        <v>66</v>
      </c>
      <c r="L324">
        <v>14</v>
      </c>
      <c r="M324">
        <v>12</v>
      </c>
      <c r="N324">
        <v>168</v>
      </c>
      <c r="O324">
        <v>813</v>
      </c>
      <c r="P324" t="s">
        <v>60</v>
      </c>
      <c r="Q324" t="s">
        <v>60</v>
      </c>
      <c r="R324">
        <v>24.888000000000002</v>
      </c>
      <c r="S324">
        <v>7.3760000000000003</v>
      </c>
      <c r="T324">
        <v>3.3740000000000001</v>
      </c>
      <c r="U324">
        <v>2016</v>
      </c>
      <c r="V324">
        <v>68</v>
      </c>
      <c r="W324">
        <v>275</v>
      </c>
      <c r="X324">
        <v>554</v>
      </c>
      <c r="Y324">
        <v>2</v>
      </c>
      <c r="Z324">
        <v>3</v>
      </c>
      <c r="AA324">
        <v>0</v>
      </c>
      <c r="AB324">
        <v>0</v>
      </c>
      <c r="AC324">
        <v>93</v>
      </c>
      <c r="AD324">
        <v>44.44</v>
      </c>
      <c r="AE324">
        <v>53.554366999999999</v>
      </c>
      <c r="AF324">
        <v>92.4</v>
      </c>
      <c r="AG324">
        <v>1.5</v>
      </c>
      <c r="AH324">
        <v>2.1</v>
      </c>
      <c r="AI324">
        <v>2.8</v>
      </c>
      <c r="AJ324">
        <v>1.3</v>
      </c>
      <c r="AK324">
        <v>0</v>
      </c>
      <c r="AL324">
        <v>0</v>
      </c>
      <c r="AM324">
        <v>2.96</v>
      </c>
      <c r="AN324">
        <v>47.225999999999999</v>
      </c>
      <c r="AO324">
        <v>3.3730000000000002</v>
      </c>
      <c r="AP324">
        <v>13.641</v>
      </c>
      <c r="AQ324">
        <v>0.20100000000000001</v>
      </c>
      <c r="AR324">
        <v>8.0359999999999996</v>
      </c>
      <c r="AS324">
        <v>12.054</v>
      </c>
      <c r="AT324">
        <v>30.8</v>
      </c>
      <c r="AU324">
        <v>0.5</v>
      </c>
      <c r="AV324">
        <v>0.7</v>
      </c>
      <c r="AW324">
        <v>0.93300000000000005</v>
      </c>
      <c r="AX324">
        <v>0.433</v>
      </c>
      <c r="AY324">
        <v>0</v>
      </c>
      <c r="AZ324">
        <v>0</v>
      </c>
      <c r="BA324">
        <v>238</v>
      </c>
      <c r="BB324">
        <v>0</v>
      </c>
      <c r="BC324" t="s">
        <v>74</v>
      </c>
      <c r="BD324">
        <v>0</v>
      </c>
      <c r="BE324" t="s">
        <v>68</v>
      </c>
      <c r="BF324" t="s">
        <v>69</v>
      </c>
      <c r="BG324">
        <v>1.1399999999999999</v>
      </c>
      <c r="BH324">
        <v>0</v>
      </c>
      <c r="BI324" s="1">
        <v>45824.413183101853</v>
      </c>
      <c r="BJ324">
        <v>3.6</v>
      </c>
      <c r="BK324">
        <v>0.93730000000000002</v>
      </c>
      <c r="BL324" s="36">
        <f>HLOOKUP($A324,차량별코스!$E$1:$AZ$20,_xlfn.XLOOKUP(탕데이터!$I324,차량별코스!$D$2:$D$20,차량별코스!$A$2:$A$20),0)</f>
        <v>4</v>
      </c>
      <c r="BM324">
        <f t="shared" si="82"/>
        <v>214.05599999999998</v>
      </c>
      <c r="BN324">
        <f t="shared" si="83"/>
        <v>214.05599999999998</v>
      </c>
      <c r="BO324">
        <f>IF(COUNTIFS($BL$2:$BL324,$BL324,$O$2:$O324,$O324,$G$2:$G324,$G324)=1,_xlfn.MAXIFS($BO$2:$BO323,$O$2:$O323,$O324,$G$2:$G323,$G324)+1,_xlfn.MAXIFS($BO$2:$BO323,$O$2:$O323,$O324,$G$2:$G323,$G324))</f>
        <v>1</v>
      </c>
      <c r="BP324">
        <f t="shared" si="84"/>
        <v>1519.7840000000001</v>
      </c>
      <c r="BQ324">
        <f t="shared" si="85"/>
        <v>30.24</v>
      </c>
      <c r="BR324">
        <f t="shared" si="86"/>
        <v>42.336000000000006</v>
      </c>
      <c r="BS324">
        <f t="shared" si="87"/>
        <v>56.447999999999993</v>
      </c>
      <c r="BT324">
        <f t="shared" si="88"/>
        <v>26.208000000000002</v>
      </c>
      <c r="BU324">
        <f t="shared" si="89"/>
        <v>0</v>
      </c>
      <c r="BV324">
        <f t="shared" si="90"/>
        <v>0</v>
      </c>
      <c r="BW324">
        <f t="shared" si="91"/>
        <v>1675.0160000000003</v>
      </c>
      <c r="BX324">
        <f t="shared" si="92"/>
        <v>813</v>
      </c>
      <c r="BY324" t="str">
        <f t="shared" si="93"/>
        <v>직행1</v>
      </c>
      <c r="BZ324">
        <f t="shared" si="94"/>
        <v>4</v>
      </c>
    </row>
    <row r="325" spans="1:78" x14ac:dyDescent="0.3">
      <c r="A325" s="32">
        <f t="shared" si="81"/>
        <v>45809</v>
      </c>
      <c r="B325" s="1">
        <v>45809.356886574074</v>
      </c>
      <c r="C325" t="s">
        <v>60</v>
      </c>
      <c r="D325" t="s">
        <v>60</v>
      </c>
      <c r="E325" t="s">
        <v>60</v>
      </c>
      <c r="F325" t="s">
        <v>61</v>
      </c>
      <c r="G325" t="s">
        <v>62</v>
      </c>
      <c r="H325" t="s">
        <v>63</v>
      </c>
      <c r="I325" t="s">
        <v>77</v>
      </c>
      <c r="J325" t="s">
        <v>65</v>
      </c>
      <c r="K325" t="s">
        <v>66</v>
      </c>
      <c r="L325">
        <v>14</v>
      </c>
      <c r="M325">
        <v>12</v>
      </c>
      <c r="N325">
        <v>168</v>
      </c>
      <c r="O325">
        <v>813</v>
      </c>
      <c r="P325" t="s">
        <v>60</v>
      </c>
      <c r="Q325" t="s">
        <v>60</v>
      </c>
      <c r="R325">
        <v>41.822000000000003</v>
      </c>
      <c r="S325">
        <v>11.721</v>
      </c>
      <c r="T325">
        <v>3.5680000000000001</v>
      </c>
      <c r="U325">
        <v>2826</v>
      </c>
      <c r="V325">
        <v>64</v>
      </c>
      <c r="W325">
        <v>235</v>
      </c>
      <c r="X325">
        <v>739</v>
      </c>
      <c r="Y325">
        <v>0</v>
      </c>
      <c r="Z325">
        <v>7</v>
      </c>
      <c r="AA325">
        <v>0</v>
      </c>
      <c r="AB325">
        <v>0</v>
      </c>
      <c r="AC325">
        <v>92</v>
      </c>
      <c r="AD325">
        <v>53.28</v>
      </c>
      <c r="AE325">
        <v>59.580081</v>
      </c>
      <c r="AF325">
        <v>60.9</v>
      </c>
      <c r="AG325">
        <v>6.6</v>
      </c>
      <c r="AH325">
        <v>8.5</v>
      </c>
      <c r="AI325">
        <v>14.9</v>
      </c>
      <c r="AJ325">
        <v>9.1</v>
      </c>
      <c r="AK325">
        <v>0</v>
      </c>
      <c r="AL325">
        <v>0</v>
      </c>
      <c r="AM325">
        <v>3.13</v>
      </c>
      <c r="AN325">
        <v>50.033999999999999</v>
      </c>
      <c r="AO325">
        <v>2.2650000000000001</v>
      </c>
      <c r="AP325">
        <v>8.3160000000000007</v>
      </c>
      <c r="AQ325">
        <v>0.16700000000000001</v>
      </c>
      <c r="AR325">
        <v>0</v>
      </c>
      <c r="AS325">
        <v>16.738</v>
      </c>
      <c r="AT325">
        <v>28.42</v>
      </c>
      <c r="AU325">
        <v>3.08</v>
      </c>
      <c r="AV325">
        <v>3.9670000000000001</v>
      </c>
      <c r="AW325">
        <v>6.9530000000000003</v>
      </c>
      <c r="AX325">
        <v>4.2469999999999999</v>
      </c>
      <c r="AY325">
        <v>0</v>
      </c>
      <c r="AZ325">
        <v>0</v>
      </c>
      <c r="BA325">
        <v>407</v>
      </c>
      <c r="BB325">
        <v>0</v>
      </c>
      <c r="BC325" t="s">
        <v>74</v>
      </c>
      <c r="BD325">
        <v>0</v>
      </c>
      <c r="BE325" t="s">
        <v>68</v>
      </c>
      <c r="BF325" t="s">
        <v>69</v>
      </c>
      <c r="BG325">
        <v>1.1399999999999999</v>
      </c>
      <c r="BH325">
        <v>0</v>
      </c>
      <c r="BI325" s="1">
        <v>45824.413183101853</v>
      </c>
      <c r="BJ325">
        <v>3.6</v>
      </c>
      <c r="BK325">
        <v>0.99109999999999998</v>
      </c>
      <c r="BL325" s="36">
        <f>HLOOKUP($A325,차량별코스!$E$1:$AZ$20,_xlfn.XLOOKUP(탕데이터!$I325,차량별코스!$D$2:$D$20,차량별코스!$A$2:$A$20),0)</f>
        <v>4</v>
      </c>
      <c r="BM325">
        <f t="shared" si="82"/>
        <v>214.05599999999998</v>
      </c>
      <c r="BN325">
        <f t="shared" si="83"/>
        <v>214.05599999999998</v>
      </c>
      <c r="BO325">
        <f>IF(COUNTIFS($BL$2:$BL325,$BL325,$O$2:$O325,$O325,$G$2:$G325,$G325)=1,_xlfn.MAXIFS($BO$2:$BO324,$O$2:$O324,$O325,$G$2:$G324,$G325)+1,_xlfn.MAXIFS($BO$2:$BO324,$O$2:$O324,$O325,$G$2:$G324,$G325))</f>
        <v>1</v>
      </c>
      <c r="BP325">
        <f t="shared" si="84"/>
        <v>1422.0339999999999</v>
      </c>
      <c r="BQ325">
        <f t="shared" si="85"/>
        <v>186.51600000000002</v>
      </c>
      <c r="BR325">
        <f t="shared" si="86"/>
        <v>240.21</v>
      </c>
      <c r="BS325">
        <f t="shared" si="87"/>
        <v>421.07399999999996</v>
      </c>
      <c r="BT325">
        <f t="shared" si="88"/>
        <v>257.166</v>
      </c>
      <c r="BU325">
        <f t="shared" si="89"/>
        <v>0</v>
      </c>
      <c r="BV325">
        <f t="shared" si="90"/>
        <v>0</v>
      </c>
      <c r="BW325">
        <f t="shared" si="91"/>
        <v>2527</v>
      </c>
      <c r="BX325">
        <f t="shared" si="92"/>
        <v>813</v>
      </c>
      <c r="BY325" t="str">
        <f t="shared" si="93"/>
        <v>직행1</v>
      </c>
      <c r="BZ325">
        <f t="shared" si="94"/>
        <v>4</v>
      </c>
    </row>
    <row r="326" spans="1:78" x14ac:dyDescent="0.3">
      <c r="A326" s="32">
        <f t="shared" si="81"/>
        <v>45809</v>
      </c>
      <c r="B326" s="1">
        <v>45809.433298611111</v>
      </c>
      <c r="C326" t="s">
        <v>60</v>
      </c>
      <c r="D326" t="s">
        <v>60</v>
      </c>
      <c r="E326" t="s">
        <v>60</v>
      </c>
      <c r="F326" t="s">
        <v>61</v>
      </c>
      <c r="G326" t="s">
        <v>62</v>
      </c>
      <c r="H326" t="s">
        <v>63</v>
      </c>
      <c r="I326" t="s">
        <v>77</v>
      </c>
      <c r="J326" t="s">
        <v>65</v>
      </c>
      <c r="K326" t="s">
        <v>66</v>
      </c>
      <c r="L326">
        <v>14</v>
      </c>
      <c r="M326">
        <v>12</v>
      </c>
      <c r="N326">
        <v>168</v>
      </c>
      <c r="O326">
        <v>813</v>
      </c>
      <c r="P326" t="s">
        <v>60</v>
      </c>
      <c r="Q326" t="s">
        <v>60</v>
      </c>
      <c r="R326">
        <v>41.238</v>
      </c>
      <c r="S326">
        <v>13.2</v>
      </c>
      <c r="T326">
        <v>3.1240000000000001</v>
      </c>
      <c r="U326">
        <v>3969</v>
      </c>
      <c r="V326">
        <v>284</v>
      </c>
      <c r="W326">
        <v>865</v>
      </c>
      <c r="X326">
        <v>866</v>
      </c>
      <c r="Y326">
        <v>1</v>
      </c>
      <c r="Z326">
        <v>9</v>
      </c>
      <c r="AA326">
        <v>1</v>
      </c>
      <c r="AB326">
        <v>70</v>
      </c>
      <c r="AC326">
        <v>99</v>
      </c>
      <c r="AD326">
        <v>37.4</v>
      </c>
      <c r="AE326">
        <v>52.644143</v>
      </c>
      <c r="AF326">
        <v>94.8</v>
      </c>
      <c r="AG326">
        <v>1.4</v>
      </c>
      <c r="AH326">
        <v>1.4</v>
      </c>
      <c r="AI326">
        <v>1.6</v>
      </c>
      <c r="AJ326">
        <v>0.8</v>
      </c>
      <c r="AK326">
        <v>0</v>
      </c>
      <c r="AL326">
        <v>0</v>
      </c>
      <c r="AM326">
        <v>2.74</v>
      </c>
      <c r="AN326">
        <v>50.704999999999998</v>
      </c>
      <c r="AO326">
        <v>7.1550000000000002</v>
      </c>
      <c r="AP326">
        <v>21.794</v>
      </c>
      <c r="AQ326">
        <v>0.19400000000000001</v>
      </c>
      <c r="AR326">
        <v>2.4249999999999998</v>
      </c>
      <c r="AS326">
        <v>21.824999999999999</v>
      </c>
      <c r="AT326">
        <v>61.62</v>
      </c>
      <c r="AU326">
        <v>0.91</v>
      </c>
      <c r="AV326">
        <v>0.91</v>
      </c>
      <c r="AW326">
        <v>1.04</v>
      </c>
      <c r="AX326">
        <v>0.52</v>
      </c>
      <c r="AY326">
        <v>0</v>
      </c>
      <c r="AZ326">
        <v>0</v>
      </c>
      <c r="BA326">
        <v>400</v>
      </c>
      <c r="BB326">
        <v>0</v>
      </c>
      <c r="BC326" t="s">
        <v>74</v>
      </c>
      <c r="BD326">
        <v>0</v>
      </c>
      <c r="BE326" t="s">
        <v>68</v>
      </c>
      <c r="BF326" t="s">
        <v>69</v>
      </c>
      <c r="BG326">
        <v>1.1399999999999999</v>
      </c>
      <c r="BH326">
        <v>0</v>
      </c>
      <c r="BI326" s="1">
        <v>45824.413183101853</v>
      </c>
      <c r="BJ326">
        <v>3.6</v>
      </c>
      <c r="BK326">
        <v>0.86780000000000002</v>
      </c>
      <c r="BL326" s="36">
        <f>HLOOKUP($A326,차량별코스!$E$1:$AZ$20,_xlfn.XLOOKUP(탕데이터!$I326,차량별코스!$D$2:$D$20,차량별코스!$A$2:$A$20),0)</f>
        <v>4</v>
      </c>
      <c r="BM326">
        <f t="shared" si="82"/>
        <v>214.05599999999998</v>
      </c>
      <c r="BN326">
        <f t="shared" si="83"/>
        <v>214.05599999999998</v>
      </c>
      <c r="BO326">
        <f>IF(COUNTIFS($BL$2:$BL326,$BL326,$O$2:$O326,$O326,$G$2:$G326,$G326)=1,_xlfn.MAXIFS($BO$2:$BO325,$O$2:$O325,$O326,$G$2:$G325,$G326)+1,_xlfn.MAXIFS($BO$2:$BO325,$O$2:$O325,$O326,$G$2:$G325,$G326))</f>
        <v>1</v>
      </c>
      <c r="BP326">
        <f t="shared" si="84"/>
        <v>2613.6119999999996</v>
      </c>
      <c r="BQ326">
        <f t="shared" si="85"/>
        <v>55.565999999999995</v>
      </c>
      <c r="BR326">
        <f t="shared" si="86"/>
        <v>55.565999999999995</v>
      </c>
      <c r="BS326">
        <f t="shared" si="87"/>
        <v>63.503999999999998</v>
      </c>
      <c r="BT326">
        <f t="shared" si="88"/>
        <v>31.751999999999999</v>
      </c>
      <c r="BU326">
        <f t="shared" si="89"/>
        <v>0</v>
      </c>
      <c r="BV326">
        <f t="shared" si="90"/>
        <v>0</v>
      </c>
      <c r="BW326">
        <f t="shared" si="91"/>
        <v>2819.9999999999991</v>
      </c>
      <c r="BX326">
        <f t="shared" si="92"/>
        <v>813</v>
      </c>
      <c r="BY326" t="str">
        <f t="shared" si="93"/>
        <v>직행1</v>
      </c>
      <c r="BZ326">
        <f t="shared" si="94"/>
        <v>4</v>
      </c>
    </row>
    <row r="327" spans="1:78" x14ac:dyDescent="0.3">
      <c r="A327" s="32">
        <f t="shared" si="81"/>
        <v>45809</v>
      </c>
      <c r="B327" s="1">
        <v>45809.482002314813</v>
      </c>
      <c r="C327" t="s">
        <v>60</v>
      </c>
      <c r="D327" t="s">
        <v>60</v>
      </c>
      <c r="E327" t="s">
        <v>60</v>
      </c>
      <c r="F327" t="s">
        <v>61</v>
      </c>
      <c r="G327" t="s">
        <v>62</v>
      </c>
      <c r="H327" t="s">
        <v>63</v>
      </c>
      <c r="I327" t="s">
        <v>77</v>
      </c>
      <c r="J327" t="s">
        <v>65</v>
      </c>
      <c r="K327" t="s">
        <v>66</v>
      </c>
      <c r="L327">
        <v>14</v>
      </c>
      <c r="M327">
        <v>12</v>
      </c>
      <c r="N327">
        <v>168</v>
      </c>
      <c r="O327">
        <v>813</v>
      </c>
      <c r="P327" t="s">
        <v>60</v>
      </c>
      <c r="Q327" t="s">
        <v>60</v>
      </c>
      <c r="R327">
        <v>48.674999999999997</v>
      </c>
      <c r="S327">
        <v>17.719000000000001</v>
      </c>
      <c r="T327">
        <v>2.7469999999999999</v>
      </c>
      <c r="U327">
        <v>4452</v>
      </c>
      <c r="V327">
        <v>50</v>
      </c>
      <c r="W327">
        <v>884</v>
      </c>
      <c r="X327">
        <v>1017</v>
      </c>
      <c r="Y327">
        <v>7</v>
      </c>
      <c r="Z327">
        <v>10</v>
      </c>
      <c r="AA327">
        <v>0</v>
      </c>
      <c r="AB327">
        <v>0</v>
      </c>
      <c r="AC327">
        <v>96</v>
      </c>
      <c r="AD327">
        <v>39.36</v>
      </c>
      <c r="AE327">
        <v>49.809511000000001</v>
      </c>
      <c r="AF327">
        <v>94.5</v>
      </c>
      <c r="AG327">
        <v>1.2</v>
      </c>
      <c r="AH327">
        <v>1.8</v>
      </c>
      <c r="AI327">
        <v>1.9</v>
      </c>
      <c r="AJ327">
        <v>0.6</v>
      </c>
      <c r="AK327">
        <v>0</v>
      </c>
      <c r="AL327">
        <v>0</v>
      </c>
      <c r="AM327">
        <v>2.41</v>
      </c>
      <c r="AN327">
        <v>55.009</v>
      </c>
      <c r="AO327">
        <v>1.123</v>
      </c>
      <c r="AP327">
        <v>19.856000000000002</v>
      </c>
      <c r="AQ327">
        <v>0.20499999999999999</v>
      </c>
      <c r="AR327">
        <v>14.381</v>
      </c>
      <c r="AS327">
        <v>20.544</v>
      </c>
      <c r="AT327">
        <v>69.3</v>
      </c>
      <c r="AU327">
        <v>0.88</v>
      </c>
      <c r="AV327">
        <v>1.32</v>
      </c>
      <c r="AW327">
        <v>1.393</v>
      </c>
      <c r="AX327">
        <v>0.44</v>
      </c>
      <c r="AY327">
        <v>0</v>
      </c>
      <c r="AZ327">
        <v>0</v>
      </c>
      <c r="BA327">
        <v>475</v>
      </c>
      <c r="BB327">
        <v>0</v>
      </c>
      <c r="BC327" t="s">
        <v>74</v>
      </c>
      <c r="BD327">
        <v>0</v>
      </c>
      <c r="BE327" t="s">
        <v>68</v>
      </c>
      <c r="BF327" t="s">
        <v>69</v>
      </c>
      <c r="BG327">
        <v>1.1399999999999999</v>
      </c>
      <c r="BH327">
        <v>0</v>
      </c>
      <c r="BI327" s="1">
        <v>45824.413183101853</v>
      </c>
      <c r="BJ327">
        <v>3.6</v>
      </c>
      <c r="BK327">
        <v>0.7631</v>
      </c>
      <c r="BL327" s="36">
        <f>HLOOKUP($A327,차량별코스!$E$1:$AZ$20,_xlfn.XLOOKUP(탕데이터!$I327,차량별코스!$D$2:$D$20,차량별코스!$A$2:$A$20),0)</f>
        <v>4</v>
      </c>
      <c r="BM327">
        <f t="shared" si="82"/>
        <v>214.05599999999998</v>
      </c>
      <c r="BN327">
        <f t="shared" si="83"/>
        <v>214.05599999999998</v>
      </c>
      <c r="BO327">
        <f>IF(COUNTIFS($BL$2:$BL327,$BL327,$O$2:$O327,$O327,$G$2:$G327,$G327)=1,_xlfn.MAXIFS($BO$2:$BO326,$O$2:$O326,$O327,$G$2:$G326,$G327)+1,_xlfn.MAXIFS($BO$2:$BO326,$O$2:$O326,$O327,$G$2:$G326,$G327))</f>
        <v>1</v>
      </c>
      <c r="BP327">
        <f t="shared" si="84"/>
        <v>3273.1399999999994</v>
      </c>
      <c r="BQ327">
        <f t="shared" si="85"/>
        <v>53.423999999999999</v>
      </c>
      <c r="BR327">
        <f t="shared" si="86"/>
        <v>80.13600000000001</v>
      </c>
      <c r="BS327">
        <f t="shared" si="87"/>
        <v>84.587999999999994</v>
      </c>
      <c r="BT327">
        <f t="shared" si="88"/>
        <v>26.712</v>
      </c>
      <c r="BU327">
        <f t="shared" si="89"/>
        <v>0</v>
      </c>
      <c r="BV327">
        <f t="shared" si="90"/>
        <v>0</v>
      </c>
      <c r="BW327">
        <f t="shared" si="91"/>
        <v>3517.9999999999995</v>
      </c>
      <c r="BX327">
        <f t="shared" si="92"/>
        <v>813</v>
      </c>
      <c r="BY327" t="str">
        <f t="shared" si="93"/>
        <v>직행1</v>
      </c>
      <c r="BZ327">
        <f t="shared" si="94"/>
        <v>4</v>
      </c>
    </row>
    <row r="328" spans="1:78" x14ac:dyDescent="0.3">
      <c r="A328" s="32">
        <f t="shared" si="81"/>
        <v>45809</v>
      </c>
      <c r="B328" s="1">
        <v>45809.537361111114</v>
      </c>
      <c r="C328" t="s">
        <v>60</v>
      </c>
      <c r="D328" t="s">
        <v>60</v>
      </c>
      <c r="E328" t="s">
        <v>60</v>
      </c>
      <c r="F328" t="s">
        <v>61</v>
      </c>
      <c r="G328" t="s">
        <v>62</v>
      </c>
      <c r="H328" t="s">
        <v>63</v>
      </c>
      <c r="I328" t="s">
        <v>77</v>
      </c>
      <c r="J328" t="s">
        <v>65</v>
      </c>
      <c r="K328" t="s">
        <v>66</v>
      </c>
      <c r="L328">
        <v>14</v>
      </c>
      <c r="M328">
        <v>12</v>
      </c>
      <c r="N328">
        <v>168</v>
      </c>
      <c r="O328">
        <v>813</v>
      </c>
      <c r="P328" t="s">
        <v>60</v>
      </c>
      <c r="Q328" t="s">
        <v>60</v>
      </c>
      <c r="R328">
        <v>17.628</v>
      </c>
      <c r="S328">
        <v>7.0289999999999999</v>
      </c>
      <c r="T328">
        <v>2.508</v>
      </c>
      <c r="U328">
        <v>1732</v>
      </c>
      <c r="V328">
        <v>45</v>
      </c>
      <c r="W328">
        <v>387</v>
      </c>
      <c r="X328">
        <v>339</v>
      </c>
      <c r="Y328">
        <v>2</v>
      </c>
      <c r="Z328">
        <v>5</v>
      </c>
      <c r="AA328">
        <v>0</v>
      </c>
      <c r="AB328">
        <v>0</v>
      </c>
      <c r="AC328">
        <v>106</v>
      </c>
      <c r="AD328">
        <v>36.64</v>
      </c>
      <c r="AE328">
        <v>48.816015</v>
      </c>
      <c r="AF328">
        <v>97.6</v>
      </c>
      <c r="AG328">
        <v>0.5</v>
      </c>
      <c r="AH328">
        <v>0.9</v>
      </c>
      <c r="AI328">
        <v>0.4</v>
      </c>
      <c r="AJ328">
        <v>0.4</v>
      </c>
      <c r="AK328">
        <v>0.1</v>
      </c>
      <c r="AL328">
        <v>0</v>
      </c>
      <c r="AM328">
        <v>2.2000000000000002</v>
      </c>
      <c r="AN328">
        <v>59.615000000000002</v>
      </c>
      <c r="AO328">
        <v>2.5979999999999999</v>
      </c>
      <c r="AP328">
        <v>22.344000000000001</v>
      </c>
      <c r="AQ328">
        <v>0.17</v>
      </c>
      <c r="AR328">
        <v>11.346</v>
      </c>
      <c r="AS328">
        <v>28.364000000000001</v>
      </c>
      <c r="AT328">
        <v>27.652999999999999</v>
      </c>
      <c r="AU328">
        <v>0.14199999999999999</v>
      </c>
      <c r="AV328">
        <v>0.255</v>
      </c>
      <c r="AW328">
        <v>0.113</v>
      </c>
      <c r="AX328">
        <v>0.113</v>
      </c>
      <c r="AY328">
        <v>2.8000000000000001E-2</v>
      </c>
      <c r="AZ328">
        <v>0</v>
      </c>
      <c r="BA328">
        <v>163</v>
      </c>
      <c r="BB328">
        <v>0</v>
      </c>
      <c r="BC328" t="s">
        <v>74</v>
      </c>
      <c r="BD328">
        <v>0</v>
      </c>
      <c r="BE328" t="s">
        <v>68</v>
      </c>
      <c r="BF328" t="s">
        <v>69</v>
      </c>
      <c r="BG328">
        <v>1.1399999999999999</v>
      </c>
      <c r="BH328">
        <v>0</v>
      </c>
      <c r="BI328" s="1">
        <v>45824.413183101853</v>
      </c>
      <c r="BJ328">
        <v>3.6</v>
      </c>
      <c r="BK328">
        <v>0.6966</v>
      </c>
      <c r="BL328" s="36">
        <f>HLOOKUP($A328,차량별코스!$E$1:$AZ$20,_xlfn.XLOOKUP(탕데이터!$I328,차량별코스!$D$2:$D$20,차량별코스!$A$2:$A$20),0)</f>
        <v>4</v>
      </c>
      <c r="BM328">
        <f t="shared" si="82"/>
        <v>214.05599999999998</v>
      </c>
      <c r="BN328">
        <f t="shared" si="83"/>
        <v>214.05599999999998</v>
      </c>
      <c r="BO328">
        <f>IF(COUNTIFS($BL$2:$BL328,$BL328,$O$2:$O328,$O328,$G$2:$G328,$G328)=1,_xlfn.MAXIFS($BO$2:$BO327,$O$2:$O327,$O328,$G$2:$G327,$G328)+1,_xlfn.MAXIFS($BO$2:$BO327,$O$2:$O327,$O328,$G$2:$G327,$G328))</f>
        <v>1</v>
      </c>
      <c r="BP328">
        <f t="shared" si="84"/>
        <v>1258.432</v>
      </c>
      <c r="BQ328">
        <f t="shared" si="85"/>
        <v>8.66</v>
      </c>
      <c r="BR328">
        <f t="shared" si="86"/>
        <v>15.588000000000001</v>
      </c>
      <c r="BS328">
        <f t="shared" si="87"/>
        <v>6.9279999999999999</v>
      </c>
      <c r="BT328">
        <f t="shared" si="88"/>
        <v>6.9279999999999999</v>
      </c>
      <c r="BU328">
        <f t="shared" si="89"/>
        <v>1.732</v>
      </c>
      <c r="BV328">
        <f t="shared" si="90"/>
        <v>0</v>
      </c>
      <c r="BW328">
        <f t="shared" si="91"/>
        <v>1298.2680000000003</v>
      </c>
      <c r="BX328">
        <f t="shared" si="92"/>
        <v>813</v>
      </c>
      <c r="BY328" t="str">
        <f t="shared" si="93"/>
        <v>직행1</v>
      </c>
      <c r="BZ328">
        <f t="shared" si="94"/>
        <v>4</v>
      </c>
    </row>
    <row r="329" spans="1:78" x14ac:dyDescent="0.3">
      <c r="A329" s="32">
        <f t="shared" si="81"/>
        <v>45809</v>
      </c>
      <c r="B329" s="1">
        <v>45809.577986111108</v>
      </c>
      <c r="C329" t="s">
        <v>60</v>
      </c>
      <c r="D329" t="s">
        <v>60</v>
      </c>
      <c r="E329" t="s">
        <v>60</v>
      </c>
      <c r="F329" t="s">
        <v>61</v>
      </c>
      <c r="G329" t="s">
        <v>62</v>
      </c>
      <c r="H329" t="s">
        <v>63</v>
      </c>
      <c r="I329" t="s">
        <v>77</v>
      </c>
      <c r="J329" t="s">
        <v>65</v>
      </c>
      <c r="K329" t="s">
        <v>66</v>
      </c>
      <c r="L329">
        <v>14</v>
      </c>
      <c r="M329">
        <v>12</v>
      </c>
      <c r="N329">
        <v>168</v>
      </c>
      <c r="O329">
        <v>6948</v>
      </c>
      <c r="P329" t="s">
        <v>243</v>
      </c>
      <c r="Q329" s="1">
        <v>45786.60756246528</v>
      </c>
      <c r="R329">
        <v>36.771999999999998</v>
      </c>
      <c r="S329">
        <v>10.97</v>
      </c>
      <c r="T329">
        <v>3.3519999999999999</v>
      </c>
      <c r="U329">
        <v>2550</v>
      </c>
      <c r="V329">
        <v>155</v>
      </c>
      <c r="W329">
        <v>320</v>
      </c>
      <c r="X329">
        <v>497</v>
      </c>
      <c r="Y329">
        <v>0</v>
      </c>
      <c r="Z329">
        <v>4</v>
      </c>
      <c r="AA329">
        <v>0</v>
      </c>
      <c r="AB329">
        <v>0</v>
      </c>
      <c r="AC329">
        <v>105</v>
      </c>
      <c r="AD329">
        <v>51.91</v>
      </c>
      <c r="AE329">
        <v>63.797080999999999</v>
      </c>
      <c r="AF329">
        <v>97.2</v>
      </c>
      <c r="AG329">
        <v>0.3</v>
      </c>
      <c r="AH329">
        <v>0.7</v>
      </c>
      <c r="AI329">
        <v>0.6</v>
      </c>
      <c r="AJ329">
        <v>0.4</v>
      </c>
      <c r="AK329">
        <v>0.7</v>
      </c>
      <c r="AL329">
        <v>0</v>
      </c>
      <c r="AM329">
        <v>2.94</v>
      </c>
      <c r="AN329">
        <v>58.131999999999998</v>
      </c>
      <c r="AO329">
        <v>6.0780000000000003</v>
      </c>
      <c r="AP329">
        <v>12.548999999999999</v>
      </c>
      <c r="AQ329">
        <v>0.109</v>
      </c>
      <c r="AR329">
        <v>0</v>
      </c>
      <c r="AS329">
        <v>10.878</v>
      </c>
      <c r="AT329">
        <v>40.5</v>
      </c>
      <c r="AU329">
        <v>0.125</v>
      </c>
      <c r="AV329">
        <v>0.29199999999999998</v>
      </c>
      <c r="AW329">
        <v>0.25</v>
      </c>
      <c r="AX329">
        <v>0.16700000000000001</v>
      </c>
      <c r="AY329">
        <v>0.29199999999999998</v>
      </c>
      <c r="AZ329">
        <v>0</v>
      </c>
      <c r="BA329">
        <v>351</v>
      </c>
      <c r="BB329">
        <v>0</v>
      </c>
      <c r="BC329" t="s">
        <v>74</v>
      </c>
      <c r="BD329">
        <v>0</v>
      </c>
      <c r="BE329" t="s">
        <v>68</v>
      </c>
      <c r="BF329" t="s">
        <v>69</v>
      </c>
      <c r="BG329">
        <v>1.1399999999999999</v>
      </c>
      <c r="BH329">
        <v>0</v>
      </c>
      <c r="BI329" s="1">
        <v>45824.413183101853</v>
      </c>
      <c r="BJ329">
        <v>3.6</v>
      </c>
      <c r="BK329">
        <v>0.93110000000000004</v>
      </c>
      <c r="BL329" s="36">
        <f>HLOOKUP($A329,차량별코스!$E$1:$AZ$20,_xlfn.XLOOKUP(탕데이터!$I329,차량별코스!$D$2:$D$20,차량별코스!$A$2:$A$20),0)</f>
        <v>4</v>
      </c>
      <c r="BM329">
        <f t="shared" si="82"/>
        <v>888.72900000000004</v>
      </c>
      <c r="BN329">
        <f t="shared" si="83"/>
        <v>573.90000000000009</v>
      </c>
      <c r="BO329">
        <f>IF(COUNTIFS($BL$2:$BL329,$BL329,$O$2:$O329,$O329,$G$2:$G329,$G329)=1,_xlfn.MAXIFS($BO$2:$BO328,$O$2:$O328,$O329,$G$2:$G328,$G329)+1,_xlfn.MAXIFS($BO$2:$BO328,$O$2:$O328,$O329,$G$2:$G328,$G329))</f>
        <v>1</v>
      </c>
      <c r="BP329">
        <f t="shared" si="84"/>
        <v>2003.6</v>
      </c>
      <c r="BQ329">
        <f t="shared" si="85"/>
        <v>7.65</v>
      </c>
      <c r="BR329">
        <f t="shared" si="86"/>
        <v>17.849999999999998</v>
      </c>
      <c r="BS329">
        <f t="shared" si="87"/>
        <v>15.3</v>
      </c>
      <c r="BT329">
        <f t="shared" si="88"/>
        <v>10.200000000000001</v>
      </c>
      <c r="BU329">
        <f t="shared" si="89"/>
        <v>17.849999999999998</v>
      </c>
      <c r="BV329">
        <f t="shared" si="90"/>
        <v>0</v>
      </c>
      <c r="BW329">
        <f t="shared" si="91"/>
        <v>2072.4499999999998</v>
      </c>
      <c r="BX329">
        <f t="shared" si="92"/>
        <v>6948</v>
      </c>
      <c r="BY329" t="str">
        <f t="shared" si="93"/>
        <v>직행1</v>
      </c>
      <c r="BZ329">
        <f t="shared" si="94"/>
        <v>4</v>
      </c>
    </row>
    <row r="330" spans="1:78" x14ac:dyDescent="0.3">
      <c r="A330" s="32">
        <f t="shared" si="81"/>
        <v>45809</v>
      </c>
      <c r="B330" s="1">
        <v>45809.644328703704</v>
      </c>
      <c r="C330" t="s">
        <v>60</v>
      </c>
      <c r="D330" t="s">
        <v>60</v>
      </c>
      <c r="E330" t="s">
        <v>60</v>
      </c>
      <c r="F330" t="s">
        <v>61</v>
      </c>
      <c r="G330" t="s">
        <v>62</v>
      </c>
      <c r="H330" t="s">
        <v>63</v>
      </c>
      <c r="I330" t="s">
        <v>77</v>
      </c>
      <c r="J330" t="s">
        <v>65</v>
      </c>
      <c r="K330" t="s">
        <v>66</v>
      </c>
      <c r="L330">
        <v>14</v>
      </c>
      <c r="M330">
        <v>12</v>
      </c>
      <c r="N330">
        <v>168</v>
      </c>
      <c r="O330">
        <v>6948</v>
      </c>
      <c r="P330" t="s">
        <v>243</v>
      </c>
      <c r="Q330" s="1">
        <v>45786.60756246528</v>
      </c>
      <c r="R330">
        <v>53.779000000000003</v>
      </c>
      <c r="S330">
        <v>19.414999999999999</v>
      </c>
      <c r="T330">
        <v>2.77</v>
      </c>
      <c r="U330">
        <v>6470</v>
      </c>
      <c r="V330">
        <v>445</v>
      </c>
      <c r="W330">
        <v>2185</v>
      </c>
      <c r="X330">
        <v>775</v>
      </c>
      <c r="Y330">
        <v>1</v>
      </c>
      <c r="Z330">
        <v>5</v>
      </c>
      <c r="AA330">
        <v>2</v>
      </c>
      <c r="AB330">
        <v>275</v>
      </c>
      <c r="AC330">
        <v>106</v>
      </c>
      <c r="AD330">
        <v>29.92</v>
      </c>
      <c r="AE330">
        <v>50.417796000000003</v>
      </c>
      <c r="AF330">
        <v>91.3</v>
      </c>
      <c r="AG330">
        <v>2.5</v>
      </c>
      <c r="AH330">
        <v>2</v>
      </c>
      <c r="AI330">
        <v>1.7</v>
      </c>
      <c r="AJ330">
        <v>1.6</v>
      </c>
      <c r="AK330">
        <v>1</v>
      </c>
      <c r="AL330">
        <v>0</v>
      </c>
      <c r="AM330">
        <v>2.4300000000000002</v>
      </c>
      <c r="AN330">
        <v>55.341000000000001</v>
      </c>
      <c r="AO330">
        <v>6.8780000000000001</v>
      </c>
      <c r="AP330">
        <v>33.771000000000001</v>
      </c>
      <c r="AQ330">
        <v>0.13</v>
      </c>
      <c r="AR330">
        <v>1.859</v>
      </c>
      <c r="AS330">
        <v>9.2970000000000006</v>
      </c>
      <c r="AT330">
        <v>97.387</v>
      </c>
      <c r="AU330">
        <v>2.6669999999999998</v>
      </c>
      <c r="AV330">
        <v>2.133</v>
      </c>
      <c r="AW330">
        <v>1.8129999999999999</v>
      </c>
      <c r="AX330">
        <v>1.7070000000000001</v>
      </c>
      <c r="AY330">
        <v>1.0669999999999999</v>
      </c>
      <c r="AZ330">
        <v>0</v>
      </c>
      <c r="BA330">
        <v>507</v>
      </c>
      <c r="BB330">
        <v>0</v>
      </c>
      <c r="BC330" t="s">
        <v>74</v>
      </c>
      <c r="BD330">
        <v>0</v>
      </c>
      <c r="BE330" t="s">
        <v>68</v>
      </c>
      <c r="BF330" t="s">
        <v>69</v>
      </c>
      <c r="BG330">
        <v>1.1399999999999999</v>
      </c>
      <c r="BH330">
        <v>0</v>
      </c>
      <c r="BI330" s="1">
        <v>45824.413183101853</v>
      </c>
      <c r="BJ330">
        <v>3.6</v>
      </c>
      <c r="BK330">
        <v>0.76939999999999997</v>
      </c>
      <c r="BL330" s="36">
        <f>HLOOKUP($A330,차량별코스!$E$1:$AZ$20,_xlfn.XLOOKUP(탕데이터!$I330,차량별코스!$D$2:$D$20,차량별코스!$A$2:$A$20),0)</f>
        <v>4</v>
      </c>
      <c r="BM330">
        <f t="shared" si="82"/>
        <v>888.72900000000004</v>
      </c>
      <c r="BN330">
        <f t="shared" si="83"/>
        <v>573.90000000000009</v>
      </c>
      <c r="BO330">
        <f>IF(COUNTIFS($BL$2:$BL330,$BL330,$O$2:$O330,$O330,$G$2:$G330,$G330)=1,_xlfn.MAXIFS($BO$2:$BO329,$O$2:$O329,$O330,$G$2:$G329,$G330)+1,_xlfn.MAXIFS($BO$2:$BO329,$O$2:$O329,$O330,$G$2:$G329,$G330))</f>
        <v>1</v>
      </c>
      <c r="BP330">
        <f t="shared" si="84"/>
        <v>3277.1099999999997</v>
      </c>
      <c r="BQ330">
        <f t="shared" si="85"/>
        <v>161.75</v>
      </c>
      <c r="BR330">
        <f t="shared" si="86"/>
        <v>129.4</v>
      </c>
      <c r="BS330">
        <f t="shared" si="87"/>
        <v>109.99000000000001</v>
      </c>
      <c r="BT330">
        <f t="shared" si="88"/>
        <v>103.52</v>
      </c>
      <c r="BU330">
        <f t="shared" si="89"/>
        <v>64.7</v>
      </c>
      <c r="BV330">
        <f t="shared" si="90"/>
        <v>0</v>
      </c>
      <c r="BW330">
        <f t="shared" si="91"/>
        <v>3846.47</v>
      </c>
      <c r="BX330">
        <f t="shared" si="92"/>
        <v>6948</v>
      </c>
      <c r="BY330" t="str">
        <f t="shared" si="93"/>
        <v>직행1</v>
      </c>
      <c r="BZ330">
        <f t="shared" si="94"/>
        <v>4</v>
      </c>
    </row>
    <row r="331" spans="1:78" x14ac:dyDescent="0.3">
      <c r="A331" s="32">
        <f t="shared" si="81"/>
        <v>45809</v>
      </c>
      <c r="B331" s="1">
        <v>45809.724062499998</v>
      </c>
      <c r="C331" t="s">
        <v>60</v>
      </c>
      <c r="D331" t="s">
        <v>60</v>
      </c>
      <c r="E331" t="s">
        <v>60</v>
      </c>
      <c r="F331" t="s">
        <v>61</v>
      </c>
      <c r="G331" t="s">
        <v>62</v>
      </c>
      <c r="H331" t="s">
        <v>63</v>
      </c>
      <c r="I331" t="s">
        <v>77</v>
      </c>
      <c r="J331" t="s">
        <v>65</v>
      </c>
      <c r="K331" t="s">
        <v>66</v>
      </c>
      <c r="L331">
        <v>14</v>
      </c>
      <c r="M331">
        <v>12</v>
      </c>
      <c r="N331">
        <v>168</v>
      </c>
      <c r="O331">
        <v>6948</v>
      </c>
      <c r="P331" t="s">
        <v>243</v>
      </c>
      <c r="Q331" s="1">
        <v>45786.60756246528</v>
      </c>
      <c r="R331">
        <v>23.414000000000001</v>
      </c>
      <c r="S331">
        <v>7.899</v>
      </c>
      <c r="T331">
        <v>2.964</v>
      </c>
      <c r="U331">
        <v>2158</v>
      </c>
      <c r="V331">
        <v>136</v>
      </c>
      <c r="W331">
        <v>292</v>
      </c>
      <c r="X331">
        <v>512</v>
      </c>
      <c r="Y331">
        <v>1</v>
      </c>
      <c r="Z331">
        <v>8</v>
      </c>
      <c r="AA331">
        <v>0</v>
      </c>
      <c r="AB331">
        <v>0</v>
      </c>
      <c r="AC331">
        <v>85</v>
      </c>
      <c r="AD331">
        <v>39.06</v>
      </c>
      <c r="AE331">
        <v>48.722729000000001</v>
      </c>
      <c r="AF331">
        <v>97.2</v>
      </c>
      <c r="AG331">
        <v>0.4</v>
      </c>
      <c r="AH331">
        <v>1.1000000000000001</v>
      </c>
      <c r="AI331">
        <v>1.2</v>
      </c>
      <c r="AJ331">
        <v>0.1</v>
      </c>
      <c r="AK331">
        <v>0</v>
      </c>
      <c r="AL331">
        <v>0</v>
      </c>
      <c r="AM331">
        <v>2.6</v>
      </c>
      <c r="AN331">
        <v>49.133000000000003</v>
      </c>
      <c r="AO331">
        <v>6.3019999999999996</v>
      </c>
      <c r="AP331">
        <v>13.531000000000001</v>
      </c>
      <c r="AQ331">
        <v>0.214</v>
      </c>
      <c r="AR331">
        <v>4.2709999999999999</v>
      </c>
      <c r="AS331">
        <v>34.167999999999999</v>
      </c>
      <c r="AT331">
        <v>34.020000000000003</v>
      </c>
      <c r="AU331">
        <v>0.14000000000000001</v>
      </c>
      <c r="AV331">
        <v>0.38500000000000001</v>
      </c>
      <c r="AW331">
        <v>0.42</v>
      </c>
      <c r="AX331">
        <v>3.5000000000000003E-2</v>
      </c>
      <c r="AY331">
        <v>0</v>
      </c>
      <c r="AZ331">
        <v>0</v>
      </c>
      <c r="BA331">
        <v>226</v>
      </c>
      <c r="BB331">
        <v>0</v>
      </c>
      <c r="BC331" t="s">
        <v>74</v>
      </c>
      <c r="BD331">
        <v>0</v>
      </c>
      <c r="BE331" t="s">
        <v>68</v>
      </c>
      <c r="BF331" t="s">
        <v>69</v>
      </c>
      <c r="BG331">
        <v>1.1399999999999999</v>
      </c>
      <c r="BH331">
        <v>0</v>
      </c>
      <c r="BI331" s="1">
        <v>45824.413183101853</v>
      </c>
      <c r="BJ331">
        <v>3.6</v>
      </c>
      <c r="BK331">
        <v>0.82340000000000002</v>
      </c>
      <c r="BL331" s="36">
        <f>HLOOKUP($A331,차량별코스!$E$1:$AZ$20,_xlfn.XLOOKUP(탕데이터!$I331,차량별코스!$D$2:$D$20,차량별코스!$A$2:$A$20),0)</f>
        <v>4</v>
      </c>
      <c r="BM331">
        <f t="shared" si="82"/>
        <v>888.72900000000004</v>
      </c>
      <c r="BN331">
        <f t="shared" si="83"/>
        <v>573.90000000000009</v>
      </c>
      <c r="BO331">
        <f>IF(COUNTIFS($BL$2:$BL331,$BL331,$O$2:$O331,$O331,$G$2:$G331,$G331)=1,_xlfn.MAXIFS($BO$2:$BO330,$O$2:$O330,$O331,$G$2:$G330,$G331)+1,_xlfn.MAXIFS($BO$2:$BO330,$O$2:$O330,$O331,$G$2:$G330,$G331))</f>
        <v>1</v>
      </c>
      <c r="BP331">
        <f t="shared" si="84"/>
        <v>1669.576</v>
      </c>
      <c r="BQ331">
        <f t="shared" si="85"/>
        <v>8.6319999999999997</v>
      </c>
      <c r="BR331">
        <f t="shared" si="86"/>
        <v>23.738000000000003</v>
      </c>
      <c r="BS331">
        <f t="shared" si="87"/>
        <v>25.896000000000001</v>
      </c>
      <c r="BT331">
        <f t="shared" si="88"/>
        <v>2.1579999999999999</v>
      </c>
      <c r="BU331">
        <f t="shared" si="89"/>
        <v>0</v>
      </c>
      <c r="BV331">
        <f t="shared" si="90"/>
        <v>0</v>
      </c>
      <c r="BW331">
        <f t="shared" si="91"/>
        <v>1730</v>
      </c>
      <c r="BX331">
        <f t="shared" si="92"/>
        <v>6948</v>
      </c>
      <c r="BY331" t="str">
        <f t="shared" si="93"/>
        <v>직행1</v>
      </c>
      <c r="BZ331">
        <f t="shared" si="94"/>
        <v>4</v>
      </c>
    </row>
    <row r="332" spans="1:78" x14ac:dyDescent="0.3">
      <c r="A332" s="32">
        <f t="shared" si="81"/>
        <v>45809</v>
      </c>
      <c r="B332" s="1">
        <v>45809.75199074074</v>
      </c>
      <c r="C332" t="s">
        <v>60</v>
      </c>
      <c r="D332" t="s">
        <v>60</v>
      </c>
      <c r="E332" t="s">
        <v>60</v>
      </c>
      <c r="F332" t="s">
        <v>61</v>
      </c>
      <c r="G332" t="s">
        <v>62</v>
      </c>
      <c r="H332" t="s">
        <v>63</v>
      </c>
      <c r="I332" t="s">
        <v>77</v>
      </c>
      <c r="J332" t="s">
        <v>65</v>
      </c>
      <c r="K332" t="s">
        <v>66</v>
      </c>
      <c r="L332">
        <v>14</v>
      </c>
      <c r="M332">
        <v>12</v>
      </c>
      <c r="N332">
        <v>168</v>
      </c>
      <c r="O332">
        <v>6948</v>
      </c>
      <c r="P332" t="s">
        <v>243</v>
      </c>
      <c r="Q332" s="1">
        <v>45786.60756246528</v>
      </c>
      <c r="R332">
        <v>66.643000000000001</v>
      </c>
      <c r="S332">
        <v>17.663</v>
      </c>
      <c r="T332">
        <v>3.7730000000000001</v>
      </c>
      <c r="U332">
        <v>5184</v>
      </c>
      <c r="V332">
        <v>121</v>
      </c>
      <c r="W332">
        <v>561</v>
      </c>
      <c r="X332">
        <v>1303</v>
      </c>
      <c r="Y332">
        <v>0</v>
      </c>
      <c r="Z332">
        <v>12</v>
      </c>
      <c r="AA332">
        <v>0</v>
      </c>
      <c r="AB332">
        <v>0</v>
      </c>
      <c r="AC332">
        <v>98</v>
      </c>
      <c r="AD332">
        <v>46.28</v>
      </c>
      <c r="AE332">
        <v>53.290695999999997</v>
      </c>
      <c r="AF332">
        <v>92.1</v>
      </c>
      <c r="AG332">
        <v>1.5</v>
      </c>
      <c r="AH332">
        <v>1.8</v>
      </c>
      <c r="AI332">
        <v>4.2</v>
      </c>
      <c r="AJ332">
        <v>0.3</v>
      </c>
      <c r="AK332">
        <v>0</v>
      </c>
      <c r="AL332">
        <v>0</v>
      </c>
      <c r="AM332">
        <v>3.31</v>
      </c>
      <c r="AN332">
        <v>41.362000000000002</v>
      </c>
      <c r="AO332">
        <v>2.3340000000000001</v>
      </c>
      <c r="AP332">
        <v>10.821999999999999</v>
      </c>
      <c r="AQ332">
        <v>0.19500000000000001</v>
      </c>
      <c r="AR332">
        <v>0</v>
      </c>
      <c r="AS332">
        <v>18.006</v>
      </c>
      <c r="AT332">
        <v>78.284999999999997</v>
      </c>
      <c r="AU332">
        <v>1.2749999999999999</v>
      </c>
      <c r="AV332">
        <v>1.53</v>
      </c>
      <c r="AW332">
        <v>3.57</v>
      </c>
      <c r="AX332">
        <v>0.255</v>
      </c>
      <c r="AY332">
        <v>0</v>
      </c>
      <c r="AZ332">
        <v>0</v>
      </c>
      <c r="BA332">
        <v>643</v>
      </c>
      <c r="BB332">
        <v>0</v>
      </c>
      <c r="BC332" t="s">
        <v>74</v>
      </c>
      <c r="BD332">
        <v>0</v>
      </c>
      <c r="BE332" t="s">
        <v>68</v>
      </c>
      <c r="BF332" t="s">
        <v>69</v>
      </c>
      <c r="BG332">
        <v>1.1399999999999999</v>
      </c>
      <c r="BH332">
        <v>0</v>
      </c>
      <c r="BI332" s="1">
        <v>45824.413183101853</v>
      </c>
      <c r="BJ332">
        <v>3.6</v>
      </c>
      <c r="BK332">
        <v>1.0481</v>
      </c>
      <c r="BL332" s="36">
        <f>HLOOKUP($A332,차량별코스!$E$1:$AZ$20,_xlfn.XLOOKUP(탕데이터!$I332,차량별코스!$D$2:$D$20,차량별코스!$A$2:$A$20),0)</f>
        <v>4</v>
      </c>
      <c r="BM332">
        <f t="shared" si="82"/>
        <v>888.72900000000004</v>
      </c>
      <c r="BN332">
        <f t="shared" si="83"/>
        <v>573.90000000000009</v>
      </c>
      <c r="BO332">
        <f>IF(COUNTIFS($BL$2:$BL332,$BL332,$O$2:$O332,$O332,$G$2:$G332,$G332)=1,_xlfn.MAXIFS($BO$2:$BO331,$O$2:$O331,$O332,$G$2:$G331,$G332)+1,_xlfn.MAXIFS($BO$2:$BO331,$O$2:$O331,$O332,$G$2:$G331,$G332))</f>
        <v>1</v>
      </c>
      <c r="BP332">
        <f t="shared" si="84"/>
        <v>4092.4639999999999</v>
      </c>
      <c r="BQ332">
        <f t="shared" si="85"/>
        <v>77.759999999999991</v>
      </c>
      <c r="BR332">
        <f t="shared" si="86"/>
        <v>93.312000000000012</v>
      </c>
      <c r="BS332">
        <f t="shared" si="87"/>
        <v>217.72800000000001</v>
      </c>
      <c r="BT332">
        <f t="shared" si="88"/>
        <v>15.552</v>
      </c>
      <c r="BU332">
        <f t="shared" si="89"/>
        <v>0</v>
      </c>
      <c r="BV332">
        <f t="shared" si="90"/>
        <v>0</v>
      </c>
      <c r="BW332">
        <f t="shared" si="91"/>
        <v>4496.8159999999998</v>
      </c>
      <c r="BX332">
        <f t="shared" si="92"/>
        <v>6948</v>
      </c>
      <c r="BY332" t="str">
        <f t="shared" si="93"/>
        <v>직행1</v>
      </c>
      <c r="BZ332">
        <f t="shared" si="94"/>
        <v>4</v>
      </c>
    </row>
    <row r="333" spans="1:78" x14ac:dyDescent="0.3">
      <c r="A333" s="32">
        <f t="shared" si="81"/>
        <v>45810</v>
      </c>
      <c r="B333" s="1">
        <v>45810.31144675926</v>
      </c>
      <c r="C333" t="s">
        <v>60</v>
      </c>
      <c r="D333" t="s">
        <v>60</v>
      </c>
      <c r="E333" t="s">
        <v>60</v>
      </c>
      <c r="F333" t="s">
        <v>61</v>
      </c>
      <c r="G333" t="s">
        <v>62</v>
      </c>
      <c r="H333" t="s">
        <v>63</v>
      </c>
      <c r="I333" t="s">
        <v>77</v>
      </c>
      <c r="J333" t="s">
        <v>65</v>
      </c>
      <c r="K333" t="s">
        <v>66</v>
      </c>
      <c r="L333">
        <v>14</v>
      </c>
      <c r="M333">
        <v>12</v>
      </c>
      <c r="N333">
        <v>168</v>
      </c>
      <c r="O333">
        <v>6948</v>
      </c>
      <c r="P333" t="s">
        <v>243</v>
      </c>
      <c r="Q333" s="1">
        <v>45786.60756246528</v>
      </c>
      <c r="R333">
        <v>17.306999999999999</v>
      </c>
      <c r="S333">
        <v>4.7889999999999997</v>
      </c>
      <c r="T333">
        <v>3.6139999999999999</v>
      </c>
      <c r="U333">
        <v>1639</v>
      </c>
      <c r="V333">
        <v>86</v>
      </c>
      <c r="W333">
        <v>403</v>
      </c>
      <c r="X333">
        <v>435</v>
      </c>
      <c r="Y333">
        <v>1</v>
      </c>
      <c r="Z333">
        <v>1</v>
      </c>
      <c r="AA333">
        <v>0</v>
      </c>
      <c r="AB333">
        <v>0</v>
      </c>
      <c r="AC333">
        <v>91</v>
      </c>
      <c r="AD333">
        <v>38.01</v>
      </c>
      <c r="AE333">
        <v>54.178339999999999</v>
      </c>
      <c r="AF333">
        <v>97.6</v>
      </c>
      <c r="AG333">
        <v>0.5</v>
      </c>
      <c r="AH333">
        <v>0.4</v>
      </c>
      <c r="AI333">
        <v>1.1000000000000001</v>
      </c>
      <c r="AJ333">
        <v>0.4</v>
      </c>
      <c r="AK333">
        <v>0</v>
      </c>
      <c r="AL333">
        <v>0</v>
      </c>
      <c r="AM333">
        <v>3.17</v>
      </c>
      <c r="AN333">
        <v>44.308</v>
      </c>
      <c r="AO333">
        <v>5.2469999999999999</v>
      </c>
      <c r="AP333">
        <v>24.588000000000001</v>
      </c>
      <c r="AQ333">
        <v>0.23100000000000001</v>
      </c>
      <c r="AR333">
        <v>5.7779999999999996</v>
      </c>
      <c r="AS333">
        <v>5.7779999999999996</v>
      </c>
      <c r="AT333">
        <v>26.027000000000001</v>
      </c>
      <c r="AU333">
        <v>0.13300000000000001</v>
      </c>
      <c r="AV333">
        <v>0.107</v>
      </c>
      <c r="AW333">
        <v>0.29299999999999998</v>
      </c>
      <c r="AX333">
        <v>0.107</v>
      </c>
      <c r="AY333">
        <v>0</v>
      </c>
      <c r="AZ333">
        <v>0</v>
      </c>
      <c r="BA333">
        <v>168</v>
      </c>
      <c r="BB333">
        <v>0</v>
      </c>
      <c r="BC333" t="s">
        <v>74</v>
      </c>
      <c r="BD333">
        <v>0</v>
      </c>
      <c r="BE333" t="s">
        <v>68</v>
      </c>
      <c r="BF333" t="s">
        <v>69</v>
      </c>
      <c r="BG333">
        <v>1.1399999999999999</v>
      </c>
      <c r="BH333">
        <v>0</v>
      </c>
      <c r="BI333" s="1">
        <v>45824.413183101853</v>
      </c>
      <c r="BJ333">
        <v>3.6</v>
      </c>
      <c r="BK333">
        <v>1.0039</v>
      </c>
      <c r="BL333" s="36">
        <f>HLOOKUP($A333,차량별코스!$E$1:$AZ$20,_xlfn.XLOOKUP(탕데이터!$I333,차량별코스!$D$2:$D$20,차량별코스!$A$2:$A$20),0)</f>
        <v>5</v>
      </c>
      <c r="BM333">
        <f t="shared" si="82"/>
        <v>888.72900000000004</v>
      </c>
      <c r="BN333">
        <f t="shared" si="83"/>
        <v>753.30599999999993</v>
      </c>
      <c r="BO333">
        <f>IF(COUNTIFS($BL$2:$BL333,$BL333,$O$2:$O333,$O333,$G$2:$G333,$G333)=1,_xlfn.MAXIFS($BO$2:$BO332,$O$2:$O332,$O333,$G$2:$G332,$G333)+1,_xlfn.MAXIFS($BO$2:$BO332,$O$2:$O332,$O333,$G$2:$G332,$G333))</f>
        <v>2</v>
      </c>
      <c r="BP333">
        <f t="shared" si="84"/>
        <v>1110.664</v>
      </c>
      <c r="BQ333">
        <f t="shared" si="85"/>
        <v>8.1950000000000003</v>
      </c>
      <c r="BR333">
        <f t="shared" si="86"/>
        <v>6.556</v>
      </c>
      <c r="BS333">
        <f t="shared" si="87"/>
        <v>18.029000000000003</v>
      </c>
      <c r="BT333">
        <f t="shared" si="88"/>
        <v>6.556</v>
      </c>
      <c r="BU333">
        <f t="shared" si="89"/>
        <v>0</v>
      </c>
      <c r="BV333">
        <f t="shared" si="90"/>
        <v>0</v>
      </c>
      <c r="BW333">
        <f t="shared" si="91"/>
        <v>1150</v>
      </c>
      <c r="BX333">
        <f t="shared" si="92"/>
        <v>6948</v>
      </c>
      <c r="BY333" t="str">
        <f t="shared" si="93"/>
        <v>직행1</v>
      </c>
      <c r="BZ333">
        <f t="shared" si="94"/>
        <v>5</v>
      </c>
    </row>
    <row r="334" spans="1:78" x14ac:dyDescent="0.3">
      <c r="A334" s="32">
        <f t="shared" si="81"/>
        <v>45810</v>
      </c>
      <c r="B334" s="1">
        <v>45810.342615740738</v>
      </c>
      <c r="C334" t="s">
        <v>60</v>
      </c>
      <c r="D334" t="s">
        <v>60</v>
      </c>
      <c r="E334" t="s">
        <v>60</v>
      </c>
      <c r="F334" t="s">
        <v>61</v>
      </c>
      <c r="G334" t="s">
        <v>62</v>
      </c>
      <c r="H334" t="s">
        <v>63</v>
      </c>
      <c r="I334" t="s">
        <v>77</v>
      </c>
      <c r="J334" t="s">
        <v>65</v>
      </c>
      <c r="K334" t="s">
        <v>66</v>
      </c>
      <c r="L334">
        <v>14</v>
      </c>
      <c r="M334">
        <v>12</v>
      </c>
      <c r="N334">
        <v>168</v>
      </c>
      <c r="O334">
        <v>6948</v>
      </c>
      <c r="P334" t="s">
        <v>243</v>
      </c>
      <c r="Q334" s="1">
        <v>45786.60756246528</v>
      </c>
      <c r="R334">
        <v>17.460999999999999</v>
      </c>
      <c r="S334">
        <v>4.266</v>
      </c>
      <c r="T334">
        <v>4.093</v>
      </c>
      <c r="U334">
        <v>1640</v>
      </c>
      <c r="V334">
        <v>90</v>
      </c>
      <c r="W334">
        <v>303</v>
      </c>
      <c r="X334">
        <v>200</v>
      </c>
      <c r="Y334">
        <v>0</v>
      </c>
      <c r="Z334">
        <v>2</v>
      </c>
      <c r="AA334">
        <v>0</v>
      </c>
      <c r="AB334">
        <v>0</v>
      </c>
      <c r="AC334">
        <v>84</v>
      </c>
      <c r="AD334">
        <v>38.33</v>
      </c>
      <c r="AE334">
        <v>50.408644000000002</v>
      </c>
      <c r="AF334">
        <v>92.8</v>
      </c>
      <c r="AG334">
        <v>1.6</v>
      </c>
      <c r="AH334">
        <v>1.7</v>
      </c>
      <c r="AI334">
        <v>3.7</v>
      </c>
      <c r="AJ334">
        <v>0.2</v>
      </c>
      <c r="AK334">
        <v>0</v>
      </c>
      <c r="AL334">
        <v>0</v>
      </c>
      <c r="AM334">
        <v>3.59</v>
      </c>
      <c r="AN334">
        <v>35.085000000000001</v>
      </c>
      <c r="AO334">
        <v>5.4880000000000004</v>
      </c>
      <c r="AP334">
        <v>18.475000000000001</v>
      </c>
      <c r="AQ334">
        <v>0.115</v>
      </c>
      <c r="AR334">
        <v>0</v>
      </c>
      <c r="AS334">
        <v>11.454000000000001</v>
      </c>
      <c r="AT334">
        <v>24.747</v>
      </c>
      <c r="AU334">
        <v>0.42699999999999999</v>
      </c>
      <c r="AV334">
        <v>0.45300000000000001</v>
      </c>
      <c r="AW334">
        <v>0.98699999999999999</v>
      </c>
      <c r="AX334">
        <v>5.2999999999999999E-2</v>
      </c>
      <c r="AY334">
        <v>0</v>
      </c>
      <c r="AZ334">
        <v>0</v>
      </c>
      <c r="BA334">
        <v>171</v>
      </c>
      <c r="BB334">
        <v>0</v>
      </c>
      <c r="BC334" t="s">
        <v>74</v>
      </c>
      <c r="BD334">
        <v>0</v>
      </c>
      <c r="BE334" t="s">
        <v>68</v>
      </c>
      <c r="BF334" t="s">
        <v>69</v>
      </c>
      <c r="BG334">
        <v>1.1399999999999999</v>
      </c>
      <c r="BH334">
        <v>0</v>
      </c>
      <c r="BI334" s="1">
        <v>45824.413183101853</v>
      </c>
      <c r="BJ334">
        <v>3.6</v>
      </c>
      <c r="BK334">
        <v>1.137</v>
      </c>
      <c r="BL334" s="36">
        <f>HLOOKUP($A334,차량별코스!$E$1:$AZ$20,_xlfn.XLOOKUP(탕데이터!$I334,차량별코스!$D$2:$D$20,차량별코스!$A$2:$A$20),0)</f>
        <v>5</v>
      </c>
      <c r="BM334">
        <f t="shared" si="82"/>
        <v>888.72900000000004</v>
      </c>
      <c r="BN334">
        <f t="shared" si="83"/>
        <v>753.30599999999993</v>
      </c>
      <c r="BO334">
        <f>IF(COUNTIFS($BL$2:$BL334,$BL334,$O$2:$O334,$O334,$G$2:$G334,$G334)=1,_xlfn.MAXIFS($BO$2:$BO333,$O$2:$O333,$O334,$G$2:$G333,$G334)+1,_xlfn.MAXIFS($BO$2:$BO333,$O$2:$O333,$O334,$G$2:$G333,$G334))</f>
        <v>2</v>
      </c>
      <c r="BP334">
        <f t="shared" si="84"/>
        <v>1128.9199999999998</v>
      </c>
      <c r="BQ334">
        <f t="shared" si="85"/>
        <v>26.240000000000002</v>
      </c>
      <c r="BR334">
        <f t="shared" si="86"/>
        <v>27.880000000000003</v>
      </c>
      <c r="BS334">
        <f t="shared" si="87"/>
        <v>60.680000000000007</v>
      </c>
      <c r="BT334">
        <f t="shared" si="88"/>
        <v>3.2800000000000002</v>
      </c>
      <c r="BU334">
        <f t="shared" si="89"/>
        <v>0</v>
      </c>
      <c r="BV334">
        <f t="shared" si="90"/>
        <v>0</v>
      </c>
      <c r="BW334">
        <f t="shared" si="91"/>
        <v>1247</v>
      </c>
      <c r="BX334">
        <f t="shared" si="92"/>
        <v>6948</v>
      </c>
      <c r="BY334" t="str">
        <f t="shared" si="93"/>
        <v>직행1</v>
      </c>
      <c r="BZ334">
        <f t="shared" si="94"/>
        <v>5</v>
      </c>
    </row>
    <row r="335" spans="1:78" x14ac:dyDescent="0.3">
      <c r="A335" s="32">
        <f t="shared" si="81"/>
        <v>45810</v>
      </c>
      <c r="B335" s="1">
        <v>45810.36346064815</v>
      </c>
      <c r="C335" t="s">
        <v>60</v>
      </c>
      <c r="D335" t="s">
        <v>60</v>
      </c>
      <c r="E335" t="s">
        <v>60</v>
      </c>
      <c r="F335" t="s">
        <v>61</v>
      </c>
      <c r="G335" t="s">
        <v>62</v>
      </c>
      <c r="H335" t="s">
        <v>63</v>
      </c>
      <c r="I335" t="s">
        <v>77</v>
      </c>
      <c r="J335" t="s">
        <v>65</v>
      </c>
      <c r="K335" t="s">
        <v>66</v>
      </c>
      <c r="L335">
        <v>14</v>
      </c>
      <c r="M335">
        <v>12</v>
      </c>
      <c r="N335">
        <v>168</v>
      </c>
      <c r="O335">
        <v>6948</v>
      </c>
      <c r="P335" t="s">
        <v>243</v>
      </c>
      <c r="Q335" s="1">
        <v>45786.60756246528</v>
      </c>
      <c r="R335">
        <v>30.198</v>
      </c>
      <c r="S335">
        <v>8.5449999999999999</v>
      </c>
      <c r="T335">
        <v>3.5339999999999998</v>
      </c>
      <c r="U335">
        <v>2771</v>
      </c>
      <c r="V335">
        <v>88</v>
      </c>
      <c r="W335">
        <v>465</v>
      </c>
      <c r="X335">
        <v>858</v>
      </c>
      <c r="Y335">
        <v>1</v>
      </c>
      <c r="Z335">
        <v>9</v>
      </c>
      <c r="AA335">
        <v>0</v>
      </c>
      <c r="AB335">
        <v>0</v>
      </c>
      <c r="AC335">
        <v>88</v>
      </c>
      <c r="AD335">
        <v>39.229999999999997</v>
      </c>
      <c r="AE335">
        <v>49.013815000000001</v>
      </c>
      <c r="AF335">
        <v>93.1</v>
      </c>
      <c r="AG335">
        <v>1.2</v>
      </c>
      <c r="AH335">
        <v>3</v>
      </c>
      <c r="AI335">
        <v>2.4</v>
      </c>
      <c r="AJ335">
        <v>0.3</v>
      </c>
      <c r="AK335">
        <v>0</v>
      </c>
      <c r="AL335">
        <v>0</v>
      </c>
      <c r="AM335">
        <v>3.1</v>
      </c>
      <c r="AN335">
        <v>40.473999999999997</v>
      </c>
      <c r="AO335">
        <v>3.1760000000000002</v>
      </c>
      <c r="AP335">
        <v>16.780999999999999</v>
      </c>
      <c r="AQ335">
        <v>0.26500000000000001</v>
      </c>
      <c r="AR335">
        <v>3.3109999999999999</v>
      </c>
      <c r="AS335">
        <v>29.803000000000001</v>
      </c>
      <c r="AT335">
        <v>41.895000000000003</v>
      </c>
      <c r="AU335">
        <v>0.54</v>
      </c>
      <c r="AV335">
        <v>1.35</v>
      </c>
      <c r="AW335">
        <v>1.08</v>
      </c>
      <c r="AX335">
        <v>0.13500000000000001</v>
      </c>
      <c r="AY335">
        <v>0</v>
      </c>
      <c r="AZ335">
        <v>0</v>
      </c>
      <c r="BA335">
        <v>295</v>
      </c>
      <c r="BB335">
        <v>0</v>
      </c>
      <c r="BC335" t="s">
        <v>74</v>
      </c>
      <c r="BD335">
        <v>0</v>
      </c>
      <c r="BE335" t="s">
        <v>68</v>
      </c>
      <c r="BF335" t="s">
        <v>69</v>
      </c>
      <c r="BG335">
        <v>1.1399999999999999</v>
      </c>
      <c r="BH335">
        <v>0</v>
      </c>
      <c r="BI335" s="1">
        <v>45824.413183101853</v>
      </c>
      <c r="BJ335">
        <v>3.6</v>
      </c>
      <c r="BK335">
        <v>0.98170000000000002</v>
      </c>
      <c r="BL335" s="36">
        <f>HLOOKUP($A335,차량별코스!$E$1:$AZ$20,_xlfn.XLOOKUP(탕데이터!$I335,차량별코스!$D$2:$D$20,차량별코스!$A$2:$A$20),0)</f>
        <v>5</v>
      </c>
      <c r="BM335">
        <f t="shared" si="82"/>
        <v>888.72900000000004</v>
      </c>
      <c r="BN335">
        <f t="shared" si="83"/>
        <v>753.30599999999993</v>
      </c>
      <c r="BO335">
        <f>IF(COUNTIFS($BL$2:$BL335,$BL335,$O$2:$O335,$O335,$G$2:$G335,$G335)=1,_xlfn.MAXIFS($BO$2:$BO334,$O$2:$O334,$O335,$G$2:$G334,$G335)+1,_xlfn.MAXIFS($BO$2:$BO334,$O$2:$O334,$O335,$G$2:$G334,$G335))</f>
        <v>2</v>
      </c>
      <c r="BP335">
        <f t="shared" si="84"/>
        <v>2026.8009999999999</v>
      </c>
      <c r="BQ335">
        <f t="shared" si="85"/>
        <v>33.252000000000002</v>
      </c>
      <c r="BR335">
        <f t="shared" si="86"/>
        <v>83.13</v>
      </c>
      <c r="BS335">
        <f t="shared" si="87"/>
        <v>66.504000000000005</v>
      </c>
      <c r="BT335">
        <f t="shared" si="88"/>
        <v>8.3130000000000006</v>
      </c>
      <c r="BU335">
        <f t="shared" si="89"/>
        <v>0</v>
      </c>
      <c r="BV335">
        <f t="shared" si="90"/>
        <v>0</v>
      </c>
      <c r="BW335">
        <f t="shared" si="91"/>
        <v>2218</v>
      </c>
      <c r="BX335">
        <f t="shared" si="92"/>
        <v>6948</v>
      </c>
      <c r="BY335" t="str">
        <f t="shared" si="93"/>
        <v>직행1</v>
      </c>
      <c r="BZ335">
        <f t="shared" si="94"/>
        <v>5</v>
      </c>
    </row>
    <row r="336" spans="1:78" x14ac:dyDescent="0.3">
      <c r="A336" s="32">
        <f t="shared" si="81"/>
        <v>45810</v>
      </c>
      <c r="B336" s="1">
        <v>45810.408333333333</v>
      </c>
      <c r="C336" t="s">
        <v>60</v>
      </c>
      <c r="D336" t="s">
        <v>60</v>
      </c>
      <c r="E336" t="s">
        <v>60</v>
      </c>
      <c r="F336" t="s">
        <v>61</v>
      </c>
      <c r="G336" t="s">
        <v>62</v>
      </c>
      <c r="H336" t="s">
        <v>63</v>
      </c>
      <c r="I336" t="s">
        <v>77</v>
      </c>
      <c r="J336" t="s">
        <v>65</v>
      </c>
      <c r="K336" t="s">
        <v>66</v>
      </c>
      <c r="L336">
        <v>14</v>
      </c>
      <c r="M336">
        <v>12</v>
      </c>
      <c r="N336">
        <v>168</v>
      </c>
      <c r="O336">
        <v>6948</v>
      </c>
      <c r="P336" t="s">
        <v>243</v>
      </c>
      <c r="Q336" s="1">
        <v>45786.60756246528</v>
      </c>
      <c r="R336">
        <v>60.613999999999997</v>
      </c>
      <c r="S336">
        <v>18.789000000000001</v>
      </c>
      <c r="T336">
        <v>3.226</v>
      </c>
      <c r="U336">
        <v>5251</v>
      </c>
      <c r="V336">
        <v>114</v>
      </c>
      <c r="W336">
        <v>912</v>
      </c>
      <c r="X336">
        <v>1305</v>
      </c>
      <c r="Y336">
        <v>3</v>
      </c>
      <c r="Z336">
        <v>18</v>
      </c>
      <c r="AA336">
        <v>0</v>
      </c>
      <c r="AB336">
        <v>0</v>
      </c>
      <c r="AC336">
        <v>101</v>
      </c>
      <c r="AD336">
        <v>41.56</v>
      </c>
      <c r="AE336">
        <v>51.647392000000004</v>
      </c>
      <c r="AF336">
        <v>81.3</v>
      </c>
      <c r="AG336">
        <v>4.5</v>
      </c>
      <c r="AH336">
        <v>5.8</v>
      </c>
      <c r="AI336">
        <v>4.9000000000000004</v>
      </c>
      <c r="AJ336">
        <v>3.5</v>
      </c>
      <c r="AK336">
        <v>0</v>
      </c>
      <c r="AL336">
        <v>0</v>
      </c>
      <c r="AM336">
        <v>2.83</v>
      </c>
      <c r="AN336">
        <v>47.685000000000002</v>
      </c>
      <c r="AO336">
        <v>2.1709999999999998</v>
      </c>
      <c r="AP336">
        <v>17.367999999999999</v>
      </c>
      <c r="AQ336">
        <v>0.214</v>
      </c>
      <c r="AR336">
        <v>4.9489999999999998</v>
      </c>
      <c r="AS336">
        <v>29.696000000000002</v>
      </c>
      <c r="AT336">
        <v>70.459999999999994</v>
      </c>
      <c r="AU336">
        <v>3.9</v>
      </c>
      <c r="AV336">
        <v>5.0270000000000001</v>
      </c>
      <c r="AW336">
        <v>4.2469999999999999</v>
      </c>
      <c r="AX336">
        <v>3.0329999999999999</v>
      </c>
      <c r="AY336">
        <v>0</v>
      </c>
      <c r="AZ336">
        <v>0</v>
      </c>
      <c r="BA336">
        <v>585</v>
      </c>
      <c r="BB336">
        <v>0</v>
      </c>
      <c r="BC336" t="s">
        <v>74</v>
      </c>
      <c r="BD336">
        <v>0</v>
      </c>
      <c r="BE336" t="s">
        <v>68</v>
      </c>
      <c r="BF336" t="s">
        <v>69</v>
      </c>
      <c r="BG336">
        <v>1.1399999999999999</v>
      </c>
      <c r="BH336">
        <v>0</v>
      </c>
      <c r="BI336" s="1">
        <v>45824.413183101853</v>
      </c>
      <c r="BJ336">
        <v>3.6</v>
      </c>
      <c r="BK336">
        <v>0.89610000000000001</v>
      </c>
      <c r="BL336" s="36">
        <f>HLOOKUP($A336,차량별코스!$E$1:$AZ$20,_xlfn.XLOOKUP(탕데이터!$I336,차량별코스!$D$2:$D$20,차량별코스!$A$2:$A$20),0)</f>
        <v>5</v>
      </c>
      <c r="BM336">
        <f t="shared" si="82"/>
        <v>888.72900000000004</v>
      </c>
      <c r="BN336">
        <f t="shared" si="83"/>
        <v>753.30599999999993</v>
      </c>
      <c r="BO336">
        <f>IF(COUNTIFS($BL$2:$BL336,$BL336,$O$2:$O336,$O336,$G$2:$G336,$G336)=1,_xlfn.MAXIFS($BO$2:$BO335,$O$2:$O335,$O336,$G$2:$G335,$G336)+1,_xlfn.MAXIFS($BO$2:$BO335,$O$2:$O335,$O336,$G$2:$G335,$G336))</f>
        <v>2</v>
      </c>
      <c r="BP336">
        <f t="shared" si="84"/>
        <v>3243.0630000000001</v>
      </c>
      <c r="BQ336">
        <f t="shared" si="85"/>
        <v>236.29499999999999</v>
      </c>
      <c r="BR336">
        <f t="shared" si="86"/>
        <v>304.55799999999999</v>
      </c>
      <c r="BS336">
        <f t="shared" si="87"/>
        <v>257.29900000000004</v>
      </c>
      <c r="BT336">
        <f t="shared" si="88"/>
        <v>183.78500000000003</v>
      </c>
      <c r="BU336">
        <f t="shared" si="89"/>
        <v>0</v>
      </c>
      <c r="BV336">
        <f t="shared" si="90"/>
        <v>0</v>
      </c>
      <c r="BW336">
        <f t="shared" si="91"/>
        <v>4225</v>
      </c>
      <c r="BX336">
        <f t="shared" si="92"/>
        <v>6948</v>
      </c>
      <c r="BY336" t="str">
        <f t="shared" si="93"/>
        <v>직행1</v>
      </c>
      <c r="BZ336">
        <f t="shared" si="94"/>
        <v>5</v>
      </c>
    </row>
    <row r="337" spans="1:78" x14ac:dyDescent="0.3">
      <c r="A337" s="32">
        <f t="shared" si="81"/>
        <v>45810</v>
      </c>
      <c r="B337" s="1">
        <v>45810.533136574071</v>
      </c>
      <c r="C337" t="s">
        <v>60</v>
      </c>
      <c r="D337" t="s">
        <v>60</v>
      </c>
      <c r="E337" t="s">
        <v>60</v>
      </c>
      <c r="F337" t="s">
        <v>61</v>
      </c>
      <c r="G337" t="s">
        <v>62</v>
      </c>
      <c r="H337" t="s">
        <v>63</v>
      </c>
      <c r="I337" t="s">
        <v>77</v>
      </c>
      <c r="J337" t="s">
        <v>65</v>
      </c>
      <c r="K337" t="s">
        <v>66</v>
      </c>
      <c r="L337">
        <v>14</v>
      </c>
      <c r="M337">
        <v>12</v>
      </c>
      <c r="N337">
        <v>168</v>
      </c>
      <c r="O337">
        <v>6948</v>
      </c>
      <c r="P337" t="s">
        <v>243</v>
      </c>
      <c r="Q337" s="1">
        <v>45786.60756246528</v>
      </c>
      <c r="R337">
        <v>16.285</v>
      </c>
      <c r="S337">
        <v>5.6020000000000003</v>
      </c>
      <c r="T337">
        <v>2.907</v>
      </c>
      <c r="U337">
        <v>1917</v>
      </c>
      <c r="V337">
        <v>134</v>
      </c>
      <c r="W337">
        <v>494</v>
      </c>
      <c r="X337">
        <v>306</v>
      </c>
      <c r="Y337">
        <v>0</v>
      </c>
      <c r="Z337">
        <v>1</v>
      </c>
      <c r="AA337">
        <v>0</v>
      </c>
      <c r="AB337">
        <v>0</v>
      </c>
      <c r="AC337">
        <v>98</v>
      </c>
      <c r="AD337">
        <v>30.58</v>
      </c>
      <c r="AE337">
        <v>45.481712000000002</v>
      </c>
      <c r="AF337">
        <v>93.9</v>
      </c>
      <c r="AG337">
        <v>2.1</v>
      </c>
      <c r="AH337">
        <v>2</v>
      </c>
      <c r="AI337">
        <v>1.1000000000000001</v>
      </c>
      <c r="AJ337">
        <v>0.9</v>
      </c>
      <c r="AK337">
        <v>0</v>
      </c>
      <c r="AL337">
        <v>0</v>
      </c>
      <c r="AM337">
        <v>2.5499999999999998</v>
      </c>
      <c r="AN337">
        <v>46.539000000000001</v>
      </c>
      <c r="AO337">
        <v>6.99</v>
      </c>
      <c r="AP337">
        <v>25.768999999999998</v>
      </c>
      <c r="AQ337">
        <v>0.184</v>
      </c>
      <c r="AR337">
        <v>0</v>
      </c>
      <c r="AS337">
        <v>6.141</v>
      </c>
      <c r="AT337">
        <v>29.734999999999999</v>
      </c>
      <c r="AU337">
        <v>0.66500000000000004</v>
      </c>
      <c r="AV337">
        <v>0.63300000000000001</v>
      </c>
      <c r="AW337">
        <v>0.34799999999999998</v>
      </c>
      <c r="AX337">
        <v>0.28499999999999998</v>
      </c>
      <c r="AY337">
        <v>0</v>
      </c>
      <c r="AZ337">
        <v>0</v>
      </c>
      <c r="BA337">
        <v>132</v>
      </c>
      <c r="BB337">
        <v>0</v>
      </c>
      <c r="BC337" t="s">
        <v>74</v>
      </c>
      <c r="BD337">
        <v>0</v>
      </c>
      <c r="BE337" t="s">
        <v>68</v>
      </c>
      <c r="BF337" t="s">
        <v>69</v>
      </c>
      <c r="BG337">
        <v>1.1399999999999999</v>
      </c>
      <c r="BH337">
        <v>0</v>
      </c>
      <c r="BI337" s="1">
        <v>45824.413183101853</v>
      </c>
      <c r="BJ337">
        <v>3.6</v>
      </c>
      <c r="BK337">
        <v>0.8075</v>
      </c>
      <c r="BL337" s="36">
        <f>HLOOKUP($A337,차량별코스!$E$1:$AZ$20,_xlfn.XLOOKUP(탕데이터!$I337,차량별코스!$D$2:$D$20,차량별코스!$A$2:$A$20),0)</f>
        <v>5</v>
      </c>
      <c r="BM337">
        <f t="shared" si="82"/>
        <v>888.72900000000004</v>
      </c>
      <c r="BN337">
        <f t="shared" si="83"/>
        <v>753.30599999999993</v>
      </c>
      <c r="BO337">
        <f>IF(COUNTIFS($BL$2:$BL337,$BL337,$O$2:$O337,$O337,$G$2:$G337,$G337)=1,_xlfn.MAXIFS($BO$2:$BO336,$O$2:$O336,$O337,$G$2:$G336,$G337)+1,_xlfn.MAXIFS($BO$2:$BO336,$O$2:$O336,$O337,$G$2:$G336,$G337))</f>
        <v>2</v>
      </c>
      <c r="BP337">
        <f t="shared" si="84"/>
        <v>1172.0630000000001</v>
      </c>
      <c r="BQ337">
        <f t="shared" si="85"/>
        <v>40.257000000000005</v>
      </c>
      <c r="BR337">
        <f t="shared" si="86"/>
        <v>38.340000000000003</v>
      </c>
      <c r="BS337">
        <f t="shared" si="87"/>
        <v>21.087000000000003</v>
      </c>
      <c r="BT337">
        <f t="shared" si="88"/>
        <v>17.253000000000004</v>
      </c>
      <c r="BU337">
        <f t="shared" si="89"/>
        <v>0</v>
      </c>
      <c r="BV337">
        <f t="shared" si="90"/>
        <v>0</v>
      </c>
      <c r="BW337">
        <f t="shared" si="91"/>
        <v>1289</v>
      </c>
      <c r="BX337">
        <f t="shared" si="92"/>
        <v>6948</v>
      </c>
      <c r="BY337" t="str">
        <f t="shared" si="93"/>
        <v>직행1</v>
      </c>
      <c r="BZ337">
        <f t="shared" si="94"/>
        <v>5</v>
      </c>
    </row>
    <row r="338" spans="1:78" x14ac:dyDescent="0.3">
      <c r="A338" s="32">
        <f t="shared" si="81"/>
        <v>45810</v>
      </c>
      <c r="B338" s="1">
        <v>45810.558645833335</v>
      </c>
      <c r="C338" t="s">
        <v>60</v>
      </c>
      <c r="D338" t="s">
        <v>60</v>
      </c>
      <c r="E338" t="s">
        <v>60</v>
      </c>
      <c r="F338" t="s">
        <v>61</v>
      </c>
      <c r="G338" t="s">
        <v>62</v>
      </c>
      <c r="H338" t="s">
        <v>63</v>
      </c>
      <c r="I338" t="s">
        <v>77</v>
      </c>
      <c r="J338" t="s">
        <v>65</v>
      </c>
      <c r="K338" t="s">
        <v>66</v>
      </c>
      <c r="L338">
        <v>14</v>
      </c>
      <c r="M338">
        <v>12</v>
      </c>
      <c r="N338">
        <v>168</v>
      </c>
      <c r="O338">
        <v>6948</v>
      </c>
      <c r="P338" t="s">
        <v>243</v>
      </c>
      <c r="Q338" s="1">
        <v>45786.60756246528</v>
      </c>
      <c r="R338">
        <v>43.905000000000001</v>
      </c>
      <c r="S338">
        <v>13.903</v>
      </c>
      <c r="T338">
        <v>3.1579999999999999</v>
      </c>
      <c r="U338">
        <v>3362</v>
      </c>
      <c r="V338">
        <v>30</v>
      </c>
      <c r="W338">
        <v>363</v>
      </c>
      <c r="X338">
        <v>832</v>
      </c>
      <c r="Y338">
        <v>0</v>
      </c>
      <c r="Z338">
        <v>13</v>
      </c>
      <c r="AA338">
        <v>0</v>
      </c>
      <c r="AB338">
        <v>0</v>
      </c>
      <c r="AC338">
        <v>106</v>
      </c>
      <c r="AD338">
        <v>47.01</v>
      </c>
      <c r="AE338">
        <v>53.23612</v>
      </c>
      <c r="AF338">
        <v>95.1</v>
      </c>
      <c r="AG338">
        <v>1.3</v>
      </c>
      <c r="AH338">
        <v>1.2</v>
      </c>
      <c r="AI338">
        <v>1.7</v>
      </c>
      <c r="AJ338">
        <v>0.5</v>
      </c>
      <c r="AK338">
        <v>0.1</v>
      </c>
      <c r="AL338">
        <v>0</v>
      </c>
      <c r="AM338">
        <v>2.77</v>
      </c>
      <c r="AN338">
        <v>50.750999999999998</v>
      </c>
      <c r="AO338">
        <v>0.89200000000000002</v>
      </c>
      <c r="AP338">
        <v>10.797000000000001</v>
      </c>
      <c r="AQ338">
        <v>0.182</v>
      </c>
      <c r="AR338">
        <v>0</v>
      </c>
      <c r="AS338">
        <v>29.609000000000002</v>
      </c>
      <c r="AT338">
        <v>52.305</v>
      </c>
      <c r="AU338">
        <v>0.71499999999999997</v>
      </c>
      <c r="AV338">
        <v>0.66</v>
      </c>
      <c r="AW338">
        <v>0.93500000000000005</v>
      </c>
      <c r="AX338">
        <v>0.27500000000000002</v>
      </c>
      <c r="AY338">
        <v>5.5E-2</v>
      </c>
      <c r="AZ338">
        <v>0</v>
      </c>
      <c r="BA338">
        <v>427</v>
      </c>
      <c r="BB338">
        <v>0</v>
      </c>
      <c r="BC338" t="s">
        <v>74</v>
      </c>
      <c r="BD338">
        <v>0</v>
      </c>
      <c r="BE338" t="s">
        <v>68</v>
      </c>
      <c r="BF338" t="s">
        <v>69</v>
      </c>
      <c r="BG338">
        <v>1.1399999999999999</v>
      </c>
      <c r="BH338">
        <v>0</v>
      </c>
      <c r="BI338" s="1">
        <v>45824.413183101853</v>
      </c>
      <c r="BJ338">
        <v>3.6</v>
      </c>
      <c r="BK338">
        <v>0.87719999999999998</v>
      </c>
      <c r="BL338" s="36">
        <f>HLOOKUP($A338,차량별코스!$E$1:$AZ$20,_xlfn.XLOOKUP(탕데이터!$I338,차량별코스!$D$2:$D$20,차량별코스!$A$2:$A$20),0)</f>
        <v>5</v>
      </c>
      <c r="BM338">
        <f t="shared" si="82"/>
        <v>888.72900000000004</v>
      </c>
      <c r="BN338">
        <f t="shared" si="83"/>
        <v>753.30599999999993</v>
      </c>
      <c r="BO338">
        <f>IF(COUNTIFS($BL$2:$BL338,$BL338,$O$2:$O338,$O338,$G$2:$G338,$G338)=1,_xlfn.MAXIFS($BO$2:$BO337,$O$2:$O337,$O338,$G$2:$G337,$G338)+1,_xlfn.MAXIFS($BO$2:$BO337,$O$2:$O337,$O338,$G$2:$G337,$G338))</f>
        <v>2</v>
      </c>
      <c r="BP338">
        <f t="shared" si="84"/>
        <v>2804.2619999999997</v>
      </c>
      <c r="BQ338">
        <f t="shared" si="85"/>
        <v>43.706000000000003</v>
      </c>
      <c r="BR338">
        <f t="shared" si="86"/>
        <v>40.344000000000001</v>
      </c>
      <c r="BS338">
        <f t="shared" si="87"/>
        <v>57.154000000000003</v>
      </c>
      <c r="BT338">
        <f t="shared" si="88"/>
        <v>16.809999999999999</v>
      </c>
      <c r="BU338">
        <f t="shared" si="89"/>
        <v>3.3620000000000001</v>
      </c>
      <c r="BV338">
        <f t="shared" si="90"/>
        <v>0</v>
      </c>
      <c r="BW338">
        <f t="shared" si="91"/>
        <v>2965.6379999999999</v>
      </c>
      <c r="BX338">
        <f t="shared" si="92"/>
        <v>6948</v>
      </c>
      <c r="BY338" t="str">
        <f t="shared" si="93"/>
        <v>직행1</v>
      </c>
      <c r="BZ338">
        <f t="shared" si="94"/>
        <v>5</v>
      </c>
    </row>
    <row r="339" spans="1:78" x14ac:dyDescent="0.3">
      <c r="A339" s="32">
        <f t="shared" si="81"/>
        <v>45810</v>
      </c>
      <c r="B339" s="1">
        <v>45810.65828703704</v>
      </c>
      <c r="C339" t="s">
        <v>60</v>
      </c>
      <c r="D339" t="s">
        <v>60</v>
      </c>
      <c r="E339" t="s">
        <v>60</v>
      </c>
      <c r="F339" t="s">
        <v>61</v>
      </c>
      <c r="G339" t="s">
        <v>62</v>
      </c>
      <c r="H339" t="s">
        <v>63</v>
      </c>
      <c r="I339" t="s">
        <v>77</v>
      </c>
      <c r="J339" t="s">
        <v>65</v>
      </c>
      <c r="K339" t="s">
        <v>66</v>
      </c>
      <c r="L339">
        <v>14</v>
      </c>
      <c r="M339">
        <v>12</v>
      </c>
      <c r="N339">
        <v>168</v>
      </c>
      <c r="O339">
        <v>6948</v>
      </c>
      <c r="P339" t="s">
        <v>243</v>
      </c>
      <c r="Q339" s="1">
        <v>45786.60756246528</v>
      </c>
      <c r="R339">
        <v>67.53</v>
      </c>
      <c r="S339">
        <v>24.379000000000001</v>
      </c>
      <c r="T339">
        <v>2.77</v>
      </c>
      <c r="U339">
        <v>7310</v>
      </c>
      <c r="V339">
        <v>125</v>
      </c>
      <c r="W339">
        <v>1701</v>
      </c>
      <c r="X339">
        <v>1474</v>
      </c>
      <c r="Y339">
        <v>6</v>
      </c>
      <c r="Z339">
        <v>35</v>
      </c>
      <c r="AA339">
        <v>0</v>
      </c>
      <c r="AB339">
        <v>0</v>
      </c>
      <c r="AC339">
        <v>104</v>
      </c>
      <c r="AD339">
        <v>33.26</v>
      </c>
      <c r="AE339">
        <v>44.330424999999998</v>
      </c>
      <c r="AF339">
        <v>92.2</v>
      </c>
      <c r="AG339">
        <v>2.5</v>
      </c>
      <c r="AH339">
        <v>2.7</v>
      </c>
      <c r="AI339">
        <v>2.2000000000000002</v>
      </c>
      <c r="AJ339">
        <v>0.3</v>
      </c>
      <c r="AK339">
        <v>0</v>
      </c>
      <c r="AL339">
        <v>0</v>
      </c>
      <c r="AM339">
        <v>2.4300000000000002</v>
      </c>
      <c r="AN339">
        <v>47.652000000000001</v>
      </c>
      <c r="AO339">
        <v>1.71</v>
      </c>
      <c r="AP339">
        <v>23.27</v>
      </c>
      <c r="AQ339">
        <v>0.20699999999999999</v>
      </c>
      <c r="AR339">
        <v>8.8849999999999998</v>
      </c>
      <c r="AS339">
        <v>51.829000000000001</v>
      </c>
      <c r="AT339">
        <v>112.17700000000001</v>
      </c>
      <c r="AU339">
        <v>3.0419999999999998</v>
      </c>
      <c r="AV339">
        <v>3.2850000000000001</v>
      </c>
      <c r="AW339">
        <v>2.677</v>
      </c>
      <c r="AX339">
        <v>0.36499999999999999</v>
      </c>
      <c r="AY339">
        <v>0</v>
      </c>
      <c r="AZ339">
        <v>0</v>
      </c>
      <c r="BA339">
        <v>652</v>
      </c>
      <c r="BB339">
        <v>0</v>
      </c>
      <c r="BC339" t="s">
        <v>74</v>
      </c>
      <c r="BD339">
        <v>0</v>
      </c>
      <c r="BE339" t="s">
        <v>68</v>
      </c>
      <c r="BF339" t="s">
        <v>69</v>
      </c>
      <c r="BG339">
        <v>1.1399999999999999</v>
      </c>
      <c r="BH339">
        <v>0</v>
      </c>
      <c r="BI339" s="1">
        <v>45824.413183101853</v>
      </c>
      <c r="BJ339">
        <v>3.6</v>
      </c>
      <c r="BK339">
        <v>0.76939999999999997</v>
      </c>
      <c r="BL339" s="36">
        <f>HLOOKUP($A339,차량별코스!$E$1:$AZ$20,_xlfn.XLOOKUP(탕데이터!$I339,차량별코스!$D$2:$D$20,차량별코스!$A$2:$A$20),0)</f>
        <v>5</v>
      </c>
      <c r="BM339">
        <f t="shared" si="82"/>
        <v>888.72900000000004</v>
      </c>
      <c r="BN339">
        <f t="shared" si="83"/>
        <v>753.30599999999993</v>
      </c>
      <c r="BO339">
        <f>IF(COUNTIFS($BL$2:$BL339,$BL339,$O$2:$O339,$O339,$G$2:$G339,$G339)=1,_xlfn.MAXIFS($BO$2:$BO338,$O$2:$O338,$O339,$G$2:$G338,$G339)+1,_xlfn.MAXIFS($BO$2:$BO338,$O$2:$O338,$O339,$G$2:$G338,$G339))</f>
        <v>2</v>
      </c>
      <c r="BP339">
        <f t="shared" si="84"/>
        <v>4913.8200000000006</v>
      </c>
      <c r="BQ339">
        <f t="shared" si="85"/>
        <v>182.75</v>
      </c>
      <c r="BR339">
        <f t="shared" si="86"/>
        <v>197.37000000000003</v>
      </c>
      <c r="BS339">
        <f t="shared" si="87"/>
        <v>160.82000000000002</v>
      </c>
      <c r="BT339">
        <f t="shared" si="88"/>
        <v>21.93</v>
      </c>
      <c r="BU339">
        <f t="shared" si="89"/>
        <v>0</v>
      </c>
      <c r="BV339">
        <f t="shared" si="90"/>
        <v>0</v>
      </c>
      <c r="BW339">
        <f t="shared" si="91"/>
        <v>5476.6900000000005</v>
      </c>
      <c r="BX339">
        <f t="shared" si="92"/>
        <v>6948</v>
      </c>
      <c r="BY339" t="str">
        <f t="shared" si="93"/>
        <v>직행1</v>
      </c>
      <c r="BZ339">
        <f t="shared" si="94"/>
        <v>5</v>
      </c>
    </row>
    <row r="340" spans="1:78" x14ac:dyDescent="0.3">
      <c r="A340" s="32">
        <f t="shared" si="81"/>
        <v>45810</v>
      </c>
      <c r="B340" s="1">
        <v>45810.825069444443</v>
      </c>
      <c r="C340" t="s">
        <v>60</v>
      </c>
      <c r="D340" t="s">
        <v>60</v>
      </c>
      <c r="E340" t="s">
        <v>60</v>
      </c>
      <c r="F340" t="s">
        <v>61</v>
      </c>
      <c r="G340" t="s">
        <v>62</v>
      </c>
      <c r="H340" t="s">
        <v>63</v>
      </c>
      <c r="I340" t="s">
        <v>77</v>
      </c>
      <c r="J340" t="s">
        <v>65</v>
      </c>
      <c r="K340" t="s">
        <v>66</v>
      </c>
      <c r="L340">
        <v>14</v>
      </c>
      <c r="M340">
        <v>12</v>
      </c>
      <c r="N340">
        <v>168</v>
      </c>
      <c r="O340">
        <v>6948</v>
      </c>
      <c r="P340" t="s">
        <v>243</v>
      </c>
      <c r="Q340" s="1">
        <v>45786.60756246528</v>
      </c>
      <c r="R340">
        <v>39.720999999999997</v>
      </c>
      <c r="S340">
        <v>13.664</v>
      </c>
      <c r="T340">
        <v>2.907</v>
      </c>
      <c r="U340">
        <v>4206</v>
      </c>
      <c r="V340">
        <v>109</v>
      </c>
      <c r="W340">
        <v>1103</v>
      </c>
      <c r="X340">
        <v>951</v>
      </c>
      <c r="Y340">
        <v>3</v>
      </c>
      <c r="Z340">
        <v>8</v>
      </c>
      <c r="AA340">
        <v>0</v>
      </c>
      <c r="AB340">
        <v>0</v>
      </c>
      <c r="AC340">
        <v>101</v>
      </c>
      <c r="AD340">
        <v>34</v>
      </c>
      <c r="AE340">
        <v>47.760643999999999</v>
      </c>
      <c r="AF340">
        <v>94.9</v>
      </c>
      <c r="AG340">
        <v>1.3</v>
      </c>
      <c r="AH340">
        <v>1.8</v>
      </c>
      <c r="AI340">
        <v>1.3</v>
      </c>
      <c r="AJ340">
        <v>0.7</v>
      </c>
      <c r="AK340">
        <v>0</v>
      </c>
      <c r="AL340">
        <v>0</v>
      </c>
      <c r="AM340">
        <v>2.5499999999999998</v>
      </c>
      <c r="AN340">
        <v>49.192</v>
      </c>
      <c r="AO340">
        <v>2.5910000000000002</v>
      </c>
      <c r="AP340">
        <v>26.224</v>
      </c>
      <c r="AQ340">
        <v>0.22700000000000001</v>
      </c>
      <c r="AR340">
        <v>7.5529999999999999</v>
      </c>
      <c r="AS340">
        <v>20.14</v>
      </c>
      <c r="AT340">
        <v>66.430000000000007</v>
      </c>
      <c r="AU340">
        <v>0.91</v>
      </c>
      <c r="AV340">
        <v>1.26</v>
      </c>
      <c r="AW340">
        <v>0.91</v>
      </c>
      <c r="AX340">
        <v>0.49</v>
      </c>
      <c r="AY340">
        <v>0</v>
      </c>
      <c r="AZ340">
        <v>0</v>
      </c>
      <c r="BA340">
        <v>376</v>
      </c>
      <c r="BB340">
        <v>0</v>
      </c>
      <c r="BC340" t="s">
        <v>74</v>
      </c>
      <c r="BD340">
        <v>0</v>
      </c>
      <c r="BE340" t="s">
        <v>68</v>
      </c>
      <c r="BF340" t="s">
        <v>69</v>
      </c>
      <c r="BG340">
        <v>1.1399999999999999</v>
      </c>
      <c r="BH340">
        <v>0</v>
      </c>
      <c r="BI340" s="1">
        <v>45824.413183101853</v>
      </c>
      <c r="BJ340">
        <v>3.6</v>
      </c>
      <c r="BK340">
        <v>0.8075</v>
      </c>
      <c r="BL340" s="36">
        <f>HLOOKUP($A340,차량별코스!$E$1:$AZ$20,_xlfn.XLOOKUP(탕데이터!$I340,차량별코스!$D$2:$D$20,차량별코스!$A$2:$A$20),0)</f>
        <v>5</v>
      </c>
      <c r="BM340">
        <f t="shared" si="82"/>
        <v>888.72900000000004</v>
      </c>
      <c r="BN340">
        <f t="shared" si="83"/>
        <v>753.30599999999993</v>
      </c>
      <c r="BO340">
        <f>IF(COUNTIFS($BL$2:$BL340,$BL340,$O$2:$O340,$O340,$G$2:$G340,$G340)=1,_xlfn.MAXIFS($BO$2:$BO339,$O$2:$O339,$O340,$G$2:$G339,$G340)+1,_xlfn.MAXIFS($BO$2:$BO339,$O$2:$O339,$O340,$G$2:$G339,$G340))</f>
        <v>2</v>
      </c>
      <c r="BP340">
        <f t="shared" si="84"/>
        <v>2779.4940000000001</v>
      </c>
      <c r="BQ340">
        <f t="shared" si="85"/>
        <v>54.678000000000004</v>
      </c>
      <c r="BR340">
        <f t="shared" si="86"/>
        <v>75.708000000000013</v>
      </c>
      <c r="BS340">
        <f t="shared" si="87"/>
        <v>54.678000000000004</v>
      </c>
      <c r="BT340">
        <f t="shared" si="88"/>
        <v>29.441999999999997</v>
      </c>
      <c r="BU340">
        <f t="shared" si="89"/>
        <v>0</v>
      </c>
      <c r="BV340">
        <f t="shared" si="90"/>
        <v>0</v>
      </c>
      <c r="BW340">
        <f t="shared" si="91"/>
        <v>2994</v>
      </c>
      <c r="BX340">
        <f t="shared" si="92"/>
        <v>6948</v>
      </c>
      <c r="BY340" t="str">
        <f t="shared" si="93"/>
        <v>직행1</v>
      </c>
      <c r="BZ340">
        <f t="shared" si="94"/>
        <v>5</v>
      </c>
    </row>
    <row r="341" spans="1:78" x14ac:dyDescent="0.3">
      <c r="A341" s="32">
        <f t="shared" si="81"/>
        <v>45810</v>
      </c>
      <c r="B341" s="1">
        <v>45810.877835648149</v>
      </c>
      <c r="C341" t="s">
        <v>60</v>
      </c>
      <c r="D341" t="s">
        <v>60</v>
      </c>
      <c r="E341" t="s">
        <v>60</v>
      </c>
      <c r="F341" t="s">
        <v>61</v>
      </c>
      <c r="G341" t="s">
        <v>62</v>
      </c>
      <c r="H341" t="s">
        <v>63</v>
      </c>
      <c r="I341" t="s">
        <v>77</v>
      </c>
      <c r="J341" t="s">
        <v>65</v>
      </c>
      <c r="K341" t="s">
        <v>66</v>
      </c>
      <c r="L341">
        <v>14</v>
      </c>
      <c r="M341">
        <v>12</v>
      </c>
      <c r="N341">
        <v>168</v>
      </c>
      <c r="O341">
        <v>6948</v>
      </c>
      <c r="P341" t="s">
        <v>243</v>
      </c>
      <c r="Q341" s="1">
        <v>45786.60756246528</v>
      </c>
      <c r="R341">
        <v>24.876999999999999</v>
      </c>
      <c r="S341">
        <v>6.6529999999999996</v>
      </c>
      <c r="T341">
        <v>3.7389999999999999</v>
      </c>
      <c r="U341">
        <v>1998</v>
      </c>
      <c r="V341">
        <v>50</v>
      </c>
      <c r="W341">
        <v>257</v>
      </c>
      <c r="X341">
        <v>643</v>
      </c>
      <c r="Y341">
        <v>1</v>
      </c>
      <c r="Z341">
        <v>4</v>
      </c>
      <c r="AA341">
        <v>0</v>
      </c>
      <c r="AB341">
        <v>0</v>
      </c>
      <c r="AC341">
        <v>100</v>
      </c>
      <c r="AD341">
        <v>44.82</v>
      </c>
      <c r="AE341">
        <v>52.960887</v>
      </c>
      <c r="AF341">
        <v>85.7</v>
      </c>
      <c r="AG341">
        <v>2.6</v>
      </c>
      <c r="AH341">
        <v>3.9</v>
      </c>
      <c r="AI341">
        <v>6.5</v>
      </c>
      <c r="AJ341">
        <v>1.3</v>
      </c>
      <c r="AK341">
        <v>0</v>
      </c>
      <c r="AL341">
        <v>0</v>
      </c>
      <c r="AM341">
        <v>3.28</v>
      </c>
      <c r="AN341">
        <v>41.442999999999998</v>
      </c>
      <c r="AO341">
        <v>2.5019999999999998</v>
      </c>
      <c r="AP341">
        <v>12.863</v>
      </c>
      <c r="AQ341">
        <v>0.24099999999999999</v>
      </c>
      <c r="AR341">
        <v>4.0199999999999996</v>
      </c>
      <c r="AS341">
        <v>16.079000000000001</v>
      </c>
      <c r="AT341">
        <v>27.138000000000002</v>
      </c>
      <c r="AU341">
        <v>0.82299999999999995</v>
      </c>
      <c r="AV341">
        <v>1.2350000000000001</v>
      </c>
      <c r="AW341">
        <v>2.0579999999999998</v>
      </c>
      <c r="AX341">
        <v>0.41199999999999998</v>
      </c>
      <c r="AY341">
        <v>0</v>
      </c>
      <c r="AZ341">
        <v>0</v>
      </c>
      <c r="BA341">
        <v>239</v>
      </c>
      <c r="BB341">
        <v>0</v>
      </c>
      <c r="BC341" t="s">
        <v>74</v>
      </c>
      <c r="BD341">
        <v>0</v>
      </c>
      <c r="BE341" t="s">
        <v>68</v>
      </c>
      <c r="BF341" t="s">
        <v>69</v>
      </c>
      <c r="BG341">
        <v>1.1399999999999999</v>
      </c>
      <c r="BH341">
        <v>0</v>
      </c>
      <c r="BI341" s="1">
        <v>45824.413183101853</v>
      </c>
      <c r="BJ341">
        <v>3.6</v>
      </c>
      <c r="BK341">
        <v>1.0387</v>
      </c>
      <c r="BL341" s="36">
        <f>HLOOKUP($A341,차량별코스!$E$1:$AZ$20,_xlfn.XLOOKUP(탕데이터!$I341,차량별코스!$D$2:$D$20,차량별코스!$A$2:$A$20),0)</f>
        <v>5</v>
      </c>
      <c r="BM341">
        <f t="shared" si="82"/>
        <v>888.72900000000004</v>
      </c>
      <c r="BN341">
        <f t="shared" si="83"/>
        <v>753.30599999999993</v>
      </c>
      <c r="BO341">
        <f>IF(COUNTIFS($BL$2:$BL341,$BL341,$O$2:$O341,$O341,$G$2:$G341,$G341)=1,_xlfn.MAXIFS($BO$2:$BO340,$O$2:$O340,$O341,$G$2:$G340,$G341)+1,_xlfn.MAXIFS($BO$2:$BO340,$O$2:$O340,$O341,$G$2:$G340,$G341))</f>
        <v>2</v>
      </c>
      <c r="BP341">
        <f t="shared" si="84"/>
        <v>1405.2860000000001</v>
      </c>
      <c r="BQ341">
        <f t="shared" si="85"/>
        <v>51.948000000000008</v>
      </c>
      <c r="BR341">
        <f t="shared" si="86"/>
        <v>77.921999999999997</v>
      </c>
      <c r="BS341">
        <f t="shared" si="87"/>
        <v>129.87</v>
      </c>
      <c r="BT341">
        <f t="shared" si="88"/>
        <v>25.974000000000004</v>
      </c>
      <c r="BU341">
        <f t="shared" si="89"/>
        <v>0</v>
      </c>
      <c r="BV341">
        <f t="shared" si="90"/>
        <v>0</v>
      </c>
      <c r="BW341">
        <f t="shared" si="91"/>
        <v>1691.0000000000002</v>
      </c>
      <c r="BX341">
        <f t="shared" si="92"/>
        <v>6948</v>
      </c>
      <c r="BY341" t="str">
        <f t="shared" si="93"/>
        <v>직행1</v>
      </c>
      <c r="BZ341">
        <f t="shared" si="94"/>
        <v>5</v>
      </c>
    </row>
    <row r="342" spans="1:78" x14ac:dyDescent="0.3">
      <c r="A342" s="32">
        <f t="shared" si="81"/>
        <v>45810</v>
      </c>
      <c r="B342" s="1">
        <v>45810.905266203707</v>
      </c>
      <c r="C342" t="s">
        <v>60</v>
      </c>
      <c r="D342" t="s">
        <v>60</v>
      </c>
      <c r="E342" t="s">
        <v>60</v>
      </c>
      <c r="F342" t="s">
        <v>61</v>
      </c>
      <c r="G342" t="s">
        <v>62</v>
      </c>
      <c r="H342" t="s">
        <v>63</v>
      </c>
      <c r="I342" t="s">
        <v>77</v>
      </c>
      <c r="J342" t="s">
        <v>65</v>
      </c>
      <c r="K342" t="s">
        <v>66</v>
      </c>
      <c r="L342">
        <v>14</v>
      </c>
      <c r="M342">
        <v>12</v>
      </c>
      <c r="N342">
        <v>168</v>
      </c>
      <c r="O342">
        <v>6948</v>
      </c>
      <c r="P342" t="s">
        <v>243</v>
      </c>
      <c r="Q342" s="1">
        <v>45786.60756246528</v>
      </c>
      <c r="R342">
        <v>58.997999999999998</v>
      </c>
      <c r="S342">
        <v>14.064</v>
      </c>
      <c r="T342">
        <v>4.1950000000000003</v>
      </c>
      <c r="U342">
        <v>4816</v>
      </c>
      <c r="V342">
        <v>82</v>
      </c>
      <c r="W342">
        <v>483</v>
      </c>
      <c r="X342">
        <v>1245</v>
      </c>
      <c r="Y342">
        <v>1</v>
      </c>
      <c r="Z342">
        <v>5</v>
      </c>
      <c r="AA342">
        <v>0</v>
      </c>
      <c r="AB342">
        <v>0</v>
      </c>
      <c r="AC342">
        <v>77</v>
      </c>
      <c r="AD342">
        <v>44.1</v>
      </c>
      <c r="AE342">
        <v>49.962992</v>
      </c>
      <c r="AF342">
        <v>93.5</v>
      </c>
      <c r="AG342">
        <v>1.3</v>
      </c>
      <c r="AH342">
        <v>2.2999999999999998</v>
      </c>
      <c r="AI342">
        <v>2.9</v>
      </c>
      <c r="AJ342">
        <v>0</v>
      </c>
      <c r="AK342">
        <v>0</v>
      </c>
      <c r="AL342">
        <v>0</v>
      </c>
      <c r="AM342">
        <v>3.68</v>
      </c>
      <c r="AN342">
        <v>33.784999999999997</v>
      </c>
      <c r="AO342">
        <v>1.7030000000000001</v>
      </c>
      <c r="AP342">
        <v>10.029</v>
      </c>
      <c r="AQ342">
        <v>0.20300000000000001</v>
      </c>
      <c r="AR342">
        <v>1.6950000000000001</v>
      </c>
      <c r="AS342">
        <v>8.4749999999999996</v>
      </c>
      <c r="AT342">
        <v>74.8</v>
      </c>
      <c r="AU342">
        <v>1.04</v>
      </c>
      <c r="AV342">
        <v>1.84</v>
      </c>
      <c r="AW342">
        <v>2.3199999999999998</v>
      </c>
      <c r="AX342">
        <v>0</v>
      </c>
      <c r="AY342">
        <v>0</v>
      </c>
      <c r="AZ342">
        <v>0</v>
      </c>
      <c r="BA342">
        <v>576</v>
      </c>
      <c r="BB342">
        <v>0</v>
      </c>
      <c r="BC342" t="s">
        <v>74</v>
      </c>
      <c r="BD342">
        <v>0</v>
      </c>
      <c r="BE342" t="s">
        <v>68</v>
      </c>
      <c r="BF342" t="s">
        <v>69</v>
      </c>
      <c r="BG342">
        <v>1.1399999999999999</v>
      </c>
      <c r="BH342">
        <v>0</v>
      </c>
      <c r="BI342" s="1">
        <v>45824.413183101853</v>
      </c>
      <c r="BJ342">
        <v>3.6</v>
      </c>
      <c r="BK342">
        <v>1.1653</v>
      </c>
      <c r="BL342" s="36">
        <f>HLOOKUP($A342,차량별코스!$E$1:$AZ$20,_xlfn.XLOOKUP(탕데이터!$I342,차량별코스!$D$2:$D$20,차량별코스!$A$2:$A$20),0)</f>
        <v>5</v>
      </c>
      <c r="BM342">
        <f t="shared" si="82"/>
        <v>888.72900000000004</v>
      </c>
      <c r="BN342">
        <f t="shared" si="83"/>
        <v>753.30599999999993</v>
      </c>
      <c r="BO342">
        <f>IF(COUNTIFS($BL$2:$BL342,$BL342,$O$2:$O342,$O342,$G$2:$G342,$G342)=1,_xlfn.MAXIFS($BO$2:$BO341,$O$2:$O341,$O342,$G$2:$G341,$G342)+1,_xlfn.MAXIFS($BO$2:$BO341,$O$2:$O341,$O342,$G$2:$G341,$G342))</f>
        <v>2</v>
      </c>
      <c r="BP342">
        <f t="shared" si="84"/>
        <v>3937.96</v>
      </c>
      <c r="BQ342">
        <f t="shared" si="85"/>
        <v>62.608000000000004</v>
      </c>
      <c r="BR342">
        <f t="shared" si="86"/>
        <v>110.768</v>
      </c>
      <c r="BS342">
        <f t="shared" si="87"/>
        <v>139.66399999999999</v>
      </c>
      <c r="BT342">
        <f t="shared" si="88"/>
        <v>0</v>
      </c>
      <c r="BU342">
        <f t="shared" si="89"/>
        <v>0</v>
      </c>
      <c r="BV342">
        <f t="shared" si="90"/>
        <v>0</v>
      </c>
      <c r="BW342">
        <f t="shared" si="91"/>
        <v>4251</v>
      </c>
      <c r="BX342">
        <f t="shared" si="92"/>
        <v>6948</v>
      </c>
      <c r="BY342" t="str">
        <f t="shared" si="93"/>
        <v>직행1</v>
      </c>
      <c r="BZ342">
        <f t="shared" si="94"/>
        <v>5</v>
      </c>
    </row>
    <row r="343" spans="1:78" x14ac:dyDescent="0.3">
      <c r="A343" s="32">
        <f t="shared" si="81"/>
        <v>45811</v>
      </c>
      <c r="B343" s="1">
        <v>45811.332731481481</v>
      </c>
      <c r="C343" t="s">
        <v>60</v>
      </c>
      <c r="D343" t="s">
        <v>60</v>
      </c>
      <c r="E343" t="s">
        <v>60</v>
      </c>
      <c r="F343" t="s">
        <v>61</v>
      </c>
      <c r="G343" t="s">
        <v>62</v>
      </c>
      <c r="H343" t="s">
        <v>63</v>
      </c>
      <c r="I343" t="s">
        <v>77</v>
      </c>
      <c r="J343" t="s">
        <v>65</v>
      </c>
      <c r="K343" t="s">
        <v>66</v>
      </c>
      <c r="L343">
        <v>14</v>
      </c>
      <c r="M343">
        <v>12</v>
      </c>
      <c r="N343">
        <v>168</v>
      </c>
      <c r="O343">
        <v>6948</v>
      </c>
      <c r="P343" t="s">
        <v>243</v>
      </c>
      <c r="Q343" s="1">
        <v>45786.60756246528</v>
      </c>
      <c r="R343">
        <v>17.475999999999999</v>
      </c>
      <c r="S343">
        <v>4.7169999999999996</v>
      </c>
      <c r="T343">
        <v>3.7050000000000001</v>
      </c>
      <c r="U343">
        <v>1615</v>
      </c>
      <c r="V343">
        <v>55</v>
      </c>
      <c r="W343">
        <v>341</v>
      </c>
      <c r="X343">
        <v>192</v>
      </c>
      <c r="Y343">
        <v>0</v>
      </c>
      <c r="Z343">
        <v>6</v>
      </c>
      <c r="AA343">
        <v>0</v>
      </c>
      <c r="AB343">
        <v>0</v>
      </c>
      <c r="AC343">
        <v>83</v>
      </c>
      <c r="AD343">
        <v>38.96</v>
      </c>
      <c r="AE343">
        <v>51.610692999999998</v>
      </c>
      <c r="AF343">
        <v>95.6</v>
      </c>
      <c r="AG343">
        <v>0.6</v>
      </c>
      <c r="AH343">
        <v>1.2</v>
      </c>
      <c r="AI343">
        <v>2.2999999999999998</v>
      </c>
      <c r="AJ343">
        <v>0.2</v>
      </c>
      <c r="AK343">
        <v>0</v>
      </c>
      <c r="AL343">
        <v>0</v>
      </c>
      <c r="AM343">
        <v>3.25</v>
      </c>
      <c r="AN343">
        <v>40.695</v>
      </c>
      <c r="AO343">
        <v>3.4049999999999998</v>
      </c>
      <c r="AP343">
        <v>21.114999999999998</v>
      </c>
      <c r="AQ343">
        <v>5.7000000000000002E-2</v>
      </c>
      <c r="AR343">
        <v>0</v>
      </c>
      <c r="AS343">
        <v>34.332999999999998</v>
      </c>
      <c r="AT343">
        <v>25.492999999999999</v>
      </c>
      <c r="AU343">
        <v>0.16</v>
      </c>
      <c r="AV343">
        <v>0.32</v>
      </c>
      <c r="AW343">
        <v>0.61299999999999999</v>
      </c>
      <c r="AX343">
        <v>5.2999999999999999E-2</v>
      </c>
      <c r="AY343">
        <v>0</v>
      </c>
      <c r="AZ343">
        <v>0</v>
      </c>
      <c r="BA343">
        <v>164</v>
      </c>
      <c r="BB343">
        <v>0</v>
      </c>
      <c r="BC343" t="s">
        <v>74</v>
      </c>
      <c r="BD343">
        <v>0</v>
      </c>
      <c r="BE343" t="s">
        <v>68</v>
      </c>
      <c r="BF343" t="s">
        <v>69</v>
      </c>
      <c r="BG343">
        <v>1.1399999999999999</v>
      </c>
      <c r="BH343">
        <v>0</v>
      </c>
      <c r="BI343" s="1">
        <v>45824.413183101853</v>
      </c>
      <c r="BJ343">
        <v>3.6</v>
      </c>
      <c r="BK343">
        <v>1.0290999999999999</v>
      </c>
      <c r="BL343" s="36">
        <f>HLOOKUP($A343,차량별코스!$E$1:$AZ$20,_xlfn.XLOOKUP(탕데이터!$I343,차량별코스!$D$2:$D$20,차량별코스!$A$2:$A$20),0)</f>
        <v>6</v>
      </c>
      <c r="BM343">
        <f t="shared" si="82"/>
        <v>888.72900000000004</v>
      </c>
      <c r="BN343">
        <f t="shared" si="83"/>
        <v>661.95399999999995</v>
      </c>
      <c r="BO343">
        <f>IF(COUNTIFS($BL$2:$BL343,$BL343,$O$2:$O343,$O343,$G$2:$G343,$G343)=1,_xlfn.MAXIFS($BO$2:$BO342,$O$2:$O342,$O343,$G$2:$G342,$G343)+1,_xlfn.MAXIFS($BO$2:$BO342,$O$2:$O342,$O343,$G$2:$G342,$G343))</f>
        <v>3</v>
      </c>
      <c r="BP343">
        <f t="shared" si="84"/>
        <v>1147.9399999999998</v>
      </c>
      <c r="BQ343">
        <f t="shared" si="85"/>
        <v>9.69</v>
      </c>
      <c r="BR343">
        <f t="shared" si="86"/>
        <v>19.38</v>
      </c>
      <c r="BS343">
        <f t="shared" si="87"/>
        <v>37.144999999999996</v>
      </c>
      <c r="BT343">
        <f t="shared" si="88"/>
        <v>3.23</v>
      </c>
      <c r="BU343">
        <f t="shared" si="89"/>
        <v>0</v>
      </c>
      <c r="BV343">
        <f t="shared" si="90"/>
        <v>0</v>
      </c>
      <c r="BW343">
        <f t="shared" si="91"/>
        <v>1217.385</v>
      </c>
      <c r="BX343">
        <f t="shared" si="92"/>
        <v>6948</v>
      </c>
      <c r="BY343" t="str">
        <f t="shared" si="93"/>
        <v>직행1</v>
      </c>
      <c r="BZ343">
        <f t="shared" si="94"/>
        <v>6</v>
      </c>
    </row>
    <row r="344" spans="1:78" x14ac:dyDescent="0.3">
      <c r="A344" s="32">
        <f t="shared" si="81"/>
        <v>45811</v>
      </c>
      <c r="B344" s="1">
        <v>45811.353576388887</v>
      </c>
      <c r="C344" t="s">
        <v>60</v>
      </c>
      <c r="D344" t="s">
        <v>60</v>
      </c>
      <c r="E344" t="s">
        <v>60</v>
      </c>
      <c r="F344" t="s">
        <v>61</v>
      </c>
      <c r="G344" t="s">
        <v>62</v>
      </c>
      <c r="H344" t="s">
        <v>63</v>
      </c>
      <c r="I344" t="s">
        <v>77</v>
      </c>
      <c r="J344" t="s">
        <v>65</v>
      </c>
      <c r="K344" t="s">
        <v>66</v>
      </c>
      <c r="L344">
        <v>14</v>
      </c>
      <c r="M344">
        <v>12</v>
      </c>
      <c r="N344">
        <v>168</v>
      </c>
      <c r="O344">
        <v>6948</v>
      </c>
      <c r="P344" t="s">
        <v>243</v>
      </c>
      <c r="Q344" s="1">
        <v>45786.60756246528</v>
      </c>
      <c r="R344">
        <v>82</v>
      </c>
      <c r="S344">
        <v>24.382999999999999</v>
      </c>
      <c r="T344">
        <v>3.363</v>
      </c>
      <c r="U344">
        <v>6397</v>
      </c>
      <c r="V344">
        <v>41</v>
      </c>
      <c r="W344">
        <v>1060</v>
      </c>
      <c r="X344">
        <v>1682</v>
      </c>
      <c r="Y344">
        <v>4</v>
      </c>
      <c r="Z344">
        <v>38</v>
      </c>
      <c r="AA344">
        <v>0</v>
      </c>
      <c r="AB344">
        <v>0</v>
      </c>
      <c r="AC344">
        <v>102</v>
      </c>
      <c r="AD344">
        <v>46.15</v>
      </c>
      <c r="AE344">
        <v>55.740147</v>
      </c>
      <c r="AF344">
        <v>86.8</v>
      </c>
      <c r="AG344">
        <v>2.2000000000000002</v>
      </c>
      <c r="AH344">
        <v>3.6</v>
      </c>
      <c r="AI344">
        <v>5.7</v>
      </c>
      <c r="AJ344">
        <v>1.7</v>
      </c>
      <c r="AK344">
        <v>0</v>
      </c>
      <c r="AL344">
        <v>0</v>
      </c>
      <c r="AM344">
        <v>2.95</v>
      </c>
      <c r="AN344">
        <v>49.771000000000001</v>
      </c>
      <c r="AO344">
        <v>0.64100000000000001</v>
      </c>
      <c r="AP344">
        <v>16.57</v>
      </c>
      <c r="AQ344">
        <v>0.19500000000000001</v>
      </c>
      <c r="AR344">
        <v>4.8780000000000001</v>
      </c>
      <c r="AS344">
        <v>46.341000000000001</v>
      </c>
      <c r="AT344">
        <v>91.14</v>
      </c>
      <c r="AU344">
        <v>2.31</v>
      </c>
      <c r="AV344">
        <v>3.78</v>
      </c>
      <c r="AW344">
        <v>5.9850000000000003</v>
      </c>
      <c r="AX344">
        <v>1.7849999999999999</v>
      </c>
      <c r="AY344">
        <v>0</v>
      </c>
      <c r="AZ344">
        <v>0</v>
      </c>
      <c r="BA344">
        <v>801</v>
      </c>
      <c r="BB344">
        <v>0</v>
      </c>
      <c r="BC344" t="s">
        <v>74</v>
      </c>
      <c r="BD344">
        <v>0</v>
      </c>
      <c r="BE344" t="s">
        <v>68</v>
      </c>
      <c r="BF344" t="s">
        <v>69</v>
      </c>
      <c r="BG344">
        <v>1.1399999999999999</v>
      </c>
      <c r="BH344">
        <v>0</v>
      </c>
      <c r="BI344" s="1">
        <v>45824.413183101853</v>
      </c>
      <c r="BJ344">
        <v>3.6</v>
      </c>
      <c r="BK344">
        <v>0.93420000000000003</v>
      </c>
      <c r="BL344" s="36">
        <f>HLOOKUP($A344,차량별코스!$E$1:$AZ$20,_xlfn.XLOOKUP(탕데이터!$I344,차량별코스!$D$2:$D$20,차량별코스!$A$2:$A$20),0)</f>
        <v>6</v>
      </c>
      <c r="BM344">
        <f t="shared" si="82"/>
        <v>888.72900000000004</v>
      </c>
      <c r="BN344">
        <f t="shared" si="83"/>
        <v>661.95399999999995</v>
      </c>
      <c r="BO344">
        <f>IF(COUNTIFS($BL$2:$BL344,$BL344,$O$2:$O344,$O344,$G$2:$G344,$G344)=1,_xlfn.MAXIFS($BO$2:$BO343,$O$2:$O343,$O344,$G$2:$G343,$G344)+1,_xlfn.MAXIFS($BO$2:$BO343,$O$2:$O343,$O344,$G$2:$G343,$G344))</f>
        <v>3</v>
      </c>
      <c r="BP344">
        <f t="shared" si="84"/>
        <v>4451.5959999999995</v>
      </c>
      <c r="BQ344">
        <f t="shared" si="85"/>
        <v>140.73400000000001</v>
      </c>
      <c r="BR344">
        <f t="shared" si="86"/>
        <v>230.29200000000003</v>
      </c>
      <c r="BS344">
        <f t="shared" si="87"/>
        <v>364.62900000000002</v>
      </c>
      <c r="BT344">
        <f t="shared" si="88"/>
        <v>108.74900000000001</v>
      </c>
      <c r="BU344">
        <f t="shared" si="89"/>
        <v>0</v>
      </c>
      <c r="BV344">
        <f t="shared" si="90"/>
        <v>0</v>
      </c>
      <c r="BW344">
        <f t="shared" si="91"/>
        <v>5296</v>
      </c>
      <c r="BX344">
        <f t="shared" si="92"/>
        <v>6948</v>
      </c>
      <c r="BY344" t="str">
        <f t="shared" si="93"/>
        <v>직행1</v>
      </c>
      <c r="BZ344">
        <f t="shared" si="94"/>
        <v>6</v>
      </c>
    </row>
    <row r="345" spans="1:78" x14ac:dyDescent="0.3">
      <c r="A345" s="32">
        <f t="shared" si="81"/>
        <v>45811</v>
      </c>
      <c r="B345" s="1">
        <v>45811.45925925926</v>
      </c>
      <c r="C345" t="s">
        <v>60</v>
      </c>
      <c r="D345" t="s">
        <v>60</v>
      </c>
      <c r="E345" t="s">
        <v>60</v>
      </c>
      <c r="F345" t="s">
        <v>61</v>
      </c>
      <c r="G345" t="s">
        <v>62</v>
      </c>
      <c r="H345" t="s">
        <v>63</v>
      </c>
      <c r="I345" t="s">
        <v>77</v>
      </c>
      <c r="J345" t="s">
        <v>65</v>
      </c>
      <c r="K345" t="s">
        <v>66</v>
      </c>
      <c r="L345">
        <v>14</v>
      </c>
      <c r="M345">
        <v>12</v>
      </c>
      <c r="N345">
        <v>168</v>
      </c>
      <c r="O345">
        <v>6948</v>
      </c>
      <c r="P345" t="s">
        <v>243</v>
      </c>
      <c r="Q345" s="1">
        <v>45786.60756246528</v>
      </c>
      <c r="R345">
        <v>16.303000000000001</v>
      </c>
      <c r="S345">
        <v>5.9349999999999996</v>
      </c>
      <c r="T345">
        <v>2.7469999999999999</v>
      </c>
      <c r="U345">
        <v>2217</v>
      </c>
      <c r="V345">
        <v>52</v>
      </c>
      <c r="W345">
        <v>822</v>
      </c>
      <c r="X345">
        <v>234</v>
      </c>
      <c r="Y345">
        <v>0</v>
      </c>
      <c r="Z345">
        <v>3</v>
      </c>
      <c r="AA345">
        <v>1</v>
      </c>
      <c r="AB345">
        <v>146</v>
      </c>
      <c r="AC345">
        <v>93</v>
      </c>
      <c r="AD345">
        <v>26.47</v>
      </c>
      <c r="AE345">
        <v>43.701213000000003</v>
      </c>
      <c r="AF345">
        <v>96.5</v>
      </c>
      <c r="AG345">
        <v>1.1000000000000001</v>
      </c>
      <c r="AH345">
        <v>1.4</v>
      </c>
      <c r="AI345">
        <v>0.7</v>
      </c>
      <c r="AJ345">
        <v>0.3</v>
      </c>
      <c r="AK345">
        <v>0</v>
      </c>
      <c r="AL345">
        <v>0</v>
      </c>
      <c r="AM345">
        <v>2.41</v>
      </c>
      <c r="AN345">
        <v>47.475999999999999</v>
      </c>
      <c r="AO345">
        <v>2.3450000000000002</v>
      </c>
      <c r="AP345">
        <v>37.076999999999998</v>
      </c>
      <c r="AQ345">
        <v>0.123</v>
      </c>
      <c r="AR345">
        <v>0</v>
      </c>
      <c r="AS345">
        <v>18.402000000000001</v>
      </c>
      <c r="AT345">
        <v>35.383000000000003</v>
      </c>
      <c r="AU345">
        <v>0.40300000000000002</v>
      </c>
      <c r="AV345">
        <v>0.51300000000000001</v>
      </c>
      <c r="AW345">
        <v>0.25700000000000001</v>
      </c>
      <c r="AX345">
        <v>0.11</v>
      </c>
      <c r="AY345">
        <v>0</v>
      </c>
      <c r="AZ345">
        <v>0</v>
      </c>
      <c r="BA345">
        <v>153</v>
      </c>
      <c r="BB345">
        <v>0</v>
      </c>
      <c r="BC345" t="s">
        <v>74</v>
      </c>
      <c r="BD345">
        <v>0</v>
      </c>
      <c r="BE345" t="s">
        <v>68</v>
      </c>
      <c r="BF345" t="s">
        <v>69</v>
      </c>
      <c r="BG345">
        <v>1.1399999999999999</v>
      </c>
      <c r="BH345">
        <v>0</v>
      </c>
      <c r="BI345" s="1">
        <v>45824.413183101853</v>
      </c>
      <c r="BJ345">
        <v>3.6</v>
      </c>
      <c r="BK345">
        <v>0.76300000000000001</v>
      </c>
      <c r="BL345" s="36">
        <f>HLOOKUP($A345,차량별코스!$E$1:$AZ$20,_xlfn.XLOOKUP(탕데이터!$I345,차량별코스!$D$2:$D$20,차량별코스!$A$2:$A$20),0)</f>
        <v>6</v>
      </c>
      <c r="BM345">
        <f t="shared" si="82"/>
        <v>888.72900000000004</v>
      </c>
      <c r="BN345">
        <f t="shared" si="83"/>
        <v>661.95399999999995</v>
      </c>
      <c r="BO345">
        <f>IF(COUNTIFS($BL$2:$BL345,$BL345,$O$2:$O345,$O345,$G$2:$G345,$G345)=1,_xlfn.MAXIFS($BO$2:$BO344,$O$2:$O344,$O345,$G$2:$G344,$G345)+1,_xlfn.MAXIFS($BO$2:$BO344,$O$2:$O344,$O345,$G$2:$G344,$G345))</f>
        <v>3</v>
      </c>
      <c r="BP345">
        <f t="shared" si="84"/>
        <v>1265.4049999999997</v>
      </c>
      <c r="BQ345">
        <f t="shared" si="85"/>
        <v>24.387000000000004</v>
      </c>
      <c r="BR345">
        <f t="shared" si="86"/>
        <v>31.037999999999997</v>
      </c>
      <c r="BS345">
        <f t="shared" si="87"/>
        <v>15.518999999999998</v>
      </c>
      <c r="BT345">
        <f t="shared" si="88"/>
        <v>6.6509999999999998</v>
      </c>
      <c r="BU345">
        <f t="shared" si="89"/>
        <v>0</v>
      </c>
      <c r="BV345">
        <f t="shared" si="90"/>
        <v>0</v>
      </c>
      <c r="BW345">
        <f t="shared" si="91"/>
        <v>1342.9999999999998</v>
      </c>
      <c r="BX345">
        <f t="shared" si="92"/>
        <v>6948</v>
      </c>
      <c r="BY345" t="str">
        <f t="shared" si="93"/>
        <v>직행1</v>
      </c>
      <c r="BZ345">
        <f t="shared" si="94"/>
        <v>6</v>
      </c>
    </row>
    <row r="346" spans="1:78" x14ac:dyDescent="0.3">
      <c r="A346" s="32">
        <f t="shared" si="81"/>
        <v>45811</v>
      </c>
      <c r="B346" s="1">
        <v>45811.488078703704</v>
      </c>
      <c r="C346" t="s">
        <v>60</v>
      </c>
      <c r="D346" t="s">
        <v>60</v>
      </c>
      <c r="E346" t="s">
        <v>60</v>
      </c>
      <c r="F346" t="s">
        <v>61</v>
      </c>
      <c r="G346" t="s">
        <v>62</v>
      </c>
      <c r="H346" t="s">
        <v>63</v>
      </c>
      <c r="I346" t="s">
        <v>77</v>
      </c>
      <c r="J346" t="s">
        <v>65</v>
      </c>
      <c r="K346" t="s">
        <v>66</v>
      </c>
      <c r="L346">
        <v>14</v>
      </c>
      <c r="M346">
        <v>12</v>
      </c>
      <c r="N346">
        <v>168</v>
      </c>
      <c r="O346">
        <v>6948</v>
      </c>
      <c r="P346" t="s">
        <v>243</v>
      </c>
      <c r="Q346" s="1">
        <v>45786.60756246528</v>
      </c>
      <c r="R346">
        <v>107.15</v>
      </c>
      <c r="S346">
        <v>34.811999999999998</v>
      </c>
      <c r="T346">
        <v>3.0779999999999998</v>
      </c>
      <c r="U346">
        <v>9746</v>
      </c>
      <c r="V346">
        <v>124</v>
      </c>
      <c r="W346">
        <v>1913</v>
      </c>
      <c r="X346">
        <v>2114</v>
      </c>
      <c r="Y346">
        <v>12</v>
      </c>
      <c r="Z346">
        <v>38</v>
      </c>
      <c r="AA346">
        <v>0</v>
      </c>
      <c r="AB346">
        <v>0</v>
      </c>
      <c r="AC346">
        <v>90</v>
      </c>
      <c r="AD346">
        <v>39.58</v>
      </c>
      <c r="AE346">
        <v>50.037591999999997</v>
      </c>
      <c r="AF346">
        <v>86.1</v>
      </c>
      <c r="AG346">
        <v>2.6</v>
      </c>
      <c r="AH346">
        <v>4.3</v>
      </c>
      <c r="AI346">
        <v>6.3</v>
      </c>
      <c r="AJ346">
        <v>0.7</v>
      </c>
      <c r="AK346">
        <v>0</v>
      </c>
      <c r="AL346">
        <v>0</v>
      </c>
      <c r="AM346">
        <v>2.7</v>
      </c>
      <c r="AN346">
        <v>48.625999999999998</v>
      </c>
      <c r="AO346">
        <v>1.272</v>
      </c>
      <c r="AP346">
        <v>19.629000000000001</v>
      </c>
      <c r="AQ346">
        <v>0.19600000000000001</v>
      </c>
      <c r="AR346">
        <v>11.199</v>
      </c>
      <c r="AS346">
        <v>35.463999999999999</v>
      </c>
      <c r="AT346">
        <v>139.19499999999999</v>
      </c>
      <c r="AU346">
        <v>4.2030000000000003</v>
      </c>
      <c r="AV346">
        <v>6.952</v>
      </c>
      <c r="AW346">
        <v>10.185</v>
      </c>
      <c r="AX346">
        <v>1.1319999999999999</v>
      </c>
      <c r="AY346">
        <v>0</v>
      </c>
      <c r="AZ346">
        <v>0</v>
      </c>
      <c r="BA346">
        <v>1046</v>
      </c>
      <c r="BB346">
        <v>0</v>
      </c>
      <c r="BC346" t="s">
        <v>74</v>
      </c>
      <c r="BD346">
        <v>0</v>
      </c>
      <c r="BE346" t="s">
        <v>68</v>
      </c>
      <c r="BF346" t="s">
        <v>69</v>
      </c>
      <c r="BG346">
        <v>1.1399999999999999</v>
      </c>
      <c r="BH346">
        <v>0</v>
      </c>
      <c r="BI346" s="1">
        <v>45824.413183101853</v>
      </c>
      <c r="BJ346">
        <v>3.6</v>
      </c>
      <c r="BK346">
        <v>0.85499999999999998</v>
      </c>
      <c r="BL346" s="36">
        <f>HLOOKUP($A346,차량별코스!$E$1:$AZ$20,_xlfn.XLOOKUP(탕데이터!$I346,차량별코스!$D$2:$D$20,차량별코스!$A$2:$A$20),0)</f>
        <v>6</v>
      </c>
      <c r="BM346">
        <f t="shared" si="82"/>
        <v>888.72900000000004</v>
      </c>
      <c r="BN346">
        <f t="shared" si="83"/>
        <v>661.95399999999995</v>
      </c>
      <c r="BO346">
        <f>IF(COUNTIFS($BL$2:$BL346,$BL346,$O$2:$O346,$O346,$G$2:$G346,$G346)=1,_xlfn.MAXIFS($BO$2:$BO345,$O$2:$O345,$O346,$G$2:$G345,$G346)+1,_xlfn.MAXIFS($BO$2:$BO345,$O$2:$O345,$O346,$G$2:$G345,$G346))</f>
        <v>3</v>
      </c>
      <c r="BP346">
        <f t="shared" si="84"/>
        <v>6354.3060000000005</v>
      </c>
      <c r="BQ346">
        <f t="shared" si="85"/>
        <v>253.39600000000002</v>
      </c>
      <c r="BR346">
        <f t="shared" si="86"/>
        <v>419.07799999999997</v>
      </c>
      <c r="BS346">
        <f t="shared" si="87"/>
        <v>613.99800000000005</v>
      </c>
      <c r="BT346">
        <f t="shared" si="88"/>
        <v>68.221999999999994</v>
      </c>
      <c r="BU346">
        <f t="shared" si="89"/>
        <v>0</v>
      </c>
      <c r="BV346">
        <f t="shared" si="90"/>
        <v>0</v>
      </c>
      <c r="BW346">
        <f t="shared" si="91"/>
        <v>7709</v>
      </c>
      <c r="BX346">
        <f t="shared" si="92"/>
        <v>6948</v>
      </c>
      <c r="BY346" t="str">
        <f t="shared" si="93"/>
        <v>직행1</v>
      </c>
      <c r="BZ346">
        <f t="shared" si="94"/>
        <v>6</v>
      </c>
    </row>
    <row r="347" spans="1:78" x14ac:dyDescent="0.3">
      <c r="A347" s="32">
        <f t="shared" si="81"/>
        <v>45811</v>
      </c>
      <c r="B347" s="1">
        <v>45811.65115740741</v>
      </c>
      <c r="C347" t="s">
        <v>60</v>
      </c>
      <c r="D347" t="s">
        <v>60</v>
      </c>
      <c r="E347" t="s">
        <v>60</v>
      </c>
      <c r="F347" t="s">
        <v>61</v>
      </c>
      <c r="G347" t="s">
        <v>62</v>
      </c>
      <c r="H347" t="s">
        <v>63</v>
      </c>
      <c r="I347" t="s">
        <v>77</v>
      </c>
      <c r="J347" t="s">
        <v>65</v>
      </c>
      <c r="K347" t="s">
        <v>66</v>
      </c>
      <c r="L347">
        <v>14</v>
      </c>
      <c r="M347">
        <v>12</v>
      </c>
      <c r="N347">
        <v>168</v>
      </c>
      <c r="O347">
        <v>6948</v>
      </c>
      <c r="P347" t="s">
        <v>243</v>
      </c>
      <c r="Q347" s="1">
        <v>45786.60756246528</v>
      </c>
      <c r="R347">
        <v>17.489000000000001</v>
      </c>
      <c r="S347">
        <v>5.165</v>
      </c>
      <c r="T347">
        <v>3.3860000000000001</v>
      </c>
      <c r="U347">
        <v>1814</v>
      </c>
      <c r="V347">
        <v>130</v>
      </c>
      <c r="W347">
        <v>459</v>
      </c>
      <c r="X347">
        <v>266</v>
      </c>
      <c r="Y347">
        <v>0</v>
      </c>
      <c r="Z347">
        <v>6</v>
      </c>
      <c r="AA347">
        <v>0</v>
      </c>
      <c r="AB347">
        <v>0</v>
      </c>
      <c r="AC347">
        <v>85</v>
      </c>
      <c r="AD347">
        <v>34.71</v>
      </c>
      <c r="AE347">
        <v>51.396362000000003</v>
      </c>
      <c r="AF347">
        <v>91.3</v>
      </c>
      <c r="AG347">
        <v>1.5</v>
      </c>
      <c r="AH347">
        <v>2.4</v>
      </c>
      <c r="AI347">
        <v>4.5</v>
      </c>
      <c r="AJ347">
        <v>0.4</v>
      </c>
      <c r="AK347">
        <v>0</v>
      </c>
      <c r="AL347">
        <v>0</v>
      </c>
      <c r="AM347">
        <v>2.97</v>
      </c>
      <c r="AN347">
        <v>44.829000000000001</v>
      </c>
      <c r="AO347">
        <v>7.1660000000000004</v>
      </c>
      <c r="AP347">
        <v>25.303000000000001</v>
      </c>
      <c r="AQ347">
        <v>0.114</v>
      </c>
      <c r="AR347">
        <v>0</v>
      </c>
      <c r="AS347">
        <v>34.307000000000002</v>
      </c>
      <c r="AT347">
        <v>27.39</v>
      </c>
      <c r="AU347">
        <v>0.45</v>
      </c>
      <c r="AV347">
        <v>0.72</v>
      </c>
      <c r="AW347">
        <v>1.35</v>
      </c>
      <c r="AX347">
        <v>0.12</v>
      </c>
      <c r="AY347">
        <v>0</v>
      </c>
      <c r="AZ347">
        <v>0</v>
      </c>
      <c r="BA347">
        <v>172</v>
      </c>
      <c r="BB347">
        <v>0</v>
      </c>
      <c r="BC347" t="s">
        <v>74</v>
      </c>
      <c r="BD347">
        <v>0</v>
      </c>
      <c r="BE347" t="s">
        <v>68</v>
      </c>
      <c r="BF347" t="s">
        <v>69</v>
      </c>
      <c r="BG347">
        <v>1.1399999999999999</v>
      </c>
      <c r="BH347">
        <v>0</v>
      </c>
      <c r="BI347" s="1">
        <v>45824.413183101853</v>
      </c>
      <c r="BJ347">
        <v>3.6</v>
      </c>
      <c r="BK347">
        <v>0.94059999999999999</v>
      </c>
      <c r="BL347" s="36">
        <f>HLOOKUP($A347,차량별코스!$E$1:$AZ$20,_xlfn.XLOOKUP(탕데이터!$I347,차량별코스!$D$2:$D$20,차량별코스!$A$2:$A$20),0)</f>
        <v>6</v>
      </c>
      <c r="BM347">
        <f t="shared" si="82"/>
        <v>888.72900000000004</v>
      </c>
      <c r="BN347">
        <f t="shared" si="83"/>
        <v>661.95399999999995</v>
      </c>
      <c r="BO347">
        <f>IF(COUNTIFS($BL$2:$BL347,$BL347,$O$2:$O347,$O347,$G$2:$G347,$G347)=1,_xlfn.MAXIFS($BO$2:$BO346,$O$2:$O346,$O347,$G$2:$G346,$G347)+1,_xlfn.MAXIFS($BO$2:$BO346,$O$2:$O346,$O347,$G$2:$G346,$G347))</f>
        <v>3</v>
      </c>
      <c r="BP347">
        <f t="shared" si="84"/>
        <v>1067.1819999999998</v>
      </c>
      <c r="BQ347">
        <f t="shared" si="85"/>
        <v>27.209999999999997</v>
      </c>
      <c r="BR347">
        <f t="shared" si="86"/>
        <v>43.536000000000001</v>
      </c>
      <c r="BS347">
        <f t="shared" si="87"/>
        <v>81.63</v>
      </c>
      <c r="BT347">
        <f t="shared" si="88"/>
        <v>7.2560000000000002</v>
      </c>
      <c r="BU347">
        <f t="shared" si="89"/>
        <v>0</v>
      </c>
      <c r="BV347">
        <f t="shared" si="90"/>
        <v>0</v>
      </c>
      <c r="BW347">
        <f t="shared" si="91"/>
        <v>1226.8140000000001</v>
      </c>
      <c r="BX347">
        <f t="shared" si="92"/>
        <v>6948</v>
      </c>
      <c r="BY347" t="str">
        <f t="shared" si="93"/>
        <v>직행1</v>
      </c>
      <c r="BZ347">
        <f t="shared" si="94"/>
        <v>6</v>
      </c>
    </row>
    <row r="348" spans="1:78" x14ac:dyDescent="0.3">
      <c r="A348" s="32">
        <f t="shared" si="81"/>
        <v>45811</v>
      </c>
      <c r="B348" s="1">
        <v>45811.676493055558</v>
      </c>
      <c r="C348" t="s">
        <v>60</v>
      </c>
      <c r="D348" t="s">
        <v>60</v>
      </c>
      <c r="E348" t="s">
        <v>60</v>
      </c>
      <c r="F348" t="s">
        <v>61</v>
      </c>
      <c r="G348" t="s">
        <v>62</v>
      </c>
      <c r="H348" t="s">
        <v>63</v>
      </c>
      <c r="I348" t="s">
        <v>77</v>
      </c>
      <c r="J348" t="s">
        <v>65</v>
      </c>
      <c r="K348" t="s">
        <v>66</v>
      </c>
      <c r="L348">
        <v>14</v>
      </c>
      <c r="M348">
        <v>12</v>
      </c>
      <c r="N348">
        <v>168</v>
      </c>
      <c r="O348">
        <v>6948</v>
      </c>
      <c r="P348" t="s">
        <v>243</v>
      </c>
      <c r="Q348" s="1">
        <v>45786.60756246528</v>
      </c>
      <c r="R348">
        <v>90.807000000000002</v>
      </c>
      <c r="S348">
        <v>31.606999999999999</v>
      </c>
      <c r="T348">
        <v>2.8730000000000002</v>
      </c>
      <c r="U348">
        <v>8100</v>
      </c>
      <c r="V348">
        <v>46</v>
      </c>
      <c r="W348">
        <v>1956</v>
      </c>
      <c r="X348">
        <v>2142</v>
      </c>
      <c r="Y348">
        <v>10</v>
      </c>
      <c r="Z348">
        <v>40</v>
      </c>
      <c r="AA348">
        <v>0</v>
      </c>
      <c r="AB348">
        <v>0</v>
      </c>
      <c r="AC348">
        <v>105</v>
      </c>
      <c r="AD348">
        <v>40.36</v>
      </c>
      <c r="AE348">
        <v>53.608556999999998</v>
      </c>
      <c r="AF348">
        <v>78.900000000000006</v>
      </c>
      <c r="AG348">
        <v>4.7</v>
      </c>
      <c r="AH348">
        <v>6.3</v>
      </c>
      <c r="AI348">
        <v>4.3</v>
      </c>
      <c r="AJ348">
        <v>5.4</v>
      </c>
      <c r="AK348">
        <v>0.4</v>
      </c>
      <c r="AL348">
        <v>0</v>
      </c>
      <c r="AM348">
        <v>2.52</v>
      </c>
      <c r="AN348">
        <v>56.759</v>
      </c>
      <c r="AO348">
        <v>0.56799999999999995</v>
      </c>
      <c r="AP348">
        <v>24.148</v>
      </c>
      <c r="AQ348">
        <v>0.23100000000000001</v>
      </c>
      <c r="AR348">
        <v>11.012</v>
      </c>
      <c r="AS348">
        <v>44.048999999999999</v>
      </c>
      <c r="AT348">
        <v>106.515</v>
      </c>
      <c r="AU348">
        <v>6.3449999999999998</v>
      </c>
      <c r="AV348">
        <v>8.5050000000000008</v>
      </c>
      <c r="AW348">
        <v>5.8049999999999997</v>
      </c>
      <c r="AX348">
        <v>7.29</v>
      </c>
      <c r="AY348">
        <v>0.54</v>
      </c>
      <c r="AZ348">
        <v>0</v>
      </c>
      <c r="BA348">
        <v>884</v>
      </c>
      <c r="BB348">
        <v>0</v>
      </c>
      <c r="BC348" t="s">
        <v>74</v>
      </c>
      <c r="BD348">
        <v>0</v>
      </c>
      <c r="BE348" t="s">
        <v>68</v>
      </c>
      <c r="BF348" t="s">
        <v>69</v>
      </c>
      <c r="BG348">
        <v>1.1399999999999999</v>
      </c>
      <c r="BH348">
        <v>0</v>
      </c>
      <c r="BI348" s="1">
        <v>45824.413183101853</v>
      </c>
      <c r="BJ348">
        <v>3.6</v>
      </c>
      <c r="BK348">
        <v>0.79810000000000003</v>
      </c>
      <c r="BL348" s="36">
        <f>HLOOKUP($A348,차량별코스!$E$1:$AZ$20,_xlfn.XLOOKUP(탕데이터!$I348,차량별코스!$D$2:$D$20,차량별코스!$A$2:$A$20),0)</f>
        <v>6</v>
      </c>
      <c r="BM348">
        <f t="shared" si="82"/>
        <v>888.72900000000004</v>
      </c>
      <c r="BN348">
        <f t="shared" si="83"/>
        <v>661.95399999999995</v>
      </c>
      <c r="BO348">
        <f>IF(COUNTIFS($BL$2:$BL348,$BL348,$O$2:$O348,$O348,$G$2:$G348,$G348)=1,_xlfn.MAXIFS($BO$2:$BO347,$O$2:$O347,$O348,$G$2:$G347,$G348)+1,_xlfn.MAXIFS($BO$2:$BO347,$O$2:$O347,$O348,$G$2:$G347,$G348))</f>
        <v>3</v>
      </c>
      <c r="BP348">
        <f t="shared" si="84"/>
        <v>4388.9000000000005</v>
      </c>
      <c r="BQ348">
        <f t="shared" si="85"/>
        <v>380.7</v>
      </c>
      <c r="BR348">
        <f t="shared" si="86"/>
        <v>510.3</v>
      </c>
      <c r="BS348">
        <f t="shared" si="87"/>
        <v>348.29999999999995</v>
      </c>
      <c r="BT348">
        <f t="shared" si="88"/>
        <v>437.40000000000003</v>
      </c>
      <c r="BU348">
        <f t="shared" si="89"/>
        <v>32.4</v>
      </c>
      <c r="BV348">
        <f t="shared" si="90"/>
        <v>0</v>
      </c>
      <c r="BW348">
        <f t="shared" si="91"/>
        <v>6098</v>
      </c>
      <c r="BX348">
        <f t="shared" si="92"/>
        <v>6948</v>
      </c>
      <c r="BY348" t="str">
        <f t="shared" si="93"/>
        <v>직행1</v>
      </c>
      <c r="BZ348">
        <f t="shared" si="94"/>
        <v>6</v>
      </c>
    </row>
    <row r="349" spans="1:78" x14ac:dyDescent="0.3">
      <c r="A349" s="32">
        <f t="shared" ref="A349:A390" si="95">DATE(YEAR(B349),MONTH(B349),DAY(B349))</f>
        <v>45812</v>
      </c>
      <c r="B349" s="1">
        <v>45812.271053240744</v>
      </c>
      <c r="C349" t="s">
        <v>60</v>
      </c>
      <c r="D349" t="s">
        <v>60</v>
      </c>
      <c r="E349" t="s">
        <v>60</v>
      </c>
      <c r="F349" t="s">
        <v>61</v>
      </c>
      <c r="G349" t="s">
        <v>62</v>
      </c>
      <c r="H349" t="s">
        <v>63</v>
      </c>
      <c r="I349" t="s">
        <v>77</v>
      </c>
      <c r="J349" t="s">
        <v>65</v>
      </c>
      <c r="K349" t="s">
        <v>66</v>
      </c>
      <c r="L349">
        <v>14</v>
      </c>
      <c r="M349">
        <v>12</v>
      </c>
      <c r="N349">
        <v>168</v>
      </c>
      <c r="O349">
        <v>1003</v>
      </c>
      <c r="P349" t="s">
        <v>244</v>
      </c>
      <c r="Q349" s="1">
        <v>45786.607561307872</v>
      </c>
      <c r="R349">
        <v>115.28</v>
      </c>
      <c r="S349">
        <v>37.043999999999997</v>
      </c>
      <c r="T349">
        <v>3.1120000000000001</v>
      </c>
      <c r="U349">
        <v>11418</v>
      </c>
      <c r="V349">
        <v>272</v>
      </c>
      <c r="W349">
        <v>2410</v>
      </c>
      <c r="X349">
        <v>3590</v>
      </c>
      <c r="Y349">
        <v>8</v>
      </c>
      <c r="Z349">
        <v>54</v>
      </c>
      <c r="AA349">
        <v>1</v>
      </c>
      <c r="AB349">
        <v>90</v>
      </c>
      <c r="AC349">
        <v>101</v>
      </c>
      <c r="AD349">
        <v>36.35</v>
      </c>
      <c r="AE349">
        <v>47.505487000000002</v>
      </c>
      <c r="AF349">
        <v>76.900000000000006</v>
      </c>
      <c r="AG349">
        <v>5.9</v>
      </c>
      <c r="AH349">
        <v>7.9</v>
      </c>
      <c r="AI349">
        <v>6.2</v>
      </c>
      <c r="AJ349">
        <v>3</v>
      </c>
      <c r="AK349">
        <v>0</v>
      </c>
      <c r="AL349">
        <v>0</v>
      </c>
      <c r="AM349">
        <v>2.73</v>
      </c>
      <c r="AN349">
        <v>45.28</v>
      </c>
      <c r="AO349">
        <v>2.3820000000000001</v>
      </c>
      <c r="AP349">
        <v>21.106999999999999</v>
      </c>
      <c r="AQ349">
        <v>0.30399999999999999</v>
      </c>
      <c r="AR349">
        <v>6.94</v>
      </c>
      <c r="AS349">
        <v>46.841999999999999</v>
      </c>
      <c r="AT349">
        <v>146.11000000000001</v>
      </c>
      <c r="AU349">
        <v>11.21</v>
      </c>
      <c r="AV349">
        <v>15.01</v>
      </c>
      <c r="AW349">
        <v>11.78</v>
      </c>
      <c r="AX349">
        <v>5.7</v>
      </c>
      <c r="AY349">
        <v>0</v>
      </c>
      <c r="AZ349">
        <v>0</v>
      </c>
      <c r="BA349">
        <v>1116</v>
      </c>
      <c r="BB349">
        <v>0</v>
      </c>
      <c r="BC349" t="s">
        <v>74</v>
      </c>
      <c r="BD349">
        <v>0</v>
      </c>
      <c r="BE349" t="s">
        <v>68</v>
      </c>
      <c r="BF349" t="s">
        <v>69</v>
      </c>
      <c r="BG349">
        <v>1.1399999999999999</v>
      </c>
      <c r="BH349">
        <v>0</v>
      </c>
      <c r="BI349" s="1">
        <v>45824.413183101853</v>
      </c>
      <c r="BJ349">
        <v>3.6</v>
      </c>
      <c r="BK349">
        <v>0.86439999999999995</v>
      </c>
      <c r="BL349" s="36">
        <f>HLOOKUP($A349,차량별코스!$E$1:$AZ$20,_xlfn.XLOOKUP(탕데이터!$I349,차량별코스!$D$2:$D$20,차량별코스!$A$2:$A$20),0)</f>
        <v>7</v>
      </c>
      <c r="BM349">
        <f t="shared" si="82"/>
        <v>3018.2779999999993</v>
      </c>
      <c r="BN349">
        <f t="shared" si="83"/>
        <v>666.71500000000003</v>
      </c>
      <c r="BO349">
        <f>IF(COUNTIFS($BL$2:$BL349,$BL349,$O$2:$O349,$O349,$G$2:$G349,$G349)=1,_xlfn.MAXIFS($BO$2:$BO348,$O$2:$O348,$O349,$G$2:$G348,$G349)+1,_xlfn.MAXIFS($BO$2:$BO348,$O$2:$O348,$O349,$G$2:$G348,$G349))</f>
        <v>1</v>
      </c>
      <c r="BP349">
        <f t="shared" si="84"/>
        <v>6098.4420000000009</v>
      </c>
      <c r="BQ349">
        <f t="shared" si="85"/>
        <v>673.66200000000003</v>
      </c>
      <c r="BR349">
        <f t="shared" si="86"/>
        <v>902.02200000000005</v>
      </c>
      <c r="BS349">
        <f t="shared" si="87"/>
        <v>707.91599999999994</v>
      </c>
      <c r="BT349">
        <f t="shared" si="88"/>
        <v>342.53999999999996</v>
      </c>
      <c r="BU349">
        <f t="shared" si="89"/>
        <v>0</v>
      </c>
      <c r="BV349">
        <f t="shared" si="90"/>
        <v>0</v>
      </c>
      <c r="BW349">
        <f t="shared" si="91"/>
        <v>8724.5820000000022</v>
      </c>
      <c r="BX349">
        <f t="shared" si="92"/>
        <v>1003</v>
      </c>
      <c r="BY349" t="str">
        <f t="shared" si="93"/>
        <v>직행1</v>
      </c>
      <c r="BZ349">
        <f t="shared" si="94"/>
        <v>7</v>
      </c>
    </row>
    <row r="350" spans="1:78" x14ac:dyDescent="0.3">
      <c r="A350" s="32">
        <f t="shared" si="95"/>
        <v>45812</v>
      </c>
      <c r="B350" s="1">
        <v>45812.512708333335</v>
      </c>
      <c r="C350" t="s">
        <v>60</v>
      </c>
      <c r="D350" t="s">
        <v>60</v>
      </c>
      <c r="E350" t="s">
        <v>60</v>
      </c>
      <c r="F350" t="s">
        <v>61</v>
      </c>
      <c r="G350" t="s">
        <v>62</v>
      </c>
      <c r="H350" t="s">
        <v>63</v>
      </c>
      <c r="I350" t="s">
        <v>77</v>
      </c>
      <c r="J350" t="s">
        <v>65</v>
      </c>
      <c r="K350" t="s">
        <v>66</v>
      </c>
      <c r="L350">
        <v>14</v>
      </c>
      <c r="M350">
        <v>12</v>
      </c>
      <c r="N350">
        <v>168</v>
      </c>
      <c r="O350">
        <v>1003</v>
      </c>
      <c r="P350" t="s">
        <v>244</v>
      </c>
      <c r="Q350" s="1">
        <v>45786.607561307872</v>
      </c>
      <c r="R350">
        <v>119.26600000000001</v>
      </c>
      <c r="S350">
        <v>40.704999999999998</v>
      </c>
      <c r="T350">
        <v>2.93</v>
      </c>
      <c r="U350">
        <v>14755</v>
      </c>
      <c r="V350">
        <v>1839</v>
      </c>
      <c r="W350">
        <v>3687</v>
      </c>
      <c r="X350">
        <v>3130</v>
      </c>
      <c r="Y350">
        <v>3</v>
      </c>
      <c r="Z350">
        <v>25</v>
      </c>
      <c r="AA350">
        <v>3</v>
      </c>
      <c r="AB350">
        <v>414</v>
      </c>
      <c r="AC350">
        <v>90</v>
      </c>
      <c r="AD350">
        <v>29.1</v>
      </c>
      <c r="AE350">
        <v>46.522640000000003</v>
      </c>
      <c r="AF350">
        <v>89</v>
      </c>
      <c r="AG350">
        <v>2.9</v>
      </c>
      <c r="AH350">
        <v>3.1</v>
      </c>
      <c r="AI350">
        <v>4</v>
      </c>
      <c r="AJ350">
        <v>1</v>
      </c>
      <c r="AK350">
        <v>0</v>
      </c>
      <c r="AL350">
        <v>0</v>
      </c>
      <c r="AM350">
        <v>2.57</v>
      </c>
      <c r="AN350">
        <v>47.357999999999997</v>
      </c>
      <c r="AO350">
        <v>12.464</v>
      </c>
      <c r="AP350">
        <v>24.988</v>
      </c>
      <c r="AQ350">
        <v>0.26</v>
      </c>
      <c r="AR350">
        <v>2.5150000000000001</v>
      </c>
      <c r="AS350">
        <v>20.962</v>
      </c>
      <c r="AT350">
        <v>218.05</v>
      </c>
      <c r="AU350">
        <v>7.1050000000000004</v>
      </c>
      <c r="AV350">
        <v>7.5949999999999998</v>
      </c>
      <c r="AW350">
        <v>9.8000000000000007</v>
      </c>
      <c r="AX350">
        <v>2.4500000000000002</v>
      </c>
      <c r="AY350">
        <v>0</v>
      </c>
      <c r="AZ350">
        <v>0</v>
      </c>
      <c r="BA350">
        <v>1161</v>
      </c>
      <c r="BB350">
        <v>0</v>
      </c>
      <c r="BC350" t="s">
        <v>74</v>
      </c>
      <c r="BD350">
        <v>0</v>
      </c>
      <c r="BE350" t="s">
        <v>68</v>
      </c>
      <c r="BF350" t="s">
        <v>69</v>
      </c>
      <c r="BG350">
        <v>1.1399999999999999</v>
      </c>
      <c r="BH350">
        <v>0</v>
      </c>
      <c r="BI350" s="1">
        <v>45824.413183101853</v>
      </c>
      <c r="BJ350">
        <v>3.6</v>
      </c>
      <c r="BK350">
        <v>0.81389999999999996</v>
      </c>
      <c r="BL350" s="36">
        <f>HLOOKUP($A350,차량별코스!$E$1:$AZ$20,_xlfn.XLOOKUP(탕데이터!$I350,차량별코스!$D$2:$D$20,차량별코스!$A$2:$A$20),0)</f>
        <v>7</v>
      </c>
      <c r="BM350">
        <f t="shared" si="82"/>
        <v>3018.2779999999993</v>
      </c>
      <c r="BN350">
        <f t="shared" si="83"/>
        <v>666.71500000000003</v>
      </c>
      <c r="BO350">
        <f>IF(COUNTIFS($BL$2:$BL350,$BL350,$O$2:$O350,$O350,$G$2:$G350,$G350)=1,_xlfn.MAXIFS($BO$2:$BO349,$O$2:$O349,$O350,$G$2:$G349,$G350)+1,_xlfn.MAXIFS($BO$2:$BO349,$O$2:$O349,$O350,$G$2:$G349,$G350))</f>
        <v>1</v>
      </c>
      <c r="BP350">
        <f t="shared" si="84"/>
        <v>7605.9500000000007</v>
      </c>
      <c r="BQ350">
        <f t="shared" si="85"/>
        <v>427.89499999999998</v>
      </c>
      <c r="BR350">
        <f t="shared" si="86"/>
        <v>457.40499999999997</v>
      </c>
      <c r="BS350">
        <f t="shared" si="87"/>
        <v>590.20000000000005</v>
      </c>
      <c r="BT350">
        <f t="shared" si="88"/>
        <v>147.55000000000001</v>
      </c>
      <c r="BU350">
        <f t="shared" si="89"/>
        <v>0</v>
      </c>
      <c r="BV350">
        <f t="shared" si="90"/>
        <v>0</v>
      </c>
      <c r="BW350">
        <f t="shared" si="91"/>
        <v>9229.0000000000018</v>
      </c>
      <c r="BX350">
        <f t="shared" si="92"/>
        <v>1003</v>
      </c>
      <c r="BY350" t="str">
        <f t="shared" si="93"/>
        <v>직행1</v>
      </c>
      <c r="BZ350">
        <f t="shared" si="94"/>
        <v>7</v>
      </c>
    </row>
    <row r="351" spans="1:78" x14ac:dyDescent="0.3">
      <c r="A351" s="32">
        <f t="shared" si="95"/>
        <v>45812</v>
      </c>
      <c r="B351" s="1">
        <v>45812.759363425925</v>
      </c>
      <c r="C351" t="s">
        <v>60</v>
      </c>
      <c r="D351" t="s">
        <v>60</v>
      </c>
      <c r="E351" t="s">
        <v>60</v>
      </c>
      <c r="F351" t="s">
        <v>61</v>
      </c>
      <c r="G351" t="s">
        <v>62</v>
      </c>
      <c r="H351" t="s">
        <v>63</v>
      </c>
      <c r="I351" t="s">
        <v>77</v>
      </c>
      <c r="J351" t="s">
        <v>65</v>
      </c>
      <c r="K351" t="s">
        <v>66</v>
      </c>
      <c r="L351">
        <v>14</v>
      </c>
      <c r="M351">
        <v>12</v>
      </c>
      <c r="N351">
        <v>168</v>
      </c>
      <c r="O351">
        <v>1003</v>
      </c>
      <c r="P351" t="s">
        <v>244</v>
      </c>
      <c r="Q351" s="1">
        <v>45786.607561307872</v>
      </c>
      <c r="R351">
        <v>98.384</v>
      </c>
      <c r="S351">
        <v>29.254999999999999</v>
      </c>
      <c r="T351">
        <v>3.363</v>
      </c>
      <c r="U351">
        <v>9476</v>
      </c>
      <c r="V351">
        <v>410</v>
      </c>
      <c r="W351">
        <v>2411</v>
      </c>
      <c r="X351">
        <v>2533</v>
      </c>
      <c r="Y351">
        <v>1</v>
      </c>
      <c r="Z351">
        <v>6</v>
      </c>
      <c r="AA351">
        <v>1</v>
      </c>
      <c r="AB351">
        <v>281</v>
      </c>
      <c r="AC351">
        <v>92</v>
      </c>
      <c r="AD351">
        <v>37.380000000000003</v>
      </c>
      <c r="AE351">
        <v>53.220469999999999</v>
      </c>
      <c r="AF351">
        <v>72.400000000000006</v>
      </c>
      <c r="AG351">
        <v>5.5</v>
      </c>
      <c r="AH351">
        <v>6.1</v>
      </c>
      <c r="AI351">
        <v>9.9</v>
      </c>
      <c r="AJ351">
        <v>6.1</v>
      </c>
      <c r="AK351">
        <v>0</v>
      </c>
      <c r="AL351">
        <v>0</v>
      </c>
      <c r="AM351">
        <v>2.95</v>
      </c>
      <c r="AN351">
        <v>47.107999999999997</v>
      </c>
      <c r="AO351">
        <v>4.327</v>
      </c>
      <c r="AP351">
        <v>25.443000000000001</v>
      </c>
      <c r="AQ351">
        <v>0.254</v>
      </c>
      <c r="AR351">
        <v>1.016</v>
      </c>
      <c r="AS351">
        <v>6.0990000000000002</v>
      </c>
      <c r="AT351">
        <v>113.42700000000001</v>
      </c>
      <c r="AU351">
        <v>8.6170000000000009</v>
      </c>
      <c r="AV351">
        <v>9.5570000000000004</v>
      </c>
      <c r="AW351">
        <v>15.51</v>
      </c>
      <c r="AX351">
        <v>9.5570000000000004</v>
      </c>
      <c r="AY351">
        <v>0</v>
      </c>
      <c r="AZ351">
        <v>0</v>
      </c>
      <c r="BA351">
        <v>957</v>
      </c>
      <c r="BB351">
        <v>0</v>
      </c>
      <c r="BC351" t="s">
        <v>74</v>
      </c>
      <c r="BD351">
        <v>0</v>
      </c>
      <c r="BE351" t="s">
        <v>68</v>
      </c>
      <c r="BF351" t="s">
        <v>69</v>
      </c>
      <c r="BG351">
        <v>1.1399999999999999</v>
      </c>
      <c r="BH351">
        <v>0</v>
      </c>
      <c r="BI351" s="1">
        <v>45824.413183101853</v>
      </c>
      <c r="BJ351">
        <v>3.6</v>
      </c>
      <c r="BK351">
        <v>0.93420000000000003</v>
      </c>
      <c r="BL351" s="36">
        <f>HLOOKUP($A351,차량별코스!$E$1:$AZ$20,_xlfn.XLOOKUP(탕데이터!$I351,차량별코스!$D$2:$D$20,차량별코스!$A$2:$A$20),0)</f>
        <v>7</v>
      </c>
      <c r="BM351">
        <f t="shared" si="82"/>
        <v>3018.2779999999993</v>
      </c>
      <c r="BN351">
        <f t="shared" si="83"/>
        <v>666.71500000000003</v>
      </c>
      <c r="BO351">
        <f>IF(COUNTIFS($BL$2:$BL351,$BL351,$O$2:$O351,$O351,$G$2:$G351,$G351)=1,_xlfn.MAXIFS($BO$2:$BO350,$O$2:$O350,$O351,$G$2:$G350,$G351)+1,_xlfn.MAXIFS($BO$2:$BO350,$O$2:$O350,$O351,$G$2:$G350,$G351))</f>
        <v>1</v>
      </c>
      <c r="BP351">
        <f t="shared" si="84"/>
        <v>4039.6240000000007</v>
      </c>
      <c r="BQ351">
        <f t="shared" si="85"/>
        <v>521.17999999999995</v>
      </c>
      <c r="BR351">
        <f t="shared" si="86"/>
        <v>578.03599999999994</v>
      </c>
      <c r="BS351">
        <f t="shared" si="87"/>
        <v>938.12400000000002</v>
      </c>
      <c r="BT351">
        <f t="shared" si="88"/>
        <v>578.03599999999994</v>
      </c>
      <c r="BU351">
        <f t="shared" si="89"/>
        <v>0</v>
      </c>
      <c r="BV351">
        <f t="shared" si="90"/>
        <v>0</v>
      </c>
      <c r="BW351">
        <f t="shared" si="91"/>
        <v>6655.0000000000009</v>
      </c>
      <c r="BX351">
        <f t="shared" si="92"/>
        <v>1003</v>
      </c>
      <c r="BY351" t="str">
        <f t="shared" si="93"/>
        <v>직행1</v>
      </c>
      <c r="BZ351">
        <f t="shared" si="94"/>
        <v>7</v>
      </c>
    </row>
    <row r="352" spans="1:78" x14ac:dyDescent="0.3">
      <c r="A352" s="32">
        <f t="shared" si="95"/>
        <v>45813</v>
      </c>
      <c r="B352" s="1">
        <v>45813.257881944446</v>
      </c>
      <c r="C352" t="s">
        <v>60</v>
      </c>
      <c r="D352" t="s">
        <v>60</v>
      </c>
      <c r="E352" t="s">
        <v>60</v>
      </c>
      <c r="F352" t="s">
        <v>61</v>
      </c>
      <c r="G352" t="s">
        <v>62</v>
      </c>
      <c r="H352" t="s">
        <v>63</v>
      </c>
      <c r="I352" t="s">
        <v>77</v>
      </c>
      <c r="J352" t="s">
        <v>65</v>
      </c>
      <c r="K352" t="s">
        <v>66</v>
      </c>
      <c r="L352">
        <v>14</v>
      </c>
      <c r="M352">
        <v>12</v>
      </c>
      <c r="N352">
        <v>168</v>
      </c>
      <c r="O352">
        <v>1003</v>
      </c>
      <c r="P352" t="s">
        <v>244</v>
      </c>
      <c r="Q352" s="1">
        <v>45786.607561307872</v>
      </c>
      <c r="R352">
        <v>59.029000000000003</v>
      </c>
      <c r="S352">
        <v>17.731999999999999</v>
      </c>
      <c r="T352">
        <v>3.3290000000000002</v>
      </c>
      <c r="U352">
        <v>6236</v>
      </c>
      <c r="V352">
        <v>1145</v>
      </c>
      <c r="W352">
        <v>1190</v>
      </c>
      <c r="X352">
        <v>1609</v>
      </c>
      <c r="Y352">
        <v>0</v>
      </c>
      <c r="Z352">
        <v>11</v>
      </c>
      <c r="AA352">
        <v>1</v>
      </c>
      <c r="AB352">
        <v>126</v>
      </c>
      <c r="AC352">
        <v>96</v>
      </c>
      <c r="AD352">
        <v>34.08</v>
      </c>
      <c r="AE352">
        <v>54.474294999999998</v>
      </c>
      <c r="AF352">
        <v>84.8</v>
      </c>
      <c r="AG352">
        <v>3.6</v>
      </c>
      <c r="AH352">
        <v>2.9</v>
      </c>
      <c r="AI352">
        <v>4.7</v>
      </c>
      <c r="AJ352">
        <v>4.0999999999999996</v>
      </c>
      <c r="AK352">
        <v>0</v>
      </c>
      <c r="AL352">
        <v>0</v>
      </c>
      <c r="AM352">
        <v>2.92</v>
      </c>
      <c r="AN352">
        <v>48.95</v>
      </c>
      <c r="AO352">
        <v>18.361000000000001</v>
      </c>
      <c r="AP352">
        <v>19.082999999999998</v>
      </c>
      <c r="AQ352">
        <v>0.27100000000000002</v>
      </c>
      <c r="AR352">
        <v>0</v>
      </c>
      <c r="AS352">
        <v>18.635000000000002</v>
      </c>
      <c r="AT352">
        <v>87.626999999999995</v>
      </c>
      <c r="AU352">
        <v>3.72</v>
      </c>
      <c r="AV352">
        <v>2.9969999999999999</v>
      </c>
      <c r="AW352">
        <v>4.8570000000000002</v>
      </c>
      <c r="AX352">
        <v>4.2370000000000001</v>
      </c>
      <c r="AY352">
        <v>0</v>
      </c>
      <c r="AZ352">
        <v>0</v>
      </c>
      <c r="BA352">
        <v>569</v>
      </c>
      <c r="BB352">
        <v>0</v>
      </c>
      <c r="BC352" t="s">
        <v>74</v>
      </c>
      <c r="BD352">
        <v>0</v>
      </c>
      <c r="BE352" t="s">
        <v>68</v>
      </c>
      <c r="BF352" t="s">
        <v>69</v>
      </c>
      <c r="BG352">
        <v>1.1399999999999999</v>
      </c>
      <c r="BH352">
        <v>0</v>
      </c>
      <c r="BI352" s="1">
        <v>45824.413183101853</v>
      </c>
      <c r="BJ352">
        <v>3.6</v>
      </c>
      <c r="BK352">
        <v>0.92469999999999997</v>
      </c>
      <c r="BL352" s="36">
        <f>HLOOKUP($A352,차량별코스!$E$1:$AZ$20,_xlfn.XLOOKUP(탕데이터!$I352,차량별코스!$D$2:$D$20,차량별코스!$A$2:$A$20),0)</f>
        <v>8</v>
      </c>
      <c r="BM352">
        <f t="shared" si="82"/>
        <v>3018.2779999999993</v>
      </c>
      <c r="BN352">
        <f t="shared" si="83"/>
        <v>480.54300000000001</v>
      </c>
      <c r="BO352">
        <f>IF(COUNTIFS($BL$2:$BL352,$BL352,$O$2:$O352,$O352,$G$2:$G352,$G352)=1,_xlfn.MAXIFS($BO$2:$BO351,$O$2:$O351,$O352,$G$2:$G351,$G352)+1,_xlfn.MAXIFS($BO$2:$BO351,$O$2:$O351,$O352,$G$2:$G351,$G352))</f>
        <v>2</v>
      </c>
      <c r="BP352">
        <f t="shared" si="84"/>
        <v>2953.1279999999997</v>
      </c>
      <c r="BQ352">
        <f t="shared" si="85"/>
        <v>224.49600000000004</v>
      </c>
      <c r="BR352">
        <f t="shared" si="86"/>
        <v>180.84399999999999</v>
      </c>
      <c r="BS352">
        <f t="shared" si="87"/>
        <v>293.09199999999998</v>
      </c>
      <c r="BT352">
        <f t="shared" si="88"/>
        <v>255.67599999999996</v>
      </c>
      <c r="BU352">
        <f t="shared" si="89"/>
        <v>0</v>
      </c>
      <c r="BV352">
        <f t="shared" si="90"/>
        <v>0</v>
      </c>
      <c r="BW352">
        <f t="shared" si="91"/>
        <v>3907.2359999999999</v>
      </c>
      <c r="BX352">
        <f t="shared" si="92"/>
        <v>1003</v>
      </c>
      <c r="BY352" t="str">
        <f t="shared" si="93"/>
        <v>직행1</v>
      </c>
      <c r="BZ352">
        <f t="shared" si="94"/>
        <v>8</v>
      </c>
    </row>
    <row r="353" spans="1:78" x14ac:dyDescent="0.3">
      <c r="A353" s="32">
        <f t="shared" si="95"/>
        <v>45813</v>
      </c>
      <c r="B353" s="1">
        <v>45813.339375000003</v>
      </c>
      <c r="C353" t="s">
        <v>60</v>
      </c>
      <c r="D353" t="s">
        <v>60</v>
      </c>
      <c r="E353" t="s">
        <v>60</v>
      </c>
      <c r="F353" t="s">
        <v>61</v>
      </c>
      <c r="G353" t="s">
        <v>62</v>
      </c>
      <c r="H353" t="s">
        <v>63</v>
      </c>
      <c r="I353" t="s">
        <v>77</v>
      </c>
      <c r="J353" t="s">
        <v>65</v>
      </c>
      <c r="K353" t="s">
        <v>66</v>
      </c>
      <c r="L353">
        <v>14</v>
      </c>
      <c r="M353">
        <v>12</v>
      </c>
      <c r="N353">
        <v>168</v>
      </c>
      <c r="O353">
        <v>1003</v>
      </c>
      <c r="P353" t="s">
        <v>244</v>
      </c>
      <c r="Q353" s="1">
        <v>45786.607561307872</v>
      </c>
      <c r="R353">
        <v>60.387999999999998</v>
      </c>
      <c r="S353">
        <v>20.143000000000001</v>
      </c>
      <c r="T353">
        <v>2.9980000000000002</v>
      </c>
      <c r="U353">
        <v>7280</v>
      </c>
      <c r="V353">
        <v>62</v>
      </c>
      <c r="W353">
        <v>2404</v>
      </c>
      <c r="X353">
        <v>1763</v>
      </c>
      <c r="Y353">
        <v>1</v>
      </c>
      <c r="Z353">
        <v>14</v>
      </c>
      <c r="AA353">
        <v>2</v>
      </c>
      <c r="AB353">
        <v>176</v>
      </c>
      <c r="AC353">
        <v>91</v>
      </c>
      <c r="AD353">
        <v>29.86</v>
      </c>
      <c r="AE353">
        <v>45.159258999999999</v>
      </c>
      <c r="AF353">
        <v>86.7</v>
      </c>
      <c r="AG353">
        <v>3.2</v>
      </c>
      <c r="AH353">
        <v>5.0999999999999996</v>
      </c>
      <c r="AI353">
        <v>4.0999999999999996</v>
      </c>
      <c r="AJ353">
        <v>0.8</v>
      </c>
      <c r="AK353">
        <v>0</v>
      </c>
      <c r="AL353">
        <v>0</v>
      </c>
      <c r="AM353">
        <v>2.63</v>
      </c>
      <c r="AN353">
        <v>44.417000000000002</v>
      </c>
      <c r="AO353">
        <v>0.85199999999999998</v>
      </c>
      <c r="AP353">
        <v>33.021999999999998</v>
      </c>
      <c r="AQ353">
        <v>0.28199999999999997</v>
      </c>
      <c r="AR353">
        <v>1.6559999999999999</v>
      </c>
      <c r="AS353">
        <v>23.183</v>
      </c>
      <c r="AT353">
        <v>104.04</v>
      </c>
      <c r="AU353">
        <v>3.84</v>
      </c>
      <c r="AV353">
        <v>6.12</v>
      </c>
      <c r="AW353">
        <v>4.92</v>
      </c>
      <c r="AX353">
        <v>0.96</v>
      </c>
      <c r="AY353">
        <v>0</v>
      </c>
      <c r="AZ353">
        <v>0</v>
      </c>
      <c r="BA353">
        <v>578</v>
      </c>
      <c r="BB353">
        <v>0</v>
      </c>
      <c r="BC353" t="s">
        <v>74</v>
      </c>
      <c r="BD353">
        <v>0</v>
      </c>
      <c r="BE353" t="s">
        <v>68</v>
      </c>
      <c r="BF353" t="s">
        <v>69</v>
      </c>
      <c r="BG353">
        <v>1.1399999999999999</v>
      </c>
      <c r="BH353">
        <v>0</v>
      </c>
      <c r="BI353" s="1">
        <v>45824.413183101853</v>
      </c>
      <c r="BJ353">
        <v>3.6</v>
      </c>
      <c r="BK353">
        <v>0.83279999999999998</v>
      </c>
      <c r="BL353" s="36">
        <f>HLOOKUP($A353,차량별코스!$E$1:$AZ$20,_xlfn.XLOOKUP(탕데이터!$I353,차량별코스!$D$2:$D$20,차량별코스!$A$2:$A$20),0)</f>
        <v>8</v>
      </c>
      <c r="BM353">
        <f t="shared" si="82"/>
        <v>3018.2779999999993</v>
      </c>
      <c r="BN353">
        <f t="shared" si="83"/>
        <v>480.54300000000001</v>
      </c>
      <c r="BO353">
        <f>IF(COUNTIFS($BL$2:$BL353,$BL353,$O$2:$O353,$O353,$G$2:$G353,$G353)=1,_xlfn.MAXIFS($BO$2:$BO352,$O$2:$O352,$O353,$G$2:$G352,$G353)+1,_xlfn.MAXIFS($BO$2:$BO352,$O$2:$O352,$O353,$G$2:$G352,$G353))</f>
        <v>2</v>
      </c>
      <c r="BP353">
        <f t="shared" si="84"/>
        <v>3845.76</v>
      </c>
      <c r="BQ353">
        <f t="shared" si="85"/>
        <v>232.96</v>
      </c>
      <c r="BR353">
        <f t="shared" si="86"/>
        <v>371.28</v>
      </c>
      <c r="BS353">
        <f t="shared" si="87"/>
        <v>298.47999999999996</v>
      </c>
      <c r="BT353">
        <f t="shared" si="88"/>
        <v>58.24</v>
      </c>
      <c r="BU353">
        <f t="shared" si="89"/>
        <v>0</v>
      </c>
      <c r="BV353">
        <f t="shared" si="90"/>
        <v>0</v>
      </c>
      <c r="BW353">
        <f t="shared" si="91"/>
        <v>4806.7199999999993</v>
      </c>
      <c r="BX353">
        <f t="shared" si="92"/>
        <v>1003</v>
      </c>
      <c r="BY353" t="str">
        <f t="shared" si="93"/>
        <v>직행1</v>
      </c>
      <c r="BZ353">
        <f t="shared" si="94"/>
        <v>8</v>
      </c>
    </row>
    <row r="354" spans="1:78" x14ac:dyDescent="0.3">
      <c r="A354" s="32">
        <f t="shared" si="95"/>
        <v>45813</v>
      </c>
      <c r="B354" s="1">
        <v>45813.546203703707</v>
      </c>
      <c r="C354" t="s">
        <v>60</v>
      </c>
      <c r="D354" t="s">
        <v>60</v>
      </c>
      <c r="E354" t="s">
        <v>60</v>
      </c>
      <c r="F354" t="s">
        <v>61</v>
      </c>
      <c r="G354" t="s">
        <v>62</v>
      </c>
      <c r="H354" t="s">
        <v>63</v>
      </c>
      <c r="I354" t="s">
        <v>77</v>
      </c>
      <c r="J354" t="s">
        <v>65</v>
      </c>
      <c r="K354" t="s">
        <v>66</v>
      </c>
      <c r="L354">
        <v>14</v>
      </c>
      <c r="M354">
        <v>12</v>
      </c>
      <c r="N354">
        <v>168</v>
      </c>
      <c r="O354">
        <v>1003</v>
      </c>
      <c r="P354" t="s">
        <v>244</v>
      </c>
      <c r="Q354" s="1">
        <v>45786.607561307872</v>
      </c>
      <c r="R354">
        <v>117.96299999999999</v>
      </c>
      <c r="S354">
        <v>40.902999999999999</v>
      </c>
      <c r="T354">
        <v>2.8839999999999999</v>
      </c>
      <c r="U354">
        <v>12887</v>
      </c>
      <c r="V354">
        <v>666</v>
      </c>
      <c r="W354">
        <v>3545</v>
      </c>
      <c r="X354">
        <v>3479</v>
      </c>
      <c r="Y354">
        <v>4</v>
      </c>
      <c r="Z354">
        <v>9</v>
      </c>
      <c r="AA354">
        <v>1</v>
      </c>
      <c r="AB354">
        <v>418</v>
      </c>
      <c r="AC354">
        <v>91</v>
      </c>
      <c r="AD354">
        <v>32.950000000000003</v>
      </c>
      <c r="AE354">
        <v>48.947302000000001</v>
      </c>
      <c r="AF354">
        <v>83.4</v>
      </c>
      <c r="AG354">
        <v>3.8</v>
      </c>
      <c r="AH354">
        <v>5.0999999999999996</v>
      </c>
      <c r="AI354">
        <v>5.0999999999999996</v>
      </c>
      <c r="AJ354">
        <v>2.5</v>
      </c>
      <c r="AK354">
        <v>0</v>
      </c>
      <c r="AL354">
        <v>0</v>
      </c>
      <c r="AM354">
        <v>2.5299999999999998</v>
      </c>
      <c r="AN354">
        <v>50.929000000000002</v>
      </c>
      <c r="AO354">
        <v>5.1680000000000001</v>
      </c>
      <c r="AP354">
        <v>27.507999999999999</v>
      </c>
      <c r="AQ354">
        <v>0.28799999999999998</v>
      </c>
      <c r="AR354">
        <v>3.391</v>
      </c>
      <c r="AS354">
        <v>7.63</v>
      </c>
      <c r="AT354">
        <v>177.92</v>
      </c>
      <c r="AU354">
        <v>8.1069999999999993</v>
      </c>
      <c r="AV354">
        <v>10.88</v>
      </c>
      <c r="AW354">
        <v>10.88</v>
      </c>
      <c r="AX354">
        <v>5.3330000000000002</v>
      </c>
      <c r="AY354">
        <v>0</v>
      </c>
      <c r="AZ354">
        <v>0</v>
      </c>
      <c r="BA354">
        <v>1150</v>
      </c>
      <c r="BB354">
        <v>0</v>
      </c>
      <c r="BC354" t="s">
        <v>74</v>
      </c>
      <c r="BD354">
        <v>0</v>
      </c>
      <c r="BE354" t="s">
        <v>68</v>
      </c>
      <c r="BF354" t="s">
        <v>69</v>
      </c>
      <c r="BG354">
        <v>1.1399999999999999</v>
      </c>
      <c r="BH354">
        <v>0</v>
      </c>
      <c r="BI354" s="1">
        <v>45824.413183101853</v>
      </c>
      <c r="BJ354">
        <v>3.6</v>
      </c>
      <c r="BK354">
        <v>0.80110000000000003</v>
      </c>
      <c r="BL354" s="36">
        <f>HLOOKUP($A354,차량별코스!$E$1:$AZ$20,_xlfn.XLOOKUP(탕데이터!$I354,차량별코스!$D$2:$D$20,차량별코스!$A$2:$A$20),0)</f>
        <v>8</v>
      </c>
      <c r="BM354">
        <f t="shared" si="82"/>
        <v>3018.2779999999993</v>
      </c>
      <c r="BN354">
        <f t="shared" si="83"/>
        <v>480.54300000000001</v>
      </c>
      <c r="BO354">
        <f>IF(COUNTIFS($BL$2:$BL354,$BL354,$O$2:$O354,$O354,$G$2:$G354,$G354)=1,_xlfn.MAXIFS($BO$2:$BO353,$O$2:$O353,$O354,$G$2:$G353,$G354)+1,_xlfn.MAXIFS($BO$2:$BO353,$O$2:$O353,$O354,$G$2:$G353,$G354))</f>
        <v>2</v>
      </c>
      <c r="BP354">
        <f t="shared" si="84"/>
        <v>6536.7580000000016</v>
      </c>
      <c r="BQ354">
        <f t="shared" si="85"/>
        <v>489.70599999999996</v>
      </c>
      <c r="BR354">
        <f t="shared" si="86"/>
        <v>657.23699999999997</v>
      </c>
      <c r="BS354">
        <f t="shared" si="87"/>
        <v>657.23699999999997</v>
      </c>
      <c r="BT354">
        <f t="shared" si="88"/>
        <v>322.17500000000001</v>
      </c>
      <c r="BU354">
        <f t="shared" si="89"/>
        <v>0</v>
      </c>
      <c r="BV354">
        <f t="shared" si="90"/>
        <v>0</v>
      </c>
      <c r="BW354">
        <f t="shared" si="91"/>
        <v>8663.1130000000012</v>
      </c>
      <c r="BX354">
        <f t="shared" si="92"/>
        <v>1003</v>
      </c>
      <c r="BY354" t="str">
        <f t="shared" si="93"/>
        <v>직행1</v>
      </c>
      <c r="BZ354">
        <f t="shared" si="94"/>
        <v>8</v>
      </c>
    </row>
    <row r="355" spans="1:78" x14ac:dyDescent="0.3">
      <c r="A355" s="32">
        <f t="shared" si="95"/>
        <v>45813</v>
      </c>
      <c r="B355" s="1">
        <v>45813.764178240737</v>
      </c>
      <c r="C355" t="s">
        <v>60</v>
      </c>
      <c r="D355" t="s">
        <v>60</v>
      </c>
      <c r="E355" t="s">
        <v>60</v>
      </c>
      <c r="F355" t="s">
        <v>61</v>
      </c>
      <c r="G355" t="s">
        <v>62</v>
      </c>
      <c r="H355" t="s">
        <v>63</v>
      </c>
      <c r="I355" t="s">
        <v>77</v>
      </c>
      <c r="J355" t="s">
        <v>65</v>
      </c>
      <c r="K355" t="s">
        <v>66</v>
      </c>
      <c r="L355">
        <v>14</v>
      </c>
      <c r="M355">
        <v>12</v>
      </c>
      <c r="N355">
        <v>168</v>
      </c>
      <c r="O355">
        <v>1003</v>
      </c>
      <c r="P355" t="s">
        <v>244</v>
      </c>
      <c r="Q355" s="1">
        <v>45786.607561307872</v>
      </c>
      <c r="R355">
        <v>123.77500000000001</v>
      </c>
      <c r="S355">
        <v>38.225999999999999</v>
      </c>
      <c r="T355">
        <v>3.238</v>
      </c>
      <c r="U355">
        <v>12741</v>
      </c>
      <c r="V355">
        <v>321</v>
      </c>
      <c r="W355">
        <v>3335</v>
      </c>
      <c r="X355">
        <v>3631</v>
      </c>
      <c r="Y355">
        <v>6</v>
      </c>
      <c r="Z355">
        <v>18</v>
      </c>
      <c r="AA355">
        <v>2</v>
      </c>
      <c r="AB355">
        <v>444</v>
      </c>
      <c r="AC355">
        <v>95</v>
      </c>
      <c r="AD355">
        <v>34.97</v>
      </c>
      <c r="AE355">
        <v>49.046762999999999</v>
      </c>
      <c r="AF355">
        <v>74.3</v>
      </c>
      <c r="AG355">
        <v>6.3</v>
      </c>
      <c r="AH355">
        <v>8.1999999999999993</v>
      </c>
      <c r="AI355">
        <v>6.8</v>
      </c>
      <c r="AJ355">
        <v>4.4000000000000004</v>
      </c>
      <c r="AK355">
        <v>0</v>
      </c>
      <c r="AL355">
        <v>0</v>
      </c>
      <c r="AM355">
        <v>2.84</v>
      </c>
      <c r="AN355">
        <v>44.89</v>
      </c>
      <c r="AO355">
        <v>2.5190000000000001</v>
      </c>
      <c r="AP355">
        <v>26.175000000000001</v>
      </c>
      <c r="AQ355">
        <v>0.29099999999999998</v>
      </c>
      <c r="AR355">
        <v>4.8479999999999999</v>
      </c>
      <c r="AS355">
        <v>14.542999999999999</v>
      </c>
      <c r="AT355">
        <v>157.268</v>
      </c>
      <c r="AU355">
        <v>13.335000000000001</v>
      </c>
      <c r="AV355">
        <v>17.356999999999999</v>
      </c>
      <c r="AW355">
        <v>14.393000000000001</v>
      </c>
      <c r="AX355">
        <v>9.3130000000000006</v>
      </c>
      <c r="AY355">
        <v>0</v>
      </c>
      <c r="AZ355">
        <v>0</v>
      </c>
      <c r="BA355">
        <v>1195</v>
      </c>
      <c r="BB355">
        <v>0</v>
      </c>
      <c r="BC355" t="s">
        <v>74</v>
      </c>
      <c r="BD355">
        <v>0</v>
      </c>
      <c r="BE355" t="s">
        <v>68</v>
      </c>
      <c r="BF355" t="s">
        <v>69</v>
      </c>
      <c r="BG355">
        <v>1.1399999999999999</v>
      </c>
      <c r="BH355">
        <v>0</v>
      </c>
      <c r="BI355" s="1">
        <v>45824.413183101853</v>
      </c>
      <c r="BJ355">
        <v>3.6</v>
      </c>
      <c r="BK355">
        <v>0.89939999999999998</v>
      </c>
      <c r="BL355" s="36">
        <f>HLOOKUP($A355,차량별코스!$E$1:$AZ$20,_xlfn.XLOOKUP(탕데이터!$I355,차량별코스!$D$2:$D$20,차량별코스!$A$2:$A$20),0)</f>
        <v>8</v>
      </c>
      <c r="BM355">
        <f t="shared" si="82"/>
        <v>3018.2779999999993</v>
      </c>
      <c r="BN355">
        <f t="shared" si="83"/>
        <v>480.54300000000001</v>
      </c>
      <c r="BO355">
        <f>IF(COUNTIFS($BL$2:$BL355,$BL355,$O$2:$O355,$O355,$G$2:$G355,$G355)=1,_xlfn.MAXIFS($BO$2:$BO354,$O$2:$O354,$O355,$G$2:$G354,$G355)+1,_xlfn.MAXIFS($BO$2:$BO354,$O$2:$O354,$O355,$G$2:$G354,$G355))</f>
        <v>2</v>
      </c>
      <c r="BP355">
        <f t="shared" si="84"/>
        <v>5810.5630000000001</v>
      </c>
      <c r="BQ355">
        <f t="shared" si="85"/>
        <v>802.68299999999999</v>
      </c>
      <c r="BR355">
        <f t="shared" si="86"/>
        <v>1044.7619999999999</v>
      </c>
      <c r="BS355">
        <f t="shared" si="87"/>
        <v>866.38800000000003</v>
      </c>
      <c r="BT355">
        <f t="shared" si="88"/>
        <v>560.60400000000004</v>
      </c>
      <c r="BU355">
        <f t="shared" si="89"/>
        <v>0</v>
      </c>
      <c r="BV355">
        <f t="shared" si="90"/>
        <v>0</v>
      </c>
      <c r="BW355">
        <f t="shared" si="91"/>
        <v>9085</v>
      </c>
      <c r="BX355">
        <f t="shared" si="92"/>
        <v>1003</v>
      </c>
      <c r="BY355" t="str">
        <f t="shared" si="93"/>
        <v>직행1</v>
      </c>
      <c r="BZ355">
        <f t="shared" si="94"/>
        <v>8</v>
      </c>
    </row>
    <row r="356" spans="1:78" x14ac:dyDescent="0.3">
      <c r="A356" s="32">
        <f t="shared" si="95"/>
        <v>45814</v>
      </c>
      <c r="B356" s="1">
        <v>45814.39402777778</v>
      </c>
      <c r="C356" t="s">
        <v>60</v>
      </c>
      <c r="D356" t="s">
        <v>60</v>
      </c>
      <c r="E356" t="s">
        <v>60</v>
      </c>
      <c r="F356" t="s">
        <v>61</v>
      </c>
      <c r="G356" t="s">
        <v>62</v>
      </c>
      <c r="H356" t="s">
        <v>63</v>
      </c>
      <c r="I356" t="s">
        <v>77</v>
      </c>
      <c r="J356" t="s">
        <v>65</v>
      </c>
      <c r="K356" t="s">
        <v>66</v>
      </c>
      <c r="L356">
        <v>14</v>
      </c>
      <c r="M356">
        <v>12</v>
      </c>
      <c r="N356">
        <v>168</v>
      </c>
      <c r="O356">
        <v>1003</v>
      </c>
      <c r="P356" t="s">
        <v>244</v>
      </c>
      <c r="Q356" s="1">
        <v>45786.607561307872</v>
      </c>
      <c r="R356">
        <v>134.553</v>
      </c>
      <c r="S356">
        <v>44.378</v>
      </c>
      <c r="T356">
        <v>3.032</v>
      </c>
      <c r="U356">
        <v>14031</v>
      </c>
      <c r="V356">
        <v>158</v>
      </c>
      <c r="W356">
        <v>3730</v>
      </c>
      <c r="X356">
        <v>3857</v>
      </c>
      <c r="Y356">
        <v>2</v>
      </c>
      <c r="Z356">
        <v>17</v>
      </c>
      <c r="AA356">
        <v>2</v>
      </c>
      <c r="AB356">
        <v>245</v>
      </c>
      <c r="AC356">
        <v>88</v>
      </c>
      <c r="AD356">
        <v>34.520000000000003</v>
      </c>
      <c r="AE356">
        <v>47.756149000000001</v>
      </c>
      <c r="AF356">
        <v>75</v>
      </c>
      <c r="AG356">
        <v>6.1</v>
      </c>
      <c r="AH356">
        <v>7.2</v>
      </c>
      <c r="AI356">
        <v>9.5</v>
      </c>
      <c r="AJ356">
        <v>2.2000000000000002</v>
      </c>
      <c r="AK356">
        <v>0</v>
      </c>
      <c r="AL356">
        <v>0</v>
      </c>
      <c r="AM356">
        <v>2.66</v>
      </c>
      <c r="AN356">
        <v>46.948999999999998</v>
      </c>
      <c r="AO356">
        <v>1.1259999999999999</v>
      </c>
      <c r="AP356">
        <v>26.584</v>
      </c>
      <c r="AQ356">
        <v>0.28199999999999997</v>
      </c>
      <c r="AR356">
        <v>1.486</v>
      </c>
      <c r="AS356">
        <v>12.634</v>
      </c>
      <c r="AT356">
        <v>175</v>
      </c>
      <c r="AU356">
        <v>14.233000000000001</v>
      </c>
      <c r="AV356">
        <v>16.8</v>
      </c>
      <c r="AW356">
        <v>22.167000000000002</v>
      </c>
      <c r="AX356">
        <v>5.133</v>
      </c>
      <c r="AY356">
        <v>0</v>
      </c>
      <c r="AZ356">
        <v>0</v>
      </c>
      <c r="BA356">
        <v>1307</v>
      </c>
      <c r="BB356">
        <v>0</v>
      </c>
      <c r="BC356" t="s">
        <v>74</v>
      </c>
      <c r="BD356">
        <v>0</v>
      </c>
      <c r="BE356" t="s">
        <v>68</v>
      </c>
      <c r="BF356" t="s">
        <v>69</v>
      </c>
      <c r="BG356">
        <v>1.1399999999999999</v>
      </c>
      <c r="BH356">
        <v>0</v>
      </c>
      <c r="BI356" s="1">
        <v>45824.413183101853</v>
      </c>
      <c r="BJ356">
        <v>3.6</v>
      </c>
      <c r="BK356">
        <v>0.84219999999999995</v>
      </c>
      <c r="BL356" s="36">
        <f>HLOOKUP($A356,차량별코스!$E$1:$AZ$20,_xlfn.XLOOKUP(탕데이터!$I356,차량별코스!$D$2:$D$20,차량별코스!$A$2:$A$20),0)</f>
        <v>9</v>
      </c>
      <c r="BM356">
        <f t="shared" si="82"/>
        <v>3018.2779999999993</v>
      </c>
      <c r="BN356">
        <f t="shared" si="83"/>
        <v>331.31299999999999</v>
      </c>
      <c r="BO356">
        <f>IF(COUNTIFS($BL$2:$BL356,$BL356,$O$2:$O356,$O356,$G$2:$G356,$G356)=1,_xlfn.MAXIFS($BO$2:$BO355,$O$2:$O355,$O356,$G$2:$G355,$G356)+1,_xlfn.MAXIFS($BO$2:$BO355,$O$2:$O355,$O356,$G$2:$G355,$G356))</f>
        <v>3</v>
      </c>
      <c r="BP356">
        <f t="shared" si="84"/>
        <v>6635.25</v>
      </c>
      <c r="BQ356">
        <f t="shared" si="85"/>
        <v>855.89099999999996</v>
      </c>
      <c r="BR356">
        <f t="shared" si="86"/>
        <v>1010.2320000000001</v>
      </c>
      <c r="BS356">
        <f t="shared" si="87"/>
        <v>1332.9449999999999</v>
      </c>
      <c r="BT356">
        <f t="shared" si="88"/>
        <v>308.68200000000002</v>
      </c>
      <c r="BU356">
        <f t="shared" si="89"/>
        <v>0</v>
      </c>
      <c r="BV356">
        <f t="shared" si="90"/>
        <v>0</v>
      </c>
      <c r="BW356">
        <f t="shared" si="91"/>
        <v>10143</v>
      </c>
      <c r="BX356">
        <f t="shared" si="92"/>
        <v>1003</v>
      </c>
      <c r="BY356" t="str">
        <f t="shared" si="93"/>
        <v>직행1</v>
      </c>
      <c r="BZ356">
        <f t="shared" si="94"/>
        <v>9</v>
      </c>
    </row>
    <row r="357" spans="1:78" x14ac:dyDescent="0.3">
      <c r="A357" s="32">
        <f t="shared" si="95"/>
        <v>45814</v>
      </c>
      <c r="B357" s="1">
        <v>45814.599502314813</v>
      </c>
      <c r="C357" t="s">
        <v>60</v>
      </c>
      <c r="D357" t="s">
        <v>60</v>
      </c>
      <c r="E357" t="s">
        <v>60</v>
      </c>
      <c r="F357" t="s">
        <v>61</v>
      </c>
      <c r="G357" t="s">
        <v>62</v>
      </c>
      <c r="H357" t="s">
        <v>63</v>
      </c>
      <c r="I357" t="s">
        <v>77</v>
      </c>
      <c r="J357" t="s">
        <v>65</v>
      </c>
      <c r="K357" t="s">
        <v>66</v>
      </c>
      <c r="L357">
        <v>14</v>
      </c>
      <c r="M357">
        <v>12</v>
      </c>
      <c r="N357">
        <v>168</v>
      </c>
      <c r="O357">
        <v>1003</v>
      </c>
      <c r="P357" t="s">
        <v>244</v>
      </c>
      <c r="Q357" s="1">
        <v>45786.607561307872</v>
      </c>
      <c r="R357">
        <v>136.47200000000001</v>
      </c>
      <c r="S357">
        <v>44.497</v>
      </c>
      <c r="T357">
        <v>3.0670000000000002</v>
      </c>
      <c r="U357">
        <v>14835</v>
      </c>
      <c r="V357">
        <v>701</v>
      </c>
      <c r="W357">
        <v>3750</v>
      </c>
      <c r="X357">
        <v>3865</v>
      </c>
      <c r="Y357">
        <v>3</v>
      </c>
      <c r="Z357">
        <v>16</v>
      </c>
      <c r="AA357">
        <v>2</v>
      </c>
      <c r="AB357">
        <v>403</v>
      </c>
      <c r="AC357">
        <v>92</v>
      </c>
      <c r="AD357">
        <v>33.119999999999997</v>
      </c>
      <c r="AE357">
        <v>47.313087000000003</v>
      </c>
      <c r="AF357">
        <v>82.7</v>
      </c>
      <c r="AG357">
        <v>4.5</v>
      </c>
      <c r="AH357">
        <v>5.3</v>
      </c>
      <c r="AI357">
        <v>6.5</v>
      </c>
      <c r="AJ357">
        <v>1.1000000000000001</v>
      </c>
      <c r="AK357">
        <v>0</v>
      </c>
      <c r="AL357">
        <v>0</v>
      </c>
      <c r="AM357">
        <v>2.69</v>
      </c>
      <c r="AN357">
        <v>45.86</v>
      </c>
      <c r="AO357">
        <v>4.7249999999999996</v>
      </c>
      <c r="AP357">
        <v>25.277999999999999</v>
      </c>
      <c r="AQ357">
        <v>0.27800000000000002</v>
      </c>
      <c r="AR357">
        <v>2.198</v>
      </c>
      <c r="AS357">
        <v>11.724</v>
      </c>
      <c r="AT357">
        <v>203.99299999999999</v>
      </c>
      <c r="AU357">
        <v>11.1</v>
      </c>
      <c r="AV357">
        <v>13.073</v>
      </c>
      <c r="AW357">
        <v>16.033000000000001</v>
      </c>
      <c r="AX357">
        <v>2.7130000000000001</v>
      </c>
      <c r="AY357">
        <v>0</v>
      </c>
      <c r="AZ357">
        <v>0</v>
      </c>
      <c r="BA357">
        <v>1320</v>
      </c>
      <c r="BB357">
        <v>0</v>
      </c>
      <c r="BC357" t="s">
        <v>74</v>
      </c>
      <c r="BD357">
        <v>0</v>
      </c>
      <c r="BE357" t="s">
        <v>68</v>
      </c>
      <c r="BF357" t="s">
        <v>69</v>
      </c>
      <c r="BG357">
        <v>1.1399999999999999</v>
      </c>
      <c r="BH357">
        <v>0</v>
      </c>
      <c r="BI357" s="1">
        <v>45824.413183101853</v>
      </c>
      <c r="BJ357">
        <v>3.6</v>
      </c>
      <c r="BK357">
        <v>0.85189999999999999</v>
      </c>
      <c r="BL357" s="36">
        <f>HLOOKUP($A357,차량별코스!$E$1:$AZ$20,_xlfn.XLOOKUP(탕데이터!$I357,차량별코스!$D$2:$D$20,차량별코스!$A$2:$A$20),0)</f>
        <v>9</v>
      </c>
      <c r="BM357">
        <f t="shared" si="82"/>
        <v>3018.2779999999993</v>
      </c>
      <c r="BN357">
        <f t="shared" si="83"/>
        <v>331.31299999999999</v>
      </c>
      <c r="BO357">
        <f>IF(COUNTIFS($BL$2:$BL357,$BL357,$O$2:$O357,$O357,$G$2:$G357,$G357)=1,_xlfn.MAXIFS($BO$2:$BO356,$O$2:$O356,$O357,$G$2:$G356,$G357)+1,_xlfn.MAXIFS($BO$2:$BO356,$O$2:$O356,$O357,$G$2:$G356,$G357))</f>
        <v>3</v>
      </c>
      <c r="BP357">
        <f t="shared" si="84"/>
        <v>7817.5450000000019</v>
      </c>
      <c r="BQ357">
        <f t="shared" si="85"/>
        <v>667.57499999999993</v>
      </c>
      <c r="BR357">
        <f t="shared" si="86"/>
        <v>786.255</v>
      </c>
      <c r="BS357">
        <f t="shared" si="87"/>
        <v>964.27499999999998</v>
      </c>
      <c r="BT357">
        <f t="shared" si="88"/>
        <v>163.185</v>
      </c>
      <c r="BU357">
        <f t="shared" si="89"/>
        <v>0</v>
      </c>
      <c r="BV357">
        <f t="shared" si="90"/>
        <v>0</v>
      </c>
      <c r="BW357">
        <f t="shared" si="91"/>
        <v>10398.835000000001</v>
      </c>
      <c r="BX357">
        <f t="shared" si="92"/>
        <v>1003</v>
      </c>
      <c r="BY357" t="str">
        <f t="shared" si="93"/>
        <v>직행1</v>
      </c>
      <c r="BZ357">
        <f t="shared" si="94"/>
        <v>9</v>
      </c>
    </row>
    <row r="358" spans="1:78" x14ac:dyDescent="0.3">
      <c r="A358" s="32">
        <f t="shared" si="95"/>
        <v>45814</v>
      </c>
      <c r="B358" s="1">
        <v>45814.838900462964</v>
      </c>
      <c r="C358" t="s">
        <v>60</v>
      </c>
      <c r="D358" t="s">
        <v>60</v>
      </c>
      <c r="E358" t="s">
        <v>60</v>
      </c>
      <c r="F358" t="s">
        <v>61</v>
      </c>
      <c r="G358" t="s">
        <v>62</v>
      </c>
      <c r="H358" t="s">
        <v>63</v>
      </c>
      <c r="I358" t="s">
        <v>77</v>
      </c>
      <c r="J358" t="s">
        <v>65</v>
      </c>
      <c r="K358" t="s">
        <v>66</v>
      </c>
      <c r="L358">
        <v>14</v>
      </c>
      <c r="M358">
        <v>12</v>
      </c>
      <c r="N358">
        <v>168</v>
      </c>
      <c r="O358">
        <v>1003</v>
      </c>
      <c r="P358" t="s">
        <v>244</v>
      </c>
      <c r="Q358" s="1">
        <v>45786.607561307872</v>
      </c>
      <c r="R358">
        <v>60.287999999999997</v>
      </c>
      <c r="S358">
        <v>18.236000000000001</v>
      </c>
      <c r="T358">
        <v>3.306</v>
      </c>
      <c r="U358">
        <v>5763</v>
      </c>
      <c r="V358">
        <v>115</v>
      </c>
      <c r="W358">
        <v>1234</v>
      </c>
      <c r="X358">
        <v>1751</v>
      </c>
      <c r="Y358">
        <v>0</v>
      </c>
      <c r="Z358">
        <v>5</v>
      </c>
      <c r="AA358">
        <v>1</v>
      </c>
      <c r="AB358">
        <v>13</v>
      </c>
      <c r="AC358">
        <v>90</v>
      </c>
      <c r="AD358">
        <v>37.659999999999997</v>
      </c>
      <c r="AE358">
        <v>49.170059000000002</v>
      </c>
      <c r="AF358">
        <v>78.400000000000006</v>
      </c>
      <c r="AG358">
        <v>5.3</v>
      </c>
      <c r="AH358">
        <v>6</v>
      </c>
      <c r="AI358">
        <v>8.5</v>
      </c>
      <c r="AJ358">
        <v>1.8</v>
      </c>
      <c r="AK358">
        <v>0</v>
      </c>
      <c r="AL358">
        <v>0</v>
      </c>
      <c r="AM358">
        <v>2.9</v>
      </c>
      <c r="AN358">
        <v>43.918999999999997</v>
      </c>
      <c r="AO358">
        <v>1.9950000000000001</v>
      </c>
      <c r="AP358">
        <v>21.411999999999999</v>
      </c>
      <c r="AQ358">
        <v>0.28199999999999997</v>
      </c>
      <c r="AR358">
        <v>0</v>
      </c>
      <c r="AS358">
        <v>8.2940000000000005</v>
      </c>
      <c r="AT358">
        <v>74.48</v>
      </c>
      <c r="AU358">
        <v>5.0350000000000001</v>
      </c>
      <c r="AV358">
        <v>5.7</v>
      </c>
      <c r="AW358">
        <v>8.0749999999999993</v>
      </c>
      <c r="AX358">
        <v>1.71</v>
      </c>
      <c r="AY358">
        <v>0</v>
      </c>
      <c r="AZ358">
        <v>0</v>
      </c>
      <c r="BA358">
        <v>587</v>
      </c>
      <c r="BB358">
        <v>0</v>
      </c>
      <c r="BC358" t="s">
        <v>74</v>
      </c>
      <c r="BD358">
        <v>0</v>
      </c>
      <c r="BE358" t="s">
        <v>68</v>
      </c>
      <c r="BF358" t="s">
        <v>69</v>
      </c>
      <c r="BG358">
        <v>1.1399999999999999</v>
      </c>
      <c r="BH358">
        <v>0</v>
      </c>
      <c r="BI358" s="1">
        <v>45824.413183101853</v>
      </c>
      <c r="BJ358">
        <v>3.6</v>
      </c>
      <c r="BK358">
        <v>0.91830000000000001</v>
      </c>
      <c r="BL358" s="36">
        <f>HLOOKUP($A358,차량별코스!$E$1:$AZ$20,_xlfn.XLOOKUP(탕데이터!$I358,차량별코스!$D$2:$D$20,차량별코스!$A$2:$A$20),0)</f>
        <v>9</v>
      </c>
      <c r="BM358">
        <f t="shared" si="82"/>
        <v>3018.2779999999993</v>
      </c>
      <c r="BN358">
        <f t="shared" si="83"/>
        <v>331.31299999999999</v>
      </c>
      <c r="BO358">
        <f>IF(COUNTIFS($BL$2:$BL358,$BL358,$O$2:$O358,$O358,$G$2:$G358,$G358)=1,_xlfn.MAXIFS($BO$2:$BO357,$O$2:$O357,$O358,$G$2:$G357,$G358)+1,_xlfn.MAXIFS($BO$2:$BO357,$O$2:$O357,$O358,$G$2:$G357,$G358))</f>
        <v>3</v>
      </c>
      <c r="BP358">
        <f t="shared" si="84"/>
        <v>3169.192</v>
      </c>
      <c r="BQ358">
        <f t="shared" si="85"/>
        <v>305.43899999999996</v>
      </c>
      <c r="BR358">
        <f t="shared" si="86"/>
        <v>345.78</v>
      </c>
      <c r="BS358">
        <f t="shared" si="87"/>
        <v>489.85500000000002</v>
      </c>
      <c r="BT358">
        <f t="shared" si="88"/>
        <v>103.73400000000001</v>
      </c>
      <c r="BU358">
        <f t="shared" si="89"/>
        <v>0</v>
      </c>
      <c r="BV358">
        <f t="shared" si="90"/>
        <v>0</v>
      </c>
      <c r="BW358">
        <f t="shared" si="91"/>
        <v>4414</v>
      </c>
      <c r="BX358">
        <f t="shared" si="92"/>
        <v>1003</v>
      </c>
      <c r="BY358" t="str">
        <f t="shared" si="93"/>
        <v>직행1</v>
      </c>
      <c r="BZ358">
        <f t="shared" si="94"/>
        <v>9</v>
      </c>
    </row>
    <row r="359" spans="1:78" x14ac:dyDescent="0.3">
      <c r="A359" s="32">
        <f t="shared" si="95"/>
        <v>45815</v>
      </c>
      <c r="B359" s="1">
        <v>45815.303472222222</v>
      </c>
      <c r="C359" t="s">
        <v>60</v>
      </c>
      <c r="D359" t="s">
        <v>60</v>
      </c>
      <c r="E359" t="s">
        <v>60</v>
      </c>
      <c r="F359" t="s">
        <v>61</v>
      </c>
      <c r="G359" t="s">
        <v>62</v>
      </c>
      <c r="H359" t="s">
        <v>63</v>
      </c>
      <c r="I359" t="s">
        <v>77</v>
      </c>
      <c r="J359" t="s">
        <v>65</v>
      </c>
      <c r="K359" t="s">
        <v>66</v>
      </c>
      <c r="L359">
        <v>14</v>
      </c>
      <c r="M359">
        <v>12</v>
      </c>
      <c r="N359">
        <v>168</v>
      </c>
      <c r="O359">
        <v>1003</v>
      </c>
      <c r="P359" t="s">
        <v>244</v>
      </c>
      <c r="Q359" s="1">
        <v>45786.607561307872</v>
      </c>
      <c r="R359">
        <v>47.207999999999998</v>
      </c>
      <c r="S359">
        <v>13.711</v>
      </c>
      <c r="T359">
        <v>3.4430000000000001</v>
      </c>
      <c r="U359">
        <v>4219</v>
      </c>
      <c r="V359">
        <v>183</v>
      </c>
      <c r="W359">
        <v>589</v>
      </c>
      <c r="X359">
        <v>1417</v>
      </c>
      <c r="Y359">
        <v>1</v>
      </c>
      <c r="Z359">
        <v>5</v>
      </c>
      <c r="AA359">
        <v>0</v>
      </c>
      <c r="AB359">
        <v>0</v>
      </c>
      <c r="AC359">
        <v>84</v>
      </c>
      <c r="AD359">
        <v>40.28</v>
      </c>
      <c r="AE359">
        <v>49.303393999999997</v>
      </c>
      <c r="AF359">
        <v>68.7</v>
      </c>
      <c r="AG359">
        <v>6.6</v>
      </c>
      <c r="AH359">
        <v>9.3000000000000007</v>
      </c>
      <c r="AI359">
        <v>14.8</v>
      </c>
      <c r="AJ359">
        <v>0.6</v>
      </c>
      <c r="AK359">
        <v>0</v>
      </c>
      <c r="AL359">
        <v>0</v>
      </c>
      <c r="AM359">
        <v>3.02</v>
      </c>
      <c r="AN359">
        <v>41.957999999999998</v>
      </c>
      <c r="AO359">
        <v>4.3369999999999997</v>
      </c>
      <c r="AP359">
        <v>13.961</v>
      </c>
      <c r="AQ359">
        <v>0.29699999999999999</v>
      </c>
      <c r="AR359">
        <v>2.1179999999999999</v>
      </c>
      <c r="AS359">
        <v>10.590999999999999</v>
      </c>
      <c r="AT359">
        <v>48.09</v>
      </c>
      <c r="AU359">
        <v>4.62</v>
      </c>
      <c r="AV359">
        <v>6.51</v>
      </c>
      <c r="AW359">
        <v>10.36</v>
      </c>
      <c r="AX359">
        <v>0.42</v>
      </c>
      <c r="AY359">
        <v>0</v>
      </c>
      <c r="AZ359">
        <v>0</v>
      </c>
      <c r="BA359">
        <v>463</v>
      </c>
      <c r="BB359">
        <v>0</v>
      </c>
      <c r="BC359" t="s">
        <v>74</v>
      </c>
      <c r="BD359">
        <v>0</v>
      </c>
      <c r="BE359" t="s">
        <v>68</v>
      </c>
      <c r="BF359" t="s">
        <v>69</v>
      </c>
      <c r="BG359">
        <v>1.1399999999999999</v>
      </c>
      <c r="BH359">
        <v>0</v>
      </c>
      <c r="BI359" s="1">
        <v>45824.413183101853</v>
      </c>
      <c r="BJ359">
        <v>3.6</v>
      </c>
      <c r="BK359">
        <v>0.95640000000000003</v>
      </c>
      <c r="BL359" s="36">
        <f>HLOOKUP($A359,차량별코스!$E$1:$AZ$20,_xlfn.XLOOKUP(탕데이터!$I359,차량별코스!$D$2:$D$20,차량별코스!$A$2:$A$20),0)</f>
        <v>10</v>
      </c>
      <c r="BM359">
        <f t="shared" si="82"/>
        <v>3018.2779999999993</v>
      </c>
      <c r="BN359">
        <f t="shared" si="83"/>
        <v>162.501</v>
      </c>
      <c r="BO359">
        <f>IF(COUNTIFS($BL$2:$BL359,$BL359,$O$2:$O359,$O359,$G$2:$G359,$G359)=1,_xlfn.MAXIFS($BO$2:$BO358,$O$2:$O358,$O359,$G$2:$G358,$G359)+1,_xlfn.MAXIFS($BO$2:$BO358,$O$2:$O358,$O359,$G$2:$G358,$G359))</f>
        <v>4</v>
      </c>
      <c r="BP359">
        <f t="shared" si="84"/>
        <v>2126.4530000000004</v>
      </c>
      <c r="BQ359">
        <f t="shared" si="85"/>
        <v>278.45400000000001</v>
      </c>
      <c r="BR359">
        <f t="shared" si="86"/>
        <v>392.36700000000008</v>
      </c>
      <c r="BS359">
        <f t="shared" si="87"/>
        <v>624.41200000000003</v>
      </c>
      <c r="BT359">
        <f t="shared" si="88"/>
        <v>25.314</v>
      </c>
      <c r="BU359">
        <f t="shared" si="89"/>
        <v>0</v>
      </c>
      <c r="BV359">
        <f t="shared" si="90"/>
        <v>0</v>
      </c>
      <c r="BW359">
        <f t="shared" si="91"/>
        <v>3447.0000000000005</v>
      </c>
      <c r="BX359">
        <f t="shared" si="92"/>
        <v>1003</v>
      </c>
      <c r="BY359" t="str">
        <f t="shared" si="93"/>
        <v>직행1</v>
      </c>
      <c r="BZ359">
        <f t="shared" si="94"/>
        <v>10</v>
      </c>
    </row>
    <row r="360" spans="1:78" x14ac:dyDescent="0.3">
      <c r="A360" s="32">
        <f t="shared" si="95"/>
        <v>45815</v>
      </c>
      <c r="B360" s="1">
        <v>45815.497164351851</v>
      </c>
      <c r="C360" t="s">
        <v>60</v>
      </c>
      <c r="D360" t="s">
        <v>60</v>
      </c>
      <c r="E360" t="s">
        <v>60</v>
      </c>
      <c r="F360" t="s">
        <v>61</v>
      </c>
      <c r="G360" t="s">
        <v>62</v>
      </c>
      <c r="H360" t="s">
        <v>63</v>
      </c>
      <c r="I360" t="s">
        <v>77</v>
      </c>
      <c r="J360" t="s">
        <v>65</v>
      </c>
      <c r="K360" t="s">
        <v>66</v>
      </c>
      <c r="L360">
        <v>14</v>
      </c>
      <c r="M360">
        <v>12</v>
      </c>
      <c r="N360">
        <v>168</v>
      </c>
      <c r="O360">
        <v>1003</v>
      </c>
      <c r="P360" t="s">
        <v>244</v>
      </c>
      <c r="Q360" s="1">
        <v>45786.607561307872</v>
      </c>
      <c r="R360">
        <v>115.29300000000001</v>
      </c>
      <c r="S360">
        <v>43.588999999999999</v>
      </c>
      <c r="T360">
        <v>2.645</v>
      </c>
      <c r="U360">
        <v>13100</v>
      </c>
      <c r="V360">
        <v>716</v>
      </c>
      <c r="W360">
        <v>3275</v>
      </c>
      <c r="X360">
        <v>3322</v>
      </c>
      <c r="Y360">
        <v>3</v>
      </c>
      <c r="Z360">
        <v>46</v>
      </c>
      <c r="AA360">
        <v>1</v>
      </c>
      <c r="AB360">
        <v>83</v>
      </c>
      <c r="AC360">
        <v>93</v>
      </c>
      <c r="AD360">
        <v>31.68</v>
      </c>
      <c r="AE360">
        <v>45.565348</v>
      </c>
      <c r="AF360">
        <v>88.9</v>
      </c>
      <c r="AG360">
        <v>2.9</v>
      </c>
      <c r="AH360">
        <v>4</v>
      </c>
      <c r="AI360">
        <v>3.7</v>
      </c>
      <c r="AJ360">
        <v>0.4</v>
      </c>
      <c r="AK360">
        <v>0</v>
      </c>
      <c r="AL360">
        <v>0</v>
      </c>
      <c r="AM360">
        <v>2.3199999999999998</v>
      </c>
      <c r="AN360">
        <v>51.963999999999999</v>
      </c>
      <c r="AO360">
        <v>5.4660000000000002</v>
      </c>
      <c r="AP360">
        <v>25</v>
      </c>
      <c r="AQ360">
        <v>0.28599999999999998</v>
      </c>
      <c r="AR360">
        <v>2.6019999999999999</v>
      </c>
      <c r="AS360">
        <v>39.898000000000003</v>
      </c>
      <c r="AT360">
        <v>194.09800000000001</v>
      </c>
      <c r="AU360">
        <v>6.3319999999999999</v>
      </c>
      <c r="AV360">
        <v>8.7330000000000005</v>
      </c>
      <c r="AW360">
        <v>8.0779999999999994</v>
      </c>
      <c r="AX360">
        <v>0.873</v>
      </c>
      <c r="AY360">
        <v>0</v>
      </c>
      <c r="AZ360">
        <v>0</v>
      </c>
      <c r="BA360">
        <v>1130</v>
      </c>
      <c r="BB360">
        <v>0</v>
      </c>
      <c r="BC360" t="s">
        <v>74</v>
      </c>
      <c r="BD360">
        <v>0</v>
      </c>
      <c r="BE360" t="s">
        <v>68</v>
      </c>
      <c r="BF360" t="s">
        <v>69</v>
      </c>
      <c r="BG360">
        <v>1.1399999999999999</v>
      </c>
      <c r="BH360">
        <v>0</v>
      </c>
      <c r="BI360" s="1">
        <v>45824.413183101853</v>
      </c>
      <c r="BJ360">
        <v>3.6</v>
      </c>
      <c r="BK360">
        <v>0.73470000000000002</v>
      </c>
      <c r="BL360" s="36">
        <f>HLOOKUP($A360,차량별코스!$E$1:$AZ$20,_xlfn.XLOOKUP(탕데이터!$I360,차량별코스!$D$2:$D$20,차량별코스!$A$2:$A$20),0)</f>
        <v>10</v>
      </c>
      <c r="BM360">
        <f t="shared" si="82"/>
        <v>3018.2779999999993</v>
      </c>
      <c r="BN360">
        <f t="shared" si="83"/>
        <v>162.501</v>
      </c>
      <c r="BO360">
        <f>IF(COUNTIFS($BL$2:$BL360,$BL360,$O$2:$O360,$O360,$G$2:$G360,$G360)=1,_xlfn.MAXIFS($BO$2:$BO359,$O$2:$O359,$O360,$G$2:$G359,$G360)+1,_xlfn.MAXIFS($BO$2:$BO359,$O$2:$O359,$O360,$G$2:$G359,$G360))</f>
        <v>4</v>
      </c>
      <c r="BP360">
        <f t="shared" si="84"/>
        <v>7654.9</v>
      </c>
      <c r="BQ360">
        <f t="shared" si="85"/>
        <v>379.9</v>
      </c>
      <c r="BR360">
        <f t="shared" si="86"/>
        <v>524</v>
      </c>
      <c r="BS360">
        <f t="shared" si="87"/>
        <v>484.70000000000005</v>
      </c>
      <c r="BT360">
        <f t="shared" si="88"/>
        <v>52.4</v>
      </c>
      <c r="BU360">
        <f t="shared" si="89"/>
        <v>0</v>
      </c>
      <c r="BV360">
        <f t="shared" si="90"/>
        <v>0</v>
      </c>
      <c r="BW360">
        <f t="shared" si="91"/>
        <v>9095.9</v>
      </c>
      <c r="BX360">
        <f t="shared" si="92"/>
        <v>1003</v>
      </c>
      <c r="BY360" t="str">
        <f t="shared" si="93"/>
        <v>직행1</v>
      </c>
      <c r="BZ360">
        <f t="shared" si="94"/>
        <v>10</v>
      </c>
    </row>
    <row r="361" spans="1:78" x14ac:dyDescent="0.3">
      <c r="A361" s="32">
        <f t="shared" si="95"/>
        <v>45816</v>
      </c>
      <c r="B361" s="1">
        <v>45816.465624999997</v>
      </c>
      <c r="C361" t="s">
        <v>60</v>
      </c>
      <c r="D361" t="s">
        <v>60</v>
      </c>
      <c r="E361" t="s">
        <v>60</v>
      </c>
      <c r="F361" t="s">
        <v>61</v>
      </c>
      <c r="G361" t="s">
        <v>62</v>
      </c>
      <c r="H361" t="s">
        <v>63</v>
      </c>
      <c r="I361" t="s">
        <v>77</v>
      </c>
      <c r="J361" t="s">
        <v>65</v>
      </c>
      <c r="K361" t="s">
        <v>66</v>
      </c>
      <c r="L361">
        <v>14</v>
      </c>
      <c r="M361">
        <v>12</v>
      </c>
      <c r="N361">
        <v>168</v>
      </c>
      <c r="O361">
        <v>1003</v>
      </c>
      <c r="P361" t="s">
        <v>244</v>
      </c>
      <c r="Q361" s="1">
        <v>45786.607561307872</v>
      </c>
      <c r="R361">
        <v>36.850999999999999</v>
      </c>
      <c r="S361">
        <v>11.462</v>
      </c>
      <c r="T361">
        <v>3.2149999999999999</v>
      </c>
      <c r="U361">
        <v>3366</v>
      </c>
      <c r="V361">
        <v>570</v>
      </c>
      <c r="W361">
        <v>790</v>
      </c>
      <c r="X361">
        <v>742</v>
      </c>
      <c r="Y361">
        <v>3</v>
      </c>
      <c r="Z361">
        <v>3</v>
      </c>
      <c r="AA361">
        <v>1</v>
      </c>
      <c r="AB361">
        <v>174</v>
      </c>
      <c r="AC361">
        <v>106</v>
      </c>
      <c r="AD361">
        <v>39.409999999999997</v>
      </c>
      <c r="AE361">
        <v>66.133307000000002</v>
      </c>
      <c r="AF361">
        <v>86.8</v>
      </c>
      <c r="AG361">
        <v>1.7</v>
      </c>
      <c r="AH361">
        <v>3.4</v>
      </c>
      <c r="AI361">
        <v>2.2000000000000002</v>
      </c>
      <c r="AJ361">
        <v>2.1</v>
      </c>
      <c r="AK361">
        <v>3.8</v>
      </c>
      <c r="AL361">
        <v>0</v>
      </c>
      <c r="AM361">
        <v>2.82</v>
      </c>
      <c r="AN361">
        <v>63.473999999999997</v>
      </c>
      <c r="AO361">
        <v>16.934000000000001</v>
      </c>
      <c r="AP361">
        <v>23.47</v>
      </c>
      <c r="AQ361">
        <v>0.19</v>
      </c>
      <c r="AR361">
        <v>8.141</v>
      </c>
      <c r="AS361">
        <v>8.141</v>
      </c>
      <c r="AT361">
        <v>47.74</v>
      </c>
      <c r="AU361">
        <v>0.93500000000000005</v>
      </c>
      <c r="AV361">
        <v>1.87</v>
      </c>
      <c r="AW361">
        <v>1.21</v>
      </c>
      <c r="AX361">
        <v>1.155</v>
      </c>
      <c r="AY361">
        <v>2.09</v>
      </c>
      <c r="AZ361">
        <v>0</v>
      </c>
      <c r="BA361">
        <v>353</v>
      </c>
      <c r="BB361">
        <v>0</v>
      </c>
      <c r="BC361" t="s">
        <v>74</v>
      </c>
      <c r="BD361">
        <v>0</v>
      </c>
      <c r="BE361" t="s">
        <v>68</v>
      </c>
      <c r="BF361" t="s">
        <v>69</v>
      </c>
      <c r="BG361">
        <v>1.1399999999999999</v>
      </c>
      <c r="BH361">
        <v>0</v>
      </c>
      <c r="BI361" s="1">
        <v>45824.413183101853</v>
      </c>
      <c r="BJ361">
        <v>3.6</v>
      </c>
      <c r="BK361">
        <v>0.8931</v>
      </c>
      <c r="BL361" s="36">
        <f>HLOOKUP($A361,차량별코스!$E$1:$AZ$20,_xlfn.XLOOKUP(탕데이터!$I361,차량별코스!$D$2:$D$20,차량별코스!$A$2:$A$20),0)</f>
        <v>11</v>
      </c>
      <c r="BM361">
        <f t="shared" si="82"/>
        <v>3018.2779999999993</v>
      </c>
      <c r="BN361">
        <f t="shared" si="83"/>
        <v>304.279</v>
      </c>
      <c r="BO361">
        <f>IF(COUNTIFS($BL$2:$BL361,$BL361,$O$2:$O361,$O361,$G$2:$G361,$G361)=1,_xlfn.MAXIFS($BO$2:$BO360,$O$2:$O360,$O361,$G$2:$G360,$G361)+1,_xlfn.MAXIFS($BO$2:$BO360,$O$2:$O360,$O361,$G$2:$G360,$G361))</f>
        <v>5</v>
      </c>
      <c r="BP361">
        <f t="shared" si="84"/>
        <v>1561.6880000000001</v>
      </c>
      <c r="BQ361">
        <f t="shared" si="85"/>
        <v>57.222000000000001</v>
      </c>
      <c r="BR361">
        <f t="shared" si="86"/>
        <v>114.444</v>
      </c>
      <c r="BS361">
        <f t="shared" si="87"/>
        <v>74.052000000000007</v>
      </c>
      <c r="BT361">
        <f t="shared" si="88"/>
        <v>70.686000000000007</v>
      </c>
      <c r="BU361">
        <f t="shared" si="89"/>
        <v>127.908</v>
      </c>
      <c r="BV361">
        <f t="shared" si="90"/>
        <v>0</v>
      </c>
      <c r="BW361">
        <f t="shared" si="91"/>
        <v>2005.9999999999998</v>
      </c>
      <c r="BX361">
        <f t="shared" si="92"/>
        <v>1003</v>
      </c>
      <c r="BY361" t="str">
        <f t="shared" si="93"/>
        <v>직행1</v>
      </c>
      <c r="BZ361">
        <f t="shared" si="94"/>
        <v>11</v>
      </c>
    </row>
    <row r="362" spans="1:78" x14ac:dyDescent="0.3">
      <c r="A362" s="32">
        <f t="shared" si="95"/>
        <v>45816</v>
      </c>
      <c r="B362" s="1">
        <v>45816.534131944441</v>
      </c>
      <c r="C362" t="s">
        <v>60</v>
      </c>
      <c r="D362" t="s">
        <v>60</v>
      </c>
      <c r="E362" t="s">
        <v>60</v>
      </c>
      <c r="F362" t="s">
        <v>61</v>
      </c>
      <c r="G362" t="s">
        <v>62</v>
      </c>
      <c r="H362" t="s">
        <v>63</v>
      </c>
      <c r="I362" t="s">
        <v>77</v>
      </c>
      <c r="J362" t="s">
        <v>65</v>
      </c>
      <c r="K362" t="s">
        <v>66</v>
      </c>
      <c r="L362">
        <v>14</v>
      </c>
      <c r="M362">
        <v>12</v>
      </c>
      <c r="N362">
        <v>168</v>
      </c>
      <c r="O362">
        <v>1003</v>
      </c>
      <c r="P362" t="s">
        <v>244</v>
      </c>
      <c r="Q362" s="1">
        <v>45786.607561307872</v>
      </c>
      <c r="R362">
        <v>151.44499999999999</v>
      </c>
      <c r="S362">
        <v>54.222999999999999</v>
      </c>
      <c r="T362">
        <v>2.7930000000000001</v>
      </c>
      <c r="U362">
        <v>15540</v>
      </c>
      <c r="V362">
        <v>145</v>
      </c>
      <c r="W362">
        <v>4549</v>
      </c>
      <c r="X362">
        <v>3854</v>
      </c>
      <c r="Y362">
        <v>6</v>
      </c>
      <c r="Z362">
        <v>38</v>
      </c>
      <c r="AA362">
        <v>3</v>
      </c>
      <c r="AB362">
        <v>1035</v>
      </c>
      <c r="AC362">
        <v>104</v>
      </c>
      <c r="AD362">
        <v>35.08</v>
      </c>
      <c r="AE362">
        <v>50.267560000000003</v>
      </c>
      <c r="AF362">
        <v>78.599999999999994</v>
      </c>
      <c r="AG362">
        <v>5</v>
      </c>
      <c r="AH362">
        <v>6.5</v>
      </c>
      <c r="AI362">
        <v>6.5</v>
      </c>
      <c r="AJ362">
        <v>2.4</v>
      </c>
      <c r="AK362">
        <v>0.9</v>
      </c>
      <c r="AL362">
        <v>0</v>
      </c>
      <c r="AM362">
        <v>2.4500000000000002</v>
      </c>
      <c r="AN362">
        <v>54.61</v>
      </c>
      <c r="AO362">
        <v>0.93300000000000005</v>
      </c>
      <c r="AP362">
        <v>29.273</v>
      </c>
      <c r="AQ362">
        <v>0.251</v>
      </c>
      <c r="AR362">
        <v>3.9620000000000002</v>
      </c>
      <c r="AS362">
        <v>25.091999999999999</v>
      </c>
      <c r="AT362">
        <v>203.05</v>
      </c>
      <c r="AU362">
        <v>12.917</v>
      </c>
      <c r="AV362">
        <v>16.792000000000002</v>
      </c>
      <c r="AW362">
        <v>16.792000000000002</v>
      </c>
      <c r="AX362">
        <v>6.2</v>
      </c>
      <c r="AY362">
        <v>2.3250000000000002</v>
      </c>
      <c r="AZ362">
        <v>0</v>
      </c>
      <c r="BA362">
        <v>1472</v>
      </c>
      <c r="BB362">
        <v>0</v>
      </c>
      <c r="BC362" t="s">
        <v>74</v>
      </c>
      <c r="BD362">
        <v>0</v>
      </c>
      <c r="BE362" t="s">
        <v>68</v>
      </c>
      <c r="BF362" t="s">
        <v>69</v>
      </c>
      <c r="BG362">
        <v>1.1399999999999999</v>
      </c>
      <c r="BH362">
        <v>0</v>
      </c>
      <c r="BI362" s="1">
        <v>45824.413183101853</v>
      </c>
      <c r="BJ362">
        <v>3.6</v>
      </c>
      <c r="BK362">
        <v>0.77580000000000005</v>
      </c>
      <c r="BL362" s="36">
        <f>HLOOKUP($A362,차량별코스!$E$1:$AZ$20,_xlfn.XLOOKUP(탕데이터!$I362,차량별코스!$D$2:$D$20,차량별코스!$A$2:$A$20),0)</f>
        <v>11</v>
      </c>
      <c r="BM362">
        <f t="shared" si="82"/>
        <v>3018.2779999999993</v>
      </c>
      <c r="BN362">
        <f t="shared" si="83"/>
        <v>304.279</v>
      </c>
      <c r="BO362">
        <f>IF(COUNTIFS($BL$2:$BL362,$BL362,$O$2:$O362,$O362,$G$2:$G362,$G362)=1,_xlfn.MAXIFS($BO$2:$BO361,$O$2:$O361,$O362,$G$2:$G361,$G362)+1,_xlfn.MAXIFS($BO$2:$BO361,$O$2:$O361,$O362,$G$2:$G361,$G362))</f>
        <v>5</v>
      </c>
      <c r="BP362">
        <f t="shared" si="84"/>
        <v>7520.4399999999987</v>
      </c>
      <c r="BQ362">
        <f t="shared" si="85"/>
        <v>777</v>
      </c>
      <c r="BR362">
        <f t="shared" si="86"/>
        <v>1010.1</v>
      </c>
      <c r="BS362">
        <f t="shared" si="87"/>
        <v>1010.1</v>
      </c>
      <c r="BT362">
        <f t="shared" si="88"/>
        <v>372.96</v>
      </c>
      <c r="BU362">
        <f t="shared" si="89"/>
        <v>139.86000000000001</v>
      </c>
      <c r="BV362">
        <f t="shared" si="90"/>
        <v>0</v>
      </c>
      <c r="BW362">
        <f t="shared" si="91"/>
        <v>10830.46</v>
      </c>
      <c r="BX362">
        <f t="shared" si="92"/>
        <v>1003</v>
      </c>
      <c r="BY362" t="str">
        <f t="shared" si="93"/>
        <v>직행1</v>
      </c>
      <c r="BZ362">
        <f t="shared" si="94"/>
        <v>11</v>
      </c>
    </row>
    <row r="363" spans="1:78" x14ac:dyDescent="0.3">
      <c r="A363" s="32">
        <f t="shared" si="95"/>
        <v>45816</v>
      </c>
      <c r="B363" s="1">
        <v>45816.801874999997</v>
      </c>
      <c r="C363" t="s">
        <v>60</v>
      </c>
      <c r="D363" t="s">
        <v>60</v>
      </c>
      <c r="E363" t="s">
        <v>60</v>
      </c>
      <c r="F363" t="s">
        <v>61</v>
      </c>
      <c r="G363" t="s">
        <v>62</v>
      </c>
      <c r="H363" t="s">
        <v>63</v>
      </c>
      <c r="I363" t="s">
        <v>77</v>
      </c>
      <c r="J363" t="s">
        <v>65</v>
      </c>
      <c r="K363" t="s">
        <v>66</v>
      </c>
      <c r="L363">
        <v>14</v>
      </c>
      <c r="M363">
        <v>12</v>
      </c>
      <c r="N363">
        <v>168</v>
      </c>
      <c r="O363">
        <v>1003</v>
      </c>
      <c r="P363" t="s">
        <v>244</v>
      </c>
      <c r="Q363" s="1">
        <v>45786.607561307872</v>
      </c>
      <c r="R363">
        <v>115.983</v>
      </c>
      <c r="S363">
        <v>39.436999999999998</v>
      </c>
      <c r="T363">
        <v>2.9409999999999998</v>
      </c>
      <c r="U363">
        <v>10770</v>
      </c>
      <c r="V363">
        <v>15</v>
      </c>
      <c r="W363">
        <v>2658</v>
      </c>
      <c r="X363">
        <v>3408</v>
      </c>
      <c r="Y363">
        <v>2</v>
      </c>
      <c r="Z363">
        <v>66</v>
      </c>
      <c r="AA363">
        <v>2</v>
      </c>
      <c r="AB363">
        <v>368</v>
      </c>
      <c r="AC363">
        <v>96</v>
      </c>
      <c r="AD363">
        <v>38.770000000000003</v>
      </c>
      <c r="AE363">
        <v>51.567090999999998</v>
      </c>
      <c r="AF363">
        <v>87</v>
      </c>
      <c r="AG363">
        <v>2.7</v>
      </c>
      <c r="AH363">
        <v>4.2</v>
      </c>
      <c r="AI363">
        <v>4.5</v>
      </c>
      <c r="AJ363">
        <v>1.6</v>
      </c>
      <c r="AK363">
        <v>0</v>
      </c>
      <c r="AL363">
        <v>0</v>
      </c>
      <c r="AM363">
        <v>2.58</v>
      </c>
      <c r="AN363">
        <v>52.854999999999997</v>
      </c>
      <c r="AO363">
        <v>0.13900000000000001</v>
      </c>
      <c r="AP363">
        <v>24.68</v>
      </c>
      <c r="AQ363">
        <v>0.29299999999999998</v>
      </c>
      <c r="AR363">
        <v>1.724</v>
      </c>
      <c r="AS363">
        <v>56.905000000000001</v>
      </c>
      <c r="AT363">
        <v>155.15</v>
      </c>
      <c r="AU363">
        <v>4.8150000000000004</v>
      </c>
      <c r="AV363">
        <v>7.49</v>
      </c>
      <c r="AW363">
        <v>8.0250000000000004</v>
      </c>
      <c r="AX363">
        <v>2.8530000000000002</v>
      </c>
      <c r="AY363">
        <v>0</v>
      </c>
      <c r="AZ363">
        <v>0</v>
      </c>
      <c r="BA363">
        <v>1142</v>
      </c>
      <c r="BB363">
        <v>0</v>
      </c>
      <c r="BC363" t="s">
        <v>74</v>
      </c>
      <c r="BD363">
        <v>0</v>
      </c>
      <c r="BE363" t="s">
        <v>68</v>
      </c>
      <c r="BF363" t="s">
        <v>69</v>
      </c>
      <c r="BG363">
        <v>1.1399999999999999</v>
      </c>
      <c r="BH363">
        <v>0</v>
      </c>
      <c r="BI363" s="1">
        <v>45824.413183101853</v>
      </c>
      <c r="BJ363">
        <v>3.6</v>
      </c>
      <c r="BK363">
        <v>0.81689999999999996</v>
      </c>
      <c r="BL363" s="36">
        <f>HLOOKUP($A363,차량별코스!$E$1:$AZ$20,_xlfn.XLOOKUP(탕데이터!$I363,차량별코스!$D$2:$D$20,차량별코스!$A$2:$A$20),0)</f>
        <v>11</v>
      </c>
      <c r="BM363">
        <f t="shared" si="82"/>
        <v>3018.2779999999993</v>
      </c>
      <c r="BN363">
        <f t="shared" si="83"/>
        <v>304.279</v>
      </c>
      <c r="BO363">
        <f>IF(COUNTIFS($BL$2:$BL363,$BL363,$O$2:$O363,$O363,$G$2:$G363,$G363)=1,_xlfn.MAXIFS($BO$2:$BO362,$O$2:$O362,$O363,$G$2:$G362,$G363)+1,_xlfn.MAXIFS($BO$2:$BO362,$O$2:$O362,$O363,$G$2:$G362,$G363))</f>
        <v>5</v>
      </c>
      <c r="BP363">
        <f t="shared" si="84"/>
        <v>6696.9</v>
      </c>
      <c r="BQ363">
        <f t="shared" si="85"/>
        <v>290.79000000000002</v>
      </c>
      <c r="BR363">
        <f t="shared" si="86"/>
        <v>452.34000000000003</v>
      </c>
      <c r="BS363">
        <f t="shared" si="87"/>
        <v>484.65</v>
      </c>
      <c r="BT363">
        <f t="shared" si="88"/>
        <v>172.32</v>
      </c>
      <c r="BU363">
        <f t="shared" si="89"/>
        <v>0</v>
      </c>
      <c r="BV363">
        <f t="shared" si="90"/>
        <v>0</v>
      </c>
      <c r="BW363">
        <f t="shared" si="91"/>
        <v>8096.9999999999991</v>
      </c>
      <c r="BX363">
        <f t="shared" si="92"/>
        <v>1003</v>
      </c>
      <c r="BY363" t="str">
        <f t="shared" si="93"/>
        <v>직행1</v>
      </c>
      <c r="BZ363">
        <f t="shared" si="94"/>
        <v>11</v>
      </c>
    </row>
    <row r="364" spans="1:78" x14ac:dyDescent="0.3">
      <c r="A364" s="32">
        <f t="shared" si="95"/>
        <v>45817</v>
      </c>
      <c r="B364" s="1">
        <v>45817.320868055554</v>
      </c>
      <c r="C364" t="s">
        <v>60</v>
      </c>
      <c r="D364" t="s">
        <v>60</v>
      </c>
      <c r="E364" t="s">
        <v>60</v>
      </c>
      <c r="F364" t="s">
        <v>61</v>
      </c>
      <c r="G364" t="s">
        <v>62</v>
      </c>
      <c r="H364" t="s">
        <v>63</v>
      </c>
      <c r="I364" t="s">
        <v>77</v>
      </c>
      <c r="J364" t="s">
        <v>65</v>
      </c>
      <c r="K364" t="s">
        <v>66</v>
      </c>
      <c r="L364">
        <v>14</v>
      </c>
      <c r="M364">
        <v>12</v>
      </c>
      <c r="N364">
        <v>168</v>
      </c>
      <c r="O364">
        <v>1003</v>
      </c>
      <c r="P364" t="s">
        <v>244</v>
      </c>
      <c r="Q364" s="1">
        <v>45786.607561307872</v>
      </c>
      <c r="R364">
        <v>59.832000000000001</v>
      </c>
      <c r="S364">
        <v>19.585000000000001</v>
      </c>
      <c r="T364">
        <v>3.0550000000000002</v>
      </c>
      <c r="U364">
        <v>6343</v>
      </c>
      <c r="V364">
        <v>471</v>
      </c>
      <c r="W364">
        <v>1276</v>
      </c>
      <c r="X364">
        <v>1666</v>
      </c>
      <c r="Y364">
        <v>2</v>
      </c>
      <c r="Z364">
        <v>24</v>
      </c>
      <c r="AA364">
        <v>0</v>
      </c>
      <c r="AB364">
        <v>0</v>
      </c>
      <c r="AC364">
        <v>96</v>
      </c>
      <c r="AD364">
        <v>33.96</v>
      </c>
      <c r="AE364">
        <v>46.865783999999998</v>
      </c>
      <c r="AF364">
        <v>91.6</v>
      </c>
      <c r="AG364">
        <v>2.4</v>
      </c>
      <c r="AH364">
        <v>2.2000000000000002</v>
      </c>
      <c r="AI364">
        <v>2.1</v>
      </c>
      <c r="AJ364">
        <v>1.6</v>
      </c>
      <c r="AK364">
        <v>0</v>
      </c>
      <c r="AL364">
        <v>0</v>
      </c>
      <c r="AM364">
        <v>2.68</v>
      </c>
      <c r="AN364">
        <v>45.444000000000003</v>
      </c>
      <c r="AO364">
        <v>7.4249999999999998</v>
      </c>
      <c r="AP364">
        <v>20.117000000000001</v>
      </c>
      <c r="AQ364">
        <v>0.26700000000000002</v>
      </c>
      <c r="AR364">
        <v>3.343</v>
      </c>
      <c r="AS364">
        <v>40.112000000000002</v>
      </c>
      <c r="AT364">
        <v>96.18</v>
      </c>
      <c r="AU364">
        <v>2.52</v>
      </c>
      <c r="AV364">
        <v>2.31</v>
      </c>
      <c r="AW364">
        <v>2.2050000000000001</v>
      </c>
      <c r="AX364">
        <v>1.68</v>
      </c>
      <c r="AY364">
        <v>0</v>
      </c>
      <c r="AZ364">
        <v>0</v>
      </c>
      <c r="BA364">
        <v>580</v>
      </c>
      <c r="BB364">
        <v>0</v>
      </c>
      <c r="BC364" t="s">
        <v>74</v>
      </c>
      <c r="BD364">
        <v>0</v>
      </c>
      <c r="BE364" t="s">
        <v>68</v>
      </c>
      <c r="BF364" t="s">
        <v>69</v>
      </c>
      <c r="BG364">
        <v>1.1399999999999999</v>
      </c>
      <c r="BH364">
        <v>0</v>
      </c>
      <c r="BI364" s="1">
        <v>45824.413183101853</v>
      </c>
      <c r="BJ364">
        <v>3.6</v>
      </c>
      <c r="BK364">
        <v>0.84860000000000002</v>
      </c>
      <c r="BL364" s="36">
        <f>HLOOKUP($A364,차량별코스!$E$1:$AZ$20,_xlfn.XLOOKUP(탕데이터!$I364,차량별코스!$D$2:$D$20,차량별코스!$A$2:$A$20),0)</f>
        <v>1</v>
      </c>
      <c r="BM364">
        <f t="shared" si="82"/>
        <v>3018.2779999999993</v>
      </c>
      <c r="BN364">
        <f t="shared" si="83"/>
        <v>333.113</v>
      </c>
      <c r="BO364">
        <f>IF(COUNTIFS($BL$2:$BL364,$BL364,$O$2:$O364,$O364,$G$2:$G364,$G364)=1,_xlfn.MAXIFS($BO$2:$BO363,$O$2:$O363,$O364,$G$2:$G363,$G364)+1,_xlfn.MAXIFS($BO$2:$BO363,$O$2:$O363,$O364,$G$2:$G363,$G364))</f>
        <v>6</v>
      </c>
      <c r="BP364">
        <f t="shared" si="84"/>
        <v>4063.1879999999992</v>
      </c>
      <c r="BQ364">
        <f t="shared" si="85"/>
        <v>152.232</v>
      </c>
      <c r="BR364">
        <f t="shared" si="86"/>
        <v>139.54600000000002</v>
      </c>
      <c r="BS364">
        <f t="shared" si="87"/>
        <v>133.203</v>
      </c>
      <c r="BT364">
        <f t="shared" si="88"/>
        <v>101.488</v>
      </c>
      <c r="BU364">
        <f t="shared" si="89"/>
        <v>0</v>
      </c>
      <c r="BV364">
        <f t="shared" si="90"/>
        <v>0</v>
      </c>
      <c r="BW364">
        <f t="shared" si="91"/>
        <v>4589.6570000000002</v>
      </c>
      <c r="BX364">
        <f t="shared" si="92"/>
        <v>1003</v>
      </c>
      <c r="BY364" t="str">
        <f t="shared" si="93"/>
        <v>직행1</v>
      </c>
      <c r="BZ364">
        <f t="shared" si="94"/>
        <v>1</v>
      </c>
    </row>
    <row r="365" spans="1:78" x14ac:dyDescent="0.3">
      <c r="A365" s="32">
        <f t="shared" si="95"/>
        <v>45817</v>
      </c>
      <c r="B365" s="1">
        <v>45817.440891203703</v>
      </c>
      <c r="C365" t="s">
        <v>60</v>
      </c>
      <c r="D365" t="s">
        <v>60</v>
      </c>
      <c r="E365" t="s">
        <v>60</v>
      </c>
      <c r="F365" t="s">
        <v>61</v>
      </c>
      <c r="G365" t="s">
        <v>62</v>
      </c>
      <c r="H365" t="s">
        <v>63</v>
      </c>
      <c r="I365" t="s">
        <v>77</v>
      </c>
      <c r="J365" t="s">
        <v>65</v>
      </c>
      <c r="K365" t="s">
        <v>66</v>
      </c>
      <c r="L365">
        <v>14</v>
      </c>
      <c r="M365">
        <v>12</v>
      </c>
      <c r="N365">
        <v>168</v>
      </c>
      <c r="O365">
        <v>1003</v>
      </c>
      <c r="P365" t="s">
        <v>244</v>
      </c>
      <c r="Q365" s="1">
        <v>45786.607561307872</v>
      </c>
      <c r="R365">
        <v>67.763000000000005</v>
      </c>
      <c r="S365">
        <v>26.773</v>
      </c>
      <c r="T365">
        <v>2.5310000000000001</v>
      </c>
      <c r="U365">
        <v>8904</v>
      </c>
      <c r="V365">
        <v>1265</v>
      </c>
      <c r="W365">
        <v>2212</v>
      </c>
      <c r="X365">
        <v>1807</v>
      </c>
      <c r="Y365">
        <v>3</v>
      </c>
      <c r="Z365">
        <v>30</v>
      </c>
      <c r="AA365">
        <v>1</v>
      </c>
      <c r="AB365">
        <v>488</v>
      </c>
      <c r="AC365">
        <v>90</v>
      </c>
      <c r="AD365">
        <v>27.4</v>
      </c>
      <c r="AE365">
        <v>44.95055</v>
      </c>
      <c r="AF365">
        <v>80.7</v>
      </c>
      <c r="AG365">
        <v>5.4</v>
      </c>
      <c r="AH365">
        <v>7.4</v>
      </c>
      <c r="AI365">
        <v>5.2</v>
      </c>
      <c r="AJ365">
        <v>1.4</v>
      </c>
      <c r="AK365">
        <v>0</v>
      </c>
      <c r="AL365">
        <v>0</v>
      </c>
      <c r="AM365">
        <v>2.2200000000000002</v>
      </c>
      <c r="AN365">
        <v>53.704999999999998</v>
      </c>
      <c r="AO365">
        <v>14.207000000000001</v>
      </c>
      <c r="AP365">
        <v>24.843</v>
      </c>
      <c r="AQ365">
        <v>0.26600000000000001</v>
      </c>
      <c r="AR365">
        <v>4.4269999999999996</v>
      </c>
      <c r="AS365">
        <v>44.271999999999998</v>
      </c>
      <c r="AT365">
        <v>119.705</v>
      </c>
      <c r="AU365">
        <v>8.01</v>
      </c>
      <c r="AV365">
        <v>10.977</v>
      </c>
      <c r="AW365">
        <v>7.7130000000000001</v>
      </c>
      <c r="AX365">
        <v>2.077</v>
      </c>
      <c r="AY365">
        <v>0</v>
      </c>
      <c r="AZ365">
        <v>0</v>
      </c>
      <c r="BA365">
        <v>661</v>
      </c>
      <c r="BB365">
        <v>0</v>
      </c>
      <c r="BC365" t="s">
        <v>74</v>
      </c>
      <c r="BD365">
        <v>0</v>
      </c>
      <c r="BE365" t="s">
        <v>68</v>
      </c>
      <c r="BF365" t="s">
        <v>69</v>
      </c>
      <c r="BG365">
        <v>1.1399999999999999</v>
      </c>
      <c r="BH365">
        <v>0</v>
      </c>
      <c r="BI365" s="1">
        <v>45824.413183101853</v>
      </c>
      <c r="BJ365">
        <v>3.6</v>
      </c>
      <c r="BK365">
        <v>0.70309999999999995</v>
      </c>
      <c r="BL365" s="36">
        <f>HLOOKUP($A365,차량별코스!$E$1:$AZ$20,_xlfn.XLOOKUP(탕데이터!$I365,차량별코스!$D$2:$D$20,차량별코스!$A$2:$A$20),0)</f>
        <v>1</v>
      </c>
      <c r="BM365">
        <f t="shared" si="82"/>
        <v>3018.2779999999993</v>
      </c>
      <c r="BN365">
        <f t="shared" si="83"/>
        <v>333.113</v>
      </c>
      <c r="BO365">
        <f>IF(COUNTIFS($BL$2:$BL365,$BL365,$O$2:$O365,$O365,$G$2:$G365,$G365)=1,_xlfn.MAXIFS($BO$2:$BO364,$O$2:$O364,$O365,$G$2:$G364,$G365)+1,_xlfn.MAXIFS($BO$2:$BO364,$O$2:$O364,$O365,$G$2:$G364,$G365))</f>
        <v>6</v>
      </c>
      <c r="BP365">
        <f t="shared" si="84"/>
        <v>3708.5280000000002</v>
      </c>
      <c r="BQ365">
        <f t="shared" si="85"/>
        <v>480.81600000000003</v>
      </c>
      <c r="BR365">
        <f t="shared" si="86"/>
        <v>658.89600000000007</v>
      </c>
      <c r="BS365">
        <f t="shared" si="87"/>
        <v>463.00800000000004</v>
      </c>
      <c r="BT365">
        <f t="shared" si="88"/>
        <v>124.65599999999999</v>
      </c>
      <c r="BU365">
        <f t="shared" si="89"/>
        <v>0</v>
      </c>
      <c r="BV365">
        <f t="shared" si="90"/>
        <v>0</v>
      </c>
      <c r="BW365">
        <f t="shared" si="91"/>
        <v>5435.9039999999995</v>
      </c>
      <c r="BX365">
        <f t="shared" si="92"/>
        <v>1003</v>
      </c>
      <c r="BY365" t="str">
        <f t="shared" si="93"/>
        <v>직행1</v>
      </c>
      <c r="BZ365">
        <f t="shared" si="94"/>
        <v>1</v>
      </c>
    </row>
    <row r="366" spans="1:78" x14ac:dyDescent="0.3">
      <c r="A366" s="32">
        <f t="shared" si="95"/>
        <v>45817</v>
      </c>
      <c r="B366" s="1">
        <v>45817.60056712963</v>
      </c>
      <c r="C366" t="s">
        <v>60</v>
      </c>
      <c r="D366" t="s">
        <v>60</v>
      </c>
      <c r="E366" t="s">
        <v>60</v>
      </c>
      <c r="F366" t="s">
        <v>61</v>
      </c>
      <c r="G366" t="s">
        <v>62</v>
      </c>
      <c r="H366" t="s">
        <v>63</v>
      </c>
      <c r="I366" t="s">
        <v>77</v>
      </c>
      <c r="J366" t="s">
        <v>65</v>
      </c>
      <c r="K366" t="s">
        <v>66</v>
      </c>
      <c r="L366">
        <v>14</v>
      </c>
      <c r="M366">
        <v>12</v>
      </c>
      <c r="N366">
        <v>168</v>
      </c>
      <c r="O366">
        <v>1003</v>
      </c>
      <c r="P366" t="s">
        <v>244</v>
      </c>
      <c r="Q366" s="1">
        <v>45786.607561307872</v>
      </c>
      <c r="R366">
        <v>101.65900000000001</v>
      </c>
      <c r="S366">
        <v>35.249000000000002</v>
      </c>
      <c r="T366">
        <v>2.8839999999999999</v>
      </c>
      <c r="U366">
        <v>10332</v>
      </c>
      <c r="V366">
        <v>48</v>
      </c>
      <c r="W366">
        <v>2461</v>
      </c>
      <c r="X366">
        <v>3019</v>
      </c>
      <c r="Y366">
        <v>3</v>
      </c>
      <c r="Z366">
        <v>34</v>
      </c>
      <c r="AA366">
        <v>1</v>
      </c>
      <c r="AB366">
        <v>537</v>
      </c>
      <c r="AC366">
        <v>88</v>
      </c>
      <c r="AD366">
        <v>35.42</v>
      </c>
      <c r="AE366">
        <v>46.781582999999998</v>
      </c>
      <c r="AF366">
        <v>26.3</v>
      </c>
      <c r="AG366">
        <v>18.100000000000001</v>
      </c>
      <c r="AH366">
        <v>23.8</v>
      </c>
      <c r="AI366">
        <v>28.7</v>
      </c>
      <c r="AJ366">
        <v>3.1</v>
      </c>
      <c r="AK366">
        <v>0</v>
      </c>
      <c r="AL366">
        <v>0</v>
      </c>
      <c r="AM366">
        <v>2.5299999999999998</v>
      </c>
      <c r="AN366">
        <v>48.47</v>
      </c>
      <c r="AO366">
        <v>0.46500000000000002</v>
      </c>
      <c r="AP366">
        <v>23.818999999999999</v>
      </c>
      <c r="AQ366">
        <v>0.29499999999999998</v>
      </c>
      <c r="AR366">
        <v>2.9510000000000001</v>
      </c>
      <c r="AS366">
        <v>33.445</v>
      </c>
      <c r="AT366">
        <v>45.148000000000003</v>
      </c>
      <c r="AU366">
        <v>31.071999999999999</v>
      </c>
      <c r="AV366">
        <v>40.856999999999999</v>
      </c>
      <c r="AW366">
        <v>49.268000000000001</v>
      </c>
      <c r="AX366">
        <v>5.3220000000000001</v>
      </c>
      <c r="AY366">
        <v>0</v>
      </c>
      <c r="AZ366">
        <v>0</v>
      </c>
      <c r="BA366">
        <v>993</v>
      </c>
      <c r="BB366">
        <v>0</v>
      </c>
      <c r="BC366" t="s">
        <v>74</v>
      </c>
      <c r="BD366">
        <v>0</v>
      </c>
      <c r="BE366" t="s">
        <v>68</v>
      </c>
      <c r="BF366" t="s">
        <v>69</v>
      </c>
      <c r="BG366">
        <v>1.1399999999999999</v>
      </c>
      <c r="BH366">
        <v>0</v>
      </c>
      <c r="BI366" s="1">
        <v>45824.413183101853</v>
      </c>
      <c r="BJ366">
        <v>3.6</v>
      </c>
      <c r="BK366">
        <v>0.80110000000000003</v>
      </c>
      <c r="BL366" s="36">
        <f>HLOOKUP($A366,차량별코스!$E$1:$AZ$20,_xlfn.XLOOKUP(탕데이터!$I366,차량별코스!$D$2:$D$20,차량별코스!$A$2:$A$20),0)</f>
        <v>1</v>
      </c>
      <c r="BM366">
        <f t="shared" si="82"/>
        <v>3018.2779999999993</v>
      </c>
      <c r="BN366">
        <f t="shared" si="83"/>
        <v>333.113</v>
      </c>
      <c r="BO366">
        <f>IF(COUNTIFS($BL$2:$BL366,$BL366,$O$2:$O366,$O366,$G$2:$G366,$G366)=1,_xlfn.MAXIFS($BO$2:$BO365,$O$2:$O365,$O366,$G$2:$G365,$G366)+1,_xlfn.MAXIFS($BO$2:$BO365,$O$2:$O365,$O366,$G$2:$G365,$G366))</f>
        <v>6</v>
      </c>
      <c r="BP366">
        <f t="shared" si="84"/>
        <v>208.31600000000026</v>
      </c>
      <c r="BQ366">
        <f t="shared" si="85"/>
        <v>1870.0920000000003</v>
      </c>
      <c r="BR366">
        <f t="shared" si="86"/>
        <v>2459.0160000000001</v>
      </c>
      <c r="BS366">
        <f t="shared" si="87"/>
        <v>2965.2839999999997</v>
      </c>
      <c r="BT366">
        <f t="shared" si="88"/>
        <v>320.29199999999997</v>
      </c>
      <c r="BU366">
        <f t="shared" si="89"/>
        <v>0</v>
      </c>
      <c r="BV366">
        <f t="shared" si="90"/>
        <v>0</v>
      </c>
      <c r="BW366">
        <f t="shared" si="91"/>
        <v>7823.0000000000009</v>
      </c>
      <c r="BX366">
        <f t="shared" si="92"/>
        <v>1003</v>
      </c>
      <c r="BY366" t="str">
        <f t="shared" si="93"/>
        <v>직행1</v>
      </c>
      <c r="BZ366">
        <f t="shared" si="94"/>
        <v>1</v>
      </c>
    </row>
    <row r="367" spans="1:78" x14ac:dyDescent="0.3">
      <c r="A367" s="32">
        <f t="shared" si="95"/>
        <v>45817</v>
      </c>
      <c r="B367" s="1">
        <v>45817.747245370374</v>
      </c>
      <c r="C367" t="s">
        <v>60</v>
      </c>
      <c r="D367" t="s">
        <v>60</v>
      </c>
      <c r="E367" t="s">
        <v>60</v>
      </c>
      <c r="F367" t="s">
        <v>61</v>
      </c>
      <c r="G367" t="s">
        <v>62</v>
      </c>
      <c r="H367" t="s">
        <v>63</v>
      </c>
      <c r="I367" t="s">
        <v>77</v>
      </c>
      <c r="J367" t="s">
        <v>65</v>
      </c>
      <c r="K367" t="s">
        <v>66</v>
      </c>
      <c r="L367">
        <v>14</v>
      </c>
      <c r="M367">
        <v>12</v>
      </c>
      <c r="N367">
        <v>168</v>
      </c>
      <c r="O367">
        <v>1003</v>
      </c>
      <c r="P367" t="s">
        <v>244</v>
      </c>
      <c r="Q367" s="1">
        <v>45786.607561307872</v>
      </c>
      <c r="R367">
        <v>103.85899999999999</v>
      </c>
      <c r="S367">
        <v>33.863</v>
      </c>
      <c r="T367">
        <v>3.0670000000000002</v>
      </c>
      <c r="U367">
        <v>10417</v>
      </c>
      <c r="V367">
        <v>839</v>
      </c>
      <c r="W367">
        <v>1678</v>
      </c>
      <c r="X367">
        <v>2775</v>
      </c>
      <c r="Y367">
        <v>3</v>
      </c>
      <c r="Z367">
        <v>38</v>
      </c>
      <c r="AA367">
        <v>0</v>
      </c>
      <c r="AB367">
        <v>0</v>
      </c>
      <c r="AC367">
        <v>90</v>
      </c>
      <c r="AD367">
        <v>35.89</v>
      </c>
      <c r="AE367">
        <v>47.328139</v>
      </c>
      <c r="AF367">
        <v>88.4</v>
      </c>
      <c r="AG367">
        <v>3.1</v>
      </c>
      <c r="AH367">
        <v>4.0999999999999996</v>
      </c>
      <c r="AI367">
        <v>3.6</v>
      </c>
      <c r="AJ367">
        <v>0.7</v>
      </c>
      <c r="AK367">
        <v>0</v>
      </c>
      <c r="AL367">
        <v>0</v>
      </c>
      <c r="AM367">
        <v>2.69</v>
      </c>
      <c r="AN367">
        <v>45.744</v>
      </c>
      <c r="AO367">
        <v>8.0540000000000003</v>
      </c>
      <c r="AP367">
        <v>16.108000000000001</v>
      </c>
      <c r="AQ367">
        <v>0.26</v>
      </c>
      <c r="AR367">
        <v>2.8889999999999998</v>
      </c>
      <c r="AS367">
        <v>36.588000000000001</v>
      </c>
      <c r="AT367">
        <v>153.227</v>
      </c>
      <c r="AU367">
        <v>5.3730000000000002</v>
      </c>
      <c r="AV367">
        <v>7.1070000000000002</v>
      </c>
      <c r="AW367">
        <v>6.24</v>
      </c>
      <c r="AX367">
        <v>1.2130000000000001</v>
      </c>
      <c r="AY367">
        <v>0</v>
      </c>
      <c r="AZ367">
        <v>0</v>
      </c>
      <c r="BA367">
        <v>1017</v>
      </c>
      <c r="BB367">
        <v>0</v>
      </c>
      <c r="BC367" t="s">
        <v>74</v>
      </c>
      <c r="BD367">
        <v>0</v>
      </c>
      <c r="BE367" t="s">
        <v>68</v>
      </c>
      <c r="BF367" t="s">
        <v>69</v>
      </c>
      <c r="BG367">
        <v>1.1399999999999999</v>
      </c>
      <c r="BH367">
        <v>0</v>
      </c>
      <c r="BI367" s="1">
        <v>45824.413183101853</v>
      </c>
      <c r="BJ367">
        <v>3.6</v>
      </c>
      <c r="BK367">
        <v>0.85199999999999998</v>
      </c>
      <c r="BL367" s="36">
        <f>HLOOKUP($A367,차량별코스!$E$1:$AZ$20,_xlfn.XLOOKUP(탕데이터!$I367,차량별코스!$D$2:$D$20,차량별코스!$A$2:$A$20),0)</f>
        <v>1</v>
      </c>
      <c r="BM367">
        <f t="shared" si="82"/>
        <v>3018.2779999999993</v>
      </c>
      <c r="BN367">
        <f t="shared" si="83"/>
        <v>333.113</v>
      </c>
      <c r="BO367">
        <f>IF(COUNTIFS($BL$2:$BL367,$BL367,$O$2:$O367,$O367,$G$2:$G367,$G367)=1,_xlfn.MAXIFS($BO$2:$BO366,$O$2:$O366,$O367,$G$2:$G366,$G367)+1,_xlfn.MAXIFS($BO$2:$BO366,$O$2:$O366,$O367,$G$2:$G366,$G367))</f>
        <v>6</v>
      </c>
      <c r="BP367">
        <f t="shared" si="84"/>
        <v>6691.6280000000006</v>
      </c>
      <c r="BQ367">
        <f t="shared" si="85"/>
        <v>322.92700000000002</v>
      </c>
      <c r="BR367">
        <f t="shared" si="86"/>
        <v>427.09699999999992</v>
      </c>
      <c r="BS367">
        <f t="shared" si="87"/>
        <v>375.01200000000006</v>
      </c>
      <c r="BT367">
        <f t="shared" si="88"/>
        <v>72.918999999999997</v>
      </c>
      <c r="BU367">
        <f t="shared" si="89"/>
        <v>0</v>
      </c>
      <c r="BV367">
        <f t="shared" si="90"/>
        <v>0</v>
      </c>
      <c r="BW367">
        <f t="shared" si="91"/>
        <v>7889.5829999999996</v>
      </c>
      <c r="BX367">
        <f t="shared" si="92"/>
        <v>1003</v>
      </c>
      <c r="BY367" t="str">
        <f t="shared" si="93"/>
        <v>직행1</v>
      </c>
      <c r="BZ367">
        <f t="shared" si="94"/>
        <v>1</v>
      </c>
    </row>
    <row r="368" spans="1:78" x14ac:dyDescent="0.3">
      <c r="A368" s="32">
        <f t="shared" si="95"/>
        <v>45818</v>
      </c>
      <c r="B368" s="1">
        <v>45818.302673611113</v>
      </c>
      <c r="C368" t="s">
        <v>60</v>
      </c>
      <c r="D368" t="s">
        <v>60</v>
      </c>
      <c r="E368" t="s">
        <v>60</v>
      </c>
      <c r="F368" t="s">
        <v>61</v>
      </c>
      <c r="G368" t="s">
        <v>62</v>
      </c>
      <c r="H368" t="s">
        <v>63</v>
      </c>
      <c r="I368" t="s">
        <v>77</v>
      </c>
      <c r="J368" t="s">
        <v>65</v>
      </c>
      <c r="K368" t="s">
        <v>66</v>
      </c>
      <c r="L368">
        <v>14</v>
      </c>
      <c r="M368">
        <v>12</v>
      </c>
      <c r="N368">
        <v>168</v>
      </c>
      <c r="O368">
        <v>1003</v>
      </c>
      <c r="P368" t="s">
        <v>244</v>
      </c>
      <c r="Q368" s="1">
        <v>45786.607561307872</v>
      </c>
      <c r="R368">
        <v>97.617999999999995</v>
      </c>
      <c r="S368">
        <v>32.561</v>
      </c>
      <c r="T368">
        <v>2.9980000000000002</v>
      </c>
      <c r="U368">
        <v>10261</v>
      </c>
      <c r="V368">
        <v>274</v>
      </c>
      <c r="W368">
        <v>2442</v>
      </c>
      <c r="X368">
        <v>2927</v>
      </c>
      <c r="Y368">
        <v>2</v>
      </c>
      <c r="Z368">
        <v>41</v>
      </c>
      <c r="AA368">
        <v>1</v>
      </c>
      <c r="AB368">
        <v>436</v>
      </c>
      <c r="AC368">
        <v>90</v>
      </c>
      <c r="AD368">
        <v>34.25</v>
      </c>
      <c r="AE368">
        <v>46.577184000000003</v>
      </c>
      <c r="AF368">
        <v>64.400000000000006</v>
      </c>
      <c r="AG368">
        <v>9.5</v>
      </c>
      <c r="AH368">
        <v>12.3</v>
      </c>
      <c r="AI368">
        <v>12</v>
      </c>
      <c r="AJ368">
        <v>1.7</v>
      </c>
      <c r="AK368">
        <v>0</v>
      </c>
      <c r="AL368">
        <v>0</v>
      </c>
      <c r="AM368">
        <v>2.63</v>
      </c>
      <c r="AN368">
        <v>46.039000000000001</v>
      </c>
      <c r="AO368">
        <v>2.67</v>
      </c>
      <c r="AP368">
        <v>23.798999999999999</v>
      </c>
      <c r="AQ368">
        <v>0.29699999999999999</v>
      </c>
      <c r="AR368">
        <v>2.0489999999999999</v>
      </c>
      <c r="AS368">
        <v>42</v>
      </c>
      <c r="AT368">
        <v>109.48</v>
      </c>
      <c r="AU368">
        <v>16.149999999999999</v>
      </c>
      <c r="AV368">
        <v>20.91</v>
      </c>
      <c r="AW368">
        <v>20.399999999999999</v>
      </c>
      <c r="AX368">
        <v>2.89</v>
      </c>
      <c r="AY368">
        <v>0</v>
      </c>
      <c r="AZ368">
        <v>0</v>
      </c>
      <c r="BA368">
        <v>940</v>
      </c>
      <c r="BB368">
        <v>0</v>
      </c>
      <c r="BC368" t="s">
        <v>74</v>
      </c>
      <c r="BD368">
        <v>0</v>
      </c>
      <c r="BE368" t="s">
        <v>68</v>
      </c>
      <c r="BF368" t="s">
        <v>69</v>
      </c>
      <c r="BG368">
        <v>1.1399999999999999</v>
      </c>
      <c r="BH368">
        <v>0</v>
      </c>
      <c r="BI368" s="1">
        <v>45824.413183101853</v>
      </c>
      <c r="BJ368">
        <v>3.6</v>
      </c>
      <c r="BK368">
        <v>0.83279999999999998</v>
      </c>
      <c r="BL368" s="36">
        <f>HLOOKUP($A368,차량별코스!$E$1:$AZ$20,_xlfn.XLOOKUP(탕데이터!$I368,차량별코스!$D$2:$D$20,차량별코스!$A$2:$A$20),0)</f>
        <v>2</v>
      </c>
      <c r="BM368">
        <f t="shared" si="82"/>
        <v>3018.2779999999993</v>
      </c>
      <c r="BN368">
        <f t="shared" si="83"/>
        <v>349.11400000000003</v>
      </c>
      <c r="BO368">
        <f>IF(COUNTIFS($BL$2:$BL368,$BL368,$O$2:$O368,$O368,$G$2:$G368,$G368)=1,_xlfn.MAXIFS($BO$2:$BO367,$O$2:$O367,$O368,$G$2:$G367,$G368)+1,_xlfn.MAXIFS($BO$2:$BO367,$O$2:$O367,$O368,$G$2:$G367,$G368))</f>
        <v>7</v>
      </c>
      <c r="BP368">
        <f t="shared" si="84"/>
        <v>3892.0839999999998</v>
      </c>
      <c r="BQ368">
        <f t="shared" si="85"/>
        <v>974.79499999999996</v>
      </c>
      <c r="BR368">
        <f t="shared" si="86"/>
        <v>1262.1030000000001</v>
      </c>
      <c r="BS368">
        <f t="shared" si="87"/>
        <v>1231.32</v>
      </c>
      <c r="BT368">
        <f t="shared" si="88"/>
        <v>174.43700000000001</v>
      </c>
      <c r="BU368">
        <f t="shared" si="89"/>
        <v>0</v>
      </c>
      <c r="BV368">
        <f t="shared" si="90"/>
        <v>0</v>
      </c>
      <c r="BW368">
        <f t="shared" si="91"/>
        <v>7534.7389999999996</v>
      </c>
      <c r="BX368">
        <f t="shared" si="92"/>
        <v>1003</v>
      </c>
      <c r="BY368" t="str">
        <f t="shared" si="93"/>
        <v>직행1</v>
      </c>
      <c r="BZ368">
        <f t="shared" si="94"/>
        <v>2</v>
      </c>
    </row>
    <row r="369" spans="1:78" x14ac:dyDescent="0.3">
      <c r="A369" s="32">
        <f t="shared" si="95"/>
        <v>45818</v>
      </c>
      <c r="B369" s="1">
        <v>45818.490601851852</v>
      </c>
      <c r="C369" t="s">
        <v>60</v>
      </c>
      <c r="D369" t="s">
        <v>60</v>
      </c>
      <c r="E369" t="s">
        <v>60</v>
      </c>
      <c r="F369" t="s">
        <v>61</v>
      </c>
      <c r="G369" t="s">
        <v>62</v>
      </c>
      <c r="H369" t="s">
        <v>63</v>
      </c>
      <c r="I369" t="s">
        <v>77</v>
      </c>
      <c r="J369" t="s">
        <v>65</v>
      </c>
      <c r="K369" t="s">
        <v>66</v>
      </c>
      <c r="L369">
        <v>14</v>
      </c>
      <c r="M369">
        <v>12</v>
      </c>
      <c r="N369">
        <v>168</v>
      </c>
      <c r="O369">
        <v>1003</v>
      </c>
      <c r="P369" t="s">
        <v>244</v>
      </c>
      <c r="Q369" s="1">
        <v>45786.607561307872</v>
      </c>
      <c r="R369">
        <v>98.135999999999996</v>
      </c>
      <c r="S369">
        <v>35.136000000000003</v>
      </c>
      <c r="T369">
        <v>2.7930000000000001</v>
      </c>
      <c r="U369">
        <v>11074</v>
      </c>
      <c r="V369">
        <v>322</v>
      </c>
      <c r="W369">
        <v>2819</v>
      </c>
      <c r="X369">
        <v>2808</v>
      </c>
      <c r="Y369">
        <v>4</v>
      </c>
      <c r="Z369">
        <v>18</v>
      </c>
      <c r="AA369">
        <v>2</v>
      </c>
      <c r="AB369">
        <v>270</v>
      </c>
      <c r="AC369">
        <v>92</v>
      </c>
      <c r="AD369">
        <v>31.9</v>
      </c>
      <c r="AE369">
        <v>44.534154999999998</v>
      </c>
      <c r="AF369">
        <v>90.9</v>
      </c>
      <c r="AG369">
        <v>2.7</v>
      </c>
      <c r="AH369">
        <v>3.3</v>
      </c>
      <c r="AI369">
        <v>2.6</v>
      </c>
      <c r="AJ369">
        <v>0.6</v>
      </c>
      <c r="AK369">
        <v>0</v>
      </c>
      <c r="AL369">
        <v>0</v>
      </c>
      <c r="AM369">
        <v>2.4500000000000002</v>
      </c>
      <c r="AN369">
        <v>47.442</v>
      </c>
      <c r="AO369">
        <v>2.9079999999999999</v>
      </c>
      <c r="AP369">
        <v>25.456</v>
      </c>
      <c r="AQ369">
        <v>0.28499999999999998</v>
      </c>
      <c r="AR369">
        <v>4.0759999999999996</v>
      </c>
      <c r="AS369">
        <v>18.341999999999999</v>
      </c>
      <c r="AT369">
        <v>166.65</v>
      </c>
      <c r="AU369">
        <v>4.95</v>
      </c>
      <c r="AV369">
        <v>6.05</v>
      </c>
      <c r="AW369">
        <v>4.7670000000000003</v>
      </c>
      <c r="AX369">
        <v>1.1000000000000001</v>
      </c>
      <c r="AY369">
        <v>0</v>
      </c>
      <c r="AZ369">
        <v>0</v>
      </c>
      <c r="BA369">
        <v>954</v>
      </c>
      <c r="BB369">
        <v>0</v>
      </c>
      <c r="BC369" t="s">
        <v>74</v>
      </c>
      <c r="BD369">
        <v>0</v>
      </c>
      <c r="BE369" t="s">
        <v>68</v>
      </c>
      <c r="BF369" t="s">
        <v>69</v>
      </c>
      <c r="BG369">
        <v>1.1399999999999999</v>
      </c>
      <c r="BH369">
        <v>0</v>
      </c>
      <c r="BI369" s="1">
        <v>45824.413183101853</v>
      </c>
      <c r="BJ369">
        <v>3.6</v>
      </c>
      <c r="BK369">
        <v>0.77580000000000005</v>
      </c>
      <c r="BL369" s="36">
        <f>HLOOKUP($A369,차량별코스!$E$1:$AZ$20,_xlfn.XLOOKUP(탕데이터!$I369,차량별코스!$D$2:$D$20,차량별코스!$A$2:$A$20),0)</f>
        <v>2</v>
      </c>
      <c r="BM369">
        <f t="shared" si="82"/>
        <v>3018.2779999999993</v>
      </c>
      <c r="BN369">
        <f t="shared" si="83"/>
        <v>349.11400000000003</v>
      </c>
      <c r="BO369">
        <f>IF(COUNTIFS($BL$2:$BL369,$BL369,$O$2:$O369,$O369,$G$2:$G369,$G369)=1,_xlfn.MAXIFS($BO$2:$BO368,$O$2:$O368,$O369,$G$2:$G368,$G369)+1,_xlfn.MAXIFS($BO$2:$BO368,$O$2:$O368,$O369,$G$2:$G368,$G369))</f>
        <v>7</v>
      </c>
      <c r="BP369">
        <f t="shared" si="84"/>
        <v>6925.2659999999996</v>
      </c>
      <c r="BQ369">
        <f t="shared" si="85"/>
        <v>298.99800000000005</v>
      </c>
      <c r="BR369">
        <f t="shared" si="86"/>
        <v>365.44200000000001</v>
      </c>
      <c r="BS369">
        <f t="shared" si="87"/>
        <v>287.92400000000004</v>
      </c>
      <c r="BT369">
        <f t="shared" si="88"/>
        <v>66.444000000000003</v>
      </c>
      <c r="BU369">
        <f t="shared" si="89"/>
        <v>0</v>
      </c>
      <c r="BV369">
        <f t="shared" si="90"/>
        <v>0</v>
      </c>
      <c r="BW369">
        <f t="shared" si="91"/>
        <v>7944.0739999999996</v>
      </c>
      <c r="BX369">
        <f t="shared" si="92"/>
        <v>1003</v>
      </c>
      <c r="BY369" t="str">
        <f t="shared" si="93"/>
        <v>직행1</v>
      </c>
      <c r="BZ369">
        <f t="shared" si="94"/>
        <v>2</v>
      </c>
    </row>
    <row r="370" spans="1:78" x14ac:dyDescent="0.3">
      <c r="A370" s="32">
        <f t="shared" si="95"/>
        <v>45818</v>
      </c>
      <c r="B370" s="1">
        <v>45818.650706018518</v>
      </c>
      <c r="C370" t="s">
        <v>60</v>
      </c>
      <c r="D370" t="s">
        <v>60</v>
      </c>
      <c r="E370" t="s">
        <v>60</v>
      </c>
      <c r="F370" t="s">
        <v>61</v>
      </c>
      <c r="G370" t="s">
        <v>62</v>
      </c>
      <c r="H370" t="s">
        <v>63</v>
      </c>
      <c r="I370" t="s">
        <v>77</v>
      </c>
      <c r="J370" t="s">
        <v>65</v>
      </c>
      <c r="K370" t="s">
        <v>66</v>
      </c>
      <c r="L370">
        <v>14</v>
      </c>
      <c r="M370">
        <v>12</v>
      </c>
      <c r="N370">
        <v>168</v>
      </c>
      <c r="O370">
        <v>1003</v>
      </c>
      <c r="P370" t="s">
        <v>244</v>
      </c>
      <c r="Q370" s="1">
        <v>45786.607561307872</v>
      </c>
      <c r="R370">
        <v>153.36000000000001</v>
      </c>
      <c r="S370">
        <v>49.646999999999998</v>
      </c>
      <c r="T370">
        <v>3.089</v>
      </c>
      <c r="U370">
        <v>15294</v>
      </c>
      <c r="V370">
        <v>196</v>
      </c>
      <c r="W370">
        <v>3954</v>
      </c>
      <c r="X370">
        <v>4122</v>
      </c>
      <c r="Y370">
        <v>3</v>
      </c>
      <c r="Z370">
        <v>40</v>
      </c>
      <c r="AA370">
        <v>2</v>
      </c>
      <c r="AB370">
        <v>562</v>
      </c>
      <c r="AC370">
        <v>89</v>
      </c>
      <c r="AD370">
        <v>36.1</v>
      </c>
      <c r="AE370">
        <v>49.541988000000003</v>
      </c>
      <c r="AF370">
        <v>66.400000000000006</v>
      </c>
      <c r="AG370">
        <v>7.9</v>
      </c>
      <c r="AH370">
        <v>8.3000000000000007</v>
      </c>
      <c r="AI370">
        <v>14.5</v>
      </c>
      <c r="AJ370">
        <v>2.9</v>
      </c>
      <c r="AK370">
        <v>0</v>
      </c>
      <c r="AL370">
        <v>0</v>
      </c>
      <c r="AM370">
        <v>2.71</v>
      </c>
      <c r="AN370">
        <v>47.896000000000001</v>
      </c>
      <c r="AO370">
        <v>1.282</v>
      </c>
      <c r="AP370">
        <v>25.853000000000002</v>
      </c>
      <c r="AQ370">
        <v>0.26700000000000002</v>
      </c>
      <c r="AR370">
        <v>1.956</v>
      </c>
      <c r="AS370">
        <v>26.082000000000001</v>
      </c>
      <c r="AT370">
        <v>168.21299999999999</v>
      </c>
      <c r="AU370">
        <v>20.013000000000002</v>
      </c>
      <c r="AV370">
        <v>21.027000000000001</v>
      </c>
      <c r="AW370">
        <v>36.732999999999997</v>
      </c>
      <c r="AX370">
        <v>7.3470000000000004</v>
      </c>
      <c r="AY370">
        <v>0</v>
      </c>
      <c r="AZ370">
        <v>0</v>
      </c>
      <c r="BA370">
        <v>1497</v>
      </c>
      <c r="BB370">
        <v>0</v>
      </c>
      <c r="BC370" t="s">
        <v>74</v>
      </c>
      <c r="BD370">
        <v>0</v>
      </c>
      <c r="BE370" t="s">
        <v>68</v>
      </c>
      <c r="BF370" t="s">
        <v>69</v>
      </c>
      <c r="BG370">
        <v>1.1399999999999999</v>
      </c>
      <c r="BH370">
        <v>0</v>
      </c>
      <c r="BI370" s="1">
        <v>45824.413183101853</v>
      </c>
      <c r="BJ370">
        <v>3.6</v>
      </c>
      <c r="BK370">
        <v>0.85809999999999997</v>
      </c>
      <c r="BL370" s="36">
        <f>HLOOKUP($A370,차량별코스!$E$1:$AZ$20,_xlfn.XLOOKUP(탕데이터!$I370,차량별코스!$D$2:$D$20,차량별코스!$A$2:$A$20),0)</f>
        <v>2</v>
      </c>
      <c r="BM370">
        <f t="shared" si="82"/>
        <v>3018.2779999999993</v>
      </c>
      <c r="BN370">
        <f t="shared" si="83"/>
        <v>349.11400000000003</v>
      </c>
      <c r="BO370">
        <f>IF(COUNTIFS($BL$2:$BL370,$BL370,$O$2:$O370,$O370,$G$2:$G370,$G370)=1,_xlfn.MAXIFS($BO$2:$BO369,$O$2:$O369,$O370,$G$2:$G369,$G370)+1,_xlfn.MAXIFS($BO$2:$BO369,$O$2:$O369,$O370,$G$2:$G369,$G370))</f>
        <v>7</v>
      </c>
      <c r="BP370">
        <f t="shared" si="84"/>
        <v>6005.2160000000003</v>
      </c>
      <c r="BQ370">
        <f t="shared" si="85"/>
        <v>1208.2260000000001</v>
      </c>
      <c r="BR370">
        <f t="shared" si="86"/>
        <v>1269.402</v>
      </c>
      <c r="BS370">
        <f t="shared" si="87"/>
        <v>2217.6299999999997</v>
      </c>
      <c r="BT370">
        <f t="shared" si="88"/>
        <v>443.52599999999995</v>
      </c>
      <c r="BU370">
        <f t="shared" si="89"/>
        <v>0</v>
      </c>
      <c r="BV370">
        <f t="shared" si="90"/>
        <v>0</v>
      </c>
      <c r="BW370">
        <f t="shared" si="91"/>
        <v>11144</v>
      </c>
      <c r="BX370">
        <f t="shared" si="92"/>
        <v>1003</v>
      </c>
      <c r="BY370" t="str">
        <f t="shared" si="93"/>
        <v>직행1</v>
      </c>
      <c r="BZ370">
        <f t="shared" si="94"/>
        <v>2</v>
      </c>
    </row>
    <row r="371" spans="1:78" x14ac:dyDescent="0.3">
      <c r="A371" s="32">
        <f t="shared" si="95"/>
        <v>45819</v>
      </c>
      <c r="B371" s="1">
        <v>45819.344710648147</v>
      </c>
      <c r="C371" t="s">
        <v>60</v>
      </c>
      <c r="D371" t="s">
        <v>60</v>
      </c>
      <c r="E371" t="s">
        <v>60</v>
      </c>
      <c r="F371" t="s">
        <v>61</v>
      </c>
      <c r="G371" t="s">
        <v>62</v>
      </c>
      <c r="H371" t="s">
        <v>63</v>
      </c>
      <c r="I371" t="s">
        <v>77</v>
      </c>
      <c r="J371" t="s">
        <v>65</v>
      </c>
      <c r="K371" t="s">
        <v>66</v>
      </c>
      <c r="L371">
        <v>14</v>
      </c>
      <c r="M371">
        <v>12</v>
      </c>
      <c r="N371">
        <v>168</v>
      </c>
      <c r="O371">
        <v>1003</v>
      </c>
      <c r="P371" t="s">
        <v>244</v>
      </c>
      <c r="Q371" s="1">
        <v>45786.607561307872</v>
      </c>
      <c r="R371">
        <v>156.36799999999999</v>
      </c>
      <c r="S371">
        <v>50.984000000000002</v>
      </c>
      <c r="T371">
        <v>3.0670000000000002</v>
      </c>
      <c r="U371">
        <v>15715</v>
      </c>
      <c r="V371">
        <v>232</v>
      </c>
      <c r="W371">
        <v>4501</v>
      </c>
      <c r="X371">
        <v>4423</v>
      </c>
      <c r="Y371">
        <v>3</v>
      </c>
      <c r="Z371">
        <v>34</v>
      </c>
      <c r="AA371">
        <v>4</v>
      </c>
      <c r="AB371">
        <v>1025</v>
      </c>
      <c r="AC371">
        <v>96</v>
      </c>
      <c r="AD371">
        <v>35.82</v>
      </c>
      <c r="AE371">
        <v>51.258851999999997</v>
      </c>
      <c r="AF371">
        <v>58.1</v>
      </c>
      <c r="AG371">
        <v>9.5</v>
      </c>
      <c r="AH371">
        <v>11.9</v>
      </c>
      <c r="AI371">
        <v>12.4</v>
      </c>
      <c r="AJ371">
        <v>8.1</v>
      </c>
      <c r="AK371">
        <v>0</v>
      </c>
      <c r="AL371">
        <v>0</v>
      </c>
      <c r="AM371">
        <v>2.69</v>
      </c>
      <c r="AN371">
        <v>50.238999999999997</v>
      </c>
      <c r="AO371">
        <v>1.476</v>
      </c>
      <c r="AP371">
        <v>28.640999999999998</v>
      </c>
      <c r="AQ371">
        <v>0.28100000000000003</v>
      </c>
      <c r="AR371">
        <v>1.919</v>
      </c>
      <c r="AS371">
        <v>21.744</v>
      </c>
      <c r="AT371">
        <v>152.02799999999999</v>
      </c>
      <c r="AU371">
        <v>24.858000000000001</v>
      </c>
      <c r="AV371">
        <v>31.138000000000002</v>
      </c>
      <c r="AW371">
        <v>32.447000000000003</v>
      </c>
      <c r="AX371">
        <v>21.195</v>
      </c>
      <c r="AY371">
        <v>0</v>
      </c>
      <c r="AZ371">
        <v>0</v>
      </c>
      <c r="BA371">
        <v>1524</v>
      </c>
      <c r="BB371">
        <v>0</v>
      </c>
      <c r="BC371" t="s">
        <v>74</v>
      </c>
      <c r="BD371">
        <v>0</v>
      </c>
      <c r="BE371" t="s">
        <v>68</v>
      </c>
      <c r="BF371" t="s">
        <v>69</v>
      </c>
      <c r="BG371">
        <v>1.1399999999999999</v>
      </c>
      <c r="BH371">
        <v>0</v>
      </c>
      <c r="BI371" s="1">
        <v>45824.413183101853</v>
      </c>
      <c r="BJ371">
        <v>3.6</v>
      </c>
      <c r="BK371">
        <v>0.85189999999999999</v>
      </c>
      <c r="BL371" s="36">
        <f>HLOOKUP($A371,차량별코스!$E$1:$AZ$20,_xlfn.XLOOKUP(탕데이터!$I371,차량별코스!$D$2:$D$20,차량별코스!$A$2:$A$20),0)</f>
        <v>3</v>
      </c>
      <c r="BM371">
        <f t="shared" si="82"/>
        <v>3018.2779999999993</v>
      </c>
      <c r="BN371">
        <f t="shared" si="83"/>
        <v>284.24400000000003</v>
      </c>
      <c r="BO371">
        <f>IF(COUNTIFS($BL$2:$BL371,$BL371,$O$2:$O371,$O371,$G$2:$G371,$G371)=1,_xlfn.MAXIFS($BO$2:$BO370,$O$2:$O370,$O371,$G$2:$G370,$G371)+1,_xlfn.MAXIFS($BO$2:$BO370,$O$2:$O370,$O371,$G$2:$G370,$G371))</f>
        <v>8</v>
      </c>
      <c r="BP371">
        <f t="shared" si="84"/>
        <v>4397.4149999999991</v>
      </c>
      <c r="BQ371">
        <f t="shared" si="85"/>
        <v>1492.925</v>
      </c>
      <c r="BR371">
        <f t="shared" si="86"/>
        <v>1870.085</v>
      </c>
      <c r="BS371">
        <f t="shared" si="87"/>
        <v>1948.66</v>
      </c>
      <c r="BT371">
        <f t="shared" si="88"/>
        <v>1272.915</v>
      </c>
      <c r="BU371">
        <f t="shared" si="89"/>
        <v>0</v>
      </c>
      <c r="BV371">
        <f t="shared" si="90"/>
        <v>0</v>
      </c>
      <c r="BW371">
        <f t="shared" si="91"/>
        <v>10982</v>
      </c>
      <c r="BX371">
        <f t="shared" si="92"/>
        <v>1003</v>
      </c>
      <c r="BY371" t="str">
        <f t="shared" si="93"/>
        <v>직행1</v>
      </c>
      <c r="BZ371">
        <f t="shared" si="94"/>
        <v>3</v>
      </c>
    </row>
    <row r="372" spans="1:78" x14ac:dyDescent="0.3">
      <c r="A372" s="32">
        <f t="shared" si="95"/>
        <v>45819</v>
      </c>
      <c r="B372" s="1">
        <v>45819.629641203705</v>
      </c>
      <c r="C372" t="s">
        <v>60</v>
      </c>
      <c r="D372" t="s">
        <v>60</v>
      </c>
      <c r="E372" t="s">
        <v>60</v>
      </c>
      <c r="F372" t="s">
        <v>61</v>
      </c>
      <c r="G372" t="s">
        <v>62</v>
      </c>
      <c r="H372" t="s">
        <v>63</v>
      </c>
      <c r="I372" t="s">
        <v>77</v>
      </c>
      <c r="J372" t="s">
        <v>65</v>
      </c>
      <c r="K372" t="s">
        <v>66</v>
      </c>
      <c r="L372">
        <v>14</v>
      </c>
      <c r="M372">
        <v>12</v>
      </c>
      <c r="N372">
        <v>168</v>
      </c>
      <c r="O372">
        <v>1003</v>
      </c>
      <c r="P372" t="s">
        <v>244</v>
      </c>
      <c r="Q372" s="1">
        <v>45786.607561307872</v>
      </c>
      <c r="R372">
        <v>60.311999999999998</v>
      </c>
      <c r="S372">
        <v>22.132999999999999</v>
      </c>
      <c r="T372">
        <v>2.7250000000000001</v>
      </c>
      <c r="U372">
        <v>6652</v>
      </c>
      <c r="V372">
        <v>277</v>
      </c>
      <c r="W372">
        <v>1906</v>
      </c>
      <c r="X372">
        <v>1675</v>
      </c>
      <c r="Y372">
        <v>2</v>
      </c>
      <c r="Z372">
        <v>11</v>
      </c>
      <c r="AA372">
        <v>1</v>
      </c>
      <c r="AB372">
        <v>203</v>
      </c>
      <c r="AC372">
        <v>91</v>
      </c>
      <c r="AD372">
        <v>32.64</v>
      </c>
      <c r="AE372">
        <v>48.584287000000003</v>
      </c>
      <c r="AF372">
        <v>92.7</v>
      </c>
      <c r="AG372">
        <v>2</v>
      </c>
      <c r="AH372">
        <v>2.1</v>
      </c>
      <c r="AI372">
        <v>1.6</v>
      </c>
      <c r="AJ372">
        <v>1.6</v>
      </c>
      <c r="AK372">
        <v>0</v>
      </c>
      <c r="AL372">
        <v>0</v>
      </c>
      <c r="AM372">
        <v>2.39</v>
      </c>
      <c r="AN372">
        <v>54.027000000000001</v>
      </c>
      <c r="AO372">
        <v>4.1639999999999997</v>
      </c>
      <c r="AP372">
        <v>28.652999999999999</v>
      </c>
      <c r="AQ372">
        <v>0.26500000000000001</v>
      </c>
      <c r="AR372">
        <v>3.3159999999999998</v>
      </c>
      <c r="AS372">
        <v>18.238</v>
      </c>
      <c r="AT372">
        <v>101.97</v>
      </c>
      <c r="AU372">
        <v>2.2000000000000002</v>
      </c>
      <c r="AV372">
        <v>2.31</v>
      </c>
      <c r="AW372">
        <v>1.76</v>
      </c>
      <c r="AX372">
        <v>1.76</v>
      </c>
      <c r="AY372">
        <v>0</v>
      </c>
      <c r="AZ372">
        <v>0</v>
      </c>
      <c r="BA372">
        <v>587</v>
      </c>
      <c r="BB372">
        <v>0</v>
      </c>
      <c r="BC372" t="s">
        <v>74</v>
      </c>
      <c r="BD372">
        <v>0</v>
      </c>
      <c r="BE372" t="s">
        <v>68</v>
      </c>
      <c r="BF372" t="s">
        <v>69</v>
      </c>
      <c r="BG372">
        <v>1.1399999999999999</v>
      </c>
      <c r="BH372">
        <v>0</v>
      </c>
      <c r="BI372" s="1">
        <v>45824.413183101853</v>
      </c>
      <c r="BJ372">
        <v>3.6</v>
      </c>
      <c r="BK372">
        <v>0.75690000000000002</v>
      </c>
      <c r="BL372" s="36">
        <f>HLOOKUP($A372,차량별코스!$E$1:$AZ$20,_xlfn.XLOOKUP(탕데이터!$I372,차량별코스!$D$2:$D$20,차량별코스!$A$2:$A$20),0)</f>
        <v>3</v>
      </c>
      <c r="BM372">
        <f t="shared" si="82"/>
        <v>3018.2779999999993</v>
      </c>
      <c r="BN372">
        <f t="shared" si="83"/>
        <v>284.24400000000003</v>
      </c>
      <c r="BO372">
        <f>IF(COUNTIFS($BL$2:$BL372,$BL372,$O$2:$O372,$O372,$G$2:$G372,$G372)=1,_xlfn.MAXIFS($BO$2:$BO371,$O$2:$O371,$O372,$G$2:$G371,$G372)+1,_xlfn.MAXIFS($BO$2:$BO371,$O$2:$O371,$O372,$G$2:$G371,$G372))</f>
        <v>8</v>
      </c>
      <c r="BP372">
        <f t="shared" si="84"/>
        <v>3983.4040000000005</v>
      </c>
      <c r="BQ372">
        <f t="shared" si="85"/>
        <v>133.04</v>
      </c>
      <c r="BR372">
        <f t="shared" si="86"/>
        <v>139.69200000000001</v>
      </c>
      <c r="BS372">
        <f t="shared" si="87"/>
        <v>106.432</v>
      </c>
      <c r="BT372">
        <f t="shared" si="88"/>
        <v>106.432</v>
      </c>
      <c r="BU372">
        <f t="shared" si="89"/>
        <v>0</v>
      </c>
      <c r="BV372">
        <f t="shared" si="90"/>
        <v>0</v>
      </c>
      <c r="BW372">
        <f t="shared" si="91"/>
        <v>4469</v>
      </c>
      <c r="BX372">
        <f t="shared" si="92"/>
        <v>1003</v>
      </c>
      <c r="BY372" t="str">
        <f t="shared" si="93"/>
        <v>직행1</v>
      </c>
      <c r="BZ372">
        <f t="shared" si="94"/>
        <v>3</v>
      </c>
    </row>
    <row r="373" spans="1:78" x14ac:dyDescent="0.3">
      <c r="A373" s="32">
        <f t="shared" si="95"/>
        <v>45819</v>
      </c>
      <c r="B373" s="1">
        <v>45819.74523148148</v>
      </c>
      <c r="C373" t="s">
        <v>60</v>
      </c>
      <c r="D373" t="s">
        <v>60</v>
      </c>
      <c r="E373" t="s">
        <v>60</v>
      </c>
      <c r="F373" t="s">
        <v>61</v>
      </c>
      <c r="G373" t="s">
        <v>62</v>
      </c>
      <c r="H373" t="s">
        <v>63</v>
      </c>
      <c r="I373" t="s">
        <v>77</v>
      </c>
      <c r="J373" t="s">
        <v>65</v>
      </c>
      <c r="K373" t="s">
        <v>66</v>
      </c>
      <c r="L373">
        <v>14</v>
      </c>
      <c r="M373">
        <v>12</v>
      </c>
      <c r="N373">
        <v>168</v>
      </c>
      <c r="O373">
        <v>1003</v>
      </c>
      <c r="P373" t="s">
        <v>244</v>
      </c>
      <c r="Q373" s="1">
        <v>45786.607561307872</v>
      </c>
      <c r="R373">
        <v>67.563999999999993</v>
      </c>
      <c r="S373">
        <v>23.707000000000001</v>
      </c>
      <c r="T373">
        <v>2.85</v>
      </c>
      <c r="U373">
        <v>7676</v>
      </c>
      <c r="V373">
        <v>221</v>
      </c>
      <c r="W373">
        <v>2142</v>
      </c>
      <c r="X373">
        <v>1957</v>
      </c>
      <c r="Y373">
        <v>4</v>
      </c>
      <c r="Z373">
        <v>33</v>
      </c>
      <c r="AA373">
        <v>1</v>
      </c>
      <c r="AB373">
        <v>460</v>
      </c>
      <c r="AC373">
        <v>93</v>
      </c>
      <c r="AD373">
        <v>31.69</v>
      </c>
      <c r="AE373">
        <v>45.780216000000003</v>
      </c>
      <c r="AF373">
        <v>65.5</v>
      </c>
      <c r="AG373">
        <v>8.9</v>
      </c>
      <c r="AH373">
        <v>12.9</v>
      </c>
      <c r="AI373">
        <v>9.6</v>
      </c>
      <c r="AJ373">
        <v>3.1</v>
      </c>
      <c r="AK373">
        <v>0</v>
      </c>
      <c r="AL373">
        <v>0</v>
      </c>
      <c r="AM373">
        <v>2.5</v>
      </c>
      <c r="AN373">
        <v>47.901000000000003</v>
      </c>
      <c r="AO373">
        <v>2.879</v>
      </c>
      <c r="AP373">
        <v>27.905000000000001</v>
      </c>
      <c r="AQ373">
        <v>0.28100000000000003</v>
      </c>
      <c r="AR373">
        <v>5.92</v>
      </c>
      <c r="AS373">
        <v>48.843000000000004</v>
      </c>
      <c r="AT373">
        <v>82.966999999999999</v>
      </c>
      <c r="AU373">
        <v>11.273</v>
      </c>
      <c r="AV373">
        <v>16.34</v>
      </c>
      <c r="AW373">
        <v>12.16</v>
      </c>
      <c r="AX373">
        <v>3.927</v>
      </c>
      <c r="AY373">
        <v>0</v>
      </c>
      <c r="AZ373">
        <v>0</v>
      </c>
      <c r="BA373">
        <v>657</v>
      </c>
      <c r="BB373">
        <v>0</v>
      </c>
      <c r="BC373" t="s">
        <v>74</v>
      </c>
      <c r="BD373">
        <v>0</v>
      </c>
      <c r="BE373" t="s">
        <v>68</v>
      </c>
      <c r="BF373" t="s">
        <v>69</v>
      </c>
      <c r="BG373">
        <v>1.1399999999999999</v>
      </c>
      <c r="BH373">
        <v>0</v>
      </c>
      <c r="BI373" s="1">
        <v>45824.413183101853</v>
      </c>
      <c r="BJ373">
        <v>3.6</v>
      </c>
      <c r="BK373">
        <v>0.79169999999999996</v>
      </c>
      <c r="BL373" s="36">
        <f>HLOOKUP($A373,차량별코스!$E$1:$AZ$20,_xlfn.XLOOKUP(탕데이터!$I373,차량별코스!$D$2:$D$20,차량별코스!$A$2:$A$20),0)</f>
        <v>3</v>
      </c>
      <c r="BM373">
        <f t="shared" si="82"/>
        <v>3018.2779999999993</v>
      </c>
      <c r="BN373">
        <f t="shared" si="83"/>
        <v>284.24400000000003</v>
      </c>
      <c r="BO373">
        <f>IF(COUNTIFS($BL$2:$BL373,$BL373,$O$2:$O373,$O373,$G$2:$G373,$G373)=1,_xlfn.MAXIFS($BO$2:$BO372,$O$2:$O372,$O373,$G$2:$G372,$G373)+1,_xlfn.MAXIFS($BO$2:$BO372,$O$2:$O372,$O373,$G$2:$G372,$G373))</f>
        <v>8</v>
      </c>
      <c r="BP373">
        <f t="shared" si="84"/>
        <v>2664.7800000000007</v>
      </c>
      <c r="BQ373">
        <f t="shared" si="85"/>
        <v>683.1640000000001</v>
      </c>
      <c r="BR373">
        <f t="shared" si="86"/>
        <v>990.20400000000006</v>
      </c>
      <c r="BS373">
        <f t="shared" si="87"/>
        <v>736.89600000000007</v>
      </c>
      <c r="BT373">
        <f t="shared" si="88"/>
        <v>237.95599999999999</v>
      </c>
      <c r="BU373">
        <f t="shared" si="89"/>
        <v>0</v>
      </c>
      <c r="BV373">
        <f t="shared" si="90"/>
        <v>0</v>
      </c>
      <c r="BW373">
        <f t="shared" si="91"/>
        <v>5313.0000000000009</v>
      </c>
      <c r="BX373">
        <f t="shared" si="92"/>
        <v>1003</v>
      </c>
      <c r="BY373" t="str">
        <f t="shared" si="93"/>
        <v>직행1</v>
      </c>
      <c r="BZ373">
        <f t="shared" si="94"/>
        <v>3</v>
      </c>
    </row>
    <row r="374" spans="1:78" x14ac:dyDescent="0.3">
      <c r="A374" s="32">
        <f t="shared" si="95"/>
        <v>45820</v>
      </c>
      <c r="B374" s="1">
        <v>45820.277268518519</v>
      </c>
      <c r="C374" t="s">
        <v>60</v>
      </c>
      <c r="D374" t="s">
        <v>60</v>
      </c>
      <c r="E374" t="s">
        <v>60</v>
      </c>
      <c r="F374" t="s">
        <v>61</v>
      </c>
      <c r="G374" t="s">
        <v>62</v>
      </c>
      <c r="H374" t="s">
        <v>63</v>
      </c>
      <c r="I374" t="s">
        <v>77</v>
      </c>
      <c r="J374" t="s">
        <v>65</v>
      </c>
      <c r="K374" t="s">
        <v>66</v>
      </c>
      <c r="L374">
        <v>14</v>
      </c>
      <c r="M374">
        <v>12</v>
      </c>
      <c r="N374">
        <v>168</v>
      </c>
      <c r="O374">
        <v>1003</v>
      </c>
      <c r="P374" t="s">
        <v>244</v>
      </c>
      <c r="Q374" s="1">
        <v>45786.607561307872</v>
      </c>
      <c r="R374">
        <v>106.456</v>
      </c>
      <c r="S374">
        <v>34.71</v>
      </c>
      <c r="T374">
        <v>3.0670000000000002</v>
      </c>
      <c r="U374">
        <v>10410</v>
      </c>
      <c r="V374">
        <v>200</v>
      </c>
      <c r="W374">
        <v>2093</v>
      </c>
      <c r="X374">
        <v>2141</v>
      </c>
      <c r="Y374">
        <v>3</v>
      </c>
      <c r="Z374">
        <v>19</v>
      </c>
      <c r="AA374">
        <v>0</v>
      </c>
      <c r="AB374">
        <v>0</v>
      </c>
      <c r="AC374">
        <v>105</v>
      </c>
      <c r="AD374">
        <v>36.81</v>
      </c>
      <c r="AE374">
        <v>47.214668000000003</v>
      </c>
      <c r="AF374">
        <v>88.5</v>
      </c>
      <c r="AG374">
        <v>3</v>
      </c>
      <c r="AH374">
        <v>3.5</v>
      </c>
      <c r="AI374">
        <v>2.8</v>
      </c>
      <c r="AJ374">
        <v>1.9</v>
      </c>
      <c r="AK374">
        <v>0.1</v>
      </c>
      <c r="AL374">
        <v>0</v>
      </c>
      <c r="AM374">
        <v>2.69</v>
      </c>
      <c r="AN374">
        <v>45.582000000000001</v>
      </c>
      <c r="AO374">
        <v>1.921</v>
      </c>
      <c r="AP374">
        <v>20.106000000000002</v>
      </c>
      <c r="AQ374">
        <v>0.19700000000000001</v>
      </c>
      <c r="AR374">
        <v>2.8180000000000001</v>
      </c>
      <c r="AS374">
        <v>17.847999999999999</v>
      </c>
      <c r="AT374">
        <v>153.4</v>
      </c>
      <c r="AU374">
        <v>5.2</v>
      </c>
      <c r="AV374">
        <v>6.0670000000000002</v>
      </c>
      <c r="AW374">
        <v>4.8529999999999998</v>
      </c>
      <c r="AX374">
        <v>3.2930000000000001</v>
      </c>
      <c r="AY374">
        <v>0.17299999999999999</v>
      </c>
      <c r="AZ374">
        <v>0</v>
      </c>
      <c r="BA374">
        <v>1031</v>
      </c>
      <c r="BB374">
        <v>0</v>
      </c>
      <c r="BC374" t="s">
        <v>74</v>
      </c>
      <c r="BD374">
        <v>0</v>
      </c>
      <c r="BE374" t="s">
        <v>68</v>
      </c>
      <c r="BF374" t="s">
        <v>69</v>
      </c>
      <c r="BG374">
        <v>1.1399999999999999</v>
      </c>
      <c r="BH374">
        <v>0</v>
      </c>
      <c r="BI374" s="1">
        <v>45824.413183101853</v>
      </c>
      <c r="BJ374">
        <v>3.6</v>
      </c>
      <c r="BK374">
        <v>0.85189999999999999</v>
      </c>
      <c r="BL374" s="36">
        <f>HLOOKUP($A374,차량별코스!$E$1:$AZ$20,_xlfn.XLOOKUP(탕데이터!$I374,차량별코스!$D$2:$D$20,차량별코스!$A$2:$A$20),0)</f>
        <v>4</v>
      </c>
      <c r="BM374">
        <f t="shared" si="82"/>
        <v>3018.2779999999993</v>
      </c>
      <c r="BN374">
        <f t="shared" si="83"/>
        <v>106.456</v>
      </c>
      <c r="BO374">
        <f>IF(COUNTIFS($BL$2:$BL374,$BL374,$O$2:$O374,$O374,$G$2:$G374,$G374)=1,_xlfn.MAXIFS($BO$2:$BO373,$O$2:$O373,$O374,$G$2:$G373,$G374)+1,_xlfn.MAXIFS($BO$2:$BO373,$O$2:$O373,$O374,$G$2:$G373,$G374))</f>
        <v>9</v>
      </c>
      <c r="BP374">
        <f t="shared" si="84"/>
        <v>6919.85</v>
      </c>
      <c r="BQ374">
        <f t="shared" si="85"/>
        <v>312.3</v>
      </c>
      <c r="BR374">
        <f t="shared" si="86"/>
        <v>364.35</v>
      </c>
      <c r="BS374">
        <f t="shared" si="87"/>
        <v>291.47999999999996</v>
      </c>
      <c r="BT374">
        <f t="shared" si="88"/>
        <v>197.79</v>
      </c>
      <c r="BU374">
        <f t="shared" si="89"/>
        <v>10.41</v>
      </c>
      <c r="BV374">
        <f t="shared" si="90"/>
        <v>0</v>
      </c>
      <c r="BW374">
        <f t="shared" si="91"/>
        <v>8096.18</v>
      </c>
      <c r="BX374">
        <f t="shared" si="92"/>
        <v>1003</v>
      </c>
      <c r="BY374" t="str">
        <f t="shared" si="93"/>
        <v>직행1</v>
      </c>
      <c r="BZ374">
        <f t="shared" si="94"/>
        <v>4</v>
      </c>
    </row>
    <row r="375" spans="1:78" hidden="1" x14ac:dyDescent="0.3">
      <c r="A375" s="32">
        <f t="shared" si="95"/>
        <v>45820</v>
      </c>
      <c r="B375" s="1">
        <v>45820.437372685185</v>
      </c>
      <c r="C375" t="s">
        <v>60</v>
      </c>
      <c r="D375" t="s">
        <v>60</v>
      </c>
      <c r="E375" t="s">
        <v>60</v>
      </c>
      <c r="F375" t="s">
        <v>61</v>
      </c>
      <c r="G375" t="s">
        <v>62</v>
      </c>
      <c r="H375" t="s">
        <v>63</v>
      </c>
      <c r="I375" t="s">
        <v>77</v>
      </c>
      <c r="J375" t="s">
        <v>65</v>
      </c>
      <c r="K375" t="s">
        <v>66</v>
      </c>
      <c r="L375">
        <v>14</v>
      </c>
      <c r="M375">
        <v>12</v>
      </c>
      <c r="N375">
        <v>168</v>
      </c>
      <c r="O375">
        <v>0</v>
      </c>
      <c r="P375" t="s">
        <v>60</v>
      </c>
      <c r="Q375" t="s">
        <v>60</v>
      </c>
      <c r="R375">
        <v>107.68</v>
      </c>
      <c r="S375">
        <v>36.750999999999998</v>
      </c>
      <c r="T375">
        <v>2.93</v>
      </c>
      <c r="U375">
        <v>10769</v>
      </c>
      <c r="V375">
        <v>316</v>
      </c>
      <c r="W375">
        <v>2133</v>
      </c>
      <c r="X375">
        <v>2147</v>
      </c>
      <c r="Y375">
        <v>2</v>
      </c>
      <c r="Z375">
        <v>12</v>
      </c>
      <c r="AA375">
        <v>0</v>
      </c>
      <c r="AB375">
        <v>0</v>
      </c>
      <c r="AC375">
        <v>112</v>
      </c>
      <c r="AD375">
        <v>36</v>
      </c>
      <c r="AE375">
        <v>46.592309</v>
      </c>
      <c r="AF375">
        <v>81.2</v>
      </c>
      <c r="AG375">
        <v>5.4</v>
      </c>
      <c r="AH375">
        <v>5.6</v>
      </c>
      <c r="AI375">
        <v>4.5999999999999996</v>
      </c>
      <c r="AJ375">
        <v>2.7</v>
      </c>
      <c r="AK375">
        <v>0.5</v>
      </c>
      <c r="AL375">
        <v>0</v>
      </c>
      <c r="AM375">
        <v>2.57</v>
      </c>
      <c r="AN375">
        <v>47.363</v>
      </c>
      <c r="AO375">
        <v>2.9340000000000002</v>
      </c>
      <c r="AP375">
        <v>19.806999999999999</v>
      </c>
      <c r="AQ375">
        <v>0.19500000000000001</v>
      </c>
      <c r="AR375">
        <v>1.857</v>
      </c>
      <c r="AS375">
        <v>11.144</v>
      </c>
      <c r="AT375">
        <v>144.80699999999999</v>
      </c>
      <c r="AU375">
        <v>9.6300000000000008</v>
      </c>
      <c r="AV375">
        <v>9.9870000000000001</v>
      </c>
      <c r="AW375">
        <v>8.2029999999999994</v>
      </c>
      <c r="AX375">
        <v>4.8150000000000004</v>
      </c>
      <c r="AY375">
        <v>0.89200000000000002</v>
      </c>
      <c r="AZ375">
        <v>0</v>
      </c>
      <c r="BA375">
        <v>1043</v>
      </c>
      <c r="BB375">
        <v>0</v>
      </c>
      <c r="BC375" t="s">
        <v>74</v>
      </c>
      <c r="BD375">
        <v>0</v>
      </c>
      <c r="BE375" t="s">
        <v>68</v>
      </c>
      <c r="BF375" t="s">
        <v>69</v>
      </c>
      <c r="BG375">
        <v>1.1399999999999999</v>
      </c>
      <c r="BH375">
        <v>0</v>
      </c>
      <c r="BI375" s="1">
        <v>45824.413183101853</v>
      </c>
      <c r="BJ375">
        <v>3.6</v>
      </c>
      <c r="BK375">
        <v>0.81389999999999996</v>
      </c>
      <c r="BL375" s="36">
        <f>HLOOKUP($A375,차량별코스!$E$1:$AZ$20,_xlfn.XLOOKUP(탕데이터!$I375,차량별코스!$D$2:$D$20,차량별코스!$A$2:$A$20),0)</f>
        <v>4</v>
      </c>
      <c r="BM375">
        <f t="shared" si="82"/>
        <v>107.68</v>
      </c>
      <c r="BN375">
        <f t="shared" si="83"/>
        <v>320.245</v>
      </c>
      <c r="BO375">
        <f>IF(COUNTIFS($BL$2:$BL375,$BL375,$O$2:$O375,$O375,$G$2:$G375,$G375)=1,_xlfn.MAXIFS($BO$2:$BO374,$O$2:$O374,$O375,$G$2:$G374,$G375)+1,_xlfn.MAXIFS($BO$2:$BO374,$O$2:$O374,$O375,$G$2:$G374,$G375))</f>
        <v>1</v>
      </c>
      <c r="BP375">
        <f t="shared" si="84"/>
        <v>6295.4279999999999</v>
      </c>
      <c r="BQ375">
        <f t="shared" si="85"/>
        <v>581.52600000000007</v>
      </c>
      <c r="BR375">
        <f t="shared" si="86"/>
        <v>603.06399999999996</v>
      </c>
      <c r="BS375">
        <f t="shared" si="87"/>
        <v>495.37399999999997</v>
      </c>
      <c r="BT375">
        <f t="shared" si="88"/>
        <v>290.76300000000003</v>
      </c>
      <c r="BU375">
        <f t="shared" si="89"/>
        <v>53.844999999999999</v>
      </c>
      <c r="BV375">
        <f t="shared" si="90"/>
        <v>0</v>
      </c>
      <c r="BW375">
        <f t="shared" si="91"/>
        <v>8320</v>
      </c>
      <c r="BX375">
        <f t="shared" si="92"/>
        <v>0</v>
      </c>
      <c r="BY375" t="str">
        <f t="shared" si="93"/>
        <v>직행1</v>
      </c>
      <c r="BZ375">
        <f t="shared" si="94"/>
        <v>4</v>
      </c>
    </row>
    <row r="376" spans="1:78" x14ac:dyDescent="0.3">
      <c r="A376" s="32">
        <f t="shared" si="95"/>
        <v>45820</v>
      </c>
      <c r="B376" s="1">
        <v>45820.579652777778</v>
      </c>
      <c r="C376" t="s">
        <v>60</v>
      </c>
      <c r="D376" t="s">
        <v>60</v>
      </c>
      <c r="E376" t="s">
        <v>60</v>
      </c>
      <c r="F376" t="s">
        <v>61</v>
      </c>
      <c r="G376" t="s">
        <v>62</v>
      </c>
      <c r="H376" t="s">
        <v>63</v>
      </c>
      <c r="I376" t="s">
        <v>77</v>
      </c>
      <c r="J376" t="s">
        <v>65</v>
      </c>
      <c r="K376" t="s">
        <v>66</v>
      </c>
      <c r="L376">
        <v>14</v>
      </c>
      <c r="M376">
        <v>12</v>
      </c>
      <c r="N376">
        <v>168</v>
      </c>
      <c r="O376">
        <v>4989</v>
      </c>
      <c r="P376" t="s">
        <v>269</v>
      </c>
      <c r="Q376" s="1">
        <v>45786.607562500001</v>
      </c>
      <c r="R376">
        <v>36.662999999999997</v>
      </c>
      <c r="S376">
        <v>10.241</v>
      </c>
      <c r="T376">
        <v>3.58</v>
      </c>
      <c r="U376">
        <v>2798</v>
      </c>
      <c r="V376">
        <v>26</v>
      </c>
      <c r="W376">
        <v>648</v>
      </c>
      <c r="X376">
        <v>670</v>
      </c>
      <c r="Y376">
        <v>1</v>
      </c>
      <c r="Z376">
        <v>1</v>
      </c>
      <c r="AA376">
        <v>0</v>
      </c>
      <c r="AB376">
        <v>0</v>
      </c>
      <c r="AC376">
        <v>106</v>
      </c>
      <c r="AD376">
        <v>47.17</v>
      </c>
      <c r="AE376">
        <v>62.140676999999997</v>
      </c>
      <c r="AF376">
        <v>96.2</v>
      </c>
      <c r="AG376">
        <v>0.7</v>
      </c>
      <c r="AH376">
        <v>0.7</v>
      </c>
      <c r="AI376">
        <v>0.7</v>
      </c>
      <c r="AJ376">
        <v>1.4</v>
      </c>
      <c r="AK376">
        <v>0.4</v>
      </c>
      <c r="AL376">
        <v>0</v>
      </c>
      <c r="AM376">
        <v>3.14</v>
      </c>
      <c r="AN376">
        <v>52.28</v>
      </c>
      <c r="AO376">
        <v>0.92900000000000005</v>
      </c>
      <c r="AP376">
        <v>23.158999999999999</v>
      </c>
      <c r="AQ376">
        <v>0.16400000000000001</v>
      </c>
      <c r="AR376">
        <v>2.7280000000000002</v>
      </c>
      <c r="AS376">
        <v>2.7280000000000002</v>
      </c>
      <c r="AT376">
        <v>43.29</v>
      </c>
      <c r="AU376">
        <v>0.315</v>
      </c>
      <c r="AV376">
        <v>0.315</v>
      </c>
      <c r="AW376">
        <v>0.315</v>
      </c>
      <c r="AX376">
        <v>0.63</v>
      </c>
      <c r="AY376">
        <v>0.18</v>
      </c>
      <c r="AZ376">
        <v>0</v>
      </c>
      <c r="BA376">
        <v>353</v>
      </c>
      <c r="BB376">
        <v>0</v>
      </c>
      <c r="BC376" t="s">
        <v>74</v>
      </c>
      <c r="BD376">
        <v>0</v>
      </c>
      <c r="BE376" t="s">
        <v>68</v>
      </c>
      <c r="BF376" t="s">
        <v>69</v>
      </c>
      <c r="BG376">
        <v>1.1399999999999999</v>
      </c>
      <c r="BH376">
        <v>0</v>
      </c>
      <c r="BI376" s="1">
        <v>45824.413183101853</v>
      </c>
      <c r="BJ376">
        <v>3.6</v>
      </c>
      <c r="BK376">
        <v>0.99450000000000005</v>
      </c>
      <c r="BL376" s="36">
        <f>HLOOKUP($A376,차량별코스!$E$1:$AZ$20,_xlfn.XLOOKUP(탕데이터!$I376,차량별코스!$D$2:$D$20,차량별코스!$A$2:$A$20),0)</f>
        <v>4</v>
      </c>
      <c r="BM376">
        <f t="shared" si="82"/>
        <v>892.54900000000009</v>
      </c>
      <c r="BN376">
        <f t="shared" si="83"/>
        <v>180.327</v>
      </c>
      <c r="BO376">
        <f>IF(COUNTIFS($BL$2:$BL376,$BL376,$O$2:$O376,$O376,$G$2:$G376,$G376)=1,_xlfn.MAXIFS($BO$2:$BO375,$O$2:$O375,$O376,$G$2:$G375,$G376)+1,_xlfn.MAXIFS($BO$2:$BO375,$O$2:$O375,$O376,$G$2:$G375,$G376))</f>
        <v>1</v>
      </c>
      <c r="BP376">
        <f t="shared" si="84"/>
        <v>2017.6760000000004</v>
      </c>
      <c r="BQ376">
        <f t="shared" si="85"/>
        <v>19.585999999999999</v>
      </c>
      <c r="BR376">
        <f t="shared" si="86"/>
        <v>19.585999999999999</v>
      </c>
      <c r="BS376">
        <f t="shared" si="87"/>
        <v>19.585999999999999</v>
      </c>
      <c r="BT376">
        <f t="shared" si="88"/>
        <v>39.171999999999997</v>
      </c>
      <c r="BU376">
        <f t="shared" si="89"/>
        <v>11.192</v>
      </c>
      <c r="BV376">
        <f t="shared" si="90"/>
        <v>0</v>
      </c>
      <c r="BW376">
        <f t="shared" si="91"/>
        <v>2126.7980000000002</v>
      </c>
      <c r="BX376">
        <f t="shared" si="92"/>
        <v>4989</v>
      </c>
      <c r="BY376" t="str">
        <f t="shared" si="93"/>
        <v>직행1</v>
      </c>
      <c r="BZ376">
        <f t="shared" si="94"/>
        <v>4</v>
      </c>
    </row>
    <row r="377" spans="1:78" x14ac:dyDescent="0.3">
      <c r="A377" s="32">
        <f t="shared" si="95"/>
        <v>45820</v>
      </c>
      <c r="B377" s="1">
        <v>45820.644108796296</v>
      </c>
      <c r="C377" t="s">
        <v>60</v>
      </c>
      <c r="D377" t="s">
        <v>60</v>
      </c>
      <c r="E377" t="s">
        <v>60</v>
      </c>
      <c r="F377" t="s">
        <v>61</v>
      </c>
      <c r="G377" t="s">
        <v>62</v>
      </c>
      <c r="H377" t="s">
        <v>63</v>
      </c>
      <c r="I377" t="s">
        <v>77</v>
      </c>
      <c r="J377" t="s">
        <v>65</v>
      </c>
      <c r="K377" t="s">
        <v>66</v>
      </c>
      <c r="L377">
        <v>14</v>
      </c>
      <c r="M377">
        <v>12</v>
      </c>
      <c r="N377">
        <v>168</v>
      </c>
      <c r="O377">
        <v>4989</v>
      </c>
      <c r="P377" t="s">
        <v>269</v>
      </c>
      <c r="Q377" s="1">
        <v>45786.607562500001</v>
      </c>
      <c r="R377">
        <v>143.66399999999999</v>
      </c>
      <c r="S377">
        <v>47.383000000000003</v>
      </c>
      <c r="T377">
        <v>3.032</v>
      </c>
      <c r="U377">
        <v>16222</v>
      </c>
      <c r="V377">
        <v>267</v>
      </c>
      <c r="W377">
        <v>4440</v>
      </c>
      <c r="X377">
        <v>3072</v>
      </c>
      <c r="Y377">
        <v>2</v>
      </c>
      <c r="Z377">
        <v>21</v>
      </c>
      <c r="AA377">
        <v>2</v>
      </c>
      <c r="AB377">
        <v>306</v>
      </c>
      <c r="AC377">
        <v>105</v>
      </c>
      <c r="AD377">
        <v>31.88</v>
      </c>
      <c r="AE377">
        <v>44.914481000000002</v>
      </c>
      <c r="AF377">
        <v>41</v>
      </c>
      <c r="AG377">
        <v>17.2</v>
      </c>
      <c r="AH377">
        <v>16.8</v>
      </c>
      <c r="AI377">
        <v>12.8</v>
      </c>
      <c r="AJ377">
        <v>11.3</v>
      </c>
      <c r="AK377">
        <v>0.9</v>
      </c>
      <c r="AL377">
        <v>0</v>
      </c>
      <c r="AM377">
        <v>2.66</v>
      </c>
      <c r="AN377">
        <v>43.716000000000001</v>
      </c>
      <c r="AO377">
        <v>1.6459999999999999</v>
      </c>
      <c r="AP377">
        <v>27.37</v>
      </c>
      <c r="AQ377">
        <v>0.20899999999999999</v>
      </c>
      <c r="AR377">
        <v>1.3919999999999999</v>
      </c>
      <c r="AS377">
        <v>14.617000000000001</v>
      </c>
      <c r="AT377">
        <v>110.7</v>
      </c>
      <c r="AU377">
        <v>46.44</v>
      </c>
      <c r="AV377">
        <v>45.36</v>
      </c>
      <c r="AW377">
        <v>34.56</v>
      </c>
      <c r="AX377">
        <v>30.51</v>
      </c>
      <c r="AY377">
        <v>2.4300000000000002</v>
      </c>
      <c r="AZ377">
        <v>0</v>
      </c>
      <c r="BA377">
        <v>1379</v>
      </c>
      <c r="BB377">
        <v>0</v>
      </c>
      <c r="BC377" t="s">
        <v>74</v>
      </c>
      <c r="BD377">
        <v>0</v>
      </c>
      <c r="BE377" t="s">
        <v>68</v>
      </c>
      <c r="BF377" t="s">
        <v>69</v>
      </c>
      <c r="BG377">
        <v>1.1399999999999999</v>
      </c>
      <c r="BH377">
        <v>0</v>
      </c>
      <c r="BI377" s="1">
        <v>45824.413183101853</v>
      </c>
      <c r="BJ377">
        <v>3.6</v>
      </c>
      <c r="BK377">
        <v>0.84219999999999995</v>
      </c>
      <c r="BL377" s="36">
        <f>HLOOKUP($A377,차량별코스!$E$1:$AZ$20,_xlfn.XLOOKUP(탕데이터!$I377,차량별코스!$D$2:$D$20,차량별코스!$A$2:$A$20),0)</f>
        <v>4</v>
      </c>
      <c r="BM377">
        <f t="shared" si="82"/>
        <v>892.54900000000009</v>
      </c>
      <c r="BN377">
        <f t="shared" si="83"/>
        <v>180.327</v>
      </c>
      <c r="BO377">
        <f>IF(COUNTIFS($BL$2:$BL377,$BL377,$O$2:$O377,$O377,$G$2:$G377,$G377)=1,_xlfn.MAXIFS($BO$2:$BO376,$O$2:$O376,$O377,$G$2:$G376,$G377)+1,_xlfn.MAXIFS($BO$2:$BO376,$O$2:$O376,$O377,$G$2:$G376,$G377))</f>
        <v>1</v>
      </c>
      <c r="BP377">
        <f t="shared" si="84"/>
        <v>1944.0199999999995</v>
      </c>
      <c r="BQ377">
        <f t="shared" si="85"/>
        <v>2790.1839999999997</v>
      </c>
      <c r="BR377">
        <f t="shared" si="86"/>
        <v>2725.2960000000003</v>
      </c>
      <c r="BS377">
        <f t="shared" si="87"/>
        <v>2076.4160000000002</v>
      </c>
      <c r="BT377">
        <f t="shared" si="88"/>
        <v>1833.086</v>
      </c>
      <c r="BU377">
        <f t="shared" si="89"/>
        <v>145.99800000000002</v>
      </c>
      <c r="BV377">
        <f t="shared" si="90"/>
        <v>0</v>
      </c>
      <c r="BW377">
        <f t="shared" si="91"/>
        <v>11515</v>
      </c>
      <c r="BX377">
        <f t="shared" si="92"/>
        <v>4989</v>
      </c>
      <c r="BY377" t="str">
        <f t="shared" si="93"/>
        <v>직행1</v>
      </c>
      <c r="BZ377">
        <f t="shared" si="94"/>
        <v>4</v>
      </c>
    </row>
    <row r="378" spans="1:78" x14ac:dyDescent="0.3">
      <c r="A378" s="32">
        <f t="shared" si="95"/>
        <v>45821</v>
      </c>
      <c r="B378" s="1">
        <v>45821.307523148149</v>
      </c>
      <c r="C378" t="s">
        <v>60</v>
      </c>
      <c r="D378" t="s">
        <v>60</v>
      </c>
      <c r="E378" t="s">
        <v>60</v>
      </c>
      <c r="F378" t="s">
        <v>61</v>
      </c>
      <c r="G378" t="s">
        <v>62</v>
      </c>
      <c r="H378" t="s">
        <v>63</v>
      </c>
      <c r="I378" t="s">
        <v>77</v>
      </c>
      <c r="J378" t="s">
        <v>65</v>
      </c>
      <c r="K378" t="s">
        <v>66</v>
      </c>
      <c r="L378">
        <v>14</v>
      </c>
      <c r="M378">
        <v>12</v>
      </c>
      <c r="N378">
        <v>168</v>
      </c>
      <c r="O378">
        <v>4989</v>
      </c>
      <c r="P378" t="s">
        <v>269</v>
      </c>
      <c r="Q378" s="1">
        <v>45786.607562500001</v>
      </c>
      <c r="R378">
        <v>17.335000000000001</v>
      </c>
      <c r="S378">
        <v>5.2610000000000001</v>
      </c>
      <c r="T378">
        <v>3.2949999999999999</v>
      </c>
      <c r="U378">
        <v>2399</v>
      </c>
      <c r="V378">
        <v>455</v>
      </c>
      <c r="W378">
        <v>695</v>
      </c>
      <c r="X378">
        <v>345</v>
      </c>
      <c r="Y378">
        <v>0</v>
      </c>
      <c r="Z378">
        <v>0</v>
      </c>
      <c r="AA378">
        <v>0</v>
      </c>
      <c r="AB378">
        <v>0</v>
      </c>
      <c r="AC378">
        <v>98</v>
      </c>
      <c r="AD378">
        <v>26.01</v>
      </c>
      <c r="AE378">
        <v>49.964691000000002</v>
      </c>
      <c r="AF378">
        <v>97.5</v>
      </c>
      <c r="AG378">
        <v>0.6</v>
      </c>
      <c r="AH378">
        <v>0.5</v>
      </c>
      <c r="AI378">
        <v>0.9</v>
      </c>
      <c r="AJ378">
        <v>0.5</v>
      </c>
      <c r="AK378">
        <v>0</v>
      </c>
      <c r="AL378">
        <v>0</v>
      </c>
      <c r="AM378">
        <v>2.89</v>
      </c>
      <c r="AN378">
        <v>44.86</v>
      </c>
      <c r="AO378">
        <v>18.966000000000001</v>
      </c>
      <c r="AP378">
        <v>28.97</v>
      </c>
      <c r="AQ378">
        <v>0.17299999999999999</v>
      </c>
      <c r="AR378">
        <v>0</v>
      </c>
      <c r="AS378">
        <v>0</v>
      </c>
      <c r="AT378">
        <v>37.375</v>
      </c>
      <c r="AU378">
        <v>0.23</v>
      </c>
      <c r="AV378">
        <v>0.192</v>
      </c>
      <c r="AW378">
        <v>0.34499999999999997</v>
      </c>
      <c r="AX378">
        <v>0.192</v>
      </c>
      <c r="AY378">
        <v>0</v>
      </c>
      <c r="AZ378">
        <v>0</v>
      </c>
      <c r="BA378">
        <v>172</v>
      </c>
      <c r="BB378">
        <v>0</v>
      </c>
      <c r="BC378" t="s">
        <v>74</v>
      </c>
      <c r="BD378">
        <v>0</v>
      </c>
      <c r="BE378" t="s">
        <v>68</v>
      </c>
      <c r="BF378" t="s">
        <v>69</v>
      </c>
      <c r="BG378">
        <v>1.1399999999999999</v>
      </c>
      <c r="BH378">
        <v>0</v>
      </c>
      <c r="BI378" s="1">
        <v>45824.413183101853</v>
      </c>
      <c r="BJ378">
        <v>3.6</v>
      </c>
      <c r="BK378">
        <v>0.9153</v>
      </c>
      <c r="BL378" s="36">
        <f>HLOOKUP($A378,차량별코스!$E$1:$AZ$20,_xlfn.XLOOKUP(탕데이터!$I378,차량별코스!$D$2:$D$20,차량별코스!$A$2:$A$20),0)</f>
        <v>5</v>
      </c>
      <c r="BM378">
        <f t="shared" si="82"/>
        <v>892.54900000000009</v>
      </c>
      <c r="BN378">
        <f t="shared" si="83"/>
        <v>381.024</v>
      </c>
      <c r="BO378">
        <f>IF(COUNTIFS($BL$2:$BL378,$BL378,$O$2:$O378,$O378,$G$2:$G378,$G378)=1,_xlfn.MAXIFS($BO$2:$BO377,$O$2:$O377,$O378,$G$2:$G377,$G378)+1,_xlfn.MAXIFS($BO$2:$BO377,$O$2:$O377,$O378,$G$2:$G377,$G378))</f>
        <v>2</v>
      </c>
      <c r="BP378">
        <f t="shared" si="84"/>
        <v>1189.0250000000001</v>
      </c>
      <c r="BQ378">
        <f t="shared" si="85"/>
        <v>14.394</v>
      </c>
      <c r="BR378">
        <f t="shared" si="86"/>
        <v>11.995000000000001</v>
      </c>
      <c r="BS378">
        <f t="shared" si="87"/>
        <v>21.591000000000001</v>
      </c>
      <c r="BT378">
        <f t="shared" si="88"/>
        <v>11.995000000000001</v>
      </c>
      <c r="BU378">
        <f t="shared" si="89"/>
        <v>0</v>
      </c>
      <c r="BV378">
        <f t="shared" si="90"/>
        <v>0</v>
      </c>
      <c r="BW378">
        <f t="shared" si="91"/>
        <v>1248.9999999999998</v>
      </c>
      <c r="BX378">
        <f t="shared" si="92"/>
        <v>4989</v>
      </c>
      <c r="BY378" t="str">
        <f t="shared" si="93"/>
        <v>직행1</v>
      </c>
      <c r="BZ378">
        <f t="shared" si="94"/>
        <v>5</v>
      </c>
    </row>
    <row r="379" spans="1:78" x14ac:dyDescent="0.3">
      <c r="A379" s="32">
        <f t="shared" si="95"/>
        <v>45821</v>
      </c>
      <c r="B379" s="1">
        <v>45821.34337962963</v>
      </c>
      <c r="C379" t="s">
        <v>60</v>
      </c>
      <c r="D379" t="s">
        <v>60</v>
      </c>
      <c r="E379" t="s">
        <v>60</v>
      </c>
      <c r="F379" t="s">
        <v>61</v>
      </c>
      <c r="G379" t="s">
        <v>62</v>
      </c>
      <c r="H379" t="s">
        <v>63</v>
      </c>
      <c r="I379" t="s">
        <v>77</v>
      </c>
      <c r="J379" t="s">
        <v>65</v>
      </c>
      <c r="K379" t="s">
        <v>66</v>
      </c>
      <c r="L379">
        <v>14</v>
      </c>
      <c r="M379">
        <v>12</v>
      </c>
      <c r="N379">
        <v>168</v>
      </c>
      <c r="O379">
        <v>4989</v>
      </c>
      <c r="P379" t="s">
        <v>269</v>
      </c>
      <c r="Q379" s="1">
        <v>45786.607562500001</v>
      </c>
      <c r="R379">
        <v>17.468</v>
      </c>
      <c r="S379">
        <v>4.468</v>
      </c>
      <c r="T379">
        <v>3.91</v>
      </c>
      <c r="U379">
        <v>1448</v>
      </c>
      <c r="V379">
        <v>78</v>
      </c>
      <c r="W379">
        <v>160</v>
      </c>
      <c r="X379">
        <v>375</v>
      </c>
      <c r="Y379">
        <v>0</v>
      </c>
      <c r="Z379">
        <v>0</v>
      </c>
      <c r="AA379">
        <v>0</v>
      </c>
      <c r="AB379">
        <v>0</v>
      </c>
      <c r="AC379">
        <v>89</v>
      </c>
      <c r="AD379">
        <v>43.43</v>
      </c>
      <c r="AE379">
        <v>51.970770999999999</v>
      </c>
      <c r="AF379">
        <v>98.4</v>
      </c>
      <c r="AG379">
        <v>0.3</v>
      </c>
      <c r="AH379">
        <v>0.3</v>
      </c>
      <c r="AI379">
        <v>0.4</v>
      </c>
      <c r="AJ379">
        <v>0.5</v>
      </c>
      <c r="AK379">
        <v>0</v>
      </c>
      <c r="AL379">
        <v>0</v>
      </c>
      <c r="AM379">
        <v>3.43</v>
      </c>
      <c r="AN379">
        <v>38.473999999999997</v>
      </c>
      <c r="AO379">
        <v>5.3869999999999996</v>
      </c>
      <c r="AP379">
        <v>11.05</v>
      </c>
      <c r="AQ379">
        <v>0.17199999999999999</v>
      </c>
      <c r="AR379">
        <v>0</v>
      </c>
      <c r="AS379">
        <v>0</v>
      </c>
      <c r="AT379">
        <v>22.96</v>
      </c>
      <c r="AU379">
        <v>7.0000000000000007E-2</v>
      </c>
      <c r="AV379">
        <v>7.0000000000000007E-2</v>
      </c>
      <c r="AW379">
        <v>9.2999999999999999E-2</v>
      </c>
      <c r="AX379">
        <v>0.11700000000000001</v>
      </c>
      <c r="AY379">
        <v>0</v>
      </c>
      <c r="AZ379">
        <v>0</v>
      </c>
      <c r="BA379">
        <v>171</v>
      </c>
      <c r="BB379">
        <v>0</v>
      </c>
      <c r="BC379" t="s">
        <v>74</v>
      </c>
      <c r="BD379">
        <v>0</v>
      </c>
      <c r="BE379" t="s">
        <v>68</v>
      </c>
      <c r="BF379" t="s">
        <v>69</v>
      </c>
      <c r="BG379">
        <v>1.1399999999999999</v>
      </c>
      <c r="BH379">
        <v>0</v>
      </c>
      <c r="BI379" s="1">
        <v>45824.413183101853</v>
      </c>
      <c r="BJ379">
        <v>3.6</v>
      </c>
      <c r="BK379">
        <v>1.0860000000000001</v>
      </c>
      <c r="BL379" s="36">
        <f>HLOOKUP($A379,차량별코스!$E$1:$AZ$20,_xlfn.XLOOKUP(탕데이터!$I379,차량별코스!$D$2:$D$20,차량별코스!$A$2:$A$20),0)</f>
        <v>5</v>
      </c>
      <c r="BM379">
        <f t="shared" si="82"/>
        <v>892.54900000000009</v>
      </c>
      <c r="BN379">
        <f t="shared" si="83"/>
        <v>381.024</v>
      </c>
      <c r="BO379">
        <f>IF(COUNTIFS($BL$2:$BL379,$BL379,$O$2:$O379,$O379,$G$2:$G379,$G379)=1,_xlfn.MAXIFS($BO$2:$BO378,$O$2:$O378,$O379,$G$2:$G378,$G379)+1,_xlfn.MAXIFS($BO$2:$BO378,$O$2:$O378,$O379,$G$2:$G378,$G379))</f>
        <v>2</v>
      </c>
      <c r="BP379">
        <f t="shared" si="84"/>
        <v>1186.8320000000001</v>
      </c>
      <c r="BQ379">
        <f t="shared" si="85"/>
        <v>4.3440000000000003</v>
      </c>
      <c r="BR379">
        <f t="shared" si="86"/>
        <v>4.3440000000000003</v>
      </c>
      <c r="BS379">
        <f t="shared" si="87"/>
        <v>5.7919999999999998</v>
      </c>
      <c r="BT379">
        <f t="shared" si="88"/>
        <v>7.24</v>
      </c>
      <c r="BU379">
        <f t="shared" si="89"/>
        <v>0</v>
      </c>
      <c r="BV379">
        <f t="shared" si="90"/>
        <v>0</v>
      </c>
      <c r="BW379">
        <f t="shared" si="91"/>
        <v>1208.5520000000001</v>
      </c>
      <c r="BX379">
        <f t="shared" si="92"/>
        <v>4989</v>
      </c>
      <c r="BY379" t="str">
        <f t="shared" si="93"/>
        <v>직행1</v>
      </c>
      <c r="BZ379">
        <f t="shared" si="94"/>
        <v>5</v>
      </c>
    </row>
    <row r="380" spans="1:78" x14ac:dyDescent="0.3">
      <c r="A380" s="32">
        <f t="shared" si="95"/>
        <v>45821</v>
      </c>
      <c r="B380" s="1">
        <v>45821.364571759259</v>
      </c>
      <c r="C380" t="s">
        <v>60</v>
      </c>
      <c r="D380" t="s">
        <v>60</v>
      </c>
      <c r="E380" t="s">
        <v>60</v>
      </c>
      <c r="F380" t="s">
        <v>61</v>
      </c>
      <c r="G380" t="s">
        <v>62</v>
      </c>
      <c r="H380" t="s">
        <v>63</v>
      </c>
      <c r="I380" t="s">
        <v>77</v>
      </c>
      <c r="J380" t="s">
        <v>65</v>
      </c>
      <c r="K380" t="s">
        <v>66</v>
      </c>
      <c r="L380">
        <v>14</v>
      </c>
      <c r="M380">
        <v>12</v>
      </c>
      <c r="N380">
        <v>168</v>
      </c>
      <c r="O380">
        <v>4989</v>
      </c>
      <c r="P380" t="s">
        <v>269</v>
      </c>
      <c r="Q380" s="1">
        <v>45786.607562500001</v>
      </c>
      <c r="R380">
        <v>29.780999999999999</v>
      </c>
      <c r="S380">
        <v>8.6219999999999999</v>
      </c>
      <c r="T380">
        <v>3.4540000000000002</v>
      </c>
      <c r="U380">
        <v>2591</v>
      </c>
      <c r="V380">
        <v>13</v>
      </c>
      <c r="W380">
        <v>387</v>
      </c>
      <c r="X380">
        <v>843</v>
      </c>
      <c r="Y380">
        <v>0</v>
      </c>
      <c r="Z380">
        <v>3</v>
      </c>
      <c r="AA380">
        <v>0</v>
      </c>
      <c r="AB380">
        <v>0</v>
      </c>
      <c r="AC380">
        <v>107</v>
      </c>
      <c r="AD380">
        <v>41.38</v>
      </c>
      <c r="AE380">
        <v>48.932732999999999</v>
      </c>
      <c r="AF380">
        <v>85.5</v>
      </c>
      <c r="AG380">
        <v>3.2</v>
      </c>
      <c r="AH380">
        <v>4.5999999999999996</v>
      </c>
      <c r="AI380">
        <v>5.0999999999999996</v>
      </c>
      <c r="AJ380">
        <v>1.4</v>
      </c>
      <c r="AK380">
        <v>0.2</v>
      </c>
      <c r="AL380">
        <v>0</v>
      </c>
      <c r="AM380">
        <v>3.03</v>
      </c>
      <c r="AN380">
        <v>41.484999999999999</v>
      </c>
      <c r="AO380">
        <v>0.502</v>
      </c>
      <c r="AP380">
        <v>14.936</v>
      </c>
      <c r="AQ380">
        <v>0.26900000000000002</v>
      </c>
      <c r="AR380">
        <v>0</v>
      </c>
      <c r="AS380">
        <v>10.074</v>
      </c>
      <c r="AT380">
        <v>35.625</v>
      </c>
      <c r="AU380">
        <v>1.333</v>
      </c>
      <c r="AV380">
        <v>1.917</v>
      </c>
      <c r="AW380">
        <v>2.125</v>
      </c>
      <c r="AX380">
        <v>0.58299999999999996</v>
      </c>
      <c r="AY380">
        <v>8.3000000000000004E-2</v>
      </c>
      <c r="AZ380">
        <v>0</v>
      </c>
      <c r="BA380">
        <v>290</v>
      </c>
      <c r="BB380">
        <v>0</v>
      </c>
      <c r="BC380" t="s">
        <v>74</v>
      </c>
      <c r="BD380">
        <v>0</v>
      </c>
      <c r="BE380" t="s">
        <v>68</v>
      </c>
      <c r="BF380" t="s">
        <v>69</v>
      </c>
      <c r="BG380">
        <v>1.1399999999999999</v>
      </c>
      <c r="BH380">
        <v>0</v>
      </c>
      <c r="BI380" s="1">
        <v>45824.413183101853</v>
      </c>
      <c r="BJ380">
        <v>3.6</v>
      </c>
      <c r="BK380">
        <v>0.95950000000000002</v>
      </c>
      <c r="BL380" s="36">
        <f>HLOOKUP($A380,차량별코스!$E$1:$AZ$20,_xlfn.XLOOKUP(탕데이터!$I380,차량별코스!$D$2:$D$20,차량별코스!$A$2:$A$20),0)</f>
        <v>5</v>
      </c>
      <c r="BM380">
        <f t="shared" si="82"/>
        <v>892.54900000000009</v>
      </c>
      <c r="BN380">
        <f t="shared" si="83"/>
        <v>381.024</v>
      </c>
      <c r="BO380">
        <f>IF(COUNTIFS($BL$2:$BL380,$BL380,$O$2:$O380,$O380,$G$2:$G380,$G380)=1,_xlfn.MAXIFS($BO$2:$BO379,$O$2:$O379,$O380,$G$2:$G379,$G380)+1,_xlfn.MAXIFS($BO$2:$BO379,$O$2:$O379,$O380,$G$2:$G379,$G380))</f>
        <v>2</v>
      </c>
      <c r="BP380">
        <f t="shared" si="84"/>
        <v>1815.3049999999998</v>
      </c>
      <c r="BQ380">
        <f t="shared" si="85"/>
        <v>82.912000000000006</v>
      </c>
      <c r="BR380">
        <f t="shared" si="86"/>
        <v>119.18599999999999</v>
      </c>
      <c r="BS380">
        <f t="shared" si="87"/>
        <v>132.14099999999999</v>
      </c>
      <c r="BT380">
        <f t="shared" si="88"/>
        <v>36.273999999999994</v>
      </c>
      <c r="BU380">
        <f t="shared" si="89"/>
        <v>5.1820000000000004</v>
      </c>
      <c r="BV380">
        <f t="shared" si="90"/>
        <v>0</v>
      </c>
      <c r="BW380">
        <f t="shared" si="91"/>
        <v>2190.9999999999995</v>
      </c>
      <c r="BX380">
        <f t="shared" si="92"/>
        <v>4989</v>
      </c>
      <c r="BY380" t="str">
        <f t="shared" si="93"/>
        <v>직행1</v>
      </c>
      <c r="BZ380">
        <f t="shared" si="94"/>
        <v>5</v>
      </c>
    </row>
    <row r="381" spans="1:78" x14ac:dyDescent="0.3">
      <c r="A381" s="32">
        <f t="shared" si="95"/>
        <v>45821</v>
      </c>
      <c r="B381" s="1">
        <v>45821.408020833333</v>
      </c>
      <c r="C381" t="s">
        <v>60</v>
      </c>
      <c r="D381" t="s">
        <v>60</v>
      </c>
      <c r="E381" t="s">
        <v>60</v>
      </c>
      <c r="F381" t="s">
        <v>61</v>
      </c>
      <c r="G381" t="s">
        <v>62</v>
      </c>
      <c r="H381" t="s">
        <v>63</v>
      </c>
      <c r="I381" t="s">
        <v>77</v>
      </c>
      <c r="J381" t="s">
        <v>65</v>
      </c>
      <c r="K381" t="s">
        <v>66</v>
      </c>
      <c r="L381">
        <v>14</v>
      </c>
      <c r="M381">
        <v>12</v>
      </c>
      <c r="N381">
        <v>168</v>
      </c>
      <c r="O381">
        <v>4989</v>
      </c>
      <c r="P381" t="s">
        <v>269</v>
      </c>
      <c r="Q381" s="1">
        <v>45786.607562500001</v>
      </c>
      <c r="R381">
        <v>60.595999999999997</v>
      </c>
      <c r="S381">
        <v>19.472000000000001</v>
      </c>
      <c r="T381">
        <v>3.1120000000000001</v>
      </c>
      <c r="U381">
        <v>6480</v>
      </c>
      <c r="V381">
        <v>204</v>
      </c>
      <c r="W381">
        <v>1632</v>
      </c>
      <c r="X381">
        <v>1151</v>
      </c>
      <c r="Y381">
        <v>0</v>
      </c>
      <c r="Z381">
        <v>4</v>
      </c>
      <c r="AA381">
        <v>0</v>
      </c>
      <c r="AB381">
        <v>0</v>
      </c>
      <c r="AC381">
        <v>96</v>
      </c>
      <c r="AD381">
        <v>33.659999999999997</v>
      </c>
      <c r="AE381">
        <v>46.973605999999997</v>
      </c>
      <c r="AF381">
        <v>90.5</v>
      </c>
      <c r="AG381">
        <v>2.2999999999999998</v>
      </c>
      <c r="AH381">
        <v>2.6</v>
      </c>
      <c r="AI381">
        <v>2.5</v>
      </c>
      <c r="AJ381">
        <v>2</v>
      </c>
      <c r="AK381">
        <v>0</v>
      </c>
      <c r="AL381">
        <v>0</v>
      </c>
      <c r="AM381">
        <v>2.73</v>
      </c>
      <c r="AN381">
        <v>44.628</v>
      </c>
      <c r="AO381">
        <v>3.1480000000000001</v>
      </c>
      <c r="AP381">
        <v>25.184999999999999</v>
      </c>
      <c r="AQ381">
        <v>0.182</v>
      </c>
      <c r="AR381">
        <v>0</v>
      </c>
      <c r="AS381">
        <v>6.601</v>
      </c>
      <c r="AT381">
        <v>96.533000000000001</v>
      </c>
      <c r="AU381">
        <v>2.4529999999999998</v>
      </c>
      <c r="AV381">
        <v>2.7730000000000001</v>
      </c>
      <c r="AW381">
        <v>2.6669999999999998</v>
      </c>
      <c r="AX381">
        <v>2.133</v>
      </c>
      <c r="AY381">
        <v>0</v>
      </c>
      <c r="AZ381">
        <v>0</v>
      </c>
      <c r="BA381">
        <v>587</v>
      </c>
      <c r="BB381">
        <v>0</v>
      </c>
      <c r="BC381" t="s">
        <v>74</v>
      </c>
      <c r="BD381">
        <v>0</v>
      </c>
      <c r="BE381" t="s">
        <v>68</v>
      </c>
      <c r="BF381" t="s">
        <v>69</v>
      </c>
      <c r="BG381">
        <v>1.1399999999999999</v>
      </c>
      <c r="BH381">
        <v>0</v>
      </c>
      <c r="BI381" s="1">
        <v>45824.413183101853</v>
      </c>
      <c r="BJ381">
        <v>3.6</v>
      </c>
      <c r="BK381">
        <v>0.86439999999999995</v>
      </c>
      <c r="BL381" s="36">
        <f>HLOOKUP($A381,차량별코스!$E$1:$AZ$20,_xlfn.XLOOKUP(탕데이터!$I381,차량별코스!$D$2:$D$20,차량별코스!$A$2:$A$20),0)</f>
        <v>5</v>
      </c>
      <c r="BM381">
        <f t="shared" si="82"/>
        <v>892.54900000000009</v>
      </c>
      <c r="BN381">
        <f t="shared" si="83"/>
        <v>381.024</v>
      </c>
      <c r="BO381">
        <f>IF(COUNTIFS($BL$2:$BL381,$BL381,$O$2:$O381,$O381,$G$2:$G381,$G381)=1,_xlfn.MAXIFS($BO$2:$BO380,$O$2:$O380,$O381,$G$2:$G380,$G381)+1,_xlfn.MAXIFS($BO$2:$BO380,$O$2:$O380,$O381,$G$2:$G380,$G381))</f>
        <v>2</v>
      </c>
      <c r="BP381">
        <f t="shared" si="84"/>
        <v>4028.4000000000005</v>
      </c>
      <c r="BQ381">
        <f t="shared" si="85"/>
        <v>149.04</v>
      </c>
      <c r="BR381">
        <f t="shared" si="86"/>
        <v>168.48000000000002</v>
      </c>
      <c r="BS381">
        <f t="shared" si="87"/>
        <v>162</v>
      </c>
      <c r="BT381">
        <f t="shared" si="88"/>
        <v>129.6</v>
      </c>
      <c r="BU381">
        <f t="shared" si="89"/>
        <v>0</v>
      </c>
      <c r="BV381">
        <f t="shared" si="90"/>
        <v>0</v>
      </c>
      <c r="BW381">
        <f t="shared" si="91"/>
        <v>4637.5200000000004</v>
      </c>
      <c r="BX381">
        <f t="shared" si="92"/>
        <v>4989</v>
      </c>
      <c r="BY381" t="str">
        <f t="shared" si="93"/>
        <v>직행1</v>
      </c>
      <c r="BZ381">
        <f t="shared" si="94"/>
        <v>5</v>
      </c>
    </row>
    <row r="382" spans="1:78" x14ac:dyDescent="0.3">
      <c r="A382" s="32">
        <f t="shared" si="95"/>
        <v>45821</v>
      </c>
      <c r="B382" s="1">
        <v>45821.527418981481</v>
      </c>
      <c r="C382" t="s">
        <v>60</v>
      </c>
      <c r="D382" t="s">
        <v>60</v>
      </c>
      <c r="E382" t="s">
        <v>60</v>
      </c>
      <c r="F382" t="s">
        <v>61</v>
      </c>
      <c r="G382" t="s">
        <v>62</v>
      </c>
      <c r="H382" t="s">
        <v>63</v>
      </c>
      <c r="I382" t="s">
        <v>77</v>
      </c>
      <c r="J382" t="s">
        <v>65</v>
      </c>
      <c r="K382" t="s">
        <v>66</v>
      </c>
      <c r="L382">
        <v>14</v>
      </c>
      <c r="M382">
        <v>12</v>
      </c>
      <c r="N382">
        <v>168</v>
      </c>
      <c r="O382">
        <v>4989</v>
      </c>
      <c r="P382" t="s">
        <v>269</v>
      </c>
      <c r="Q382" s="1">
        <v>45786.607562500001</v>
      </c>
      <c r="R382">
        <v>59.975000000000001</v>
      </c>
      <c r="S382">
        <v>20.393000000000001</v>
      </c>
      <c r="T382">
        <v>2.9409999999999998</v>
      </c>
      <c r="U382">
        <v>6798</v>
      </c>
      <c r="V382">
        <v>19</v>
      </c>
      <c r="W382">
        <v>2020</v>
      </c>
      <c r="X382">
        <v>1350</v>
      </c>
      <c r="Y382">
        <v>0</v>
      </c>
      <c r="Z382">
        <v>6</v>
      </c>
      <c r="AA382">
        <v>1</v>
      </c>
      <c r="AB382">
        <v>309</v>
      </c>
      <c r="AC382">
        <v>101</v>
      </c>
      <c r="AD382">
        <v>31.76</v>
      </c>
      <c r="AE382">
        <v>45.368755</v>
      </c>
      <c r="AF382">
        <v>64.3</v>
      </c>
      <c r="AG382">
        <v>10.6</v>
      </c>
      <c r="AH382">
        <v>9.9</v>
      </c>
      <c r="AI382">
        <v>9.6999999999999993</v>
      </c>
      <c r="AJ382">
        <v>5.4</v>
      </c>
      <c r="AK382">
        <v>0</v>
      </c>
      <c r="AL382">
        <v>0</v>
      </c>
      <c r="AM382">
        <v>2.58</v>
      </c>
      <c r="AN382">
        <v>45.853000000000002</v>
      </c>
      <c r="AO382">
        <v>0.27900000000000003</v>
      </c>
      <c r="AP382">
        <v>29.715</v>
      </c>
      <c r="AQ382">
        <v>0.217</v>
      </c>
      <c r="AR382">
        <v>0</v>
      </c>
      <c r="AS382">
        <v>10.004</v>
      </c>
      <c r="AT382">
        <v>71.802000000000007</v>
      </c>
      <c r="AU382">
        <v>11.837</v>
      </c>
      <c r="AV382">
        <v>11.055</v>
      </c>
      <c r="AW382">
        <v>10.832000000000001</v>
      </c>
      <c r="AX382">
        <v>6.03</v>
      </c>
      <c r="AY382">
        <v>0</v>
      </c>
      <c r="AZ382">
        <v>0</v>
      </c>
      <c r="BA382">
        <v>580</v>
      </c>
      <c r="BB382">
        <v>0</v>
      </c>
      <c r="BC382" t="s">
        <v>74</v>
      </c>
      <c r="BD382">
        <v>0</v>
      </c>
      <c r="BE382" t="s">
        <v>68</v>
      </c>
      <c r="BF382" t="s">
        <v>69</v>
      </c>
      <c r="BG382">
        <v>1.1399999999999999</v>
      </c>
      <c r="BH382">
        <v>0</v>
      </c>
      <c r="BI382" s="1">
        <v>45824.413183101853</v>
      </c>
      <c r="BJ382">
        <v>3.6</v>
      </c>
      <c r="BK382">
        <v>0.81689999999999996</v>
      </c>
      <c r="BL382" s="36">
        <f>HLOOKUP($A382,차량별코스!$E$1:$AZ$20,_xlfn.XLOOKUP(탕데이터!$I382,차량별코스!$D$2:$D$20,차량별코스!$A$2:$A$20),0)</f>
        <v>5</v>
      </c>
      <c r="BM382">
        <f t="shared" si="82"/>
        <v>892.54900000000009</v>
      </c>
      <c r="BN382">
        <f t="shared" si="83"/>
        <v>381.024</v>
      </c>
      <c r="BO382">
        <f>IF(COUNTIFS($BL$2:$BL382,$BL382,$O$2:$O382,$O382,$G$2:$G382,$G382)=1,_xlfn.MAXIFS($BO$2:$BO381,$O$2:$O381,$O382,$G$2:$G381,$G382)+1,_xlfn.MAXIFS($BO$2:$BO381,$O$2:$O381,$O382,$G$2:$G381,$G382))</f>
        <v>2</v>
      </c>
      <c r="BP382">
        <f t="shared" si="84"/>
        <v>2332.1140000000005</v>
      </c>
      <c r="BQ382">
        <f t="shared" si="85"/>
        <v>720.58799999999997</v>
      </c>
      <c r="BR382">
        <f t="shared" si="86"/>
        <v>673.00200000000007</v>
      </c>
      <c r="BS382">
        <f t="shared" si="87"/>
        <v>659.40599999999995</v>
      </c>
      <c r="BT382">
        <f t="shared" si="88"/>
        <v>367.09200000000004</v>
      </c>
      <c r="BU382">
        <f t="shared" si="89"/>
        <v>0</v>
      </c>
      <c r="BV382">
        <f t="shared" si="90"/>
        <v>0</v>
      </c>
      <c r="BW382">
        <f t="shared" si="91"/>
        <v>4752.2020000000002</v>
      </c>
      <c r="BX382">
        <f t="shared" si="92"/>
        <v>4989</v>
      </c>
      <c r="BY382" t="str">
        <f t="shared" si="93"/>
        <v>직행1</v>
      </c>
      <c r="BZ382">
        <f t="shared" si="94"/>
        <v>5</v>
      </c>
    </row>
    <row r="383" spans="1:78" x14ac:dyDescent="0.3">
      <c r="A383" s="32">
        <f t="shared" si="95"/>
        <v>45821</v>
      </c>
      <c r="B383" s="1">
        <v>45821.658587962964</v>
      </c>
      <c r="C383" t="s">
        <v>60</v>
      </c>
      <c r="D383" t="s">
        <v>60</v>
      </c>
      <c r="E383" t="s">
        <v>60</v>
      </c>
      <c r="F383" t="s">
        <v>61</v>
      </c>
      <c r="G383" t="s">
        <v>62</v>
      </c>
      <c r="H383" t="s">
        <v>63</v>
      </c>
      <c r="I383" t="s">
        <v>77</v>
      </c>
      <c r="J383" t="s">
        <v>65</v>
      </c>
      <c r="K383" t="s">
        <v>66</v>
      </c>
      <c r="L383">
        <v>14</v>
      </c>
      <c r="M383">
        <v>12</v>
      </c>
      <c r="N383">
        <v>168</v>
      </c>
      <c r="O383">
        <v>4989</v>
      </c>
      <c r="P383" t="s">
        <v>269</v>
      </c>
      <c r="Q383" s="1">
        <v>45786.607562500001</v>
      </c>
      <c r="R383">
        <v>72.031000000000006</v>
      </c>
      <c r="S383">
        <v>25.891999999999999</v>
      </c>
      <c r="T383">
        <v>2.782</v>
      </c>
      <c r="U383">
        <v>9111</v>
      </c>
      <c r="V383">
        <v>129</v>
      </c>
      <c r="W383">
        <v>2433</v>
      </c>
      <c r="X383">
        <v>1311</v>
      </c>
      <c r="Y383">
        <v>2</v>
      </c>
      <c r="Z383">
        <v>5</v>
      </c>
      <c r="AA383">
        <v>0</v>
      </c>
      <c r="AB383">
        <v>0</v>
      </c>
      <c r="AC383">
        <v>96</v>
      </c>
      <c r="AD383">
        <v>28.46</v>
      </c>
      <c r="AE383">
        <v>39.595595000000003</v>
      </c>
      <c r="AF383">
        <v>56.5</v>
      </c>
      <c r="AG383">
        <v>14.4</v>
      </c>
      <c r="AH383">
        <v>15.1</v>
      </c>
      <c r="AI383">
        <v>11.6</v>
      </c>
      <c r="AJ383">
        <v>2.2999999999999998</v>
      </c>
      <c r="AK383">
        <v>0</v>
      </c>
      <c r="AL383">
        <v>0</v>
      </c>
      <c r="AM383">
        <v>2.44</v>
      </c>
      <c r="AN383">
        <v>41.692</v>
      </c>
      <c r="AO383">
        <v>1.4159999999999999</v>
      </c>
      <c r="AP383">
        <v>26.704000000000001</v>
      </c>
      <c r="AQ383">
        <v>0.18</v>
      </c>
      <c r="AR383">
        <v>2.7770000000000001</v>
      </c>
      <c r="AS383">
        <v>6.9409999999999998</v>
      </c>
      <c r="AT383">
        <v>85.691999999999993</v>
      </c>
      <c r="AU383">
        <v>21.84</v>
      </c>
      <c r="AV383">
        <v>22.902000000000001</v>
      </c>
      <c r="AW383">
        <v>17.593</v>
      </c>
      <c r="AX383">
        <v>3.488</v>
      </c>
      <c r="AY383">
        <v>0</v>
      </c>
      <c r="AZ383">
        <v>0</v>
      </c>
      <c r="BA383">
        <v>691</v>
      </c>
      <c r="BB383">
        <v>0</v>
      </c>
      <c r="BC383" t="s">
        <v>74</v>
      </c>
      <c r="BD383">
        <v>0</v>
      </c>
      <c r="BE383" t="s">
        <v>68</v>
      </c>
      <c r="BF383" t="s">
        <v>69</v>
      </c>
      <c r="BG383">
        <v>1.1399999999999999</v>
      </c>
      <c r="BH383">
        <v>0</v>
      </c>
      <c r="BI383" s="1">
        <v>45824.413183101853</v>
      </c>
      <c r="BJ383">
        <v>3.6</v>
      </c>
      <c r="BK383">
        <v>0.77280000000000004</v>
      </c>
      <c r="BL383" s="36">
        <f>HLOOKUP($A383,차량별코스!$E$1:$AZ$20,_xlfn.XLOOKUP(탕데이터!$I383,차량별코스!$D$2:$D$20,차량별코스!$A$2:$A$20),0)</f>
        <v>5</v>
      </c>
      <c r="BM383">
        <f t="shared" si="82"/>
        <v>892.54900000000009</v>
      </c>
      <c r="BN383">
        <f t="shared" si="83"/>
        <v>381.024</v>
      </c>
      <c r="BO383">
        <f>IF(COUNTIFS($BL$2:$BL383,$BL383,$O$2:$O383,$O383,$G$2:$G383,$G383)=1,_xlfn.MAXIFS($BO$2:$BO382,$O$2:$O382,$O383,$G$2:$G382,$G383)+1,_xlfn.MAXIFS($BO$2:$BO382,$O$2:$O382,$O383,$G$2:$G382,$G383))</f>
        <v>2</v>
      </c>
      <c r="BP383">
        <f t="shared" si="84"/>
        <v>2585.7149999999992</v>
      </c>
      <c r="BQ383">
        <f t="shared" si="85"/>
        <v>1311.9840000000002</v>
      </c>
      <c r="BR383">
        <f t="shared" si="86"/>
        <v>1375.761</v>
      </c>
      <c r="BS383">
        <f t="shared" si="87"/>
        <v>1056.876</v>
      </c>
      <c r="BT383">
        <f t="shared" si="88"/>
        <v>209.553</v>
      </c>
      <c r="BU383">
        <f t="shared" si="89"/>
        <v>0</v>
      </c>
      <c r="BV383">
        <f t="shared" si="90"/>
        <v>0</v>
      </c>
      <c r="BW383">
        <f t="shared" si="91"/>
        <v>6539.8889999999992</v>
      </c>
      <c r="BX383">
        <f t="shared" si="92"/>
        <v>4989</v>
      </c>
      <c r="BY383" t="str">
        <f t="shared" si="93"/>
        <v>직행1</v>
      </c>
      <c r="BZ383">
        <f t="shared" si="94"/>
        <v>5</v>
      </c>
    </row>
    <row r="384" spans="1:78" x14ac:dyDescent="0.3">
      <c r="A384" s="32">
        <f t="shared" si="95"/>
        <v>45821</v>
      </c>
      <c r="B384" s="1">
        <v>45821.820023148146</v>
      </c>
      <c r="C384" t="s">
        <v>60</v>
      </c>
      <c r="D384" t="s">
        <v>60</v>
      </c>
      <c r="E384" t="s">
        <v>60</v>
      </c>
      <c r="F384" t="s">
        <v>61</v>
      </c>
      <c r="G384" t="s">
        <v>62</v>
      </c>
      <c r="H384" t="s">
        <v>63</v>
      </c>
      <c r="I384" t="s">
        <v>77</v>
      </c>
      <c r="J384" t="s">
        <v>65</v>
      </c>
      <c r="K384" t="s">
        <v>66</v>
      </c>
      <c r="L384">
        <v>14</v>
      </c>
      <c r="M384">
        <v>12</v>
      </c>
      <c r="N384">
        <v>168</v>
      </c>
      <c r="O384">
        <v>4989</v>
      </c>
      <c r="P384" t="s">
        <v>269</v>
      </c>
      <c r="Q384" s="1">
        <v>45786.607562500001</v>
      </c>
      <c r="R384">
        <v>123.83799999999999</v>
      </c>
      <c r="S384">
        <v>34.485999999999997</v>
      </c>
      <c r="T384">
        <v>3.5910000000000002</v>
      </c>
      <c r="U384">
        <v>13251</v>
      </c>
      <c r="V384">
        <v>53</v>
      </c>
      <c r="W384">
        <v>3088</v>
      </c>
      <c r="X384">
        <v>2873</v>
      </c>
      <c r="Y384">
        <v>2</v>
      </c>
      <c r="Z384">
        <v>9</v>
      </c>
      <c r="AA384">
        <v>1</v>
      </c>
      <c r="AB384">
        <v>167</v>
      </c>
      <c r="AC384">
        <v>87</v>
      </c>
      <c r="AD384">
        <v>33.64</v>
      </c>
      <c r="AE384">
        <v>44.096606000000001</v>
      </c>
      <c r="AF384">
        <v>20.3</v>
      </c>
      <c r="AG384">
        <v>22.8</v>
      </c>
      <c r="AH384">
        <v>26.3</v>
      </c>
      <c r="AI384">
        <v>29.7</v>
      </c>
      <c r="AJ384">
        <v>0.9</v>
      </c>
      <c r="AK384">
        <v>0</v>
      </c>
      <c r="AL384">
        <v>0</v>
      </c>
      <c r="AM384">
        <v>3.15</v>
      </c>
      <c r="AN384">
        <v>34.942</v>
      </c>
      <c r="AO384">
        <v>0.4</v>
      </c>
      <c r="AP384">
        <v>23.303999999999998</v>
      </c>
      <c r="AQ384">
        <v>0.22600000000000001</v>
      </c>
      <c r="AR384">
        <v>1.615</v>
      </c>
      <c r="AS384">
        <v>7.2679999999999998</v>
      </c>
      <c r="AT384">
        <v>44.66</v>
      </c>
      <c r="AU384">
        <v>50.16</v>
      </c>
      <c r="AV384">
        <v>57.86</v>
      </c>
      <c r="AW384">
        <v>65.34</v>
      </c>
      <c r="AX384">
        <v>1.98</v>
      </c>
      <c r="AY384">
        <v>0</v>
      </c>
      <c r="AZ384">
        <v>0</v>
      </c>
      <c r="BA384">
        <v>1193</v>
      </c>
      <c r="BB384">
        <v>0</v>
      </c>
      <c r="BC384" t="s">
        <v>74</v>
      </c>
      <c r="BD384">
        <v>0</v>
      </c>
      <c r="BE384" t="s">
        <v>68</v>
      </c>
      <c r="BF384" t="s">
        <v>69</v>
      </c>
      <c r="BG384">
        <v>1.1399999999999999</v>
      </c>
      <c r="BH384">
        <v>0</v>
      </c>
      <c r="BI384" s="1">
        <v>45824.413183101853</v>
      </c>
      <c r="BJ384">
        <v>3.6</v>
      </c>
      <c r="BK384">
        <v>0.99750000000000005</v>
      </c>
      <c r="BL384" s="36">
        <f>HLOOKUP($A384,차량별코스!$E$1:$AZ$20,_xlfn.XLOOKUP(탕데이터!$I384,차량별코스!$D$2:$D$20,차량별코스!$A$2:$A$20),0)</f>
        <v>5</v>
      </c>
      <c r="BM384">
        <f t="shared" si="82"/>
        <v>892.54900000000009</v>
      </c>
      <c r="BN384">
        <f t="shared" si="83"/>
        <v>381.024</v>
      </c>
      <c r="BO384">
        <f>IF(COUNTIFS($BL$2:$BL384,$BL384,$O$2:$O384,$O384,$G$2:$G384,$G384)=1,_xlfn.MAXIFS($BO$2:$BO383,$O$2:$O383,$O384,$G$2:$G383,$G384)+1,_xlfn.MAXIFS($BO$2:$BO383,$O$2:$O383,$O384,$G$2:$G383,$G384))</f>
        <v>2</v>
      </c>
      <c r="BP384">
        <f t="shared" si="84"/>
        <v>-451.04700000000003</v>
      </c>
      <c r="BQ384">
        <f t="shared" si="85"/>
        <v>3021.2280000000001</v>
      </c>
      <c r="BR384">
        <f t="shared" si="86"/>
        <v>3485.0130000000004</v>
      </c>
      <c r="BS384">
        <f t="shared" si="87"/>
        <v>3935.547</v>
      </c>
      <c r="BT384">
        <f t="shared" si="88"/>
        <v>119.25900000000001</v>
      </c>
      <c r="BU384">
        <f t="shared" si="89"/>
        <v>0</v>
      </c>
      <c r="BV384">
        <f t="shared" si="90"/>
        <v>0</v>
      </c>
      <c r="BW384">
        <f t="shared" si="91"/>
        <v>10110</v>
      </c>
      <c r="BX384">
        <f t="shared" si="92"/>
        <v>4989</v>
      </c>
      <c r="BY384" t="str">
        <f t="shared" si="93"/>
        <v>직행1</v>
      </c>
      <c r="BZ384">
        <f t="shared" si="94"/>
        <v>5</v>
      </c>
    </row>
    <row r="385" spans="1:78" x14ac:dyDescent="0.3">
      <c r="A385" s="32">
        <f t="shared" si="95"/>
        <v>45822</v>
      </c>
      <c r="B385" s="1">
        <v>45822.333564814813</v>
      </c>
      <c r="C385" t="s">
        <v>60</v>
      </c>
      <c r="D385" t="s">
        <v>60</v>
      </c>
      <c r="E385" t="s">
        <v>60</v>
      </c>
      <c r="F385" t="s">
        <v>61</v>
      </c>
      <c r="G385" t="s">
        <v>62</v>
      </c>
      <c r="H385" t="s">
        <v>63</v>
      </c>
      <c r="I385" t="s">
        <v>77</v>
      </c>
      <c r="J385" t="s">
        <v>65</v>
      </c>
      <c r="K385" t="s">
        <v>66</v>
      </c>
      <c r="L385">
        <v>14</v>
      </c>
      <c r="M385">
        <v>12</v>
      </c>
      <c r="N385">
        <v>168</v>
      </c>
      <c r="O385">
        <v>4989</v>
      </c>
      <c r="P385" t="s">
        <v>269</v>
      </c>
      <c r="Q385" s="1">
        <v>45786.607562500001</v>
      </c>
      <c r="R385">
        <v>17.489000000000001</v>
      </c>
      <c r="S385">
        <v>4.157</v>
      </c>
      <c r="T385">
        <v>4.2069999999999999</v>
      </c>
      <c r="U385">
        <v>1461</v>
      </c>
      <c r="V385">
        <v>8</v>
      </c>
      <c r="W385">
        <v>210</v>
      </c>
      <c r="X385">
        <v>170</v>
      </c>
      <c r="Y385">
        <v>0</v>
      </c>
      <c r="Z385">
        <v>0</v>
      </c>
      <c r="AA385">
        <v>0</v>
      </c>
      <c r="AB385">
        <v>0</v>
      </c>
      <c r="AC385">
        <v>77</v>
      </c>
      <c r="AD385">
        <v>43.09</v>
      </c>
      <c r="AE385">
        <v>50.651938000000001</v>
      </c>
      <c r="AF385">
        <v>98.3</v>
      </c>
      <c r="AG385">
        <v>0.2</v>
      </c>
      <c r="AH385">
        <v>0.4</v>
      </c>
      <c r="AI385">
        <v>1.2</v>
      </c>
      <c r="AJ385">
        <v>0</v>
      </c>
      <c r="AK385">
        <v>0</v>
      </c>
      <c r="AL385">
        <v>0</v>
      </c>
      <c r="AM385">
        <v>3.69</v>
      </c>
      <c r="AN385">
        <v>34.137999999999998</v>
      </c>
      <c r="AO385">
        <v>0.54800000000000004</v>
      </c>
      <c r="AP385">
        <v>14.374000000000001</v>
      </c>
      <c r="AQ385">
        <v>5.7000000000000002E-2</v>
      </c>
      <c r="AR385">
        <v>0</v>
      </c>
      <c r="AS385">
        <v>0</v>
      </c>
      <c r="AT385">
        <v>22.937000000000001</v>
      </c>
      <c r="AU385">
        <v>4.7E-2</v>
      </c>
      <c r="AV385">
        <v>9.2999999999999999E-2</v>
      </c>
      <c r="AW385">
        <v>0.28000000000000003</v>
      </c>
      <c r="AX385">
        <v>0</v>
      </c>
      <c r="AY385">
        <v>0</v>
      </c>
      <c r="AZ385">
        <v>0</v>
      </c>
      <c r="BA385">
        <v>170</v>
      </c>
      <c r="BB385">
        <v>0</v>
      </c>
      <c r="BC385" t="s">
        <v>74</v>
      </c>
      <c r="BD385">
        <v>0</v>
      </c>
      <c r="BE385" t="s">
        <v>68</v>
      </c>
      <c r="BF385" t="s">
        <v>69</v>
      </c>
      <c r="BG385">
        <v>1.1399999999999999</v>
      </c>
      <c r="BH385">
        <v>0</v>
      </c>
      <c r="BI385" s="1">
        <v>45824.413183101853</v>
      </c>
      <c r="BJ385">
        <v>3.6</v>
      </c>
      <c r="BK385">
        <v>1.1686000000000001</v>
      </c>
      <c r="BL385" s="36">
        <f>HLOOKUP($A385,차량별코스!$E$1:$AZ$20,_xlfn.XLOOKUP(탕데이터!$I385,차량별코스!$D$2:$D$20,차량별코스!$A$2:$A$20),0)</f>
        <v>6</v>
      </c>
      <c r="BM385">
        <f t="shared" si="82"/>
        <v>892.54900000000009</v>
      </c>
      <c r="BN385">
        <f t="shared" si="83"/>
        <v>331.19799999999998</v>
      </c>
      <c r="BO385">
        <f>IF(COUNTIFS($BL$2:$BL385,$BL385,$O$2:$O385,$O385,$G$2:$G385,$G385)=1,_xlfn.MAXIFS($BO$2:$BO384,$O$2:$O384,$O385,$G$2:$G384,$G385)+1,_xlfn.MAXIFS($BO$2:$BO384,$O$2:$O384,$O385,$G$2:$G384,$G385))</f>
        <v>3</v>
      </c>
      <c r="BP385">
        <f t="shared" si="84"/>
        <v>1218.163</v>
      </c>
      <c r="BQ385">
        <f t="shared" si="85"/>
        <v>2.9220000000000002</v>
      </c>
      <c r="BR385">
        <f t="shared" si="86"/>
        <v>5.8440000000000003</v>
      </c>
      <c r="BS385">
        <f t="shared" si="87"/>
        <v>17.532</v>
      </c>
      <c r="BT385">
        <f t="shared" si="88"/>
        <v>0</v>
      </c>
      <c r="BU385">
        <f t="shared" si="89"/>
        <v>0</v>
      </c>
      <c r="BV385">
        <f t="shared" si="90"/>
        <v>0</v>
      </c>
      <c r="BW385">
        <f t="shared" si="91"/>
        <v>1244.461</v>
      </c>
      <c r="BX385">
        <f t="shared" si="92"/>
        <v>4989</v>
      </c>
      <c r="BY385" t="str">
        <f t="shared" si="93"/>
        <v>직행1</v>
      </c>
      <c r="BZ385">
        <f t="shared" si="94"/>
        <v>6</v>
      </c>
    </row>
    <row r="386" spans="1:78" x14ac:dyDescent="0.3">
      <c r="A386" s="32">
        <f t="shared" si="95"/>
        <v>45822</v>
      </c>
      <c r="B386" s="1">
        <v>45822.35434027778</v>
      </c>
      <c r="C386" t="s">
        <v>60</v>
      </c>
      <c r="D386" t="s">
        <v>60</v>
      </c>
      <c r="E386" t="s">
        <v>60</v>
      </c>
      <c r="F386" t="s">
        <v>61</v>
      </c>
      <c r="G386" t="s">
        <v>62</v>
      </c>
      <c r="H386" t="s">
        <v>63</v>
      </c>
      <c r="I386" t="s">
        <v>77</v>
      </c>
      <c r="J386" t="s">
        <v>65</v>
      </c>
      <c r="K386" t="s">
        <v>66</v>
      </c>
      <c r="L386">
        <v>14</v>
      </c>
      <c r="M386">
        <v>12</v>
      </c>
      <c r="N386">
        <v>168</v>
      </c>
      <c r="O386">
        <v>4989</v>
      </c>
      <c r="P386" t="s">
        <v>269</v>
      </c>
      <c r="Q386" s="1">
        <v>45786.607562500001</v>
      </c>
      <c r="R386">
        <v>82.373999999999995</v>
      </c>
      <c r="S386">
        <v>20.765000000000001</v>
      </c>
      <c r="T386">
        <v>3.9670000000000001</v>
      </c>
      <c r="U386">
        <v>7108</v>
      </c>
      <c r="V386">
        <v>27</v>
      </c>
      <c r="W386">
        <v>1230</v>
      </c>
      <c r="X386">
        <v>1886</v>
      </c>
      <c r="Y386">
        <v>0</v>
      </c>
      <c r="Z386">
        <v>5</v>
      </c>
      <c r="AA386">
        <v>0</v>
      </c>
      <c r="AB386">
        <v>0</v>
      </c>
      <c r="AC386">
        <v>91</v>
      </c>
      <c r="AD386">
        <v>41.72</v>
      </c>
      <c r="AE386">
        <v>50.683020999999997</v>
      </c>
      <c r="AF386">
        <v>84.9</v>
      </c>
      <c r="AG386">
        <v>3</v>
      </c>
      <c r="AH386">
        <v>4.5</v>
      </c>
      <c r="AI386">
        <v>6.4</v>
      </c>
      <c r="AJ386">
        <v>1.2</v>
      </c>
      <c r="AK386">
        <v>0</v>
      </c>
      <c r="AL386">
        <v>0</v>
      </c>
      <c r="AM386">
        <v>3.48</v>
      </c>
      <c r="AN386">
        <v>36.734000000000002</v>
      </c>
      <c r="AO386">
        <v>0.38</v>
      </c>
      <c r="AP386">
        <v>17.303999999999998</v>
      </c>
      <c r="AQ386">
        <v>0.219</v>
      </c>
      <c r="AR386">
        <v>0</v>
      </c>
      <c r="AS386">
        <v>6.07</v>
      </c>
      <c r="AT386">
        <v>100.465</v>
      </c>
      <c r="AU386">
        <v>3.55</v>
      </c>
      <c r="AV386">
        <v>5.3250000000000002</v>
      </c>
      <c r="AW386">
        <v>7.5730000000000004</v>
      </c>
      <c r="AX386">
        <v>1.42</v>
      </c>
      <c r="AY386">
        <v>0</v>
      </c>
      <c r="AZ386">
        <v>0</v>
      </c>
      <c r="BA386">
        <v>794</v>
      </c>
      <c r="BB386">
        <v>0</v>
      </c>
      <c r="BC386" t="s">
        <v>74</v>
      </c>
      <c r="BD386">
        <v>0</v>
      </c>
      <c r="BE386" t="s">
        <v>68</v>
      </c>
      <c r="BF386" t="s">
        <v>69</v>
      </c>
      <c r="BG386">
        <v>1.1399999999999999</v>
      </c>
      <c r="BH386">
        <v>0</v>
      </c>
      <c r="BI386" s="1">
        <v>45824.413183101853</v>
      </c>
      <c r="BJ386">
        <v>3.6</v>
      </c>
      <c r="BK386">
        <v>1.1019000000000001</v>
      </c>
      <c r="BL386" s="36">
        <f>HLOOKUP($A386,차량별코스!$E$1:$AZ$20,_xlfn.XLOOKUP(탕데이터!$I386,차량별코스!$D$2:$D$20,차량별코스!$A$2:$A$20),0)</f>
        <v>6</v>
      </c>
      <c r="BM386">
        <f t="shared" si="82"/>
        <v>892.54900000000009</v>
      </c>
      <c r="BN386">
        <f t="shared" si="83"/>
        <v>331.19799999999998</v>
      </c>
      <c r="BO386">
        <f>IF(COUNTIFS($BL$2:$BL386,$BL386,$O$2:$O386,$O386,$G$2:$G386,$G386)=1,_xlfn.MAXIFS($BO$2:$BO385,$O$2:$O385,$O386,$G$2:$G385,$G386)+1,_xlfn.MAXIFS($BO$2:$BO385,$O$2:$O385,$O386,$G$2:$G385,$G386))</f>
        <v>3</v>
      </c>
      <c r="BP386">
        <f t="shared" si="84"/>
        <v>4777.6920000000009</v>
      </c>
      <c r="BQ386">
        <f t="shared" si="85"/>
        <v>213.23999999999998</v>
      </c>
      <c r="BR386">
        <f t="shared" si="86"/>
        <v>319.86</v>
      </c>
      <c r="BS386">
        <f t="shared" si="87"/>
        <v>454.91200000000003</v>
      </c>
      <c r="BT386">
        <f t="shared" si="88"/>
        <v>85.296000000000006</v>
      </c>
      <c r="BU386">
        <f t="shared" si="89"/>
        <v>0</v>
      </c>
      <c r="BV386">
        <f t="shared" si="90"/>
        <v>0</v>
      </c>
      <c r="BW386">
        <f t="shared" si="91"/>
        <v>5851.0000000000009</v>
      </c>
      <c r="BX386">
        <f t="shared" si="92"/>
        <v>4989</v>
      </c>
      <c r="BY386" t="str">
        <f t="shared" si="93"/>
        <v>직행1</v>
      </c>
      <c r="BZ386">
        <f t="shared" si="94"/>
        <v>6</v>
      </c>
    </row>
    <row r="387" spans="1:78" x14ac:dyDescent="0.3">
      <c r="A387" s="32">
        <f t="shared" si="95"/>
        <v>45822</v>
      </c>
      <c r="B387" s="1">
        <v>45822.462106481478</v>
      </c>
      <c r="C387" t="s">
        <v>60</v>
      </c>
      <c r="D387" t="s">
        <v>60</v>
      </c>
      <c r="E387" t="s">
        <v>60</v>
      </c>
      <c r="F387" t="s">
        <v>61</v>
      </c>
      <c r="G387" t="s">
        <v>62</v>
      </c>
      <c r="H387" t="s">
        <v>63</v>
      </c>
      <c r="I387" t="s">
        <v>77</v>
      </c>
      <c r="J387" t="s">
        <v>65</v>
      </c>
      <c r="K387" t="s">
        <v>66</v>
      </c>
      <c r="L387">
        <v>14</v>
      </c>
      <c r="M387">
        <v>12</v>
      </c>
      <c r="N387">
        <v>168</v>
      </c>
      <c r="O387">
        <v>4989</v>
      </c>
      <c r="P387" t="s">
        <v>269</v>
      </c>
      <c r="Q387" s="1">
        <v>45786.607562500001</v>
      </c>
      <c r="R387">
        <v>123.64400000000001</v>
      </c>
      <c r="S387">
        <v>37.4</v>
      </c>
      <c r="T387">
        <v>3.306</v>
      </c>
      <c r="U387">
        <v>13553</v>
      </c>
      <c r="V387">
        <v>7</v>
      </c>
      <c r="W387">
        <v>3655</v>
      </c>
      <c r="X387">
        <v>2671</v>
      </c>
      <c r="Y387">
        <v>0</v>
      </c>
      <c r="Z387">
        <v>9</v>
      </c>
      <c r="AA387">
        <v>1</v>
      </c>
      <c r="AB387">
        <v>86</v>
      </c>
      <c r="AC387">
        <v>95</v>
      </c>
      <c r="AD387">
        <v>32.840000000000003</v>
      </c>
      <c r="AE387">
        <v>45.002349000000002</v>
      </c>
      <c r="AF387">
        <v>87.9</v>
      </c>
      <c r="AG387">
        <v>3.2</v>
      </c>
      <c r="AH387">
        <v>3.7</v>
      </c>
      <c r="AI387">
        <v>4.2</v>
      </c>
      <c r="AJ387">
        <v>0.9</v>
      </c>
      <c r="AK387">
        <v>0</v>
      </c>
      <c r="AL387">
        <v>0</v>
      </c>
      <c r="AM387">
        <v>2.9</v>
      </c>
      <c r="AN387">
        <v>39.588000000000001</v>
      </c>
      <c r="AO387">
        <v>5.1999999999999998E-2</v>
      </c>
      <c r="AP387">
        <v>26.968</v>
      </c>
      <c r="AQ387">
        <v>0.21</v>
      </c>
      <c r="AR387">
        <v>0</v>
      </c>
      <c r="AS387">
        <v>7.2789999999999999</v>
      </c>
      <c r="AT387">
        <v>197.77500000000001</v>
      </c>
      <c r="AU387">
        <v>7.2</v>
      </c>
      <c r="AV387">
        <v>8.3249999999999993</v>
      </c>
      <c r="AW387">
        <v>9.4499999999999993</v>
      </c>
      <c r="AX387">
        <v>2.0249999999999999</v>
      </c>
      <c r="AY387">
        <v>0</v>
      </c>
      <c r="AZ387">
        <v>0</v>
      </c>
      <c r="BA387">
        <v>1199</v>
      </c>
      <c r="BB387">
        <v>0</v>
      </c>
      <c r="BC387" t="s">
        <v>74</v>
      </c>
      <c r="BD387">
        <v>0</v>
      </c>
      <c r="BE387" t="s">
        <v>68</v>
      </c>
      <c r="BF387" t="s">
        <v>69</v>
      </c>
      <c r="BG387">
        <v>1.1399999999999999</v>
      </c>
      <c r="BH387">
        <v>0</v>
      </c>
      <c r="BI387" s="1">
        <v>45824.413183101853</v>
      </c>
      <c r="BJ387">
        <v>3.6</v>
      </c>
      <c r="BK387">
        <v>0.91830000000000001</v>
      </c>
      <c r="BL387" s="36">
        <f>HLOOKUP($A387,차량별코스!$E$1:$AZ$20,_xlfn.XLOOKUP(탕데이터!$I387,차량별코스!$D$2:$D$20,차량별코스!$A$2:$A$20),0)</f>
        <v>6</v>
      </c>
      <c r="BM387">
        <f t="shared" ref="BM387:BM450" si="96">SUMIFS(R:R,I:I,I387,O:O,O387)</f>
        <v>892.54900000000009</v>
      </c>
      <c r="BN387">
        <f t="shared" ref="BN387:BN450" si="97">SUMIFS(R:R,O:O,O387,BL:BL,BL387,G:G,G387)</f>
        <v>331.19799999999998</v>
      </c>
      <c r="BO387">
        <f>IF(COUNTIFS($BL$2:$BL387,$BL387,$O$2:$O387,$O387,$G$2:$G387,$G387)=1,_xlfn.MAXIFS($BO$2:$BO386,$O$2:$O386,$O387,$G$2:$G386,$G387)+1,_xlfn.MAXIFS($BO$2:$BO386,$O$2:$O386,$O387,$G$2:$G386,$G387))</f>
        <v>3</v>
      </c>
      <c r="BP387">
        <f t="shared" ref="BP387:BP450" si="98">$U387*AF387%-V387-W387</f>
        <v>8251.0869999999995</v>
      </c>
      <c r="BQ387">
        <f t="shared" ref="BQ387:BQ450" si="99">$U387*AG387%</f>
        <v>433.69600000000003</v>
      </c>
      <c r="BR387">
        <f t="shared" ref="BR387:BR450" si="100">$U387*AH387%</f>
        <v>501.46100000000007</v>
      </c>
      <c r="BS387">
        <f t="shared" ref="BS387:BS450" si="101">$U387*AI387%</f>
        <v>569.226</v>
      </c>
      <c r="BT387">
        <f t="shared" ref="BT387:BT450" si="102">$U387*AJ387%</f>
        <v>121.97700000000002</v>
      </c>
      <c r="BU387">
        <f t="shared" ref="BU387:BU450" si="103">$U387*AK387%</f>
        <v>0</v>
      </c>
      <c r="BV387">
        <f t="shared" ref="BV387:BV450" si="104">$U387*AL387%</f>
        <v>0</v>
      </c>
      <c r="BW387">
        <f t="shared" ref="BW387:BW450" si="105">SUM(BP387:BV387)</f>
        <v>9877.4470000000001</v>
      </c>
      <c r="BX387">
        <f t="shared" ref="BX387:BX450" si="106">O387</f>
        <v>4989</v>
      </c>
      <c r="BY387" t="str">
        <f t="shared" ref="BY387:BY450" si="107">G387</f>
        <v>직행1</v>
      </c>
      <c r="BZ387">
        <f t="shared" ref="BZ387:BZ450" si="108">BL387</f>
        <v>6</v>
      </c>
    </row>
    <row r="388" spans="1:78" x14ac:dyDescent="0.3">
      <c r="A388" s="32">
        <f t="shared" si="95"/>
        <v>45822</v>
      </c>
      <c r="B388" s="1">
        <v>45822.656828703701</v>
      </c>
      <c r="C388" t="s">
        <v>60</v>
      </c>
      <c r="D388" t="s">
        <v>60</v>
      </c>
      <c r="E388" t="s">
        <v>60</v>
      </c>
      <c r="F388" t="s">
        <v>61</v>
      </c>
      <c r="G388" t="s">
        <v>62</v>
      </c>
      <c r="H388" t="s">
        <v>63</v>
      </c>
      <c r="I388" t="s">
        <v>77</v>
      </c>
      <c r="J388" t="s">
        <v>65</v>
      </c>
      <c r="K388" t="s">
        <v>66</v>
      </c>
      <c r="L388">
        <v>14</v>
      </c>
      <c r="M388">
        <v>12</v>
      </c>
      <c r="N388">
        <v>168</v>
      </c>
      <c r="O388">
        <v>4989</v>
      </c>
      <c r="P388" t="s">
        <v>269</v>
      </c>
      <c r="Q388" s="1">
        <v>45786.607562500001</v>
      </c>
      <c r="R388">
        <v>107.691</v>
      </c>
      <c r="S388">
        <v>32.683</v>
      </c>
      <c r="T388">
        <v>3.2949999999999999</v>
      </c>
      <c r="U388">
        <v>12180</v>
      </c>
      <c r="V388">
        <v>8</v>
      </c>
      <c r="W388">
        <v>3599</v>
      </c>
      <c r="X388">
        <v>2453</v>
      </c>
      <c r="Y388">
        <v>1</v>
      </c>
      <c r="Z388">
        <v>5</v>
      </c>
      <c r="AA388">
        <v>1</v>
      </c>
      <c r="AB388">
        <v>1063</v>
      </c>
      <c r="AC388">
        <v>95</v>
      </c>
      <c r="AD388">
        <v>31.83</v>
      </c>
      <c r="AE388">
        <v>45.221927000000001</v>
      </c>
      <c r="AF388">
        <v>53.2</v>
      </c>
      <c r="AG388">
        <v>11.8</v>
      </c>
      <c r="AH388">
        <v>14.8</v>
      </c>
      <c r="AI388">
        <v>17.7</v>
      </c>
      <c r="AJ388">
        <v>2.5</v>
      </c>
      <c r="AK388">
        <v>0</v>
      </c>
      <c r="AL388">
        <v>0</v>
      </c>
      <c r="AM388">
        <v>2.89</v>
      </c>
      <c r="AN388">
        <v>39.884</v>
      </c>
      <c r="AO388">
        <v>6.6000000000000003E-2</v>
      </c>
      <c r="AP388">
        <v>29.547999999999998</v>
      </c>
      <c r="AQ388">
        <v>0.223</v>
      </c>
      <c r="AR388">
        <v>0.92900000000000005</v>
      </c>
      <c r="AS388">
        <v>4.6429999999999998</v>
      </c>
      <c r="AT388">
        <v>107.28700000000001</v>
      </c>
      <c r="AU388">
        <v>23.797000000000001</v>
      </c>
      <c r="AV388">
        <v>29.847000000000001</v>
      </c>
      <c r="AW388">
        <v>35.695</v>
      </c>
      <c r="AX388">
        <v>5.0419999999999998</v>
      </c>
      <c r="AY388">
        <v>0</v>
      </c>
      <c r="AZ388">
        <v>0</v>
      </c>
      <c r="BA388">
        <v>1050</v>
      </c>
      <c r="BB388">
        <v>0</v>
      </c>
      <c r="BC388" t="s">
        <v>74</v>
      </c>
      <c r="BD388">
        <v>0</v>
      </c>
      <c r="BE388" t="s">
        <v>68</v>
      </c>
      <c r="BF388" t="s">
        <v>69</v>
      </c>
      <c r="BG388">
        <v>1.1399999999999999</v>
      </c>
      <c r="BH388">
        <v>0</v>
      </c>
      <c r="BI388" s="1">
        <v>45824.413183101853</v>
      </c>
      <c r="BJ388">
        <v>3.6</v>
      </c>
      <c r="BK388">
        <v>0.9153</v>
      </c>
      <c r="BL388" s="36">
        <f>HLOOKUP($A388,차량별코스!$E$1:$AZ$20,_xlfn.XLOOKUP(탕데이터!$I388,차량별코스!$D$2:$D$20,차량별코스!$A$2:$A$20),0)</f>
        <v>6</v>
      </c>
      <c r="BM388">
        <f t="shared" si="96"/>
        <v>892.54900000000009</v>
      </c>
      <c r="BN388">
        <f t="shared" si="97"/>
        <v>331.19799999999998</v>
      </c>
      <c r="BO388">
        <f>IF(COUNTIFS($BL$2:$BL388,$BL388,$O$2:$O388,$O388,$G$2:$G388,$G388)=1,_xlfn.MAXIFS($BO$2:$BO387,$O$2:$O387,$O388,$G$2:$G387,$G388)+1,_xlfn.MAXIFS($BO$2:$BO387,$O$2:$O387,$O388,$G$2:$G387,$G388))</f>
        <v>3</v>
      </c>
      <c r="BP388">
        <f t="shared" si="98"/>
        <v>2872.76</v>
      </c>
      <c r="BQ388">
        <f t="shared" si="99"/>
        <v>1437.24</v>
      </c>
      <c r="BR388">
        <f t="shared" si="100"/>
        <v>1802.6400000000003</v>
      </c>
      <c r="BS388">
        <f t="shared" si="101"/>
        <v>2155.8599999999997</v>
      </c>
      <c r="BT388">
        <f t="shared" si="102"/>
        <v>304.5</v>
      </c>
      <c r="BU388">
        <f t="shared" si="103"/>
        <v>0</v>
      </c>
      <c r="BV388">
        <f t="shared" si="104"/>
        <v>0</v>
      </c>
      <c r="BW388">
        <f t="shared" si="105"/>
        <v>8573</v>
      </c>
      <c r="BX388">
        <f t="shared" si="106"/>
        <v>4989</v>
      </c>
      <c r="BY388" t="str">
        <f t="shared" si="107"/>
        <v>직행1</v>
      </c>
      <c r="BZ388">
        <f t="shared" si="108"/>
        <v>6</v>
      </c>
    </row>
    <row r="389" spans="1:78" x14ac:dyDescent="0.3">
      <c r="A389" s="32">
        <f t="shared" si="95"/>
        <v>45823</v>
      </c>
      <c r="B389" s="1">
        <v>45823.268263888887</v>
      </c>
      <c r="C389" t="s">
        <v>60</v>
      </c>
      <c r="D389" t="s">
        <v>60</v>
      </c>
      <c r="E389" t="s">
        <v>60</v>
      </c>
      <c r="F389" t="s">
        <v>61</v>
      </c>
      <c r="G389" t="s">
        <v>62</v>
      </c>
      <c r="H389" t="s">
        <v>63</v>
      </c>
      <c r="I389" t="s">
        <v>77</v>
      </c>
      <c r="J389" t="s">
        <v>65</v>
      </c>
      <c r="K389" t="s">
        <v>66</v>
      </c>
      <c r="L389">
        <v>14</v>
      </c>
      <c r="M389">
        <v>12</v>
      </c>
      <c r="N389">
        <v>168</v>
      </c>
      <c r="O389">
        <v>1003</v>
      </c>
      <c r="P389" t="s">
        <v>244</v>
      </c>
      <c r="Q389" s="1">
        <v>45786.607561307872</v>
      </c>
      <c r="R389">
        <v>115.866</v>
      </c>
      <c r="S389">
        <v>35.661999999999999</v>
      </c>
      <c r="T389">
        <v>3.2490000000000001</v>
      </c>
      <c r="U389">
        <v>10959</v>
      </c>
      <c r="V389">
        <v>516</v>
      </c>
      <c r="W389">
        <v>2253</v>
      </c>
      <c r="X389">
        <v>3455</v>
      </c>
      <c r="Y389">
        <v>1</v>
      </c>
      <c r="Z389">
        <v>31</v>
      </c>
      <c r="AA389">
        <v>0</v>
      </c>
      <c r="AB389">
        <v>0</v>
      </c>
      <c r="AC389">
        <v>94</v>
      </c>
      <c r="AD389">
        <v>38.06</v>
      </c>
      <c r="AE389">
        <v>50.930109000000002</v>
      </c>
      <c r="AF389">
        <v>87.5</v>
      </c>
      <c r="AG389">
        <v>2.7</v>
      </c>
      <c r="AH389">
        <v>3.7</v>
      </c>
      <c r="AI389">
        <v>4.3</v>
      </c>
      <c r="AJ389">
        <v>1.8</v>
      </c>
      <c r="AK389">
        <v>0</v>
      </c>
      <c r="AL389">
        <v>0</v>
      </c>
      <c r="AM389">
        <v>2.85</v>
      </c>
      <c r="AN389">
        <v>46.524000000000001</v>
      </c>
      <c r="AO389">
        <v>4.7080000000000002</v>
      </c>
      <c r="AP389">
        <v>20.558</v>
      </c>
      <c r="AQ389">
        <v>0.29299999999999998</v>
      </c>
      <c r="AR389">
        <v>0.86299999999999999</v>
      </c>
      <c r="AS389">
        <v>26.754999999999999</v>
      </c>
      <c r="AT389">
        <v>158.958</v>
      </c>
      <c r="AU389">
        <v>4.9050000000000002</v>
      </c>
      <c r="AV389">
        <v>6.7220000000000004</v>
      </c>
      <c r="AW389">
        <v>7.8120000000000003</v>
      </c>
      <c r="AX389">
        <v>3.27</v>
      </c>
      <c r="AY389">
        <v>0</v>
      </c>
      <c r="AZ389">
        <v>0</v>
      </c>
      <c r="BA389">
        <v>1140</v>
      </c>
      <c r="BB389">
        <v>0</v>
      </c>
      <c r="BC389" t="s">
        <v>74</v>
      </c>
      <c r="BD389">
        <v>0</v>
      </c>
      <c r="BE389" t="s">
        <v>68</v>
      </c>
      <c r="BF389" t="s">
        <v>69</v>
      </c>
      <c r="BG389">
        <v>1.1399999999999999</v>
      </c>
      <c r="BH389">
        <v>0</v>
      </c>
      <c r="BI389" s="1">
        <v>45824.413183101853</v>
      </c>
      <c r="BJ389">
        <v>3.6</v>
      </c>
      <c r="BK389">
        <v>0.90249999999999997</v>
      </c>
      <c r="BL389" s="36">
        <f>HLOOKUP($A389,차량별코스!$E$1:$AZ$20,_xlfn.XLOOKUP(탕데이터!$I389,차량별코스!$D$2:$D$20,차량별코스!$A$2:$A$20),0)</f>
        <v>7</v>
      </c>
      <c r="BM389">
        <f t="shared" si="96"/>
        <v>3018.2779999999993</v>
      </c>
      <c r="BN389">
        <f t="shared" si="97"/>
        <v>666.71500000000003</v>
      </c>
      <c r="BO389">
        <f>IF(COUNTIFS($BL$2:$BL389,$BL389,$O$2:$O389,$O389,$G$2:$G389,$G389)=1,_xlfn.MAXIFS($BO$2:$BO388,$O$2:$O388,$O389,$G$2:$G388,$G389)+1,_xlfn.MAXIFS($BO$2:$BO388,$O$2:$O388,$O389,$G$2:$G388,$G389))</f>
        <v>9</v>
      </c>
      <c r="BP389">
        <f t="shared" si="98"/>
        <v>6820.125</v>
      </c>
      <c r="BQ389">
        <f t="shared" si="99"/>
        <v>295.89300000000003</v>
      </c>
      <c r="BR389">
        <f t="shared" si="100"/>
        <v>405.48300000000006</v>
      </c>
      <c r="BS389">
        <f t="shared" si="101"/>
        <v>471.23699999999997</v>
      </c>
      <c r="BT389">
        <f t="shared" si="102"/>
        <v>197.26200000000003</v>
      </c>
      <c r="BU389">
        <f t="shared" si="103"/>
        <v>0</v>
      </c>
      <c r="BV389">
        <f t="shared" si="104"/>
        <v>0</v>
      </c>
      <c r="BW389">
        <f t="shared" si="105"/>
        <v>8190</v>
      </c>
      <c r="BX389">
        <f t="shared" si="106"/>
        <v>1003</v>
      </c>
      <c r="BY389" t="str">
        <f t="shared" si="107"/>
        <v>직행1</v>
      </c>
      <c r="BZ389">
        <f t="shared" si="108"/>
        <v>7</v>
      </c>
    </row>
    <row r="390" spans="1:78" x14ac:dyDescent="0.3">
      <c r="A390" s="32">
        <f t="shared" si="95"/>
        <v>45823</v>
      </c>
      <c r="B390" s="1">
        <v>45823.524791666663</v>
      </c>
      <c r="C390" t="s">
        <v>60</v>
      </c>
      <c r="D390" t="s">
        <v>60</v>
      </c>
      <c r="E390" t="s">
        <v>60</v>
      </c>
      <c r="F390" t="s">
        <v>61</v>
      </c>
      <c r="G390" t="s">
        <v>62</v>
      </c>
      <c r="H390" t="s">
        <v>63</v>
      </c>
      <c r="I390" t="s">
        <v>77</v>
      </c>
      <c r="J390" t="s">
        <v>65</v>
      </c>
      <c r="K390" t="s">
        <v>66</v>
      </c>
      <c r="L390">
        <v>14</v>
      </c>
      <c r="M390">
        <v>12</v>
      </c>
      <c r="N390">
        <v>168</v>
      </c>
      <c r="O390">
        <v>1003</v>
      </c>
      <c r="P390" t="s">
        <v>244</v>
      </c>
      <c r="Q390" s="1">
        <v>45786.607561307872</v>
      </c>
      <c r="R390">
        <v>119.404</v>
      </c>
      <c r="S390">
        <v>42.237000000000002</v>
      </c>
      <c r="T390">
        <v>2.827</v>
      </c>
      <c r="U390">
        <v>13706</v>
      </c>
      <c r="V390">
        <v>612</v>
      </c>
      <c r="W390">
        <v>4216</v>
      </c>
      <c r="X390">
        <v>3311</v>
      </c>
      <c r="Y390">
        <v>1</v>
      </c>
      <c r="Z390">
        <v>23</v>
      </c>
      <c r="AA390">
        <v>4</v>
      </c>
      <c r="AB390">
        <v>598</v>
      </c>
      <c r="AC390">
        <v>97</v>
      </c>
      <c r="AD390">
        <v>31.36</v>
      </c>
      <c r="AE390">
        <v>48.417934000000002</v>
      </c>
      <c r="AF390">
        <v>82.7</v>
      </c>
      <c r="AG390">
        <v>4.4000000000000004</v>
      </c>
      <c r="AH390">
        <v>4.9000000000000004</v>
      </c>
      <c r="AI390">
        <v>6.1</v>
      </c>
      <c r="AJ390">
        <v>1.8</v>
      </c>
      <c r="AK390">
        <v>0</v>
      </c>
      <c r="AL390">
        <v>0</v>
      </c>
      <c r="AM390">
        <v>2.48</v>
      </c>
      <c r="AN390">
        <v>51.664999999999999</v>
      </c>
      <c r="AO390">
        <v>4.4649999999999999</v>
      </c>
      <c r="AP390">
        <v>30.76</v>
      </c>
      <c r="AQ390">
        <v>0.27600000000000002</v>
      </c>
      <c r="AR390">
        <v>0.83699999999999997</v>
      </c>
      <c r="AS390">
        <v>19.262</v>
      </c>
      <c r="AT390">
        <v>188.83199999999999</v>
      </c>
      <c r="AU390">
        <v>10.047000000000001</v>
      </c>
      <c r="AV390">
        <v>11.188000000000001</v>
      </c>
      <c r="AW390">
        <v>13.928000000000001</v>
      </c>
      <c r="AX390">
        <v>4.1100000000000003</v>
      </c>
      <c r="AY390">
        <v>0</v>
      </c>
      <c r="AZ390">
        <v>0</v>
      </c>
      <c r="BA390">
        <v>1161</v>
      </c>
      <c r="BB390">
        <v>0</v>
      </c>
      <c r="BC390" t="s">
        <v>74</v>
      </c>
      <c r="BD390">
        <v>0</v>
      </c>
      <c r="BE390" t="s">
        <v>68</v>
      </c>
      <c r="BF390" t="s">
        <v>69</v>
      </c>
      <c r="BG390">
        <v>1.1399999999999999</v>
      </c>
      <c r="BH390">
        <v>0</v>
      </c>
      <c r="BI390" s="1">
        <v>45824.413183101853</v>
      </c>
      <c r="BJ390">
        <v>3.6</v>
      </c>
      <c r="BK390">
        <v>0.7853</v>
      </c>
      <c r="BL390" s="36">
        <f>HLOOKUP($A390,차량별코스!$E$1:$AZ$20,_xlfn.XLOOKUP(탕데이터!$I390,차량별코스!$D$2:$D$20,차량별코스!$A$2:$A$20),0)</f>
        <v>7</v>
      </c>
      <c r="BM390">
        <f t="shared" si="96"/>
        <v>3018.2779999999993</v>
      </c>
      <c r="BN390">
        <f t="shared" si="97"/>
        <v>666.71500000000003</v>
      </c>
      <c r="BO390">
        <f>IF(COUNTIFS($BL$2:$BL390,$BL390,$O$2:$O390,$O390,$G$2:$G390,$G390)=1,_xlfn.MAXIFS($BO$2:$BO389,$O$2:$O389,$O390,$G$2:$G389,$G390)+1,_xlfn.MAXIFS($BO$2:$BO389,$O$2:$O389,$O390,$G$2:$G389,$G390))</f>
        <v>9</v>
      </c>
      <c r="BP390">
        <f t="shared" si="98"/>
        <v>6506.862000000001</v>
      </c>
      <c r="BQ390">
        <f t="shared" si="99"/>
        <v>603.06400000000008</v>
      </c>
      <c r="BR390">
        <f t="shared" si="100"/>
        <v>671.59400000000005</v>
      </c>
      <c r="BS390">
        <f t="shared" si="101"/>
        <v>836.06600000000003</v>
      </c>
      <c r="BT390">
        <f t="shared" si="102"/>
        <v>246.70800000000003</v>
      </c>
      <c r="BU390">
        <f t="shared" si="103"/>
        <v>0</v>
      </c>
      <c r="BV390">
        <f t="shared" si="104"/>
        <v>0</v>
      </c>
      <c r="BW390">
        <f t="shared" si="105"/>
        <v>8864.2940000000017</v>
      </c>
      <c r="BX390">
        <f t="shared" si="106"/>
        <v>1003</v>
      </c>
      <c r="BY390" t="str">
        <f t="shared" si="107"/>
        <v>직행1</v>
      </c>
      <c r="BZ390">
        <f t="shared" si="108"/>
        <v>7</v>
      </c>
    </row>
    <row r="391" spans="1:78" x14ac:dyDescent="0.3">
      <c r="A391" s="32">
        <f t="shared" ref="A391:A422" si="109">DATE(YEAR(B391),MONTH(B391),DAY(B391))</f>
        <v>45823</v>
      </c>
      <c r="B391" s="1">
        <v>45823.756944444445</v>
      </c>
      <c r="C391" t="s">
        <v>60</v>
      </c>
      <c r="D391" t="s">
        <v>60</v>
      </c>
      <c r="E391" t="s">
        <v>60</v>
      </c>
      <c r="F391" t="s">
        <v>61</v>
      </c>
      <c r="G391" t="s">
        <v>62</v>
      </c>
      <c r="H391" t="s">
        <v>63</v>
      </c>
      <c r="I391" t="s">
        <v>77</v>
      </c>
      <c r="J391" t="s">
        <v>65</v>
      </c>
      <c r="K391" t="s">
        <v>66</v>
      </c>
      <c r="L391">
        <v>14</v>
      </c>
      <c r="M391">
        <v>12</v>
      </c>
      <c r="N391">
        <v>168</v>
      </c>
      <c r="O391">
        <v>1003</v>
      </c>
      <c r="P391" t="s">
        <v>244</v>
      </c>
      <c r="Q391" s="1">
        <v>45786.607561307872</v>
      </c>
      <c r="R391">
        <v>98.515000000000001</v>
      </c>
      <c r="S391">
        <v>33.113999999999997</v>
      </c>
      <c r="T391">
        <v>2.9750000000000001</v>
      </c>
      <c r="U391">
        <v>9054</v>
      </c>
      <c r="V391">
        <v>632</v>
      </c>
      <c r="W391">
        <v>2078</v>
      </c>
      <c r="X391">
        <v>2400</v>
      </c>
      <c r="Y391">
        <v>1</v>
      </c>
      <c r="Z391">
        <v>1</v>
      </c>
      <c r="AA391">
        <v>1</v>
      </c>
      <c r="AB391">
        <v>220</v>
      </c>
      <c r="AC391">
        <v>93</v>
      </c>
      <c r="AD391">
        <v>39.17</v>
      </c>
      <c r="AE391">
        <v>55.903821000000001</v>
      </c>
      <c r="AF391">
        <v>48.5</v>
      </c>
      <c r="AG391">
        <v>8.8000000000000007</v>
      </c>
      <c r="AH391">
        <v>11.1</v>
      </c>
      <c r="AI391">
        <v>19.7</v>
      </c>
      <c r="AJ391">
        <v>11.9</v>
      </c>
      <c r="AK391">
        <v>0</v>
      </c>
      <c r="AL391">
        <v>0</v>
      </c>
      <c r="AM391">
        <v>2.61</v>
      </c>
      <c r="AN391">
        <v>57.222999999999999</v>
      </c>
      <c r="AO391">
        <v>6.98</v>
      </c>
      <c r="AP391">
        <v>22.951000000000001</v>
      </c>
      <c r="AQ391">
        <v>0.24399999999999999</v>
      </c>
      <c r="AR391">
        <v>1.0149999999999999</v>
      </c>
      <c r="AS391">
        <v>1.0149999999999999</v>
      </c>
      <c r="AT391">
        <v>72.75</v>
      </c>
      <c r="AU391">
        <v>13.2</v>
      </c>
      <c r="AV391">
        <v>16.649999999999999</v>
      </c>
      <c r="AW391">
        <v>29.55</v>
      </c>
      <c r="AX391">
        <v>17.850000000000001</v>
      </c>
      <c r="AY391">
        <v>0</v>
      </c>
      <c r="AZ391">
        <v>0</v>
      </c>
      <c r="BA391">
        <v>958</v>
      </c>
      <c r="BB391">
        <v>0</v>
      </c>
      <c r="BC391" t="s">
        <v>74</v>
      </c>
      <c r="BD391">
        <v>0</v>
      </c>
      <c r="BE391" t="s">
        <v>68</v>
      </c>
      <c r="BF391" t="s">
        <v>69</v>
      </c>
      <c r="BG391">
        <v>1.1399999999999999</v>
      </c>
      <c r="BH391">
        <v>0</v>
      </c>
      <c r="BI391" s="1">
        <v>45824.413183101853</v>
      </c>
      <c r="BJ391">
        <v>3.6</v>
      </c>
      <c r="BK391">
        <v>0.82640000000000002</v>
      </c>
      <c r="BL391" s="36">
        <f>HLOOKUP($A391,차량별코스!$E$1:$AZ$20,_xlfn.XLOOKUP(탕데이터!$I391,차량별코스!$D$2:$D$20,차량별코스!$A$2:$A$20),0)</f>
        <v>7</v>
      </c>
      <c r="BM391">
        <f t="shared" si="96"/>
        <v>3018.2779999999993</v>
      </c>
      <c r="BN391">
        <f t="shared" si="97"/>
        <v>666.71500000000003</v>
      </c>
      <c r="BO391">
        <f>IF(COUNTIFS($BL$2:$BL391,$BL391,$O$2:$O391,$O391,$G$2:$G391,$G391)=1,_xlfn.MAXIFS($BO$2:$BO390,$O$2:$O390,$O391,$G$2:$G390,$G391)+1,_xlfn.MAXIFS($BO$2:$BO390,$O$2:$O390,$O391,$G$2:$G390,$G391))</f>
        <v>9</v>
      </c>
      <c r="BP391">
        <f t="shared" si="98"/>
        <v>1681.1899999999996</v>
      </c>
      <c r="BQ391">
        <f t="shared" si="99"/>
        <v>796.75200000000007</v>
      </c>
      <c r="BR391">
        <f t="shared" si="100"/>
        <v>1004.994</v>
      </c>
      <c r="BS391">
        <f t="shared" si="101"/>
        <v>1783.6379999999999</v>
      </c>
      <c r="BT391">
        <f t="shared" si="102"/>
        <v>1077.4260000000002</v>
      </c>
      <c r="BU391">
        <f t="shared" si="103"/>
        <v>0</v>
      </c>
      <c r="BV391">
        <f t="shared" si="104"/>
        <v>0</v>
      </c>
      <c r="BW391">
        <f t="shared" si="105"/>
        <v>6344</v>
      </c>
      <c r="BX391">
        <f t="shared" si="106"/>
        <v>1003</v>
      </c>
      <c r="BY391" t="str">
        <f t="shared" si="107"/>
        <v>직행1</v>
      </c>
      <c r="BZ391">
        <f t="shared" si="108"/>
        <v>7</v>
      </c>
    </row>
    <row r="392" spans="1:78" x14ac:dyDescent="0.3">
      <c r="A392" s="32">
        <f t="shared" si="109"/>
        <v>45824</v>
      </c>
      <c r="B392" s="1">
        <v>45824.268553240741</v>
      </c>
      <c r="C392" t="s">
        <v>60</v>
      </c>
      <c r="D392" t="s">
        <v>60</v>
      </c>
      <c r="E392" t="s">
        <v>60</v>
      </c>
      <c r="F392" t="s">
        <v>61</v>
      </c>
      <c r="G392" t="s">
        <v>62</v>
      </c>
      <c r="H392" t="s">
        <v>63</v>
      </c>
      <c r="I392" t="s">
        <v>77</v>
      </c>
      <c r="J392" t="s">
        <v>65</v>
      </c>
      <c r="K392" t="s">
        <v>66</v>
      </c>
      <c r="L392">
        <v>14</v>
      </c>
      <c r="M392">
        <v>12</v>
      </c>
      <c r="N392">
        <v>168</v>
      </c>
      <c r="O392">
        <v>1003</v>
      </c>
      <c r="P392" t="s">
        <v>244</v>
      </c>
      <c r="Q392" s="1">
        <v>45786.607561307872</v>
      </c>
      <c r="R392">
        <v>59.066000000000003</v>
      </c>
      <c r="S392">
        <v>18.309000000000001</v>
      </c>
      <c r="T392">
        <v>3.226</v>
      </c>
      <c r="U392">
        <v>5362</v>
      </c>
      <c r="V392">
        <v>271</v>
      </c>
      <c r="W392">
        <v>1146</v>
      </c>
      <c r="X392">
        <v>1751</v>
      </c>
      <c r="Y392">
        <v>0</v>
      </c>
      <c r="Z392">
        <v>11</v>
      </c>
      <c r="AA392">
        <v>1</v>
      </c>
      <c r="AB392">
        <v>65</v>
      </c>
      <c r="AC392">
        <v>94</v>
      </c>
      <c r="AD392">
        <v>39.659999999999997</v>
      </c>
      <c r="AE392">
        <v>53.900499000000003</v>
      </c>
      <c r="AF392">
        <v>92.6</v>
      </c>
      <c r="AG392">
        <v>1.8</v>
      </c>
      <c r="AH392">
        <v>1.8</v>
      </c>
      <c r="AI392">
        <v>1.6</v>
      </c>
      <c r="AJ392">
        <v>2.2000000000000002</v>
      </c>
      <c r="AK392">
        <v>0</v>
      </c>
      <c r="AL392">
        <v>0</v>
      </c>
      <c r="AM392">
        <v>2.83</v>
      </c>
      <c r="AN392">
        <v>50.085999999999999</v>
      </c>
      <c r="AO392">
        <v>5.0540000000000003</v>
      </c>
      <c r="AP392">
        <v>21.373000000000001</v>
      </c>
      <c r="AQ392">
        <v>0.28799999999999998</v>
      </c>
      <c r="AR392">
        <v>0</v>
      </c>
      <c r="AS392">
        <v>18.623000000000001</v>
      </c>
      <c r="AT392">
        <v>81.796999999999997</v>
      </c>
      <c r="AU392">
        <v>1.59</v>
      </c>
      <c r="AV392">
        <v>1.59</v>
      </c>
      <c r="AW392">
        <v>1.413</v>
      </c>
      <c r="AX392">
        <v>1.9430000000000001</v>
      </c>
      <c r="AY392">
        <v>0</v>
      </c>
      <c r="AZ392">
        <v>0</v>
      </c>
      <c r="BA392">
        <v>574</v>
      </c>
      <c r="BB392">
        <v>0</v>
      </c>
      <c r="BC392" t="s">
        <v>74</v>
      </c>
      <c r="BD392">
        <v>0</v>
      </c>
      <c r="BE392" t="s">
        <v>68</v>
      </c>
      <c r="BF392" t="s">
        <v>69</v>
      </c>
      <c r="BG392">
        <v>1.1399999999999999</v>
      </c>
      <c r="BH392">
        <v>0</v>
      </c>
      <c r="BI392" s="1">
        <v>45824.413183101853</v>
      </c>
      <c r="BJ392">
        <v>3.6</v>
      </c>
      <c r="BK392">
        <v>0.89610000000000001</v>
      </c>
      <c r="BL392" s="36">
        <f>HLOOKUP($A392,차량별코스!$E$1:$AZ$20,_xlfn.XLOOKUP(탕데이터!$I392,차량별코스!$D$2:$D$20,차량별코스!$A$2:$A$20),0)</f>
        <v>8</v>
      </c>
      <c r="BM392">
        <f t="shared" si="96"/>
        <v>3018.2779999999993</v>
      </c>
      <c r="BN392">
        <f t="shared" si="97"/>
        <v>480.54300000000001</v>
      </c>
      <c r="BO392">
        <f>IF(COUNTIFS($BL$2:$BL392,$BL392,$O$2:$O392,$O392,$G$2:$G392,$G392)=1,_xlfn.MAXIFS($BO$2:$BO391,$O$2:$O391,$O392,$G$2:$G391,$G392)+1,_xlfn.MAXIFS($BO$2:$BO391,$O$2:$O391,$O392,$G$2:$G391,$G392))</f>
        <v>9</v>
      </c>
      <c r="BP392">
        <f t="shared" si="98"/>
        <v>3548.2119999999995</v>
      </c>
      <c r="BQ392">
        <f t="shared" si="99"/>
        <v>96.516000000000005</v>
      </c>
      <c r="BR392">
        <f t="shared" si="100"/>
        <v>96.516000000000005</v>
      </c>
      <c r="BS392">
        <f t="shared" si="101"/>
        <v>85.792000000000002</v>
      </c>
      <c r="BT392">
        <f t="shared" si="102"/>
        <v>117.96400000000001</v>
      </c>
      <c r="BU392">
        <f t="shared" si="103"/>
        <v>0</v>
      </c>
      <c r="BV392">
        <f t="shared" si="104"/>
        <v>0</v>
      </c>
      <c r="BW392">
        <f t="shared" si="105"/>
        <v>3944.9999999999995</v>
      </c>
      <c r="BX392">
        <f t="shared" si="106"/>
        <v>1003</v>
      </c>
      <c r="BY392" t="str">
        <f t="shared" si="107"/>
        <v>직행1</v>
      </c>
      <c r="BZ392">
        <f t="shared" si="108"/>
        <v>8</v>
      </c>
    </row>
    <row r="393" spans="1:78" x14ac:dyDescent="0.3">
      <c r="A393" s="32">
        <f t="shared" si="109"/>
        <v>45824</v>
      </c>
      <c r="B393" s="1">
        <v>45824.337337962963</v>
      </c>
      <c r="C393" t="s">
        <v>60</v>
      </c>
      <c r="D393" t="s">
        <v>60</v>
      </c>
      <c r="E393" t="s">
        <v>60</v>
      </c>
      <c r="F393" t="s">
        <v>61</v>
      </c>
      <c r="G393" t="s">
        <v>62</v>
      </c>
      <c r="H393" t="s">
        <v>63</v>
      </c>
      <c r="I393" t="s">
        <v>77</v>
      </c>
      <c r="J393" t="s">
        <v>65</v>
      </c>
      <c r="K393" t="s">
        <v>66</v>
      </c>
      <c r="L393">
        <v>14</v>
      </c>
      <c r="M393">
        <v>12</v>
      </c>
      <c r="N393">
        <v>168</v>
      </c>
      <c r="O393">
        <v>1003</v>
      </c>
      <c r="P393" t="s">
        <v>244</v>
      </c>
      <c r="Q393" s="1">
        <v>45786.607561307872</v>
      </c>
      <c r="R393">
        <v>60.322000000000003</v>
      </c>
      <c r="S393">
        <v>20.195</v>
      </c>
      <c r="T393">
        <v>2.9870000000000001</v>
      </c>
      <c r="U393">
        <v>6551</v>
      </c>
      <c r="V393">
        <v>249</v>
      </c>
      <c r="W393">
        <v>1502</v>
      </c>
      <c r="X393">
        <v>2013</v>
      </c>
      <c r="Y393">
        <v>0</v>
      </c>
      <c r="Z393">
        <v>14</v>
      </c>
      <c r="AA393">
        <v>1</v>
      </c>
      <c r="AB393">
        <v>98</v>
      </c>
      <c r="AC393">
        <v>90</v>
      </c>
      <c r="AD393">
        <v>33.15</v>
      </c>
      <c r="AE393">
        <v>45.241477000000003</v>
      </c>
      <c r="AF393">
        <v>86.7</v>
      </c>
      <c r="AG393">
        <v>3.3</v>
      </c>
      <c r="AH393">
        <v>5.4</v>
      </c>
      <c r="AI393">
        <v>3.6</v>
      </c>
      <c r="AJ393">
        <v>1</v>
      </c>
      <c r="AK393">
        <v>0</v>
      </c>
      <c r="AL393">
        <v>0</v>
      </c>
      <c r="AM393">
        <v>2.62</v>
      </c>
      <c r="AN393">
        <v>44.862000000000002</v>
      </c>
      <c r="AO393">
        <v>3.8010000000000002</v>
      </c>
      <c r="AP393">
        <v>22.928000000000001</v>
      </c>
      <c r="AQ393">
        <v>0.33200000000000002</v>
      </c>
      <c r="AR393">
        <v>0</v>
      </c>
      <c r="AS393">
        <v>23.209</v>
      </c>
      <c r="AT393">
        <v>93.924999999999997</v>
      </c>
      <c r="AU393">
        <v>3.5750000000000002</v>
      </c>
      <c r="AV393">
        <v>5.85</v>
      </c>
      <c r="AW393">
        <v>3.9</v>
      </c>
      <c r="AX393">
        <v>1.083</v>
      </c>
      <c r="AY393">
        <v>0</v>
      </c>
      <c r="AZ393">
        <v>0</v>
      </c>
      <c r="BA393">
        <v>582</v>
      </c>
      <c r="BB393">
        <v>0</v>
      </c>
      <c r="BC393" t="s">
        <v>74</v>
      </c>
      <c r="BD393">
        <v>0</v>
      </c>
      <c r="BE393" t="s">
        <v>68</v>
      </c>
      <c r="BF393" t="s">
        <v>69</v>
      </c>
      <c r="BG393">
        <v>1.1399999999999999</v>
      </c>
      <c r="BH393">
        <v>0</v>
      </c>
      <c r="BI393" s="1">
        <v>45824.413183101853</v>
      </c>
      <c r="BJ393">
        <v>3.6</v>
      </c>
      <c r="BK393">
        <v>0.82969999999999999</v>
      </c>
      <c r="BL393" s="36">
        <f>HLOOKUP($A393,차량별코스!$E$1:$AZ$20,_xlfn.XLOOKUP(탕데이터!$I393,차량별코스!$D$2:$D$20,차량별코스!$A$2:$A$20),0)</f>
        <v>8</v>
      </c>
      <c r="BM393">
        <f t="shared" si="96"/>
        <v>3018.2779999999993</v>
      </c>
      <c r="BN393">
        <f t="shared" si="97"/>
        <v>480.54300000000001</v>
      </c>
      <c r="BO393">
        <f>IF(COUNTIFS($BL$2:$BL393,$BL393,$O$2:$O393,$O393,$G$2:$G393,$G393)=1,_xlfn.MAXIFS($BO$2:$BO392,$O$2:$O392,$O393,$G$2:$G392,$G393)+1,_xlfn.MAXIFS($BO$2:$BO392,$O$2:$O392,$O393,$G$2:$G392,$G393))</f>
        <v>9</v>
      </c>
      <c r="BP393">
        <f t="shared" si="98"/>
        <v>3928.7169999999996</v>
      </c>
      <c r="BQ393">
        <f t="shared" si="99"/>
        <v>216.18300000000002</v>
      </c>
      <c r="BR393">
        <f t="shared" si="100"/>
        <v>353.75400000000002</v>
      </c>
      <c r="BS393">
        <f t="shared" si="101"/>
        <v>235.83600000000004</v>
      </c>
      <c r="BT393">
        <f t="shared" si="102"/>
        <v>65.510000000000005</v>
      </c>
      <c r="BU393">
        <f t="shared" si="103"/>
        <v>0</v>
      </c>
      <c r="BV393">
        <f t="shared" si="104"/>
        <v>0</v>
      </c>
      <c r="BW393">
        <f t="shared" si="105"/>
        <v>4800</v>
      </c>
      <c r="BX393">
        <f t="shared" si="106"/>
        <v>1003</v>
      </c>
      <c r="BY393" t="str">
        <f t="shared" si="107"/>
        <v>직행1</v>
      </c>
      <c r="BZ393">
        <f t="shared" si="108"/>
        <v>8</v>
      </c>
    </row>
    <row r="394" spans="1:78" x14ac:dyDescent="0.3">
      <c r="A394" s="32">
        <f t="shared" si="109"/>
        <v>45809</v>
      </c>
      <c r="B394" s="1">
        <v>45809.312013888892</v>
      </c>
      <c r="C394" t="s">
        <v>60</v>
      </c>
      <c r="D394" t="s">
        <v>60</v>
      </c>
      <c r="E394" t="s">
        <v>60</v>
      </c>
      <c r="F394" t="s">
        <v>61</v>
      </c>
      <c r="G394" t="s">
        <v>62</v>
      </c>
      <c r="H394" t="s">
        <v>63</v>
      </c>
      <c r="I394" t="s">
        <v>78</v>
      </c>
      <c r="J394" t="s">
        <v>65</v>
      </c>
      <c r="K394" t="s">
        <v>66</v>
      </c>
      <c r="L394">
        <v>15</v>
      </c>
      <c r="M394">
        <v>3</v>
      </c>
      <c r="N394">
        <v>168</v>
      </c>
      <c r="O394">
        <v>1060</v>
      </c>
      <c r="P394" t="s">
        <v>60</v>
      </c>
      <c r="Q394" t="s">
        <v>60</v>
      </c>
      <c r="R394">
        <v>17.294</v>
      </c>
      <c r="S394">
        <v>4.8159999999999998</v>
      </c>
      <c r="T394">
        <v>3.5910000000000002</v>
      </c>
      <c r="U394">
        <v>2045</v>
      </c>
      <c r="V394">
        <v>49</v>
      </c>
      <c r="W394">
        <v>730</v>
      </c>
      <c r="X394">
        <v>448</v>
      </c>
      <c r="Y394">
        <v>0</v>
      </c>
      <c r="Z394">
        <v>0</v>
      </c>
      <c r="AA394">
        <v>0</v>
      </c>
      <c r="AB394">
        <v>0</v>
      </c>
      <c r="AC394">
        <v>91</v>
      </c>
      <c r="AD394">
        <v>30.44</v>
      </c>
      <c r="AE394">
        <v>49.177204000000003</v>
      </c>
      <c r="AF394">
        <v>84.9</v>
      </c>
      <c r="AG394">
        <v>3.7</v>
      </c>
      <c r="AH394">
        <v>2.5</v>
      </c>
      <c r="AI394">
        <v>7.3</v>
      </c>
      <c r="AJ394">
        <v>1.6</v>
      </c>
      <c r="AK394">
        <v>0</v>
      </c>
      <c r="AL394">
        <v>0</v>
      </c>
      <c r="AM394">
        <v>3.15</v>
      </c>
      <c r="AN394">
        <v>39.844000000000001</v>
      </c>
      <c r="AO394">
        <v>2.3959999999999999</v>
      </c>
      <c r="AP394">
        <v>35.697000000000003</v>
      </c>
      <c r="AQ394">
        <v>0.23100000000000001</v>
      </c>
      <c r="AR394">
        <v>0</v>
      </c>
      <c r="AS394">
        <v>0</v>
      </c>
      <c r="AT394">
        <v>28.3</v>
      </c>
      <c r="AU394">
        <v>1.2330000000000001</v>
      </c>
      <c r="AV394">
        <v>0.83299999999999996</v>
      </c>
      <c r="AW394">
        <v>2.4329999999999998</v>
      </c>
      <c r="AX394">
        <v>0.53300000000000003</v>
      </c>
      <c r="AY394">
        <v>0</v>
      </c>
      <c r="AZ394">
        <v>0</v>
      </c>
      <c r="BA394">
        <v>0</v>
      </c>
      <c r="BB394">
        <v>46</v>
      </c>
      <c r="BC394" t="s">
        <v>74</v>
      </c>
      <c r="BD394">
        <v>0</v>
      </c>
      <c r="BE394" t="s">
        <v>68</v>
      </c>
      <c r="BF394" t="s">
        <v>75</v>
      </c>
      <c r="BG394">
        <v>1.1399999999999999</v>
      </c>
      <c r="BH394">
        <v>0</v>
      </c>
      <c r="BI394" s="1">
        <v>45824.447717673611</v>
      </c>
      <c r="BJ394">
        <v>3.6</v>
      </c>
      <c r="BK394">
        <v>0.99750000000000005</v>
      </c>
      <c r="BL394" s="36">
        <f>HLOOKUP($A394,차량별코스!$E$1:$AZ$20,_xlfn.XLOOKUP(탕데이터!$I394,차량별코스!$D$2:$D$20,차량별코스!$A$2:$A$20),0)</f>
        <v>5</v>
      </c>
      <c r="BM394">
        <f t="shared" si="96"/>
        <v>122.755</v>
      </c>
      <c r="BN394">
        <f t="shared" si="97"/>
        <v>122.755</v>
      </c>
      <c r="BO394">
        <f>IF(COUNTIFS($BL$2:$BL394,$BL394,$O$2:$O394,$O394,$G$2:$G394,$G394)=1,_xlfn.MAXIFS($BO$2:$BO393,$O$2:$O393,$O394,$G$2:$G393,$G394)+1,_xlfn.MAXIFS($BO$2:$BO393,$O$2:$O393,$O394,$G$2:$G393,$G394))</f>
        <v>1</v>
      </c>
      <c r="BP394">
        <f t="shared" si="98"/>
        <v>957.20500000000015</v>
      </c>
      <c r="BQ394">
        <f t="shared" si="99"/>
        <v>75.665000000000006</v>
      </c>
      <c r="BR394">
        <f t="shared" si="100"/>
        <v>51.125</v>
      </c>
      <c r="BS394">
        <f t="shared" si="101"/>
        <v>149.285</v>
      </c>
      <c r="BT394">
        <f t="shared" si="102"/>
        <v>32.72</v>
      </c>
      <c r="BU394">
        <f t="shared" si="103"/>
        <v>0</v>
      </c>
      <c r="BV394">
        <f t="shared" si="104"/>
        <v>0</v>
      </c>
      <c r="BW394">
        <f t="shared" si="105"/>
        <v>1266.0000000000002</v>
      </c>
      <c r="BX394">
        <f t="shared" si="106"/>
        <v>1060</v>
      </c>
      <c r="BY394" t="str">
        <f t="shared" si="107"/>
        <v>직행1</v>
      </c>
      <c r="BZ394">
        <f t="shared" si="108"/>
        <v>5</v>
      </c>
    </row>
    <row r="395" spans="1:78" x14ac:dyDescent="0.3">
      <c r="A395" s="32">
        <f t="shared" si="109"/>
        <v>45809</v>
      </c>
      <c r="B395" s="1">
        <v>45809.34375</v>
      </c>
      <c r="C395" t="s">
        <v>60</v>
      </c>
      <c r="D395" t="s">
        <v>60</v>
      </c>
      <c r="E395" t="s">
        <v>60</v>
      </c>
      <c r="F395" t="s">
        <v>61</v>
      </c>
      <c r="G395" t="s">
        <v>62</v>
      </c>
      <c r="H395" t="s">
        <v>63</v>
      </c>
      <c r="I395" t="s">
        <v>78</v>
      </c>
      <c r="J395" t="s">
        <v>65</v>
      </c>
      <c r="K395" t="s">
        <v>66</v>
      </c>
      <c r="L395">
        <v>15</v>
      </c>
      <c r="M395">
        <v>3</v>
      </c>
      <c r="N395">
        <v>168</v>
      </c>
      <c r="O395">
        <v>1060</v>
      </c>
      <c r="P395" t="s">
        <v>60</v>
      </c>
      <c r="Q395" t="s">
        <v>60</v>
      </c>
      <c r="R395">
        <v>17.533000000000001</v>
      </c>
      <c r="S395">
        <v>4.5110000000000001</v>
      </c>
      <c r="T395">
        <v>3.887</v>
      </c>
      <c r="U395">
        <v>1425</v>
      </c>
      <c r="V395">
        <v>11</v>
      </c>
      <c r="W395">
        <v>324</v>
      </c>
      <c r="X395">
        <v>525</v>
      </c>
      <c r="Y395">
        <v>0</v>
      </c>
      <c r="Z395">
        <v>9</v>
      </c>
      <c r="AA395">
        <v>0</v>
      </c>
      <c r="AB395">
        <v>0</v>
      </c>
      <c r="AC395">
        <v>94</v>
      </c>
      <c r="AD395">
        <v>44.29</v>
      </c>
      <c r="AE395">
        <v>57.907113000000003</v>
      </c>
      <c r="AF395">
        <v>98.5</v>
      </c>
      <c r="AG395">
        <v>0.2</v>
      </c>
      <c r="AH395">
        <v>0.3</v>
      </c>
      <c r="AI395">
        <v>0.6</v>
      </c>
      <c r="AJ395">
        <v>0.4</v>
      </c>
      <c r="AK395">
        <v>0</v>
      </c>
      <c r="AL395">
        <v>0</v>
      </c>
      <c r="AM395">
        <v>3.41</v>
      </c>
      <c r="AN395">
        <v>43.985999999999997</v>
      </c>
      <c r="AO395">
        <v>0.77200000000000002</v>
      </c>
      <c r="AP395">
        <v>22.736999999999998</v>
      </c>
      <c r="AQ395">
        <v>0.28499999999999998</v>
      </c>
      <c r="AR395">
        <v>0</v>
      </c>
      <c r="AS395">
        <v>51.332000000000001</v>
      </c>
      <c r="AT395">
        <v>22.983000000000001</v>
      </c>
      <c r="AU395">
        <v>4.7E-2</v>
      </c>
      <c r="AV395">
        <v>7.0000000000000007E-2</v>
      </c>
      <c r="AW395">
        <v>0.14000000000000001</v>
      </c>
      <c r="AX395">
        <v>9.2999999999999999E-2</v>
      </c>
      <c r="AY395">
        <v>0</v>
      </c>
      <c r="AZ395">
        <v>0</v>
      </c>
      <c r="BA395">
        <v>0</v>
      </c>
      <c r="BB395">
        <v>33</v>
      </c>
      <c r="BC395" t="s">
        <v>74</v>
      </c>
      <c r="BD395">
        <v>0</v>
      </c>
      <c r="BE395" t="s">
        <v>68</v>
      </c>
      <c r="BF395" t="s">
        <v>75</v>
      </c>
      <c r="BG395">
        <v>1.1399999999999999</v>
      </c>
      <c r="BH395">
        <v>0</v>
      </c>
      <c r="BI395" s="1">
        <v>45824.447717673611</v>
      </c>
      <c r="BJ395">
        <v>3.6</v>
      </c>
      <c r="BK395">
        <v>1.0795999999999999</v>
      </c>
      <c r="BL395" s="36">
        <f>HLOOKUP($A395,차량별코스!$E$1:$AZ$20,_xlfn.XLOOKUP(탕데이터!$I395,차량별코스!$D$2:$D$20,차량별코스!$A$2:$A$20),0)</f>
        <v>5</v>
      </c>
      <c r="BM395">
        <f t="shared" si="96"/>
        <v>122.755</v>
      </c>
      <c r="BN395">
        <f t="shared" si="97"/>
        <v>122.755</v>
      </c>
      <c r="BO395">
        <f>IF(COUNTIFS($BL$2:$BL395,$BL395,$O$2:$O395,$O395,$G$2:$G395,$G395)=1,_xlfn.MAXIFS($BO$2:$BO394,$O$2:$O394,$O395,$G$2:$G394,$G395)+1,_xlfn.MAXIFS($BO$2:$BO394,$O$2:$O394,$O395,$G$2:$G394,$G395))</f>
        <v>1</v>
      </c>
      <c r="BP395">
        <f t="shared" si="98"/>
        <v>1068.625</v>
      </c>
      <c r="BQ395">
        <f t="shared" si="99"/>
        <v>2.85</v>
      </c>
      <c r="BR395">
        <f t="shared" si="100"/>
        <v>4.2750000000000004</v>
      </c>
      <c r="BS395">
        <f t="shared" si="101"/>
        <v>8.5500000000000007</v>
      </c>
      <c r="BT395">
        <f t="shared" si="102"/>
        <v>5.7</v>
      </c>
      <c r="BU395">
        <f t="shared" si="103"/>
        <v>0</v>
      </c>
      <c r="BV395">
        <f t="shared" si="104"/>
        <v>0</v>
      </c>
      <c r="BW395">
        <f t="shared" si="105"/>
        <v>1090</v>
      </c>
      <c r="BX395">
        <f t="shared" si="106"/>
        <v>1060</v>
      </c>
      <c r="BY395" t="str">
        <f t="shared" si="107"/>
        <v>직행1</v>
      </c>
      <c r="BZ395">
        <f t="shared" si="108"/>
        <v>5</v>
      </c>
    </row>
    <row r="396" spans="1:78" x14ac:dyDescent="0.3">
      <c r="A396" s="32">
        <f t="shared" si="109"/>
        <v>45809</v>
      </c>
      <c r="B396" s="1">
        <v>45809.364120370374</v>
      </c>
      <c r="C396" t="s">
        <v>60</v>
      </c>
      <c r="D396" t="s">
        <v>60</v>
      </c>
      <c r="E396" t="s">
        <v>60</v>
      </c>
      <c r="F396" t="s">
        <v>61</v>
      </c>
      <c r="G396" t="s">
        <v>62</v>
      </c>
      <c r="H396" t="s">
        <v>63</v>
      </c>
      <c r="I396" t="s">
        <v>78</v>
      </c>
      <c r="J396" t="s">
        <v>65</v>
      </c>
      <c r="K396" t="s">
        <v>66</v>
      </c>
      <c r="L396">
        <v>15</v>
      </c>
      <c r="M396">
        <v>3</v>
      </c>
      <c r="N396">
        <v>168</v>
      </c>
      <c r="O396">
        <v>1060</v>
      </c>
      <c r="P396" t="s">
        <v>60</v>
      </c>
      <c r="Q396" t="s">
        <v>60</v>
      </c>
      <c r="R396">
        <v>28.359000000000002</v>
      </c>
      <c r="S396">
        <v>7.7969999999999997</v>
      </c>
      <c r="T396">
        <v>3.637</v>
      </c>
      <c r="U396">
        <v>2823</v>
      </c>
      <c r="V396">
        <v>91</v>
      </c>
      <c r="W396">
        <v>714</v>
      </c>
      <c r="X396">
        <v>1022</v>
      </c>
      <c r="Y396">
        <v>1</v>
      </c>
      <c r="Z396">
        <v>13</v>
      </c>
      <c r="AA396">
        <v>1</v>
      </c>
      <c r="AB396">
        <v>198</v>
      </c>
      <c r="AC396">
        <v>102</v>
      </c>
      <c r="AD396">
        <v>36.159999999999997</v>
      </c>
      <c r="AE396">
        <v>50.590840999999998</v>
      </c>
      <c r="AF396">
        <v>96.6</v>
      </c>
      <c r="AG396">
        <v>0.7</v>
      </c>
      <c r="AH396">
        <v>1</v>
      </c>
      <c r="AI396">
        <v>1</v>
      </c>
      <c r="AJ396">
        <v>0.8</v>
      </c>
      <c r="AK396">
        <v>0</v>
      </c>
      <c r="AL396">
        <v>0</v>
      </c>
      <c r="AM396">
        <v>3.19</v>
      </c>
      <c r="AN396">
        <v>40.563000000000002</v>
      </c>
      <c r="AO396">
        <v>3.2229999999999999</v>
      </c>
      <c r="AP396">
        <v>25.292000000000002</v>
      </c>
      <c r="AQ396">
        <v>0.35299999999999998</v>
      </c>
      <c r="AR396">
        <v>3.5259999999999998</v>
      </c>
      <c r="AS396">
        <v>45.841000000000001</v>
      </c>
      <c r="AT396">
        <v>45.08</v>
      </c>
      <c r="AU396">
        <v>0.32700000000000001</v>
      </c>
      <c r="AV396">
        <v>0.46700000000000003</v>
      </c>
      <c r="AW396">
        <v>0.46700000000000003</v>
      </c>
      <c r="AX396">
        <v>0.373</v>
      </c>
      <c r="AY396">
        <v>0</v>
      </c>
      <c r="AZ396">
        <v>0</v>
      </c>
      <c r="BA396">
        <v>0</v>
      </c>
      <c r="BB396">
        <v>64</v>
      </c>
      <c r="BC396" t="s">
        <v>74</v>
      </c>
      <c r="BD396">
        <v>0</v>
      </c>
      <c r="BE396" t="s">
        <v>68</v>
      </c>
      <c r="BF396" t="s">
        <v>75</v>
      </c>
      <c r="BG396">
        <v>1.1399999999999999</v>
      </c>
      <c r="BH396">
        <v>0</v>
      </c>
      <c r="BI396" s="1">
        <v>45824.447717673611</v>
      </c>
      <c r="BJ396">
        <v>3.6</v>
      </c>
      <c r="BK396">
        <v>1.0103</v>
      </c>
      <c r="BL396" s="36">
        <f>HLOOKUP($A396,차량별코스!$E$1:$AZ$20,_xlfn.XLOOKUP(탕데이터!$I396,차량별코스!$D$2:$D$20,차량별코스!$A$2:$A$20),0)</f>
        <v>5</v>
      </c>
      <c r="BM396">
        <f t="shared" si="96"/>
        <v>122.755</v>
      </c>
      <c r="BN396">
        <f t="shared" si="97"/>
        <v>122.755</v>
      </c>
      <c r="BO396">
        <f>IF(COUNTIFS($BL$2:$BL396,$BL396,$O$2:$O396,$O396,$G$2:$G396,$G396)=1,_xlfn.MAXIFS($BO$2:$BO395,$O$2:$O395,$O396,$G$2:$G395,$G396)+1,_xlfn.MAXIFS($BO$2:$BO395,$O$2:$O395,$O396,$G$2:$G395,$G396))</f>
        <v>1</v>
      </c>
      <c r="BP396">
        <f t="shared" si="98"/>
        <v>1922.018</v>
      </c>
      <c r="BQ396">
        <f t="shared" si="99"/>
        <v>19.760999999999999</v>
      </c>
      <c r="BR396">
        <f t="shared" si="100"/>
        <v>28.23</v>
      </c>
      <c r="BS396">
        <f t="shared" si="101"/>
        <v>28.23</v>
      </c>
      <c r="BT396">
        <f t="shared" si="102"/>
        <v>22.584</v>
      </c>
      <c r="BU396">
        <f t="shared" si="103"/>
        <v>0</v>
      </c>
      <c r="BV396">
        <f t="shared" si="104"/>
        <v>0</v>
      </c>
      <c r="BW396">
        <f t="shared" si="105"/>
        <v>2020.8230000000001</v>
      </c>
      <c r="BX396">
        <f t="shared" si="106"/>
        <v>1060</v>
      </c>
      <c r="BY396" t="str">
        <f t="shared" si="107"/>
        <v>직행1</v>
      </c>
      <c r="BZ396">
        <f t="shared" si="108"/>
        <v>5</v>
      </c>
    </row>
    <row r="397" spans="1:78" x14ac:dyDescent="0.3">
      <c r="A397" s="32">
        <f t="shared" si="109"/>
        <v>45809</v>
      </c>
      <c r="B397" s="1">
        <v>45809.408032407409</v>
      </c>
      <c r="C397" t="s">
        <v>60</v>
      </c>
      <c r="D397" t="s">
        <v>60</v>
      </c>
      <c r="E397" t="s">
        <v>60</v>
      </c>
      <c r="F397" t="s">
        <v>61</v>
      </c>
      <c r="G397" t="s">
        <v>62</v>
      </c>
      <c r="H397" t="s">
        <v>63</v>
      </c>
      <c r="I397" t="s">
        <v>78</v>
      </c>
      <c r="J397" t="s">
        <v>65</v>
      </c>
      <c r="K397" t="s">
        <v>66</v>
      </c>
      <c r="L397">
        <v>15</v>
      </c>
      <c r="M397">
        <v>3</v>
      </c>
      <c r="N397">
        <v>168</v>
      </c>
      <c r="O397">
        <v>1060</v>
      </c>
      <c r="P397" t="s">
        <v>60</v>
      </c>
      <c r="Q397" t="s">
        <v>60</v>
      </c>
      <c r="R397">
        <v>59.569000000000003</v>
      </c>
      <c r="S397">
        <v>19.79</v>
      </c>
      <c r="T397">
        <v>3.01</v>
      </c>
      <c r="U397">
        <v>5548</v>
      </c>
      <c r="V397">
        <v>146</v>
      </c>
      <c r="W397">
        <v>1112</v>
      </c>
      <c r="X397">
        <v>1868</v>
      </c>
      <c r="Y397">
        <v>3</v>
      </c>
      <c r="Z397">
        <v>10</v>
      </c>
      <c r="AA397">
        <v>0</v>
      </c>
      <c r="AB397">
        <v>0</v>
      </c>
      <c r="AC397">
        <v>101</v>
      </c>
      <c r="AD397">
        <v>38.65</v>
      </c>
      <c r="AE397">
        <v>49.987915999999998</v>
      </c>
      <c r="AF397">
        <v>50.7</v>
      </c>
      <c r="AG397">
        <v>12.6</v>
      </c>
      <c r="AH397">
        <v>13.4</v>
      </c>
      <c r="AI397">
        <v>11.4</v>
      </c>
      <c r="AJ397">
        <v>11.9</v>
      </c>
      <c r="AK397">
        <v>0</v>
      </c>
      <c r="AL397">
        <v>0</v>
      </c>
      <c r="AM397">
        <v>2.64</v>
      </c>
      <c r="AN397">
        <v>49.902000000000001</v>
      </c>
      <c r="AO397">
        <v>2.6320000000000001</v>
      </c>
      <c r="AP397">
        <v>20.042999999999999</v>
      </c>
      <c r="AQ397">
        <v>0.30199999999999999</v>
      </c>
      <c r="AR397">
        <v>5.0359999999999996</v>
      </c>
      <c r="AS397">
        <v>16.786999999999999</v>
      </c>
      <c r="AT397">
        <v>46.475000000000001</v>
      </c>
      <c r="AU397">
        <v>11.55</v>
      </c>
      <c r="AV397">
        <v>12.282999999999999</v>
      </c>
      <c r="AW397">
        <v>10.45</v>
      </c>
      <c r="AX397">
        <v>10.907999999999999</v>
      </c>
      <c r="AY397">
        <v>0</v>
      </c>
      <c r="AZ397">
        <v>0</v>
      </c>
      <c r="BA397">
        <v>0</v>
      </c>
      <c r="BB397">
        <v>121</v>
      </c>
      <c r="BC397" t="s">
        <v>74</v>
      </c>
      <c r="BD397">
        <v>0</v>
      </c>
      <c r="BE397" t="s">
        <v>68</v>
      </c>
      <c r="BF397" t="s">
        <v>75</v>
      </c>
      <c r="BG397">
        <v>1.1399999999999999</v>
      </c>
      <c r="BH397">
        <v>0</v>
      </c>
      <c r="BI397" s="1">
        <v>45824.447717673611</v>
      </c>
      <c r="BJ397">
        <v>3.6</v>
      </c>
      <c r="BK397">
        <v>0.83609999999999995</v>
      </c>
      <c r="BL397" s="36">
        <f>HLOOKUP($A397,차량별코스!$E$1:$AZ$20,_xlfn.XLOOKUP(탕데이터!$I397,차량별코스!$D$2:$D$20,차량별코스!$A$2:$A$20),0)</f>
        <v>5</v>
      </c>
      <c r="BM397">
        <f t="shared" si="96"/>
        <v>122.755</v>
      </c>
      <c r="BN397">
        <f t="shared" si="97"/>
        <v>122.755</v>
      </c>
      <c r="BO397">
        <f>IF(COUNTIFS($BL$2:$BL397,$BL397,$O$2:$O397,$O397,$G$2:$G397,$G397)=1,_xlfn.MAXIFS($BO$2:$BO396,$O$2:$O396,$O397,$G$2:$G396,$G397)+1,_xlfn.MAXIFS($BO$2:$BO396,$O$2:$O396,$O397,$G$2:$G396,$G397))</f>
        <v>1</v>
      </c>
      <c r="BP397">
        <f t="shared" si="98"/>
        <v>1554.8360000000002</v>
      </c>
      <c r="BQ397">
        <f t="shared" si="99"/>
        <v>699.048</v>
      </c>
      <c r="BR397">
        <f t="shared" si="100"/>
        <v>743.43200000000002</v>
      </c>
      <c r="BS397">
        <f t="shared" si="101"/>
        <v>632.47199999999998</v>
      </c>
      <c r="BT397">
        <f t="shared" si="102"/>
        <v>660.2120000000001</v>
      </c>
      <c r="BU397">
        <f t="shared" si="103"/>
        <v>0</v>
      </c>
      <c r="BV397">
        <f t="shared" si="104"/>
        <v>0</v>
      </c>
      <c r="BW397">
        <f t="shared" si="105"/>
        <v>4290</v>
      </c>
      <c r="BX397">
        <f t="shared" si="106"/>
        <v>1060</v>
      </c>
      <c r="BY397" t="str">
        <f t="shared" si="107"/>
        <v>직행1</v>
      </c>
      <c r="BZ397">
        <f t="shared" si="108"/>
        <v>5</v>
      </c>
    </row>
    <row r="398" spans="1:78" x14ac:dyDescent="0.3">
      <c r="A398" s="32">
        <f t="shared" si="109"/>
        <v>45809</v>
      </c>
      <c r="B398" s="1">
        <v>45809.523715277777</v>
      </c>
      <c r="C398" t="s">
        <v>60</v>
      </c>
      <c r="D398" t="s">
        <v>60</v>
      </c>
      <c r="E398" t="s">
        <v>60</v>
      </c>
      <c r="F398" t="s">
        <v>61</v>
      </c>
      <c r="G398" t="s">
        <v>62</v>
      </c>
      <c r="H398" t="s">
        <v>63</v>
      </c>
      <c r="I398" t="s">
        <v>78</v>
      </c>
      <c r="J398" t="s">
        <v>65</v>
      </c>
      <c r="K398" t="s">
        <v>66</v>
      </c>
      <c r="L398">
        <v>15</v>
      </c>
      <c r="M398">
        <v>3</v>
      </c>
      <c r="N398">
        <v>168</v>
      </c>
      <c r="O398">
        <v>7720</v>
      </c>
      <c r="P398" t="s">
        <v>245</v>
      </c>
      <c r="Q398" s="1">
        <v>45786.607561342593</v>
      </c>
      <c r="R398">
        <v>60.216999999999999</v>
      </c>
      <c r="S398">
        <v>21.739000000000001</v>
      </c>
      <c r="T398">
        <v>2.77</v>
      </c>
      <c r="U398">
        <v>6685</v>
      </c>
      <c r="V398">
        <v>386</v>
      </c>
      <c r="W398">
        <v>1889</v>
      </c>
      <c r="X398">
        <v>2109</v>
      </c>
      <c r="Y398">
        <v>1</v>
      </c>
      <c r="Z398">
        <v>26</v>
      </c>
      <c r="AA398">
        <v>1</v>
      </c>
      <c r="AB398">
        <v>232</v>
      </c>
      <c r="AC398">
        <v>99</v>
      </c>
      <c r="AD398">
        <v>32.43</v>
      </c>
      <c r="AE398">
        <v>49.156734</v>
      </c>
      <c r="AF398">
        <v>76</v>
      </c>
      <c r="AG398">
        <v>5.5</v>
      </c>
      <c r="AH398">
        <v>7.2</v>
      </c>
      <c r="AI398">
        <v>6.6</v>
      </c>
      <c r="AJ398">
        <v>4.7</v>
      </c>
      <c r="AK398">
        <v>0</v>
      </c>
      <c r="AL398">
        <v>0</v>
      </c>
      <c r="AM398">
        <v>2.4300000000000002</v>
      </c>
      <c r="AN398">
        <v>53.634999999999998</v>
      </c>
      <c r="AO398">
        <v>5.774</v>
      </c>
      <c r="AP398">
        <v>28.257000000000001</v>
      </c>
      <c r="AQ398">
        <v>0.34899999999999998</v>
      </c>
      <c r="AR398">
        <v>1.661</v>
      </c>
      <c r="AS398">
        <v>43.177</v>
      </c>
      <c r="AT398">
        <v>83.6</v>
      </c>
      <c r="AU398">
        <v>6.05</v>
      </c>
      <c r="AV398">
        <v>7.92</v>
      </c>
      <c r="AW398">
        <v>7.26</v>
      </c>
      <c r="AX398">
        <v>5.17</v>
      </c>
      <c r="AY398">
        <v>0</v>
      </c>
      <c r="AZ398">
        <v>0</v>
      </c>
      <c r="BA398">
        <v>581</v>
      </c>
      <c r="BB398">
        <v>0</v>
      </c>
      <c r="BC398" t="s">
        <v>74</v>
      </c>
      <c r="BD398">
        <v>0</v>
      </c>
      <c r="BE398" t="s">
        <v>68</v>
      </c>
      <c r="BF398" t="s">
        <v>75</v>
      </c>
      <c r="BG398">
        <v>1.1399999999999999</v>
      </c>
      <c r="BH398">
        <v>0</v>
      </c>
      <c r="BI398" s="1">
        <v>45824.447717673611</v>
      </c>
      <c r="BJ398">
        <v>3.6</v>
      </c>
      <c r="BK398">
        <v>0.76939999999999997</v>
      </c>
      <c r="BL398" s="36">
        <f>HLOOKUP($A398,차량별코스!$E$1:$AZ$20,_xlfn.XLOOKUP(탕데이터!$I398,차량별코스!$D$2:$D$20,차량별코스!$A$2:$A$20),0)</f>
        <v>5</v>
      </c>
      <c r="BM398">
        <f t="shared" si="96"/>
        <v>4019.2069999999999</v>
      </c>
      <c r="BN398">
        <f t="shared" si="97"/>
        <v>626.61099999999999</v>
      </c>
      <c r="BO398">
        <f>IF(COUNTIFS($BL$2:$BL398,$BL398,$O$2:$O398,$O398,$G$2:$G398,$G398)=1,_xlfn.MAXIFS($BO$2:$BO397,$O$2:$O397,$O398,$G$2:$G397,$G398)+1,_xlfn.MAXIFS($BO$2:$BO397,$O$2:$O397,$O398,$G$2:$G397,$G398))</f>
        <v>1</v>
      </c>
      <c r="BP398">
        <f t="shared" si="98"/>
        <v>2805.6000000000004</v>
      </c>
      <c r="BQ398">
        <f t="shared" si="99"/>
        <v>367.67500000000001</v>
      </c>
      <c r="BR398">
        <f t="shared" si="100"/>
        <v>481.32000000000005</v>
      </c>
      <c r="BS398">
        <f t="shared" si="101"/>
        <v>441.21000000000004</v>
      </c>
      <c r="BT398">
        <f t="shared" si="102"/>
        <v>314.19499999999999</v>
      </c>
      <c r="BU398">
        <f t="shared" si="103"/>
        <v>0</v>
      </c>
      <c r="BV398">
        <f t="shared" si="104"/>
        <v>0</v>
      </c>
      <c r="BW398">
        <f t="shared" si="105"/>
        <v>4410.0000000000009</v>
      </c>
      <c r="BX398">
        <f t="shared" si="106"/>
        <v>7720</v>
      </c>
      <c r="BY398" t="str">
        <f t="shared" si="107"/>
        <v>직행1</v>
      </c>
      <c r="BZ398">
        <f t="shared" si="108"/>
        <v>5</v>
      </c>
    </row>
    <row r="399" spans="1:78" x14ac:dyDescent="0.3">
      <c r="A399" s="32">
        <f t="shared" si="109"/>
        <v>45809</v>
      </c>
      <c r="B399" s="1">
        <v>45809.653240740743</v>
      </c>
      <c r="C399" t="s">
        <v>60</v>
      </c>
      <c r="D399" t="s">
        <v>60</v>
      </c>
      <c r="E399" t="s">
        <v>60</v>
      </c>
      <c r="F399" t="s">
        <v>61</v>
      </c>
      <c r="G399" t="s">
        <v>62</v>
      </c>
      <c r="H399" t="s">
        <v>63</v>
      </c>
      <c r="I399" t="s">
        <v>78</v>
      </c>
      <c r="J399" t="s">
        <v>65</v>
      </c>
      <c r="K399" t="s">
        <v>66</v>
      </c>
      <c r="L399">
        <v>15</v>
      </c>
      <c r="M399">
        <v>3</v>
      </c>
      <c r="N399">
        <v>168</v>
      </c>
      <c r="O399">
        <v>7720</v>
      </c>
      <c r="P399" t="s">
        <v>245</v>
      </c>
      <c r="Q399" s="1">
        <v>45786.607561342593</v>
      </c>
      <c r="R399">
        <v>67.909000000000006</v>
      </c>
      <c r="S399">
        <v>24.920999999999999</v>
      </c>
      <c r="T399">
        <v>2.7250000000000001</v>
      </c>
      <c r="U399">
        <v>7302</v>
      </c>
      <c r="V399">
        <v>41</v>
      </c>
      <c r="W399">
        <v>1869</v>
      </c>
      <c r="X399">
        <v>2187</v>
      </c>
      <c r="Y399">
        <v>1</v>
      </c>
      <c r="Z399">
        <v>39</v>
      </c>
      <c r="AA399">
        <v>1</v>
      </c>
      <c r="AB399">
        <v>170</v>
      </c>
      <c r="AC399">
        <v>103</v>
      </c>
      <c r="AD399">
        <v>33.479999999999997</v>
      </c>
      <c r="AE399">
        <v>45.339798999999999</v>
      </c>
      <c r="AF399">
        <v>87.3</v>
      </c>
      <c r="AG399">
        <v>3.5</v>
      </c>
      <c r="AH399">
        <v>4.5999999999999996</v>
      </c>
      <c r="AI399">
        <v>3.5</v>
      </c>
      <c r="AJ399">
        <v>1.1000000000000001</v>
      </c>
      <c r="AK399">
        <v>0</v>
      </c>
      <c r="AL399">
        <v>0</v>
      </c>
      <c r="AM399">
        <v>2.39</v>
      </c>
      <c r="AN399">
        <v>49.878</v>
      </c>
      <c r="AO399">
        <v>0.56100000000000005</v>
      </c>
      <c r="AP399">
        <v>25.596</v>
      </c>
      <c r="AQ399">
        <v>0.309</v>
      </c>
      <c r="AR399">
        <v>1.4730000000000001</v>
      </c>
      <c r="AS399">
        <v>57.43</v>
      </c>
      <c r="AT399">
        <v>106.215</v>
      </c>
      <c r="AU399">
        <v>4.258</v>
      </c>
      <c r="AV399">
        <v>5.5970000000000004</v>
      </c>
      <c r="AW399">
        <v>4.258</v>
      </c>
      <c r="AX399">
        <v>1.3380000000000001</v>
      </c>
      <c r="AY399">
        <v>0</v>
      </c>
      <c r="AZ399">
        <v>0</v>
      </c>
      <c r="BA399">
        <v>658</v>
      </c>
      <c r="BB399">
        <v>0</v>
      </c>
      <c r="BC399" t="s">
        <v>74</v>
      </c>
      <c r="BD399">
        <v>0</v>
      </c>
      <c r="BE399" t="s">
        <v>68</v>
      </c>
      <c r="BF399" t="s">
        <v>75</v>
      </c>
      <c r="BG399">
        <v>1.1399999999999999</v>
      </c>
      <c r="BH399">
        <v>0</v>
      </c>
      <c r="BI399" s="1">
        <v>45824.447717673611</v>
      </c>
      <c r="BJ399">
        <v>3.6</v>
      </c>
      <c r="BK399">
        <v>0.75690000000000002</v>
      </c>
      <c r="BL399" s="36">
        <f>HLOOKUP($A399,차량별코스!$E$1:$AZ$20,_xlfn.XLOOKUP(탕데이터!$I399,차량별코스!$D$2:$D$20,차량별코스!$A$2:$A$20),0)</f>
        <v>5</v>
      </c>
      <c r="BM399">
        <f t="shared" si="96"/>
        <v>4019.2069999999999</v>
      </c>
      <c r="BN399">
        <f t="shared" si="97"/>
        <v>626.61099999999999</v>
      </c>
      <c r="BO399">
        <f>IF(COUNTIFS($BL$2:$BL399,$BL399,$O$2:$O399,$O399,$G$2:$G399,$G399)=1,_xlfn.MAXIFS($BO$2:$BO398,$O$2:$O398,$O399,$G$2:$G398,$G399)+1,_xlfn.MAXIFS($BO$2:$BO398,$O$2:$O398,$O399,$G$2:$G398,$G399))</f>
        <v>1</v>
      </c>
      <c r="BP399">
        <f t="shared" si="98"/>
        <v>4464.6459999999997</v>
      </c>
      <c r="BQ399">
        <f t="shared" si="99"/>
        <v>255.57000000000002</v>
      </c>
      <c r="BR399">
        <f t="shared" si="100"/>
        <v>335.892</v>
      </c>
      <c r="BS399">
        <f t="shared" si="101"/>
        <v>255.57000000000002</v>
      </c>
      <c r="BT399">
        <f t="shared" si="102"/>
        <v>80.322000000000003</v>
      </c>
      <c r="BU399">
        <f t="shared" si="103"/>
        <v>0</v>
      </c>
      <c r="BV399">
        <f t="shared" si="104"/>
        <v>0</v>
      </c>
      <c r="BW399">
        <f t="shared" si="105"/>
        <v>5391.9999999999991</v>
      </c>
      <c r="BX399">
        <f t="shared" si="106"/>
        <v>7720</v>
      </c>
      <c r="BY399" t="str">
        <f t="shared" si="107"/>
        <v>직행1</v>
      </c>
      <c r="BZ399">
        <f t="shared" si="108"/>
        <v>5</v>
      </c>
    </row>
    <row r="400" spans="1:78" x14ac:dyDescent="0.3">
      <c r="A400" s="32">
        <f t="shared" si="109"/>
        <v>45809</v>
      </c>
      <c r="B400" s="1">
        <v>45809.817291666666</v>
      </c>
      <c r="C400" t="s">
        <v>60</v>
      </c>
      <c r="D400" t="s">
        <v>60</v>
      </c>
      <c r="E400" t="s">
        <v>60</v>
      </c>
      <c r="F400" t="s">
        <v>61</v>
      </c>
      <c r="G400" t="s">
        <v>62</v>
      </c>
      <c r="H400" t="s">
        <v>63</v>
      </c>
      <c r="I400" t="s">
        <v>78</v>
      </c>
      <c r="J400" t="s">
        <v>65</v>
      </c>
      <c r="K400" t="s">
        <v>66</v>
      </c>
      <c r="L400">
        <v>15</v>
      </c>
      <c r="M400">
        <v>3</v>
      </c>
      <c r="N400">
        <v>168</v>
      </c>
      <c r="O400">
        <v>7720</v>
      </c>
      <c r="P400" t="s">
        <v>245</v>
      </c>
      <c r="Q400" s="1">
        <v>45786.607561342593</v>
      </c>
      <c r="R400">
        <v>64.625</v>
      </c>
      <c r="S400">
        <v>19.413</v>
      </c>
      <c r="T400">
        <v>3.3290000000000002</v>
      </c>
      <c r="U400">
        <v>7250</v>
      </c>
      <c r="V400">
        <v>803</v>
      </c>
      <c r="W400">
        <v>1511</v>
      </c>
      <c r="X400">
        <v>2174</v>
      </c>
      <c r="Y400">
        <v>0</v>
      </c>
      <c r="Z400">
        <v>14</v>
      </c>
      <c r="AA400">
        <v>1</v>
      </c>
      <c r="AB400">
        <v>83</v>
      </c>
      <c r="AC400">
        <v>95</v>
      </c>
      <c r="AD400">
        <v>32.090000000000003</v>
      </c>
      <c r="AE400">
        <v>47.133310000000002</v>
      </c>
      <c r="AF400">
        <v>88.6</v>
      </c>
      <c r="AG400">
        <v>2.8</v>
      </c>
      <c r="AH400">
        <v>4</v>
      </c>
      <c r="AI400">
        <v>4</v>
      </c>
      <c r="AJ400">
        <v>0.7</v>
      </c>
      <c r="AK400">
        <v>0</v>
      </c>
      <c r="AL400">
        <v>0</v>
      </c>
      <c r="AM400">
        <v>2.92</v>
      </c>
      <c r="AN400">
        <v>41.47</v>
      </c>
      <c r="AO400">
        <v>11.076000000000001</v>
      </c>
      <c r="AP400">
        <v>20.841000000000001</v>
      </c>
      <c r="AQ400">
        <v>0.32500000000000001</v>
      </c>
      <c r="AR400">
        <v>0</v>
      </c>
      <c r="AS400">
        <v>21.663</v>
      </c>
      <c r="AT400">
        <v>106.32</v>
      </c>
      <c r="AU400">
        <v>3.36</v>
      </c>
      <c r="AV400">
        <v>4.8</v>
      </c>
      <c r="AW400">
        <v>4.8</v>
      </c>
      <c r="AX400">
        <v>0.84</v>
      </c>
      <c r="AY400">
        <v>0</v>
      </c>
      <c r="AZ400">
        <v>0</v>
      </c>
      <c r="BA400">
        <v>622</v>
      </c>
      <c r="BB400">
        <v>0</v>
      </c>
      <c r="BC400" t="s">
        <v>74</v>
      </c>
      <c r="BD400">
        <v>0</v>
      </c>
      <c r="BE400" t="s">
        <v>68</v>
      </c>
      <c r="BF400" t="s">
        <v>75</v>
      </c>
      <c r="BG400">
        <v>1.1399999999999999</v>
      </c>
      <c r="BH400">
        <v>0</v>
      </c>
      <c r="BI400" s="1">
        <v>45824.447717673611</v>
      </c>
      <c r="BJ400">
        <v>3.6</v>
      </c>
      <c r="BK400">
        <v>0.92469999999999997</v>
      </c>
      <c r="BL400" s="36">
        <f>HLOOKUP($A400,차량별코스!$E$1:$AZ$20,_xlfn.XLOOKUP(탕데이터!$I400,차량별코스!$D$2:$D$20,차량별코스!$A$2:$A$20),0)</f>
        <v>5</v>
      </c>
      <c r="BM400">
        <f t="shared" si="96"/>
        <v>4019.2069999999999</v>
      </c>
      <c r="BN400">
        <f t="shared" si="97"/>
        <v>626.61099999999999</v>
      </c>
      <c r="BO400">
        <f>IF(COUNTIFS($BL$2:$BL400,$BL400,$O$2:$O400,$O400,$G$2:$G400,$G400)=1,_xlfn.MAXIFS($BO$2:$BO399,$O$2:$O399,$O400,$G$2:$G399,$G400)+1,_xlfn.MAXIFS($BO$2:$BO399,$O$2:$O399,$O400,$G$2:$G399,$G400))</f>
        <v>1</v>
      </c>
      <c r="BP400">
        <f t="shared" si="98"/>
        <v>4109.4999999999991</v>
      </c>
      <c r="BQ400">
        <f t="shared" si="99"/>
        <v>202.99999999999997</v>
      </c>
      <c r="BR400">
        <f t="shared" si="100"/>
        <v>290</v>
      </c>
      <c r="BS400">
        <f t="shared" si="101"/>
        <v>290</v>
      </c>
      <c r="BT400">
        <f t="shared" si="102"/>
        <v>50.749999999999993</v>
      </c>
      <c r="BU400">
        <f t="shared" si="103"/>
        <v>0</v>
      </c>
      <c r="BV400">
        <f t="shared" si="104"/>
        <v>0</v>
      </c>
      <c r="BW400">
        <f t="shared" si="105"/>
        <v>4943.2499999999991</v>
      </c>
      <c r="BX400">
        <f t="shared" si="106"/>
        <v>7720</v>
      </c>
      <c r="BY400" t="str">
        <f t="shared" si="107"/>
        <v>직행1</v>
      </c>
      <c r="BZ400">
        <f t="shared" si="108"/>
        <v>5</v>
      </c>
    </row>
    <row r="401" spans="1:78" x14ac:dyDescent="0.3">
      <c r="A401" s="32">
        <f t="shared" si="109"/>
        <v>45809</v>
      </c>
      <c r="B401" s="1">
        <v>45809.905069444445</v>
      </c>
      <c r="C401" t="s">
        <v>60</v>
      </c>
      <c r="D401" t="s">
        <v>60</v>
      </c>
      <c r="E401" t="s">
        <v>60</v>
      </c>
      <c r="F401" t="s">
        <v>61</v>
      </c>
      <c r="G401" t="s">
        <v>62</v>
      </c>
      <c r="H401" t="s">
        <v>63</v>
      </c>
      <c r="I401" t="s">
        <v>78</v>
      </c>
      <c r="J401" t="s">
        <v>65</v>
      </c>
      <c r="K401" t="s">
        <v>66</v>
      </c>
      <c r="L401">
        <v>15</v>
      </c>
      <c r="M401">
        <v>3</v>
      </c>
      <c r="N401">
        <v>168</v>
      </c>
      <c r="O401">
        <v>7720</v>
      </c>
      <c r="P401" t="s">
        <v>245</v>
      </c>
      <c r="Q401" s="1">
        <v>45786.607561342593</v>
      </c>
      <c r="R401">
        <v>41.817</v>
      </c>
      <c r="S401">
        <v>9.4779999999999998</v>
      </c>
      <c r="T401">
        <v>4.4119999999999999</v>
      </c>
      <c r="U401">
        <v>2993</v>
      </c>
      <c r="V401">
        <v>101</v>
      </c>
      <c r="W401">
        <v>150</v>
      </c>
      <c r="X401">
        <v>1584</v>
      </c>
      <c r="Y401">
        <v>1</v>
      </c>
      <c r="Z401">
        <v>1</v>
      </c>
      <c r="AA401">
        <v>0</v>
      </c>
      <c r="AB401">
        <v>0</v>
      </c>
      <c r="AC401">
        <v>93</v>
      </c>
      <c r="AD401">
        <v>50.3</v>
      </c>
      <c r="AE401">
        <v>54.901944999999998</v>
      </c>
      <c r="AF401">
        <v>29.3</v>
      </c>
      <c r="AG401">
        <v>17.7</v>
      </c>
      <c r="AH401">
        <v>12.4</v>
      </c>
      <c r="AI401">
        <v>30.3</v>
      </c>
      <c r="AJ401">
        <v>10.3</v>
      </c>
      <c r="AK401">
        <v>0</v>
      </c>
      <c r="AL401">
        <v>0</v>
      </c>
      <c r="AM401">
        <v>3.87</v>
      </c>
      <c r="AN401">
        <v>35.57</v>
      </c>
      <c r="AO401">
        <v>3.3740000000000001</v>
      </c>
      <c r="AP401">
        <v>5.0119999999999996</v>
      </c>
      <c r="AQ401">
        <v>0.35899999999999999</v>
      </c>
      <c r="AR401">
        <v>2.391</v>
      </c>
      <c r="AS401">
        <v>2.391</v>
      </c>
      <c r="AT401">
        <v>14.162000000000001</v>
      </c>
      <c r="AU401">
        <v>8.5549999999999997</v>
      </c>
      <c r="AV401">
        <v>5.9930000000000003</v>
      </c>
      <c r="AW401">
        <v>14.645</v>
      </c>
      <c r="AX401">
        <v>4.9779999999999998</v>
      </c>
      <c r="AY401">
        <v>0</v>
      </c>
      <c r="AZ401">
        <v>0</v>
      </c>
      <c r="BA401">
        <v>399</v>
      </c>
      <c r="BB401">
        <v>0</v>
      </c>
      <c r="BC401" t="s">
        <v>74</v>
      </c>
      <c r="BD401">
        <v>0</v>
      </c>
      <c r="BE401" t="s">
        <v>68</v>
      </c>
      <c r="BF401" t="s">
        <v>75</v>
      </c>
      <c r="BG401">
        <v>1.1399999999999999</v>
      </c>
      <c r="BH401">
        <v>0</v>
      </c>
      <c r="BI401" s="1">
        <v>45824.447717673611</v>
      </c>
      <c r="BJ401">
        <v>3.6</v>
      </c>
      <c r="BK401">
        <v>1.2256</v>
      </c>
      <c r="BL401" s="36">
        <f>HLOOKUP($A401,차량별코스!$E$1:$AZ$20,_xlfn.XLOOKUP(탕데이터!$I401,차량별코스!$D$2:$D$20,차량별코스!$A$2:$A$20),0)</f>
        <v>5</v>
      </c>
      <c r="BM401">
        <f t="shared" si="96"/>
        <v>4019.2069999999999</v>
      </c>
      <c r="BN401">
        <f t="shared" si="97"/>
        <v>626.61099999999999</v>
      </c>
      <c r="BO401">
        <f>IF(COUNTIFS($BL$2:$BL401,$BL401,$O$2:$O401,$O401,$G$2:$G401,$G401)=1,_xlfn.MAXIFS($BO$2:$BO400,$O$2:$O400,$O401,$G$2:$G400,$G401)+1,_xlfn.MAXIFS($BO$2:$BO400,$O$2:$O400,$O401,$G$2:$G400,$G401))</f>
        <v>1</v>
      </c>
      <c r="BP401">
        <f t="shared" si="98"/>
        <v>625.94899999999996</v>
      </c>
      <c r="BQ401">
        <f t="shared" si="99"/>
        <v>529.76099999999997</v>
      </c>
      <c r="BR401">
        <f t="shared" si="100"/>
        <v>371.13200000000001</v>
      </c>
      <c r="BS401">
        <f t="shared" si="101"/>
        <v>906.87900000000002</v>
      </c>
      <c r="BT401">
        <f t="shared" si="102"/>
        <v>308.279</v>
      </c>
      <c r="BU401">
        <f t="shared" si="103"/>
        <v>0</v>
      </c>
      <c r="BV401">
        <f t="shared" si="104"/>
        <v>0</v>
      </c>
      <c r="BW401">
        <f t="shared" si="105"/>
        <v>2742</v>
      </c>
      <c r="BX401">
        <f t="shared" si="106"/>
        <v>7720</v>
      </c>
      <c r="BY401" t="str">
        <f t="shared" si="107"/>
        <v>직행1</v>
      </c>
      <c r="BZ401">
        <f t="shared" si="108"/>
        <v>5</v>
      </c>
    </row>
    <row r="402" spans="1:78" x14ac:dyDescent="0.3">
      <c r="A402" s="32">
        <f t="shared" si="109"/>
        <v>45809</v>
      </c>
      <c r="B402" s="1">
        <v>45809.9453125</v>
      </c>
      <c r="C402" t="s">
        <v>60</v>
      </c>
      <c r="D402" t="s">
        <v>60</v>
      </c>
      <c r="E402" t="s">
        <v>60</v>
      </c>
      <c r="F402" t="s">
        <v>61</v>
      </c>
      <c r="G402" t="s">
        <v>62</v>
      </c>
      <c r="H402" t="s">
        <v>63</v>
      </c>
      <c r="I402" t="s">
        <v>78</v>
      </c>
      <c r="J402" t="s">
        <v>65</v>
      </c>
      <c r="K402" t="s">
        <v>66</v>
      </c>
      <c r="L402">
        <v>15</v>
      </c>
      <c r="M402">
        <v>3</v>
      </c>
      <c r="N402">
        <v>168</v>
      </c>
      <c r="O402">
        <v>7720</v>
      </c>
      <c r="P402" t="s">
        <v>245</v>
      </c>
      <c r="Q402" s="1">
        <v>45786.607561342593</v>
      </c>
      <c r="R402">
        <v>17.309000000000001</v>
      </c>
      <c r="S402">
        <v>3.996</v>
      </c>
      <c r="T402">
        <v>4.3319999999999999</v>
      </c>
      <c r="U402">
        <v>1586</v>
      </c>
      <c r="V402">
        <v>1</v>
      </c>
      <c r="W402">
        <v>335</v>
      </c>
      <c r="X402">
        <v>696</v>
      </c>
      <c r="Y402">
        <v>0</v>
      </c>
      <c r="Z402">
        <v>1</v>
      </c>
      <c r="AA402">
        <v>0</v>
      </c>
      <c r="AB402">
        <v>0</v>
      </c>
      <c r="AC402">
        <v>81</v>
      </c>
      <c r="AD402">
        <v>39.29</v>
      </c>
      <c r="AE402">
        <v>49.849808000000003</v>
      </c>
      <c r="AF402">
        <v>90.1</v>
      </c>
      <c r="AG402">
        <v>1.9</v>
      </c>
      <c r="AH402">
        <v>2.5</v>
      </c>
      <c r="AI402">
        <v>5.4</v>
      </c>
      <c r="AJ402">
        <v>0.1</v>
      </c>
      <c r="AK402">
        <v>0</v>
      </c>
      <c r="AL402">
        <v>0</v>
      </c>
      <c r="AM402">
        <v>3.8</v>
      </c>
      <c r="AN402">
        <v>32.332999999999998</v>
      </c>
      <c r="AO402">
        <v>6.3E-2</v>
      </c>
      <c r="AP402">
        <v>21.122</v>
      </c>
      <c r="AQ402">
        <v>0.34699999999999998</v>
      </c>
      <c r="AR402">
        <v>0</v>
      </c>
      <c r="AS402">
        <v>5.7770000000000001</v>
      </c>
      <c r="AT402">
        <v>22.524999999999999</v>
      </c>
      <c r="AU402">
        <v>0.47499999999999998</v>
      </c>
      <c r="AV402">
        <v>0.625</v>
      </c>
      <c r="AW402">
        <v>1.35</v>
      </c>
      <c r="AX402">
        <v>2.5000000000000001E-2</v>
      </c>
      <c r="AY402">
        <v>0</v>
      </c>
      <c r="AZ402">
        <v>0</v>
      </c>
      <c r="BA402">
        <v>164</v>
      </c>
      <c r="BB402">
        <v>0</v>
      </c>
      <c r="BC402" t="s">
        <v>74</v>
      </c>
      <c r="BD402">
        <v>0</v>
      </c>
      <c r="BE402" t="s">
        <v>68</v>
      </c>
      <c r="BF402" t="s">
        <v>75</v>
      </c>
      <c r="BG402">
        <v>1.1399999999999999</v>
      </c>
      <c r="BH402">
        <v>0</v>
      </c>
      <c r="BI402" s="1">
        <v>45824.447717673611</v>
      </c>
      <c r="BJ402">
        <v>3.6</v>
      </c>
      <c r="BK402">
        <v>1.2032</v>
      </c>
      <c r="BL402" s="36">
        <f>HLOOKUP($A402,차량별코스!$E$1:$AZ$20,_xlfn.XLOOKUP(탕데이터!$I402,차량별코스!$D$2:$D$20,차량별코스!$A$2:$A$20),0)</f>
        <v>5</v>
      </c>
      <c r="BM402">
        <f t="shared" si="96"/>
        <v>4019.2069999999999</v>
      </c>
      <c r="BN402">
        <f t="shared" si="97"/>
        <v>626.61099999999999</v>
      </c>
      <c r="BO402">
        <f>IF(COUNTIFS($BL$2:$BL402,$BL402,$O$2:$O402,$O402,$G$2:$G402,$G402)=1,_xlfn.MAXIFS($BO$2:$BO401,$O$2:$O401,$O402,$G$2:$G401,$G402)+1,_xlfn.MAXIFS($BO$2:$BO401,$O$2:$O401,$O402,$G$2:$G401,$G402))</f>
        <v>1</v>
      </c>
      <c r="BP402">
        <f t="shared" si="98"/>
        <v>1092.9859999999999</v>
      </c>
      <c r="BQ402">
        <f t="shared" si="99"/>
        <v>30.134</v>
      </c>
      <c r="BR402">
        <f t="shared" si="100"/>
        <v>39.650000000000006</v>
      </c>
      <c r="BS402">
        <f t="shared" si="101"/>
        <v>85.644000000000005</v>
      </c>
      <c r="BT402">
        <f t="shared" si="102"/>
        <v>1.5860000000000001</v>
      </c>
      <c r="BU402">
        <f t="shared" si="103"/>
        <v>0</v>
      </c>
      <c r="BV402">
        <f t="shared" si="104"/>
        <v>0</v>
      </c>
      <c r="BW402">
        <f t="shared" si="105"/>
        <v>1250</v>
      </c>
      <c r="BX402">
        <f t="shared" si="106"/>
        <v>7720</v>
      </c>
      <c r="BY402" t="str">
        <f t="shared" si="107"/>
        <v>직행1</v>
      </c>
      <c r="BZ402">
        <f t="shared" si="108"/>
        <v>5</v>
      </c>
    </row>
    <row r="403" spans="1:78" x14ac:dyDescent="0.3">
      <c r="A403" s="32">
        <f t="shared" si="109"/>
        <v>45810</v>
      </c>
      <c r="B403" s="1">
        <v>45810.333182870374</v>
      </c>
      <c r="C403" t="s">
        <v>60</v>
      </c>
      <c r="D403" t="s">
        <v>60</v>
      </c>
      <c r="E403" t="s">
        <v>60</v>
      </c>
      <c r="F403" t="s">
        <v>61</v>
      </c>
      <c r="G403" t="s">
        <v>62</v>
      </c>
      <c r="H403" t="s">
        <v>63</v>
      </c>
      <c r="I403" t="s">
        <v>78</v>
      </c>
      <c r="J403" t="s">
        <v>65</v>
      </c>
      <c r="K403" t="s">
        <v>66</v>
      </c>
      <c r="L403">
        <v>15</v>
      </c>
      <c r="M403">
        <v>3</v>
      </c>
      <c r="N403">
        <v>168</v>
      </c>
      <c r="O403">
        <v>7720</v>
      </c>
      <c r="P403" t="s">
        <v>245</v>
      </c>
      <c r="Q403" s="1">
        <v>45786.607561342593</v>
      </c>
      <c r="R403">
        <v>100.22199999999999</v>
      </c>
      <c r="S403">
        <v>26.884</v>
      </c>
      <c r="T403">
        <v>3.7280000000000002</v>
      </c>
      <c r="U403">
        <v>8490</v>
      </c>
      <c r="V403">
        <v>31</v>
      </c>
      <c r="W403">
        <v>1861</v>
      </c>
      <c r="X403">
        <v>3114</v>
      </c>
      <c r="Y403">
        <v>1</v>
      </c>
      <c r="Z403">
        <v>14</v>
      </c>
      <c r="AA403">
        <v>0</v>
      </c>
      <c r="AB403">
        <v>0</v>
      </c>
      <c r="AC403">
        <v>99</v>
      </c>
      <c r="AD403">
        <v>42.5</v>
      </c>
      <c r="AE403">
        <v>54.683109000000002</v>
      </c>
      <c r="AF403">
        <v>53.2</v>
      </c>
      <c r="AG403">
        <v>8.4</v>
      </c>
      <c r="AH403">
        <v>11.9</v>
      </c>
      <c r="AI403">
        <v>17</v>
      </c>
      <c r="AJ403">
        <v>9.5</v>
      </c>
      <c r="AK403">
        <v>0</v>
      </c>
      <c r="AL403">
        <v>0</v>
      </c>
      <c r="AM403">
        <v>3.27</v>
      </c>
      <c r="AN403">
        <v>43.183</v>
      </c>
      <c r="AO403">
        <v>0.36499999999999999</v>
      </c>
      <c r="AP403">
        <v>21.92</v>
      </c>
      <c r="AQ403">
        <v>0.309</v>
      </c>
      <c r="AR403">
        <v>0.998</v>
      </c>
      <c r="AS403">
        <v>13.968999999999999</v>
      </c>
      <c r="AT403">
        <v>74.48</v>
      </c>
      <c r="AU403">
        <v>11.76</v>
      </c>
      <c r="AV403">
        <v>16.66</v>
      </c>
      <c r="AW403">
        <v>23.8</v>
      </c>
      <c r="AX403">
        <v>13.3</v>
      </c>
      <c r="AY403">
        <v>0</v>
      </c>
      <c r="AZ403">
        <v>0</v>
      </c>
      <c r="BA403">
        <v>967</v>
      </c>
      <c r="BB403">
        <v>0</v>
      </c>
      <c r="BC403" t="s">
        <v>74</v>
      </c>
      <c r="BD403">
        <v>0</v>
      </c>
      <c r="BE403" t="s">
        <v>68</v>
      </c>
      <c r="BF403" t="s">
        <v>75</v>
      </c>
      <c r="BG403">
        <v>1.1399999999999999</v>
      </c>
      <c r="BH403">
        <v>0</v>
      </c>
      <c r="BI403" s="1">
        <v>45824.447717673611</v>
      </c>
      <c r="BJ403">
        <v>3.6</v>
      </c>
      <c r="BK403">
        <v>1.0355000000000001</v>
      </c>
      <c r="BL403" s="36">
        <f>HLOOKUP($A403,차량별코스!$E$1:$AZ$20,_xlfn.XLOOKUP(탕데이터!$I403,차량별코스!$D$2:$D$20,차량별코스!$A$2:$A$20),0)</f>
        <v>6</v>
      </c>
      <c r="BM403">
        <f t="shared" si="96"/>
        <v>4019.2069999999999</v>
      </c>
      <c r="BN403">
        <f t="shared" si="97"/>
        <v>661.03099999999995</v>
      </c>
      <c r="BO403">
        <f>IF(COUNTIFS($BL$2:$BL403,$BL403,$O$2:$O403,$O403,$G$2:$G403,$G403)=1,_xlfn.MAXIFS($BO$2:$BO402,$O$2:$O402,$O403,$G$2:$G402,$G403)+1,_xlfn.MAXIFS($BO$2:$BO402,$O$2:$O402,$O403,$G$2:$G402,$G403))</f>
        <v>2</v>
      </c>
      <c r="BP403">
        <f t="shared" si="98"/>
        <v>2624.6800000000003</v>
      </c>
      <c r="BQ403">
        <f t="shared" si="99"/>
        <v>713.16000000000008</v>
      </c>
      <c r="BR403">
        <f t="shared" si="100"/>
        <v>1010.3100000000001</v>
      </c>
      <c r="BS403">
        <f t="shared" si="101"/>
        <v>1443.3000000000002</v>
      </c>
      <c r="BT403">
        <f t="shared" si="102"/>
        <v>806.55</v>
      </c>
      <c r="BU403">
        <f t="shared" si="103"/>
        <v>0</v>
      </c>
      <c r="BV403">
        <f t="shared" si="104"/>
        <v>0</v>
      </c>
      <c r="BW403">
        <f t="shared" si="105"/>
        <v>6598.0000000000009</v>
      </c>
      <c r="BX403">
        <f t="shared" si="106"/>
        <v>7720</v>
      </c>
      <c r="BY403" t="str">
        <f t="shared" si="107"/>
        <v>직행1</v>
      </c>
      <c r="BZ403">
        <f t="shared" si="108"/>
        <v>6</v>
      </c>
    </row>
    <row r="404" spans="1:78" x14ac:dyDescent="0.3">
      <c r="A404" s="32">
        <f t="shared" si="109"/>
        <v>45810</v>
      </c>
      <c r="B404" s="1">
        <v>45810.463807870372</v>
      </c>
      <c r="C404" t="s">
        <v>60</v>
      </c>
      <c r="D404" t="s">
        <v>60</v>
      </c>
      <c r="E404" t="s">
        <v>60</v>
      </c>
      <c r="F404" t="s">
        <v>61</v>
      </c>
      <c r="G404" t="s">
        <v>62</v>
      </c>
      <c r="H404" t="s">
        <v>63</v>
      </c>
      <c r="I404" t="s">
        <v>78</v>
      </c>
      <c r="J404" t="s">
        <v>65</v>
      </c>
      <c r="K404" t="s">
        <v>66</v>
      </c>
      <c r="L404">
        <v>15</v>
      </c>
      <c r="M404">
        <v>3</v>
      </c>
      <c r="N404">
        <v>168</v>
      </c>
      <c r="O404">
        <v>7720</v>
      </c>
      <c r="P404" t="s">
        <v>245</v>
      </c>
      <c r="Q404" s="1">
        <v>45786.607561342593</v>
      </c>
      <c r="R404">
        <v>123.965</v>
      </c>
      <c r="S404">
        <v>38.97</v>
      </c>
      <c r="T404">
        <v>3.181</v>
      </c>
      <c r="U404">
        <v>14123</v>
      </c>
      <c r="V404">
        <v>154</v>
      </c>
      <c r="W404">
        <v>4548</v>
      </c>
      <c r="X404">
        <v>4384</v>
      </c>
      <c r="Y404">
        <v>1</v>
      </c>
      <c r="Z404">
        <v>17</v>
      </c>
      <c r="AA404">
        <v>1</v>
      </c>
      <c r="AB404">
        <v>1701</v>
      </c>
      <c r="AC404">
        <v>102</v>
      </c>
      <c r="AD404">
        <v>31.6</v>
      </c>
      <c r="AE404">
        <v>47.37012</v>
      </c>
      <c r="AF404">
        <v>14.5</v>
      </c>
      <c r="AG404">
        <v>22.6</v>
      </c>
      <c r="AH404">
        <v>23.6</v>
      </c>
      <c r="AI404">
        <v>32.9</v>
      </c>
      <c r="AJ404">
        <v>6.2</v>
      </c>
      <c r="AK404">
        <v>0.2</v>
      </c>
      <c r="AL404">
        <v>0</v>
      </c>
      <c r="AM404">
        <v>2.79</v>
      </c>
      <c r="AN404">
        <v>43.969000000000001</v>
      </c>
      <c r="AO404">
        <v>1.0900000000000001</v>
      </c>
      <c r="AP404">
        <v>32.203000000000003</v>
      </c>
      <c r="AQ404">
        <v>0.34699999999999998</v>
      </c>
      <c r="AR404">
        <v>0.80700000000000005</v>
      </c>
      <c r="AS404">
        <v>13.714</v>
      </c>
      <c r="AT404">
        <v>34.075000000000003</v>
      </c>
      <c r="AU404">
        <v>53.11</v>
      </c>
      <c r="AV404">
        <v>55.46</v>
      </c>
      <c r="AW404">
        <v>77.314999999999998</v>
      </c>
      <c r="AX404">
        <v>14.57</v>
      </c>
      <c r="AY404">
        <v>0.47</v>
      </c>
      <c r="AZ404">
        <v>0</v>
      </c>
      <c r="BA404">
        <v>1197</v>
      </c>
      <c r="BB404">
        <v>0</v>
      </c>
      <c r="BC404" t="s">
        <v>74</v>
      </c>
      <c r="BD404">
        <v>0</v>
      </c>
      <c r="BE404" t="s">
        <v>68</v>
      </c>
      <c r="BF404" t="s">
        <v>75</v>
      </c>
      <c r="BG404">
        <v>1.1399999999999999</v>
      </c>
      <c r="BH404">
        <v>0</v>
      </c>
      <c r="BI404" s="1">
        <v>45824.447717673611</v>
      </c>
      <c r="BJ404">
        <v>3.6</v>
      </c>
      <c r="BK404">
        <v>0.88360000000000005</v>
      </c>
      <c r="BL404" s="36">
        <f>HLOOKUP($A404,차량별코스!$E$1:$AZ$20,_xlfn.XLOOKUP(탕데이터!$I404,차량별코스!$D$2:$D$20,차량별코스!$A$2:$A$20),0)</f>
        <v>6</v>
      </c>
      <c r="BM404">
        <f t="shared" si="96"/>
        <v>4019.2069999999999</v>
      </c>
      <c r="BN404">
        <f t="shared" si="97"/>
        <v>661.03099999999995</v>
      </c>
      <c r="BO404">
        <f>IF(COUNTIFS($BL$2:$BL404,$BL404,$O$2:$O404,$O404,$G$2:$G404,$G404)=1,_xlfn.MAXIFS($BO$2:$BO403,$O$2:$O403,$O404,$G$2:$G403,$G404)+1,_xlfn.MAXIFS($BO$2:$BO403,$O$2:$O403,$O404,$G$2:$G403,$G404))</f>
        <v>2</v>
      </c>
      <c r="BP404">
        <f t="shared" si="98"/>
        <v>-2654.165</v>
      </c>
      <c r="BQ404">
        <f t="shared" si="99"/>
        <v>3191.7980000000002</v>
      </c>
      <c r="BR404">
        <f t="shared" si="100"/>
        <v>3333.0280000000002</v>
      </c>
      <c r="BS404">
        <f t="shared" si="101"/>
        <v>4646.4669999999996</v>
      </c>
      <c r="BT404">
        <f t="shared" si="102"/>
        <v>875.62599999999998</v>
      </c>
      <c r="BU404">
        <f t="shared" si="103"/>
        <v>28.246000000000002</v>
      </c>
      <c r="BV404">
        <f t="shared" si="104"/>
        <v>0</v>
      </c>
      <c r="BW404">
        <f t="shared" si="105"/>
        <v>9421</v>
      </c>
      <c r="BX404">
        <f t="shared" si="106"/>
        <v>7720</v>
      </c>
      <c r="BY404" t="str">
        <f t="shared" si="107"/>
        <v>직행1</v>
      </c>
      <c r="BZ404">
        <f t="shared" si="108"/>
        <v>6</v>
      </c>
    </row>
    <row r="405" spans="1:78" x14ac:dyDescent="0.3">
      <c r="A405" s="32">
        <f t="shared" si="109"/>
        <v>45810</v>
      </c>
      <c r="B405" s="1">
        <v>45810.6559375</v>
      </c>
      <c r="C405" t="s">
        <v>60</v>
      </c>
      <c r="D405" t="s">
        <v>60</v>
      </c>
      <c r="E405" t="s">
        <v>60</v>
      </c>
      <c r="F405" t="s">
        <v>61</v>
      </c>
      <c r="G405" t="s">
        <v>62</v>
      </c>
      <c r="H405" t="s">
        <v>63</v>
      </c>
      <c r="I405" t="s">
        <v>78</v>
      </c>
      <c r="J405" t="s">
        <v>65</v>
      </c>
      <c r="K405" t="s">
        <v>66</v>
      </c>
      <c r="L405">
        <v>15</v>
      </c>
      <c r="M405">
        <v>3</v>
      </c>
      <c r="N405">
        <v>168</v>
      </c>
      <c r="O405">
        <v>7720</v>
      </c>
      <c r="P405" t="s">
        <v>245</v>
      </c>
      <c r="Q405" s="1">
        <v>45786.607561342593</v>
      </c>
      <c r="R405">
        <v>45.713999999999999</v>
      </c>
      <c r="S405">
        <v>12.375</v>
      </c>
      <c r="T405">
        <v>3.694</v>
      </c>
      <c r="U405">
        <v>4239</v>
      </c>
      <c r="V405">
        <v>33</v>
      </c>
      <c r="W405">
        <v>844</v>
      </c>
      <c r="X405">
        <v>1520</v>
      </c>
      <c r="Y405">
        <v>0</v>
      </c>
      <c r="Z405">
        <v>15</v>
      </c>
      <c r="AA405">
        <v>0</v>
      </c>
      <c r="AB405">
        <v>0</v>
      </c>
      <c r="AC405">
        <v>100</v>
      </c>
      <c r="AD405">
        <v>38.82</v>
      </c>
      <c r="AE405">
        <v>48.950090000000003</v>
      </c>
      <c r="AF405">
        <v>72.8</v>
      </c>
      <c r="AG405">
        <v>6.8</v>
      </c>
      <c r="AH405">
        <v>6.7</v>
      </c>
      <c r="AI405">
        <v>9</v>
      </c>
      <c r="AJ405">
        <v>4.7</v>
      </c>
      <c r="AK405">
        <v>0</v>
      </c>
      <c r="AL405">
        <v>0</v>
      </c>
      <c r="AM405">
        <v>3.24</v>
      </c>
      <c r="AN405">
        <v>38.390999999999998</v>
      </c>
      <c r="AO405">
        <v>0.77800000000000002</v>
      </c>
      <c r="AP405">
        <v>19.91</v>
      </c>
      <c r="AQ405">
        <v>0.32800000000000001</v>
      </c>
      <c r="AR405">
        <v>0</v>
      </c>
      <c r="AS405">
        <v>32.813000000000002</v>
      </c>
      <c r="AT405">
        <v>50.96</v>
      </c>
      <c r="AU405">
        <v>4.76</v>
      </c>
      <c r="AV405">
        <v>4.6900000000000004</v>
      </c>
      <c r="AW405">
        <v>6.3</v>
      </c>
      <c r="AX405">
        <v>3.29</v>
      </c>
      <c r="AY405">
        <v>0</v>
      </c>
      <c r="AZ405">
        <v>0</v>
      </c>
      <c r="BA405">
        <v>444</v>
      </c>
      <c r="BB405">
        <v>0</v>
      </c>
      <c r="BC405" t="s">
        <v>74</v>
      </c>
      <c r="BD405">
        <v>0</v>
      </c>
      <c r="BE405" t="s">
        <v>68</v>
      </c>
      <c r="BF405" t="s">
        <v>75</v>
      </c>
      <c r="BG405">
        <v>1.1399999999999999</v>
      </c>
      <c r="BH405">
        <v>0</v>
      </c>
      <c r="BI405" s="1">
        <v>45824.447717673611</v>
      </c>
      <c r="BJ405">
        <v>3.6</v>
      </c>
      <c r="BK405">
        <v>1.0261</v>
      </c>
      <c r="BL405" s="36">
        <f>HLOOKUP($A405,차량별코스!$E$1:$AZ$20,_xlfn.XLOOKUP(탕데이터!$I405,차량별코스!$D$2:$D$20,차량별코스!$A$2:$A$20),0)</f>
        <v>6</v>
      </c>
      <c r="BM405">
        <f t="shared" si="96"/>
        <v>4019.2069999999999</v>
      </c>
      <c r="BN405">
        <f t="shared" si="97"/>
        <v>661.03099999999995</v>
      </c>
      <c r="BO405">
        <f>IF(COUNTIFS($BL$2:$BL405,$BL405,$O$2:$O405,$O405,$G$2:$G405,$G405)=1,_xlfn.MAXIFS($BO$2:$BO404,$O$2:$O404,$O405,$G$2:$G404,$G405)+1,_xlfn.MAXIFS($BO$2:$BO404,$O$2:$O404,$O405,$G$2:$G404,$G405))</f>
        <v>2</v>
      </c>
      <c r="BP405">
        <f t="shared" si="98"/>
        <v>2208.9919999999997</v>
      </c>
      <c r="BQ405">
        <f t="shared" si="99"/>
        <v>288.25200000000001</v>
      </c>
      <c r="BR405">
        <f t="shared" si="100"/>
        <v>284.01300000000003</v>
      </c>
      <c r="BS405">
        <f t="shared" si="101"/>
        <v>381.51</v>
      </c>
      <c r="BT405">
        <f t="shared" si="102"/>
        <v>199.233</v>
      </c>
      <c r="BU405">
        <f t="shared" si="103"/>
        <v>0</v>
      </c>
      <c r="BV405">
        <f t="shared" si="104"/>
        <v>0</v>
      </c>
      <c r="BW405">
        <f t="shared" si="105"/>
        <v>3362</v>
      </c>
      <c r="BX405">
        <f t="shared" si="106"/>
        <v>7720</v>
      </c>
      <c r="BY405" t="str">
        <f t="shared" si="107"/>
        <v>직행1</v>
      </c>
      <c r="BZ405">
        <f t="shared" si="108"/>
        <v>6</v>
      </c>
    </row>
    <row r="406" spans="1:78" x14ac:dyDescent="0.3">
      <c r="A406" s="32">
        <f t="shared" si="109"/>
        <v>45810</v>
      </c>
      <c r="B406" s="1">
        <v>45810.707465277781</v>
      </c>
      <c r="C406" t="s">
        <v>60</v>
      </c>
      <c r="D406" t="s">
        <v>60</v>
      </c>
      <c r="E406" t="s">
        <v>60</v>
      </c>
      <c r="F406" t="s">
        <v>61</v>
      </c>
      <c r="G406" t="s">
        <v>62</v>
      </c>
      <c r="H406" t="s">
        <v>63</v>
      </c>
      <c r="I406" t="s">
        <v>78</v>
      </c>
      <c r="J406" t="s">
        <v>65</v>
      </c>
      <c r="K406" t="s">
        <v>66</v>
      </c>
      <c r="L406">
        <v>15</v>
      </c>
      <c r="M406">
        <v>3</v>
      </c>
      <c r="N406">
        <v>168</v>
      </c>
      <c r="O406">
        <v>7720</v>
      </c>
      <c r="P406" t="s">
        <v>245</v>
      </c>
      <c r="Q406" s="1">
        <v>45786.607561342593</v>
      </c>
      <c r="R406">
        <v>60.640999999999998</v>
      </c>
      <c r="S406">
        <v>18.155999999999999</v>
      </c>
      <c r="T406">
        <v>3.34</v>
      </c>
      <c r="U406">
        <v>6983</v>
      </c>
      <c r="V406">
        <v>68</v>
      </c>
      <c r="W406">
        <v>1865</v>
      </c>
      <c r="X406">
        <v>2216</v>
      </c>
      <c r="Y406">
        <v>1</v>
      </c>
      <c r="Z406">
        <v>12</v>
      </c>
      <c r="AA406">
        <v>0</v>
      </c>
      <c r="AB406">
        <v>0</v>
      </c>
      <c r="AC406">
        <v>99</v>
      </c>
      <c r="AD406">
        <v>31.26</v>
      </c>
      <c r="AE406">
        <v>43.229190000000003</v>
      </c>
      <c r="AF406">
        <v>72.599999999999994</v>
      </c>
      <c r="AG406">
        <v>9.4</v>
      </c>
      <c r="AH406">
        <v>7.4</v>
      </c>
      <c r="AI406">
        <v>7.6</v>
      </c>
      <c r="AJ406">
        <v>3</v>
      </c>
      <c r="AK406">
        <v>0</v>
      </c>
      <c r="AL406">
        <v>0</v>
      </c>
      <c r="AM406">
        <v>2.93</v>
      </c>
      <c r="AN406">
        <v>37.249000000000002</v>
      </c>
      <c r="AO406">
        <v>0.97399999999999998</v>
      </c>
      <c r="AP406">
        <v>26.707999999999998</v>
      </c>
      <c r="AQ406">
        <v>0.36299999999999999</v>
      </c>
      <c r="AR406">
        <v>1.649</v>
      </c>
      <c r="AS406">
        <v>19.789000000000001</v>
      </c>
      <c r="AT406">
        <v>83.49</v>
      </c>
      <c r="AU406">
        <v>10.81</v>
      </c>
      <c r="AV406">
        <v>8.51</v>
      </c>
      <c r="AW406">
        <v>8.74</v>
      </c>
      <c r="AX406">
        <v>3.45</v>
      </c>
      <c r="AY406">
        <v>0</v>
      </c>
      <c r="AZ406">
        <v>0</v>
      </c>
      <c r="BA406">
        <v>577</v>
      </c>
      <c r="BB406">
        <v>0</v>
      </c>
      <c r="BC406" t="s">
        <v>74</v>
      </c>
      <c r="BD406">
        <v>0</v>
      </c>
      <c r="BE406" t="s">
        <v>68</v>
      </c>
      <c r="BF406" t="s">
        <v>75</v>
      </c>
      <c r="BG406">
        <v>1.1399999999999999</v>
      </c>
      <c r="BH406">
        <v>0</v>
      </c>
      <c r="BI406" s="1">
        <v>45824.447717673611</v>
      </c>
      <c r="BJ406">
        <v>3.6</v>
      </c>
      <c r="BK406">
        <v>0.92779999999999996</v>
      </c>
      <c r="BL406" s="36">
        <f>HLOOKUP($A406,차량별코스!$E$1:$AZ$20,_xlfn.XLOOKUP(탕데이터!$I406,차량별코스!$D$2:$D$20,차량별코스!$A$2:$A$20),0)</f>
        <v>6</v>
      </c>
      <c r="BM406">
        <f t="shared" si="96"/>
        <v>4019.2069999999999</v>
      </c>
      <c r="BN406">
        <f t="shared" si="97"/>
        <v>661.03099999999995</v>
      </c>
      <c r="BO406">
        <f>IF(COUNTIFS($BL$2:$BL406,$BL406,$O$2:$O406,$O406,$G$2:$G406,$G406)=1,_xlfn.MAXIFS($BO$2:$BO405,$O$2:$O405,$O406,$G$2:$G405,$G406)+1,_xlfn.MAXIFS($BO$2:$BO405,$O$2:$O405,$O406,$G$2:$G405,$G406))</f>
        <v>2</v>
      </c>
      <c r="BP406">
        <f t="shared" si="98"/>
        <v>3136.6579999999994</v>
      </c>
      <c r="BQ406">
        <f t="shared" si="99"/>
        <v>656.40200000000004</v>
      </c>
      <c r="BR406">
        <f t="shared" si="100"/>
        <v>516.74200000000008</v>
      </c>
      <c r="BS406">
        <f t="shared" si="101"/>
        <v>530.70799999999997</v>
      </c>
      <c r="BT406">
        <f t="shared" si="102"/>
        <v>209.48999999999998</v>
      </c>
      <c r="BU406">
        <f t="shared" si="103"/>
        <v>0</v>
      </c>
      <c r="BV406">
        <f t="shared" si="104"/>
        <v>0</v>
      </c>
      <c r="BW406">
        <f t="shared" si="105"/>
        <v>5049.9999999999991</v>
      </c>
      <c r="BX406">
        <f t="shared" si="106"/>
        <v>7720</v>
      </c>
      <c r="BY406" t="str">
        <f t="shared" si="107"/>
        <v>직행1</v>
      </c>
      <c r="BZ406">
        <f t="shared" si="108"/>
        <v>6</v>
      </c>
    </row>
    <row r="407" spans="1:78" x14ac:dyDescent="0.3">
      <c r="A407" s="32">
        <f t="shared" si="109"/>
        <v>45811</v>
      </c>
      <c r="B407" s="1">
        <v>45811.271296296298</v>
      </c>
      <c r="C407" t="s">
        <v>60</v>
      </c>
      <c r="D407" t="s">
        <v>60</v>
      </c>
      <c r="E407" t="s">
        <v>60</v>
      </c>
      <c r="F407" t="s">
        <v>61</v>
      </c>
      <c r="G407" t="s">
        <v>62</v>
      </c>
      <c r="H407" t="s">
        <v>63</v>
      </c>
      <c r="I407" t="s">
        <v>78</v>
      </c>
      <c r="J407" t="s">
        <v>65</v>
      </c>
      <c r="K407" t="s">
        <v>66</v>
      </c>
      <c r="L407">
        <v>15</v>
      </c>
      <c r="M407">
        <v>3</v>
      </c>
      <c r="N407">
        <v>168</v>
      </c>
      <c r="O407">
        <v>7720</v>
      </c>
      <c r="P407" t="s">
        <v>245</v>
      </c>
      <c r="Q407" s="1">
        <v>45786.607561342593</v>
      </c>
      <c r="R407">
        <v>116.164</v>
      </c>
      <c r="S407">
        <v>30.878</v>
      </c>
      <c r="T407">
        <v>3.762</v>
      </c>
      <c r="U407">
        <v>11188</v>
      </c>
      <c r="V407">
        <v>328</v>
      </c>
      <c r="W407">
        <v>2109</v>
      </c>
      <c r="X407">
        <v>3922</v>
      </c>
      <c r="Y407">
        <v>2</v>
      </c>
      <c r="Z407">
        <v>23</v>
      </c>
      <c r="AA407">
        <v>0</v>
      </c>
      <c r="AB407">
        <v>0</v>
      </c>
      <c r="AC407">
        <v>95</v>
      </c>
      <c r="AD407">
        <v>37.380000000000003</v>
      </c>
      <c r="AE407">
        <v>47.787733000000003</v>
      </c>
      <c r="AF407">
        <v>88.3</v>
      </c>
      <c r="AG407">
        <v>2.8</v>
      </c>
      <c r="AH407">
        <v>4.2</v>
      </c>
      <c r="AI407">
        <v>3.9</v>
      </c>
      <c r="AJ407">
        <v>0.8</v>
      </c>
      <c r="AK407">
        <v>0</v>
      </c>
      <c r="AL407">
        <v>0</v>
      </c>
      <c r="AM407">
        <v>3.3</v>
      </c>
      <c r="AN407">
        <v>36.468000000000004</v>
      </c>
      <c r="AO407">
        <v>2.9319999999999999</v>
      </c>
      <c r="AP407">
        <v>18.850999999999999</v>
      </c>
      <c r="AQ407">
        <v>0.33600000000000002</v>
      </c>
      <c r="AR407">
        <v>1.722</v>
      </c>
      <c r="AS407">
        <v>19.8</v>
      </c>
      <c r="AT407">
        <v>163.35499999999999</v>
      </c>
      <c r="AU407">
        <v>5.18</v>
      </c>
      <c r="AV407">
        <v>7.77</v>
      </c>
      <c r="AW407">
        <v>7.2149999999999999</v>
      </c>
      <c r="AX407">
        <v>1.48</v>
      </c>
      <c r="AY407">
        <v>0</v>
      </c>
      <c r="AZ407">
        <v>0</v>
      </c>
      <c r="BA407">
        <v>1132</v>
      </c>
      <c r="BB407">
        <v>0</v>
      </c>
      <c r="BC407" t="s">
        <v>74</v>
      </c>
      <c r="BD407">
        <v>0</v>
      </c>
      <c r="BE407" t="s">
        <v>68</v>
      </c>
      <c r="BF407" t="s">
        <v>75</v>
      </c>
      <c r="BG407">
        <v>1.1399999999999999</v>
      </c>
      <c r="BH407">
        <v>0</v>
      </c>
      <c r="BI407" s="1">
        <v>45824.447717673611</v>
      </c>
      <c r="BJ407">
        <v>3.6</v>
      </c>
      <c r="BK407">
        <v>1.0449999999999999</v>
      </c>
      <c r="BL407" s="36">
        <f>HLOOKUP($A407,차량별코스!$E$1:$AZ$20,_xlfn.XLOOKUP(탕데이터!$I407,차량별코스!$D$2:$D$20,차량별코스!$A$2:$A$20),0)</f>
        <v>7</v>
      </c>
      <c r="BM407">
        <f t="shared" si="96"/>
        <v>4019.2069999999999</v>
      </c>
      <c r="BN407">
        <f t="shared" si="97"/>
        <v>668.32</v>
      </c>
      <c r="BO407">
        <f>IF(COUNTIFS($BL$2:$BL407,$BL407,$O$2:$O407,$O407,$G$2:$G407,$G407)=1,_xlfn.MAXIFS($BO$2:$BO406,$O$2:$O406,$O407,$G$2:$G406,$G407)+1,_xlfn.MAXIFS($BO$2:$BO406,$O$2:$O406,$O407,$G$2:$G406,$G407))</f>
        <v>3</v>
      </c>
      <c r="BP407">
        <f t="shared" si="98"/>
        <v>7442.0040000000008</v>
      </c>
      <c r="BQ407">
        <f t="shared" si="99"/>
        <v>313.26399999999995</v>
      </c>
      <c r="BR407">
        <f t="shared" si="100"/>
        <v>469.89600000000002</v>
      </c>
      <c r="BS407">
        <f t="shared" si="101"/>
        <v>436.33199999999999</v>
      </c>
      <c r="BT407">
        <f t="shared" si="102"/>
        <v>89.504000000000005</v>
      </c>
      <c r="BU407">
        <f t="shared" si="103"/>
        <v>0</v>
      </c>
      <c r="BV407">
        <f t="shared" si="104"/>
        <v>0</v>
      </c>
      <c r="BW407">
        <f t="shared" si="105"/>
        <v>8751.0000000000018</v>
      </c>
      <c r="BX407">
        <f t="shared" si="106"/>
        <v>7720</v>
      </c>
      <c r="BY407" t="str">
        <f t="shared" si="107"/>
        <v>직행1</v>
      </c>
      <c r="BZ407">
        <f t="shared" si="108"/>
        <v>7</v>
      </c>
    </row>
    <row r="408" spans="1:78" x14ac:dyDescent="0.3">
      <c r="A408" s="32">
        <f t="shared" si="109"/>
        <v>45811</v>
      </c>
      <c r="B408" s="1">
        <v>45811.537106481483</v>
      </c>
      <c r="C408" t="s">
        <v>60</v>
      </c>
      <c r="D408" t="s">
        <v>60</v>
      </c>
      <c r="E408" t="s">
        <v>60</v>
      </c>
      <c r="F408" t="s">
        <v>61</v>
      </c>
      <c r="G408" t="s">
        <v>62</v>
      </c>
      <c r="H408" t="s">
        <v>63</v>
      </c>
      <c r="I408" t="s">
        <v>78</v>
      </c>
      <c r="J408" t="s">
        <v>65</v>
      </c>
      <c r="K408" t="s">
        <v>66</v>
      </c>
      <c r="L408">
        <v>15</v>
      </c>
      <c r="M408">
        <v>3</v>
      </c>
      <c r="N408">
        <v>168</v>
      </c>
      <c r="O408">
        <v>7720</v>
      </c>
      <c r="P408" t="s">
        <v>245</v>
      </c>
      <c r="Q408" s="1">
        <v>45786.607561342593</v>
      </c>
      <c r="R408">
        <v>17.529</v>
      </c>
      <c r="S408">
        <v>5.008</v>
      </c>
      <c r="T408">
        <v>3.5</v>
      </c>
      <c r="U408">
        <v>1506</v>
      </c>
      <c r="V408">
        <v>123</v>
      </c>
      <c r="W408">
        <v>187</v>
      </c>
      <c r="X408">
        <v>439</v>
      </c>
      <c r="Y408">
        <v>0</v>
      </c>
      <c r="Z408">
        <v>0</v>
      </c>
      <c r="AA408">
        <v>0</v>
      </c>
      <c r="AB408">
        <v>0</v>
      </c>
      <c r="AC408">
        <v>90</v>
      </c>
      <c r="AD408">
        <v>41.9</v>
      </c>
      <c r="AE408">
        <v>52.762751999999999</v>
      </c>
      <c r="AF408">
        <v>84.7</v>
      </c>
      <c r="AG408">
        <v>2.5</v>
      </c>
      <c r="AH408">
        <v>3.4</v>
      </c>
      <c r="AI408">
        <v>6.3</v>
      </c>
      <c r="AJ408">
        <v>3</v>
      </c>
      <c r="AK408">
        <v>0</v>
      </c>
      <c r="AL408">
        <v>0</v>
      </c>
      <c r="AM408">
        <v>3.07</v>
      </c>
      <c r="AN408">
        <v>44.627000000000002</v>
      </c>
      <c r="AO408">
        <v>8.1669999999999998</v>
      </c>
      <c r="AP408">
        <v>12.417</v>
      </c>
      <c r="AQ408">
        <v>0.22800000000000001</v>
      </c>
      <c r="AR408">
        <v>0</v>
      </c>
      <c r="AS408">
        <v>0</v>
      </c>
      <c r="AT408">
        <v>21.175000000000001</v>
      </c>
      <c r="AU408">
        <v>0.625</v>
      </c>
      <c r="AV408">
        <v>0.85</v>
      </c>
      <c r="AW408">
        <v>1.575</v>
      </c>
      <c r="AX408">
        <v>0.75</v>
      </c>
      <c r="AY408">
        <v>0</v>
      </c>
      <c r="AZ408">
        <v>0</v>
      </c>
      <c r="BA408">
        <v>168</v>
      </c>
      <c r="BB408">
        <v>0</v>
      </c>
      <c r="BC408" t="s">
        <v>74</v>
      </c>
      <c r="BD408">
        <v>0</v>
      </c>
      <c r="BE408" t="s">
        <v>68</v>
      </c>
      <c r="BF408" t="s">
        <v>75</v>
      </c>
      <c r="BG408">
        <v>1.1399999999999999</v>
      </c>
      <c r="BH408">
        <v>0</v>
      </c>
      <c r="BI408" s="1">
        <v>45824.447717673611</v>
      </c>
      <c r="BJ408">
        <v>3.6</v>
      </c>
      <c r="BK408">
        <v>0.97230000000000005</v>
      </c>
      <c r="BL408" s="36">
        <f>HLOOKUP($A408,차량별코스!$E$1:$AZ$20,_xlfn.XLOOKUP(탕데이터!$I408,차량별코스!$D$2:$D$20,차량별코스!$A$2:$A$20),0)</f>
        <v>7</v>
      </c>
      <c r="BM408">
        <f t="shared" si="96"/>
        <v>4019.2069999999999</v>
      </c>
      <c r="BN408">
        <f t="shared" si="97"/>
        <v>668.32</v>
      </c>
      <c r="BO408">
        <f>IF(COUNTIFS($BL$2:$BL408,$BL408,$O$2:$O408,$O408,$G$2:$G408,$G408)=1,_xlfn.MAXIFS($BO$2:$BO407,$O$2:$O407,$O408,$G$2:$G407,$G408)+1,_xlfn.MAXIFS($BO$2:$BO407,$O$2:$O407,$O408,$G$2:$G407,$G408))</f>
        <v>3</v>
      </c>
      <c r="BP408">
        <f t="shared" si="98"/>
        <v>965.58199999999988</v>
      </c>
      <c r="BQ408">
        <f t="shared" si="99"/>
        <v>37.65</v>
      </c>
      <c r="BR408">
        <f t="shared" si="100"/>
        <v>51.204000000000001</v>
      </c>
      <c r="BS408">
        <f t="shared" si="101"/>
        <v>94.878</v>
      </c>
      <c r="BT408">
        <f t="shared" si="102"/>
        <v>45.18</v>
      </c>
      <c r="BU408">
        <f t="shared" si="103"/>
        <v>0</v>
      </c>
      <c r="BV408">
        <f t="shared" si="104"/>
        <v>0</v>
      </c>
      <c r="BW408">
        <f t="shared" si="105"/>
        <v>1194.4939999999999</v>
      </c>
      <c r="BX408">
        <f t="shared" si="106"/>
        <v>7720</v>
      </c>
      <c r="BY408" t="str">
        <f t="shared" si="107"/>
        <v>직행1</v>
      </c>
      <c r="BZ408">
        <f t="shared" si="108"/>
        <v>7</v>
      </c>
    </row>
    <row r="409" spans="1:78" x14ac:dyDescent="0.3">
      <c r="A409" s="32">
        <f t="shared" si="109"/>
        <v>45811</v>
      </c>
      <c r="B409" s="1">
        <v>45811.561157407406</v>
      </c>
      <c r="C409" t="s">
        <v>60</v>
      </c>
      <c r="D409" t="s">
        <v>60</v>
      </c>
      <c r="E409" t="s">
        <v>60</v>
      </c>
      <c r="F409" t="s">
        <v>61</v>
      </c>
      <c r="G409" t="s">
        <v>62</v>
      </c>
      <c r="H409" t="s">
        <v>63</v>
      </c>
      <c r="I409" t="s">
        <v>78</v>
      </c>
      <c r="J409" t="s">
        <v>65</v>
      </c>
      <c r="K409" t="s">
        <v>66</v>
      </c>
      <c r="L409">
        <v>15</v>
      </c>
      <c r="M409">
        <v>3</v>
      </c>
      <c r="N409">
        <v>168</v>
      </c>
      <c r="O409">
        <v>7720</v>
      </c>
      <c r="P409" t="s">
        <v>245</v>
      </c>
      <c r="Q409" s="1">
        <v>45786.607561342593</v>
      </c>
      <c r="R409">
        <v>101.69499999999999</v>
      </c>
      <c r="S409">
        <v>28.866</v>
      </c>
      <c r="T409">
        <v>3.5230000000000001</v>
      </c>
      <c r="U409">
        <v>10155</v>
      </c>
      <c r="V409">
        <v>117</v>
      </c>
      <c r="W409">
        <v>1956</v>
      </c>
      <c r="X409">
        <v>3454</v>
      </c>
      <c r="Y409">
        <v>0</v>
      </c>
      <c r="Z409">
        <v>27</v>
      </c>
      <c r="AA409">
        <v>0</v>
      </c>
      <c r="AB409">
        <v>0</v>
      </c>
      <c r="AC409">
        <v>105</v>
      </c>
      <c r="AD409">
        <v>36.049999999999997</v>
      </c>
      <c r="AE409">
        <v>45.298439999999999</v>
      </c>
      <c r="AF409">
        <v>87.3</v>
      </c>
      <c r="AG409">
        <v>3.5</v>
      </c>
      <c r="AH409">
        <v>4.5</v>
      </c>
      <c r="AI409">
        <v>4.0999999999999996</v>
      </c>
      <c r="AJ409">
        <v>0.4</v>
      </c>
      <c r="AK409">
        <v>0</v>
      </c>
      <c r="AL409">
        <v>0</v>
      </c>
      <c r="AM409">
        <v>3.09</v>
      </c>
      <c r="AN409">
        <v>36.976999999999997</v>
      </c>
      <c r="AO409">
        <v>1.1519999999999999</v>
      </c>
      <c r="AP409">
        <v>19.260999999999999</v>
      </c>
      <c r="AQ409">
        <v>0.33400000000000002</v>
      </c>
      <c r="AR409">
        <v>0</v>
      </c>
      <c r="AS409">
        <v>26.55</v>
      </c>
      <c r="AT409">
        <v>146.95500000000001</v>
      </c>
      <c r="AU409">
        <v>5.8920000000000003</v>
      </c>
      <c r="AV409">
        <v>7.5750000000000002</v>
      </c>
      <c r="AW409">
        <v>6.9020000000000001</v>
      </c>
      <c r="AX409">
        <v>0.67300000000000004</v>
      </c>
      <c r="AY409">
        <v>0</v>
      </c>
      <c r="AZ409">
        <v>0</v>
      </c>
      <c r="BA409">
        <v>978</v>
      </c>
      <c r="BB409">
        <v>0</v>
      </c>
      <c r="BC409" t="s">
        <v>74</v>
      </c>
      <c r="BD409">
        <v>0</v>
      </c>
      <c r="BE409" t="s">
        <v>68</v>
      </c>
      <c r="BF409" t="s">
        <v>75</v>
      </c>
      <c r="BG409">
        <v>1.1399999999999999</v>
      </c>
      <c r="BH409">
        <v>0</v>
      </c>
      <c r="BI409" s="1">
        <v>45824.447717673611</v>
      </c>
      <c r="BJ409">
        <v>3.6</v>
      </c>
      <c r="BK409">
        <v>0.97860000000000003</v>
      </c>
      <c r="BL409" s="36">
        <f>HLOOKUP($A409,차량별코스!$E$1:$AZ$20,_xlfn.XLOOKUP(탕데이터!$I409,차량별코스!$D$2:$D$20,차량별코스!$A$2:$A$20),0)</f>
        <v>7</v>
      </c>
      <c r="BM409">
        <f t="shared" si="96"/>
        <v>4019.2069999999999</v>
      </c>
      <c r="BN409">
        <f t="shared" si="97"/>
        <v>668.32</v>
      </c>
      <c r="BO409">
        <f>IF(COUNTIFS($BL$2:$BL409,$BL409,$O$2:$O409,$O409,$G$2:$G409,$G409)=1,_xlfn.MAXIFS($BO$2:$BO408,$O$2:$O408,$O409,$G$2:$G408,$G409)+1,_xlfn.MAXIFS($BO$2:$BO408,$O$2:$O408,$O409,$G$2:$G408,$G409))</f>
        <v>3</v>
      </c>
      <c r="BP409">
        <f t="shared" si="98"/>
        <v>6792.3150000000005</v>
      </c>
      <c r="BQ409">
        <f t="shared" si="99"/>
        <v>355.42500000000001</v>
      </c>
      <c r="BR409">
        <f t="shared" si="100"/>
        <v>456.97499999999997</v>
      </c>
      <c r="BS409">
        <f t="shared" si="101"/>
        <v>416.35499999999996</v>
      </c>
      <c r="BT409">
        <f t="shared" si="102"/>
        <v>40.619999999999997</v>
      </c>
      <c r="BU409">
        <f t="shared" si="103"/>
        <v>0</v>
      </c>
      <c r="BV409">
        <f t="shared" si="104"/>
        <v>0</v>
      </c>
      <c r="BW409">
        <f t="shared" si="105"/>
        <v>8061.6900000000005</v>
      </c>
      <c r="BX409">
        <f t="shared" si="106"/>
        <v>7720</v>
      </c>
      <c r="BY409" t="str">
        <f t="shared" si="107"/>
        <v>직행1</v>
      </c>
      <c r="BZ409">
        <f t="shared" si="108"/>
        <v>7</v>
      </c>
    </row>
    <row r="410" spans="1:78" x14ac:dyDescent="0.3">
      <c r="A410" s="32">
        <f t="shared" si="109"/>
        <v>45811</v>
      </c>
      <c r="B410" s="1">
        <v>45811.763877314814</v>
      </c>
      <c r="C410" t="s">
        <v>60</v>
      </c>
      <c r="D410" t="s">
        <v>60</v>
      </c>
      <c r="E410" t="s">
        <v>60</v>
      </c>
      <c r="F410" t="s">
        <v>61</v>
      </c>
      <c r="G410" t="s">
        <v>62</v>
      </c>
      <c r="H410" t="s">
        <v>63</v>
      </c>
      <c r="I410" t="s">
        <v>78</v>
      </c>
      <c r="J410" t="s">
        <v>65</v>
      </c>
      <c r="K410" t="s">
        <v>66</v>
      </c>
      <c r="L410">
        <v>15</v>
      </c>
      <c r="M410">
        <v>3</v>
      </c>
      <c r="N410">
        <v>168</v>
      </c>
      <c r="O410">
        <v>7720</v>
      </c>
      <c r="P410" t="s">
        <v>245</v>
      </c>
      <c r="Q410" s="1">
        <v>45786.607561342593</v>
      </c>
      <c r="R410">
        <v>98.768000000000001</v>
      </c>
      <c r="S410">
        <v>27.948</v>
      </c>
      <c r="T410">
        <v>3.5339999999999998</v>
      </c>
      <c r="U410">
        <v>9069</v>
      </c>
      <c r="V410">
        <v>74</v>
      </c>
      <c r="W410">
        <v>2499</v>
      </c>
      <c r="X410">
        <v>3174</v>
      </c>
      <c r="Y410">
        <v>0</v>
      </c>
      <c r="Z410">
        <v>16</v>
      </c>
      <c r="AA410">
        <v>2</v>
      </c>
      <c r="AB410">
        <v>276</v>
      </c>
      <c r="AC410">
        <v>101</v>
      </c>
      <c r="AD410">
        <v>39.21</v>
      </c>
      <c r="AE410">
        <v>54.735942999999999</v>
      </c>
      <c r="AF410">
        <v>90.3</v>
      </c>
      <c r="AG410">
        <v>1.7</v>
      </c>
      <c r="AH410">
        <v>2.4</v>
      </c>
      <c r="AI410">
        <v>3.7</v>
      </c>
      <c r="AJ410">
        <v>1.9</v>
      </c>
      <c r="AK410">
        <v>0</v>
      </c>
      <c r="AL410">
        <v>0</v>
      </c>
      <c r="AM410">
        <v>3.1</v>
      </c>
      <c r="AN410">
        <v>46.051000000000002</v>
      </c>
      <c r="AO410">
        <v>0.81599999999999995</v>
      </c>
      <c r="AP410">
        <v>27.555</v>
      </c>
      <c r="AQ410">
        <v>0.314</v>
      </c>
      <c r="AR410">
        <v>0</v>
      </c>
      <c r="AS410">
        <v>16.2</v>
      </c>
      <c r="AT410">
        <v>135.44999999999999</v>
      </c>
      <c r="AU410">
        <v>2.5499999999999998</v>
      </c>
      <c r="AV410">
        <v>3.6</v>
      </c>
      <c r="AW410">
        <v>5.55</v>
      </c>
      <c r="AX410">
        <v>2.85</v>
      </c>
      <c r="AY410">
        <v>0</v>
      </c>
      <c r="AZ410">
        <v>0</v>
      </c>
      <c r="BA410">
        <v>950</v>
      </c>
      <c r="BB410">
        <v>0</v>
      </c>
      <c r="BC410" t="s">
        <v>74</v>
      </c>
      <c r="BD410">
        <v>0</v>
      </c>
      <c r="BE410" t="s">
        <v>68</v>
      </c>
      <c r="BF410" t="s">
        <v>75</v>
      </c>
      <c r="BG410">
        <v>1.1399999999999999</v>
      </c>
      <c r="BH410">
        <v>0</v>
      </c>
      <c r="BI410" s="1">
        <v>45824.447717673611</v>
      </c>
      <c r="BJ410">
        <v>3.6</v>
      </c>
      <c r="BK410">
        <v>0.98170000000000002</v>
      </c>
      <c r="BL410" s="36">
        <f>HLOOKUP($A410,차량별코스!$E$1:$AZ$20,_xlfn.XLOOKUP(탕데이터!$I410,차량별코스!$D$2:$D$20,차량별코스!$A$2:$A$20),0)</f>
        <v>7</v>
      </c>
      <c r="BM410">
        <f t="shared" si="96"/>
        <v>4019.2069999999999</v>
      </c>
      <c r="BN410">
        <f t="shared" si="97"/>
        <v>668.32</v>
      </c>
      <c r="BO410">
        <f>IF(COUNTIFS($BL$2:$BL410,$BL410,$O$2:$O410,$O410,$G$2:$G410,$G410)=1,_xlfn.MAXIFS($BO$2:$BO409,$O$2:$O409,$O410,$G$2:$G409,$G410)+1,_xlfn.MAXIFS($BO$2:$BO409,$O$2:$O409,$O410,$G$2:$G409,$G410))</f>
        <v>3</v>
      </c>
      <c r="BP410">
        <f t="shared" si="98"/>
        <v>5616.3069999999998</v>
      </c>
      <c r="BQ410">
        <f t="shared" si="99"/>
        <v>154.173</v>
      </c>
      <c r="BR410">
        <f t="shared" si="100"/>
        <v>217.65600000000001</v>
      </c>
      <c r="BS410">
        <f t="shared" si="101"/>
        <v>335.55300000000005</v>
      </c>
      <c r="BT410">
        <f t="shared" si="102"/>
        <v>172.31100000000001</v>
      </c>
      <c r="BU410">
        <f t="shared" si="103"/>
        <v>0</v>
      </c>
      <c r="BV410">
        <f t="shared" si="104"/>
        <v>0</v>
      </c>
      <c r="BW410">
        <f t="shared" si="105"/>
        <v>6495.9999999999991</v>
      </c>
      <c r="BX410">
        <f t="shared" si="106"/>
        <v>7720</v>
      </c>
      <c r="BY410" t="str">
        <f t="shared" si="107"/>
        <v>직행1</v>
      </c>
      <c r="BZ410">
        <f t="shared" si="108"/>
        <v>7</v>
      </c>
    </row>
    <row r="411" spans="1:78" x14ac:dyDescent="0.3">
      <c r="A411" s="32">
        <f t="shared" si="109"/>
        <v>45812</v>
      </c>
      <c r="B411" s="1">
        <v>45812.26935185185</v>
      </c>
      <c r="C411" t="s">
        <v>60</v>
      </c>
      <c r="D411" t="s">
        <v>60</v>
      </c>
      <c r="E411" t="s">
        <v>60</v>
      </c>
      <c r="F411" t="s">
        <v>61</v>
      </c>
      <c r="G411" t="s">
        <v>62</v>
      </c>
      <c r="H411" t="s">
        <v>63</v>
      </c>
      <c r="I411" t="s">
        <v>78</v>
      </c>
      <c r="J411" t="s">
        <v>65</v>
      </c>
      <c r="K411" t="s">
        <v>66</v>
      </c>
      <c r="L411">
        <v>15</v>
      </c>
      <c r="M411">
        <v>3</v>
      </c>
      <c r="N411">
        <v>168</v>
      </c>
      <c r="O411">
        <v>7720</v>
      </c>
      <c r="P411" t="s">
        <v>245</v>
      </c>
      <c r="Q411" s="1">
        <v>45786.607561342593</v>
      </c>
      <c r="R411">
        <v>17.57</v>
      </c>
      <c r="S411">
        <v>4.5599999999999996</v>
      </c>
      <c r="T411">
        <v>3.8530000000000002</v>
      </c>
      <c r="U411">
        <v>1404</v>
      </c>
      <c r="V411">
        <v>178</v>
      </c>
      <c r="W411">
        <v>131</v>
      </c>
      <c r="X411">
        <v>476</v>
      </c>
      <c r="Y411">
        <v>0</v>
      </c>
      <c r="Z411">
        <v>0</v>
      </c>
      <c r="AA411">
        <v>0</v>
      </c>
      <c r="AB411">
        <v>0</v>
      </c>
      <c r="AC411">
        <v>94</v>
      </c>
      <c r="AD411">
        <v>45.05</v>
      </c>
      <c r="AE411">
        <v>57.764130000000002</v>
      </c>
      <c r="AF411">
        <v>98.4</v>
      </c>
      <c r="AG411">
        <v>0.2</v>
      </c>
      <c r="AH411">
        <v>0.3</v>
      </c>
      <c r="AI411">
        <v>0.8</v>
      </c>
      <c r="AJ411">
        <v>0.3</v>
      </c>
      <c r="AK411">
        <v>0</v>
      </c>
      <c r="AL411">
        <v>0</v>
      </c>
      <c r="AM411">
        <v>3.38</v>
      </c>
      <c r="AN411">
        <v>44.286999999999999</v>
      </c>
      <c r="AO411">
        <v>12.678000000000001</v>
      </c>
      <c r="AP411">
        <v>9.33</v>
      </c>
      <c r="AQ411">
        <v>0.22800000000000001</v>
      </c>
      <c r="AR411">
        <v>0</v>
      </c>
      <c r="AS411">
        <v>0</v>
      </c>
      <c r="AT411">
        <v>22.96</v>
      </c>
      <c r="AU411">
        <v>4.7E-2</v>
      </c>
      <c r="AV411">
        <v>7.0000000000000007E-2</v>
      </c>
      <c r="AW411">
        <v>0.187</v>
      </c>
      <c r="AX411">
        <v>7.0000000000000007E-2</v>
      </c>
      <c r="AY411">
        <v>0</v>
      </c>
      <c r="AZ411">
        <v>0</v>
      </c>
      <c r="BA411">
        <v>168</v>
      </c>
      <c r="BB411">
        <v>0</v>
      </c>
      <c r="BC411" t="s">
        <v>74</v>
      </c>
      <c r="BD411">
        <v>0</v>
      </c>
      <c r="BE411" t="s">
        <v>68</v>
      </c>
      <c r="BF411" t="s">
        <v>75</v>
      </c>
      <c r="BG411">
        <v>1.1399999999999999</v>
      </c>
      <c r="BH411">
        <v>0</v>
      </c>
      <c r="BI411" s="1">
        <v>45824.447717673611</v>
      </c>
      <c r="BJ411">
        <v>3.6</v>
      </c>
      <c r="BK411">
        <v>1.0703</v>
      </c>
      <c r="BL411" s="36">
        <f>HLOOKUP($A411,차량별코스!$E$1:$AZ$20,_xlfn.XLOOKUP(탕데이터!$I411,차량별코스!$D$2:$D$20,차량별코스!$A$2:$A$20),0)</f>
        <v>8</v>
      </c>
      <c r="BM411">
        <f t="shared" si="96"/>
        <v>4019.2069999999999</v>
      </c>
      <c r="BN411">
        <f t="shared" si="97"/>
        <v>607.79499999999996</v>
      </c>
      <c r="BO411">
        <f>IF(COUNTIFS($BL$2:$BL411,$BL411,$O$2:$O411,$O411,$G$2:$G411,$G411)=1,_xlfn.MAXIFS($BO$2:$BO410,$O$2:$O410,$O411,$G$2:$G410,$G411)+1,_xlfn.MAXIFS($BO$2:$BO410,$O$2:$O410,$O411,$G$2:$G410,$G411))</f>
        <v>4</v>
      </c>
      <c r="BP411">
        <f t="shared" si="98"/>
        <v>1072.5360000000001</v>
      </c>
      <c r="BQ411">
        <f t="shared" si="99"/>
        <v>2.8080000000000003</v>
      </c>
      <c r="BR411">
        <f t="shared" si="100"/>
        <v>4.2119999999999997</v>
      </c>
      <c r="BS411">
        <f t="shared" si="101"/>
        <v>11.232000000000001</v>
      </c>
      <c r="BT411">
        <f t="shared" si="102"/>
        <v>4.2119999999999997</v>
      </c>
      <c r="BU411">
        <f t="shared" si="103"/>
        <v>0</v>
      </c>
      <c r="BV411">
        <f t="shared" si="104"/>
        <v>0</v>
      </c>
      <c r="BW411">
        <f t="shared" si="105"/>
        <v>1095</v>
      </c>
      <c r="BX411">
        <f t="shared" si="106"/>
        <v>7720</v>
      </c>
      <c r="BY411" t="str">
        <f t="shared" si="107"/>
        <v>직행1</v>
      </c>
      <c r="BZ411">
        <f t="shared" si="108"/>
        <v>8</v>
      </c>
    </row>
    <row r="412" spans="1:78" x14ac:dyDescent="0.3">
      <c r="A412" s="32">
        <f t="shared" si="109"/>
        <v>45812</v>
      </c>
      <c r="B412" s="1">
        <v>45812.290995370371</v>
      </c>
      <c r="C412" t="s">
        <v>60</v>
      </c>
      <c r="D412" t="s">
        <v>60</v>
      </c>
      <c r="E412" t="s">
        <v>60</v>
      </c>
      <c r="F412" t="s">
        <v>61</v>
      </c>
      <c r="G412" t="s">
        <v>62</v>
      </c>
      <c r="H412" t="s">
        <v>63</v>
      </c>
      <c r="I412" t="s">
        <v>78</v>
      </c>
      <c r="J412" t="s">
        <v>65</v>
      </c>
      <c r="K412" t="s">
        <v>66</v>
      </c>
      <c r="L412">
        <v>15</v>
      </c>
      <c r="M412">
        <v>3</v>
      </c>
      <c r="N412">
        <v>168</v>
      </c>
      <c r="O412">
        <v>7720</v>
      </c>
      <c r="P412" t="s">
        <v>245</v>
      </c>
      <c r="Q412" s="1">
        <v>45786.607561342593</v>
      </c>
      <c r="R412">
        <v>41.301000000000002</v>
      </c>
      <c r="S412">
        <v>11.500999999999999</v>
      </c>
      <c r="T412">
        <v>3.5910000000000002</v>
      </c>
      <c r="U412">
        <v>3726</v>
      </c>
      <c r="V412">
        <v>51</v>
      </c>
      <c r="W412">
        <v>581</v>
      </c>
      <c r="X412">
        <v>1391</v>
      </c>
      <c r="Y412">
        <v>0</v>
      </c>
      <c r="Z412">
        <v>1</v>
      </c>
      <c r="AA412">
        <v>0</v>
      </c>
      <c r="AB412">
        <v>0</v>
      </c>
      <c r="AC412">
        <v>95</v>
      </c>
      <c r="AD412">
        <v>39.9</v>
      </c>
      <c r="AE412">
        <v>48.055374999999998</v>
      </c>
      <c r="AF412">
        <v>88.7</v>
      </c>
      <c r="AG412">
        <v>3.5</v>
      </c>
      <c r="AH412">
        <v>3.1</v>
      </c>
      <c r="AI412">
        <v>3.3</v>
      </c>
      <c r="AJ412">
        <v>1.5</v>
      </c>
      <c r="AK412">
        <v>0</v>
      </c>
      <c r="AL412">
        <v>0</v>
      </c>
      <c r="AM412">
        <v>3.15</v>
      </c>
      <c r="AN412">
        <v>38.762</v>
      </c>
      <c r="AO412">
        <v>1.369</v>
      </c>
      <c r="AP412">
        <v>15.593</v>
      </c>
      <c r="AQ412">
        <v>0.315</v>
      </c>
      <c r="AR412">
        <v>0</v>
      </c>
      <c r="AS412">
        <v>2.4209999999999998</v>
      </c>
      <c r="AT412">
        <v>54.698</v>
      </c>
      <c r="AU412">
        <v>2.1579999999999999</v>
      </c>
      <c r="AV412">
        <v>1.9119999999999999</v>
      </c>
      <c r="AW412">
        <v>2.0350000000000001</v>
      </c>
      <c r="AX412">
        <v>0.92500000000000004</v>
      </c>
      <c r="AY412">
        <v>0</v>
      </c>
      <c r="AZ412">
        <v>0</v>
      </c>
      <c r="BA412">
        <v>396</v>
      </c>
      <c r="BB412">
        <v>0</v>
      </c>
      <c r="BC412" t="s">
        <v>74</v>
      </c>
      <c r="BD412">
        <v>0</v>
      </c>
      <c r="BE412" t="s">
        <v>68</v>
      </c>
      <c r="BF412" t="s">
        <v>75</v>
      </c>
      <c r="BG412">
        <v>1.1399999999999999</v>
      </c>
      <c r="BH412">
        <v>0</v>
      </c>
      <c r="BI412" s="1">
        <v>45824.447717673611</v>
      </c>
      <c r="BJ412">
        <v>3.6</v>
      </c>
      <c r="BK412">
        <v>0.99750000000000005</v>
      </c>
      <c r="BL412" s="36">
        <f>HLOOKUP($A412,차량별코스!$E$1:$AZ$20,_xlfn.XLOOKUP(탕데이터!$I412,차량별코스!$D$2:$D$20,차량별코스!$A$2:$A$20),0)</f>
        <v>8</v>
      </c>
      <c r="BM412">
        <f t="shared" si="96"/>
        <v>4019.2069999999999</v>
      </c>
      <c r="BN412">
        <f t="shared" si="97"/>
        <v>607.79499999999996</v>
      </c>
      <c r="BO412">
        <f>IF(COUNTIFS($BL$2:$BL412,$BL412,$O$2:$O412,$O412,$G$2:$G412,$G412)=1,_xlfn.MAXIFS($BO$2:$BO411,$O$2:$O411,$O412,$G$2:$G411,$G412)+1,_xlfn.MAXIFS($BO$2:$BO411,$O$2:$O411,$O412,$G$2:$G411,$G412))</f>
        <v>4</v>
      </c>
      <c r="BP412">
        <f t="shared" si="98"/>
        <v>2672.962</v>
      </c>
      <c r="BQ412">
        <f t="shared" si="99"/>
        <v>130.41000000000003</v>
      </c>
      <c r="BR412">
        <f t="shared" si="100"/>
        <v>115.506</v>
      </c>
      <c r="BS412">
        <f t="shared" si="101"/>
        <v>122.95800000000001</v>
      </c>
      <c r="BT412">
        <f t="shared" si="102"/>
        <v>55.89</v>
      </c>
      <c r="BU412">
        <f t="shared" si="103"/>
        <v>0</v>
      </c>
      <c r="BV412">
        <f t="shared" si="104"/>
        <v>0</v>
      </c>
      <c r="BW412">
        <f t="shared" si="105"/>
        <v>3097.7259999999997</v>
      </c>
      <c r="BX412">
        <f t="shared" si="106"/>
        <v>7720</v>
      </c>
      <c r="BY412" t="str">
        <f t="shared" si="107"/>
        <v>직행1</v>
      </c>
      <c r="BZ412">
        <f t="shared" si="108"/>
        <v>8</v>
      </c>
    </row>
    <row r="413" spans="1:78" x14ac:dyDescent="0.3">
      <c r="A413" s="32">
        <f t="shared" si="109"/>
        <v>45812</v>
      </c>
      <c r="B413" s="1">
        <v>45812.339803240742</v>
      </c>
      <c r="C413" t="s">
        <v>60</v>
      </c>
      <c r="D413" t="s">
        <v>60</v>
      </c>
      <c r="E413" t="s">
        <v>60</v>
      </c>
      <c r="F413" t="s">
        <v>61</v>
      </c>
      <c r="G413" t="s">
        <v>62</v>
      </c>
      <c r="H413" t="s">
        <v>63</v>
      </c>
      <c r="I413" t="s">
        <v>78</v>
      </c>
      <c r="J413" t="s">
        <v>65</v>
      </c>
      <c r="K413" t="s">
        <v>66</v>
      </c>
      <c r="L413">
        <v>15</v>
      </c>
      <c r="M413">
        <v>3</v>
      </c>
      <c r="N413">
        <v>168</v>
      </c>
      <c r="O413">
        <v>7720</v>
      </c>
      <c r="P413" t="s">
        <v>245</v>
      </c>
      <c r="Q413" s="1">
        <v>45786.607561342593</v>
      </c>
      <c r="R413">
        <v>20.009</v>
      </c>
      <c r="S413">
        <v>5.8120000000000003</v>
      </c>
      <c r="T413">
        <v>3.4430000000000001</v>
      </c>
      <c r="U413">
        <v>1937</v>
      </c>
      <c r="V413">
        <v>49</v>
      </c>
      <c r="W413">
        <v>411</v>
      </c>
      <c r="X413">
        <v>643</v>
      </c>
      <c r="Y413">
        <v>0</v>
      </c>
      <c r="Z413">
        <v>2</v>
      </c>
      <c r="AA413">
        <v>0</v>
      </c>
      <c r="AB413">
        <v>0</v>
      </c>
      <c r="AC413">
        <v>91</v>
      </c>
      <c r="AD413">
        <v>37.19</v>
      </c>
      <c r="AE413">
        <v>48.769371</v>
      </c>
      <c r="AF413">
        <v>97.1</v>
      </c>
      <c r="AG413">
        <v>0.7</v>
      </c>
      <c r="AH413">
        <v>0.9</v>
      </c>
      <c r="AI413">
        <v>1.1000000000000001</v>
      </c>
      <c r="AJ413">
        <v>0.1</v>
      </c>
      <c r="AK413">
        <v>0</v>
      </c>
      <c r="AL413">
        <v>0</v>
      </c>
      <c r="AM413">
        <v>3.02</v>
      </c>
      <c r="AN413">
        <v>41.523000000000003</v>
      </c>
      <c r="AO413">
        <v>2.5299999999999998</v>
      </c>
      <c r="AP413">
        <v>21.218</v>
      </c>
      <c r="AQ413">
        <v>0.3</v>
      </c>
      <c r="AR413">
        <v>0</v>
      </c>
      <c r="AS413">
        <v>9.9960000000000004</v>
      </c>
      <c r="AT413">
        <v>30.748000000000001</v>
      </c>
      <c r="AU413">
        <v>0.222</v>
      </c>
      <c r="AV413">
        <v>0.28499999999999998</v>
      </c>
      <c r="AW413">
        <v>0.34799999999999998</v>
      </c>
      <c r="AX413">
        <v>3.2000000000000001E-2</v>
      </c>
      <c r="AY413">
        <v>0</v>
      </c>
      <c r="AZ413">
        <v>0</v>
      </c>
      <c r="BA413">
        <v>191</v>
      </c>
      <c r="BB413">
        <v>0</v>
      </c>
      <c r="BC413" t="s">
        <v>74</v>
      </c>
      <c r="BD413">
        <v>0</v>
      </c>
      <c r="BE413" t="s">
        <v>68</v>
      </c>
      <c r="BF413" t="s">
        <v>75</v>
      </c>
      <c r="BG413">
        <v>1.1399999999999999</v>
      </c>
      <c r="BH413">
        <v>0</v>
      </c>
      <c r="BI413" s="1">
        <v>45824.447717673611</v>
      </c>
      <c r="BJ413">
        <v>3.6</v>
      </c>
      <c r="BK413">
        <v>0.95630000000000004</v>
      </c>
      <c r="BL413" s="36">
        <f>HLOOKUP($A413,차량별코스!$E$1:$AZ$20,_xlfn.XLOOKUP(탕데이터!$I413,차량별코스!$D$2:$D$20,차량별코스!$A$2:$A$20),0)</f>
        <v>8</v>
      </c>
      <c r="BM413">
        <f t="shared" si="96"/>
        <v>4019.2069999999999</v>
      </c>
      <c r="BN413">
        <f t="shared" si="97"/>
        <v>607.79499999999996</v>
      </c>
      <c r="BO413">
        <f>IF(COUNTIFS($BL$2:$BL413,$BL413,$O$2:$O413,$O413,$G$2:$G413,$G413)=1,_xlfn.MAXIFS($BO$2:$BO412,$O$2:$O412,$O413,$G$2:$G412,$G413)+1,_xlfn.MAXIFS($BO$2:$BO412,$O$2:$O412,$O413,$G$2:$G412,$G413))</f>
        <v>4</v>
      </c>
      <c r="BP413">
        <f t="shared" si="98"/>
        <v>1420.827</v>
      </c>
      <c r="BQ413">
        <f t="shared" si="99"/>
        <v>13.558999999999999</v>
      </c>
      <c r="BR413">
        <f t="shared" si="100"/>
        <v>17.433000000000003</v>
      </c>
      <c r="BS413">
        <f t="shared" si="101"/>
        <v>21.307000000000002</v>
      </c>
      <c r="BT413">
        <f t="shared" si="102"/>
        <v>1.9370000000000001</v>
      </c>
      <c r="BU413">
        <f t="shared" si="103"/>
        <v>0</v>
      </c>
      <c r="BV413">
        <f t="shared" si="104"/>
        <v>0</v>
      </c>
      <c r="BW413">
        <f t="shared" si="105"/>
        <v>1475.0629999999999</v>
      </c>
      <c r="BX413">
        <f t="shared" si="106"/>
        <v>7720</v>
      </c>
      <c r="BY413" t="str">
        <f t="shared" si="107"/>
        <v>직행1</v>
      </c>
      <c r="BZ413">
        <f t="shared" si="108"/>
        <v>8</v>
      </c>
    </row>
    <row r="414" spans="1:78" x14ac:dyDescent="0.3">
      <c r="A414" s="32">
        <f t="shared" si="109"/>
        <v>45812</v>
      </c>
      <c r="B414" s="1">
        <v>45812.364270833335</v>
      </c>
      <c r="C414" t="s">
        <v>60</v>
      </c>
      <c r="D414" t="s">
        <v>60</v>
      </c>
      <c r="E414" t="s">
        <v>60</v>
      </c>
      <c r="F414" t="s">
        <v>61</v>
      </c>
      <c r="G414" t="s">
        <v>62</v>
      </c>
      <c r="H414" t="s">
        <v>63</v>
      </c>
      <c r="I414" t="s">
        <v>78</v>
      </c>
      <c r="J414" t="s">
        <v>65</v>
      </c>
      <c r="K414" t="s">
        <v>66</v>
      </c>
      <c r="L414">
        <v>15</v>
      </c>
      <c r="M414">
        <v>3</v>
      </c>
      <c r="N414">
        <v>168</v>
      </c>
      <c r="O414">
        <v>7720</v>
      </c>
      <c r="P414" t="s">
        <v>245</v>
      </c>
      <c r="Q414" s="1">
        <v>45786.607561342593</v>
      </c>
      <c r="R414">
        <v>40.53</v>
      </c>
      <c r="S414">
        <v>14.221</v>
      </c>
      <c r="T414">
        <v>2.85</v>
      </c>
      <c r="U414">
        <v>4491</v>
      </c>
      <c r="V414">
        <v>83</v>
      </c>
      <c r="W414">
        <v>1058</v>
      </c>
      <c r="X414">
        <v>1247</v>
      </c>
      <c r="Y414">
        <v>0</v>
      </c>
      <c r="Z414">
        <v>7</v>
      </c>
      <c r="AA414">
        <v>0</v>
      </c>
      <c r="AB414">
        <v>0</v>
      </c>
      <c r="AC414">
        <v>87</v>
      </c>
      <c r="AD414">
        <v>32.49</v>
      </c>
      <c r="AE414">
        <v>43.554558999999998</v>
      </c>
      <c r="AF414">
        <v>90.1</v>
      </c>
      <c r="AG414">
        <v>2.2999999999999998</v>
      </c>
      <c r="AH414">
        <v>4.2</v>
      </c>
      <c r="AI414">
        <v>3</v>
      </c>
      <c r="AJ414">
        <v>0.4</v>
      </c>
      <c r="AK414">
        <v>0</v>
      </c>
      <c r="AL414">
        <v>0</v>
      </c>
      <c r="AM414">
        <v>2.5</v>
      </c>
      <c r="AN414">
        <v>45.283000000000001</v>
      </c>
      <c r="AO414">
        <v>1.8480000000000001</v>
      </c>
      <c r="AP414">
        <v>23.558</v>
      </c>
      <c r="AQ414">
        <v>0.29599999999999999</v>
      </c>
      <c r="AR414">
        <v>0</v>
      </c>
      <c r="AS414">
        <v>17.271000000000001</v>
      </c>
      <c r="AT414">
        <v>66.072999999999993</v>
      </c>
      <c r="AU414">
        <v>1.6870000000000001</v>
      </c>
      <c r="AV414">
        <v>3.08</v>
      </c>
      <c r="AW414">
        <v>2.2000000000000002</v>
      </c>
      <c r="AX414">
        <v>0.29299999999999998</v>
      </c>
      <c r="AY414">
        <v>0</v>
      </c>
      <c r="AZ414">
        <v>0</v>
      </c>
      <c r="BA414">
        <v>388</v>
      </c>
      <c r="BB414">
        <v>0</v>
      </c>
      <c r="BC414" t="s">
        <v>74</v>
      </c>
      <c r="BD414">
        <v>0</v>
      </c>
      <c r="BE414" t="s">
        <v>68</v>
      </c>
      <c r="BF414" t="s">
        <v>75</v>
      </c>
      <c r="BG414">
        <v>1.1399999999999999</v>
      </c>
      <c r="BH414">
        <v>0</v>
      </c>
      <c r="BI414" s="1">
        <v>45824.447717673611</v>
      </c>
      <c r="BJ414">
        <v>3.6</v>
      </c>
      <c r="BK414">
        <v>0.79169999999999996</v>
      </c>
      <c r="BL414" s="36">
        <f>HLOOKUP($A414,차량별코스!$E$1:$AZ$20,_xlfn.XLOOKUP(탕데이터!$I414,차량별코스!$D$2:$D$20,차량별코스!$A$2:$A$20),0)</f>
        <v>8</v>
      </c>
      <c r="BM414">
        <f t="shared" si="96"/>
        <v>4019.2069999999999</v>
      </c>
      <c r="BN414">
        <f t="shared" si="97"/>
        <v>607.79499999999996</v>
      </c>
      <c r="BO414">
        <f>IF(COUNTIFS($BL$2:$BL414,$BL414,$O$2:$O414,$O414,$G$2:$G414,$G414)=1,_xlfn.MAXIFS($BO$2:$BO413,$O$2:$O413,$O414,$G$2:$G413,$G414)+1,_xlfn.MAXIFS($BO$2:$BO413,$O$2:$O413,$O414,$G$2:$G413,$G414))</f>
        <v>4</v>
      </c>
      <c r="BP414">
        <f t="shared" si="98"/>
        <v>2905.3909999999996</v>
      </c>
      <c r="BQ414">
        <f t="shared" si="99"/>
        <v>103.29299999999999</v>
      </c>
      <c r="BR414">
        <f t="shared" si="100"/>
        <v>188.62200000000001</v>
      </c>
      <c r="BS414">
        <f t="shared" si="101"/>
        <v>134.72999999999999</v>
      </c>
      <c r="BT414">
        <f t="shared" si="102"/>
        <v>17.963999999999999</v>
      </c>
      <c r="BU414">
        <f t="shared" si="103"/>
        <v>0</v>
      </c>
      <c r="BV414">
        <f t="shared" si="104"/>
        <v>0</v>
      </c>
      <c r="BW414">
        <f t="shared" si="105"/>
        <v>3349.9999999999995</v>
      </c>
      <c r="BX414">
        <f t="shared" si="106"/>
        <v>7720</v>
      </c>
      <c r="BY414" t="str">
        <f t="shared" si="107"/>
        <v>직행1</v>
      </c>
      <c r="BZ414">
        <f t="shared" si="108"/>
        <v>8</v>
      </c>
    </row>
    <row r="415" spans="1:78" x14ac:dyDescent="0.3">
      <c r="A415" s="32">
        <f t="shared" si="109"/>
        <v>45812</v>
      </c>
      <c r="B415" s="1">
        <v>45812.561261574076</v>
      </c>
      <c r="C415" t="s">
        <v>60</v>
      </c>
      <c r="D415" t="s">
        <v>60</v>
      </c>
      <c r="E415" t="s">
        <v>60</v>
      </c>
      <c r="F415" t="s">
        <v>61</v>
      </c>
      <c r="G415" t="s">
        <v>62</v>
      </c>
      <c r="H415" t="s">
        <v>63</v>
      </c>
      <c r="I415" t="s">
        <v>78</v>
      </c>
      <c r="J415" t="s">
        <v>65</v>
      </c>
      <c r="K415" t="s">
        <v>66</v>
      </c>
      <c r="L415">
        <v>15</v>
      </c>
      <c r="M415">
        <v>3</v>
      </c>
      <c r="N415">
        <v>168</v>
      </c>
      <c r="O415">
        <v>7720</v>
      </c>
      <c r="P415" t="s">
        <v>245</v>
      </c>
      <c r="Q415" s="1">
        <v>45786.607561342593</v>
      </c>
      <c r="R415">
        <v>59.027999999999999</v>
      </c>
      <c r="S415">
        <v>19.689</v>
      </c>
      <c r="T415">
        <v>2.9980000000000002</v>
      </c>
      <c r="U415">
        <v>6370</v>
      </c>
      <c r="V415">
        <v>108</v>
      </c>
      <c r="W415">
        <v>1705</v>
      </c>
      <c r="X415">
        <v>1939</v>
      </c>
      <c r="Y415">
        <v>0</v>
      </c>
      <c r="Z415">
        <v>13</v>
      </c>
      <c r="AA415">
        <v>1</v>
      </c>
      <c r="AB415">
        <v>54</v>
      </c>
      <c r="AC415">
        <v>84</v>
      </c>
      <c r="AD415">
        <v>33.36</v>
      </c>
      <c r="AE415">
        <v>46.631743</v>
      </c>
      <c r="AF415">
        <v>82.7</v>
      </c>
      <c r="AG415">
        <v>3.6</v>
      </c>
      <c r="AH415">
        <v>6.3</v>
      </c>
      <c r="AI415">
        <v>7</v>
      </c>
      <c r="AJ415">
        <v>0.3</v>
      </c>
      <c r="AK415">
        <v>0</v>
      </c>
      <c r="AL415">
        <v>0</v>
      </c>
      <c r="AM415">
        <v>2.63</v>
      </c>
      <c r="AN415">
        <v>46.118000000000002</v>
      </c>
      <c r="AO415">
        <v>1.6950000000000001</v>
      </c>
      <c r="AP415">
        <v>26.765999999999998</v>
      </c>
      <c r="AQ415">
        <v>0.32200000000000001</v>
      </c>
      <c r="AR415">
        <v>0</v>
      </c>
      <c r="AS415">
        <v>22.023</v>
      </c>
      <c r="AT415">
        <v>86.834999999999994</v>
      </c>
      <c r="AU415">
        <v>3.78</v>
      </c>
      <c r="AV415">
        <v>6.6150000000000002</v>
      </c>
      <c r="AW415">
        <v>7.35</v>
      </c>
      <c r="AX415">
        <v>0.315</v>
      </c>
      <c r="AY415">
        <v>0</v>
      </c>
      <c r="AZ415">
        <v>0</v>
      </c>
      <c r="BA415">
        <v>565</v>
      </c>
      <c r="BB415">
        <v>0</v>
      </c>
      <c r="BC415" t="s">
        <v>74</v>
      </c>
      <c r="BD415">
        <v>0</v>
      </c>
      <c r="BE415" t="s">
        <v>68</v>
      </c>
      <c r="BF415" t="s">
        <v>75</v>
      </c>
      <c r="BG415">
        <v>1.1399999999999999</v>
      </c>
      <c r="BH415">
        <v>0</v>
      </c>
      <c r="BI415" s="1">
        <v>45824.447717673611</v>
      </c>
      <c r="BJ415">
        <v>3.6</v>
      </c>
      <c r="BK415">
        <v>0.83279999999999998</v>
      </c>
      <c r="BL415" s="36">
        <f>HLOOKUP($A415,차량별코스!$E$1:$AZ$20,_xlfn.XLOOKUP(탕데이터!$I415,차량별코스!$D$2:$D$20,차량별코스!$A$2:$A$20),0)</f>
        <v>8</v>
      </c>
      <c r="BM415">
        <f t="shared" si="96"/>
        <v>4019.2069999999999</v>
      </c>
      <c r="BN415">
        <f t="shared" si="97"/>
        <v>607.79499999999996</v>
      </c>
      <c r="BO415">
        <f>IF(COUNTIFS($BL$2:$BL415,$BL415,$O$2:$O415,$O415,$G$2:$G415,$G415)=1,_xlfn.MAXIFS($BO$2:$BO414,$O$2:$O414,$O415,$G$2:$G414,$G415)+1,_xlfn.MAXIFS($BO$2:$BO414,$O$2:$O414,$O415,$G$2:$G414,$G415))</f>
        <v>4</v>
      </c>
      <c r="BP415">
        <f t="shared" si="98"/>
        <v>3454.9900000000007</v>
      </c>
      <c r="BQ415">
        <f t="shared" si="99"/>
        <v>229.32000000000002</v>
      </c>
      <c r="BR415">
        <f t="shared" si="100"/>
        <v>401.31</v>
      </c>
      <c r="BS415">
        <f t="shared" si="101"/>
        <v>445.90000000000003</v>
      </c>
      <c r="BT415">
        <f t="shared" si="102"/>
        <v>19.11</v>
      </c>
      <c r="BU415">
        <f t="shared" si="103"/>
        <v>0</v>
      </c>
      <c r="BV415">
        <f t="shared" si="104"/>
        <v>0</v>
      </c>
      <c r="BW415">
        <f t="shared" si="105"/>
        <v>4550.63</v>
      </c>
      <c r="BX415">
        <f t="shared" si="106"/>
        <v>7720</v>
      </c>
      <c r="BY415" t="str">
        <f t="shared" si="107"/>
        <v>직행1</v>
      </c>
      <c r="BZ415">
        <f t="shared" si="108"/>
        <v>8</v>
      </c>
    </row>
    <row r="416" spans="1:78" x14ac:dyDescent="0.3">
      <c r="A416" s="32">
        <f t="shared" si="109"/>
        <v>45812</v>
      </c>
      <c r="B416" s="1">
        <v>45812.641898148147</v>
      </c>
      <c r="C416" t="s">
        <v>60</v>
      </c>
      <c r="D416" t="s">
        <v>60</v>
      </c>
      <c r="E416" t="s">
        <v>60</v>
      </c>
      <c r="F416" t="s">
        <v>61</v>
      </c>
      <c r="G416" t="s">
        <v>62</v>
      </c>
      <c r="H416" t="s">
        <v>63</v>
      </c>
      <c r="I416" t="s">
        <v>78</v>
      </c>
      <c r="J416" t="s">
        <v>65</v>
      </c>
      <c r="K416" t="s">
        <v>66</v>
      </c>
      <c r="L416">
        <v>15</v>
      </c>
      <c r="M416">
        <v>3</v>
      </c>
      <c r="N416">
        <v>168</v>
      </c>
      <c r="O416">
        <v>7720</v>
      </c>
      <c r="P416" t="s">
        <v>245</v>
      </c>
      <c r="Q416" s="1">
        <v>45786.607561342593</v>
      </c>
      <c r="R416">
        <v>59.301000000000002</v>
      </c>
      <c r="S416">
        <v>18.445</v>
      </c>
      <c r="T416">
        <v>3.2149999999999999</v>
      </c>
      <c r="U416">
        <v>5039</v>
      </c>
      <c r="V416">
        <v>36</v>
      </c>
      <c r="W416">
        <v>832</v>
      </c>
      <c r="X416">
        <v>1908</v>
      </c>
      <c r="Y416">
        <v>2</v>
      </c>
      <c r="Z416">
        <v>8</v>
      </c>
      <c r="AA416">
        <v>0</v>
      </c>
      <c r="AB416">
        <v>0</v>
      </c>
      <c r="AC416">
        <v>93</v>
      </c>
      <c r="AD416">
        <v>42.37</v>
      </c>
      <c r="AE416">
        <v>51.182837999999997</v>
      </c>
      <c r="AF416">
        <v>62.9</v>
      </c>
      <c r="AG416">
        <v>9.1</v>
      </c>
      <c r="AH416">
        <v>6.6</v>
      </c>
      <c r="AI416">
        <v>18</v>
      </c>
      <c r="AJ416">
        <v>3.5</v>
      </c>
      <c r="AK416">
        <v>0</v>
      </c>
      <c r="AL416">
        <v>0</v>
      </c>
      <c r="AM416">
        <v>2.82</v>
      </c>
      <c r="AN416">
        <v>47.365000000000002</v>
      </c>
      <c r="AO416">
        <v>0.71399999999999997</v>
      </c>
      <c r="AP416">
        <v>16.510999999999999</v>
      </c>
      <c r="AQ416">
        <v>0.32</v>
      </c>
      <c r="AR416">
        <v>3.3730000000000002</v>
      </c>
      <c r="AS416">
        <v>13.49</v>
      </c>
      <c r="AT416">
        <v>52.417000000000002</v>
      </c>
      <c r="AU416">
        <v>7.5830000000000002</v>
      </c>
      <c r="AV416">
        <v>5.5</v>
      </c>
      <c r="AW416">
        <v>15</v>
      </c>
      <c r="AX416">
        <v>2.9169999999999998</v>
      </c>
      <c r="AY416">
        <v>0</v>
      </c>
      <c r="AZ416">
        <v>0</v>
      </c>
      <c r="BA416">
        <v>572</v>
      </c>
      <c r="BB416">
        <v>0</v>
      </c>
      <c r="BC416" t="s">
        <v>74</v>
      </c>
      <c r="BD416">
        <v>0</v>
      </c>
      <c r="BE416" t="s">
        <v>68</v>
      </c>
      <c r="BF416" t="s">
        <v>75</v>
      </c>
      <c r="BG416">
        <v>1.1399999999999999</v>
      </c>
      <c r="BH416">
        <v>0</v>
      </c>
      <c r="BI416" s="1">
        <v>45824.447717673611</v>
      </c>
      <c r="BJ416">
        <v>3.6</v>
      </c>
      <c r="BK416">
        <v>0.8931</v>
      </c>
      <c r="BL416" s="36">
        <f>HLOOKUP($A416,차량별코스!$E$1:$AZ$20,_xlfn.XLOOKUP(탕데이터!$I416,차량별코스!$D$2:$D$20,차량별코스!$A$2:$A$20),0)</f>
        <v>8</v>
      </c>
      <c r="BM416">
        <f t="shared" si="96"/>
        <v>4019.2069999999999</v>
      </c>
      <c r="BN416">
        <f t="shared" si="97"/>
        <v>607.79499999999996</v>
      </c>
      <c r="BO416">
        <f>IF(COUNTIFS($BL$2:$BL416,$BL416,$O$2:$O416,$O416,$G$2:$G416,$G416)=1,_xlfn.MAXIFS($BO$2:$BO415,$O$2:$O415,$O416,$G$2:$G415,$G416)+1,_xlfn.MAXIFS($BO$2:$BO415,$O$2:$O415,$O416,$G$2:$G415,$G416))</f>
        <v>4</v>
      </c>
      <c r="BP416">
        <f t="shared" si="98"/>
        <v>2301.5309999999999</v>
      </c>
      <c r="BQ416">
        <f t="shared" si="99"/>
        <v>458.54899999999998</v>
      </c>
      <c r="BR416">
        <f t="shared" si="100"/>
        <v>332.57400000000001</v>
      </c>
      <c r="BS416">
        <f t="shared" si="101"/>
        <v>907.02</v>
      </c>
      <c r="BT416">
        <f t="shared" si="102"/>
        <v>176.36500000000001</v>
      </c>
      <c r="BU416">
        <f t="shared" si="103"/>
        <v>0</v>
      </c>
      <c r="BV416">
        <f t="shared" si="104"/>
        <v>0</v>
      </c>
      <c r="BW416">
        <f t="shared" si="105"/>
        <v>4176.0389999999998</v>
      </c>
      <c r="BX416">
        <f t="shared" si="106"/>
        <v>7720</v>
      </c>
      <c r="BY416" t="str">
        <f t="shared" si="107"/>
        <v>직행1</v>
      </c>
      <c r="BZ416">
        <f t="shared" si="108"/>
        <v>8</v>
      </c>
    </row>
    <row r="417" spans="1:78" x14ac:dyDescent="0.3">
      <c r="A417" s="32">
        <f t="shared" si="109"/>
        <v>45812</v>
      </c>
      <c r="B417" s="1">
        <v>45812.772951388892</v>
      </c>
      <c r="C417" t="s">
        <v>60</v>
      </c>
      <c r="D417" t="s">
        <v>60</v>
      </c>
      <c r="E417" t="s">
        <v>60</v>
      </c>
      <c r="F417" t="s">
        <v>61</v>
      </c>
      <c r="G417" t="s">
        <v>62</v>
      </c>
      <c r="H417" t="s">
        <v>63</v>
      </c>
      <c r="I417" t="s">
        <v>78</v>
      </c>
      <c r="J417" t="s">
        <v>65</v>
      </c>
      <c r="K417" t="s">
        <v>66</v>
      </c>
      <c r="L417">
        <v>15</v>
      </c>
      <c r="M417">
        <v>3</v>
      </c>
      <c r="N417">
        <v>168</v>
      </c>
      <c r="O417">
        <v>7720</v>
      </c>
      <c r="P417" t="s">
        <v>245</v>
      </c>
      <c r="Q417" s="1">
        <v>45786.607561342593</v>
      </c>
      <c r="R417">
        <v>17.533999999999999</v>
      </c>
      <c r="S417">
        <v>4.016</v>
      </c>
      <c r="T417">
        <v>4.3659999999999997</v>
      </c>
      <c r="U417">
        <v>1707</v>
      </c>
      <c r="V417">
        <v>117</v>
      </c>
      <c r="W417">
        <v>331</v>
      </c>
      <c r="X417">
        <v>592</v>
      </c>
      <c r="Y417">
        <v>0</v>
      </c>
      <c r="Z417">
        <v>0</v>
      </c>
      <c r="AA417">
        <v>0</v>
      </c>
      <c r="AB417">
        <v>0</v>
      </c>
      <c r="AC417">
        <v>78</v>
      </c>
      <c r="AD417">
        <v>36.979999999999997</v>
      </c>
      <c r="AE417">
        <v>50.136965000000004</v>
      </c>
      <c r="AF417">
        <v>97.8</v>
      </c>
      <c r="AG417">
        <v>0.3</v>
      </c>
      <c r="AH417">
        <v>0.6</v>
      </c>
      <c r="AI417">
        <v>1.3</v>
      </c>
      <c r="AJ417">
        <v>0</v>
      </c>
      <c r="AK417">
        <v>0</v>
      </c>
      <c r="AL417">
        <v>0</v>
      </c>
      <c r="AM417">
        <v>3.83</v>
      </c>
      <c r="AN417">
        <v>32.319000000000003</v>
      </c>
      <c r="AO417">
        <v>6.8540000000000001</v>
      </c>
      <c r="AP417">
        <v>19.390999999999998</v>
      </c>
      <c r="AQ417">
        <v>0.28499999999999998</v>
      </c>
      <c r="AR417">
        <v>0</v>
      </c>
      <c r="AS417">
        <v>0</v>
      </c>
      <c r="AT417">
        <v>27.71</v>
      </c>
      <c r="AU417">
        <v>8.5000000000000006E-2</v>
      </c>
      <c r="AV417">
        <v>0.17</v>
      </c>
      <c r="AW417">
        <v>0.36799999999999999</v>
      </c>
      <c r="AX417">
        <v>0</v>
      </c>
      <c r="AY417">
        <v>0</v>
      </c>
      <c r="AZ417">
        <v>0</v>
      </c>
      <c r="BA417">
        <v>170</v>
      </c>
      <c r="BB417">
        <v>0</v>
      </c>
      <c r="BC417" t="s">
        <v>74</v>
      </c>
      <c r="BD417">
        <v>0</v>
      </c>
      <c r="BE417" t="s">
        <v>68</v>
      </c>
      <c r="BF417" t="s">
        <v>75</v>
      </c>
      <c r="BG417">
        <v>1.1399999999999999</v>
      </c>
      <c r="BH417">
        <v>0</v>
      </c>
      <c r="BI417" s="1">
        <v>45824.447717673611</v>
      </c>
      <c r="BJ417">
        <v>3.6</v>
      </c>
      <c r="BK417">
        <v>1.2128000000000001</v>
      </c>
      <c r="BL417" s="36">
        <f>HLOOKUP($A417,차량별코스!$E$1:$AZ$20,_xlfn.XLOOKUP(탕데이터!$I417,차량별코스!$D$2:$D$20,차량별코스!$A$2:$A$20),0)</f>
        <v>8</v>
      </c>
      <c r="BM417">
        <f t="shared" si="96"/>
        <v>4019.2069999999999</v>
      </c>
      <c r="BN417">
        <f t="shared" si="97"/>
        <v>607.79499999999996</v>
      </c>
      <c r="BO417">
        <f>IF(COUNTIFS($BL$2:$BL417,$BL417,$O$2:$O417,$O417,$G$2:$G417,$G417)=1,_xlfn.MAXIFS($BO$2:$BO416,$O$2:$O416,$O417,$G$2:$G416,$G417)+1,_xlfn.MAXIFS($BO$2:$BO416,$O$2:$O416,$O417,$G$2:$G416,$G417))</f>
        <v>4</v>
      </c>
      <c r="BP417">
        <f t="shared" si="98"/>
        <v>1221.4459999999999</v>
      </c>
      <c r="BQ417">
        <f t="shared" si="99"/>
        <v>5.1210000000000004</v>
      </c>
      <c r="BR417">
        <f t="shared" si="100"/>
        <v>10.242000000000001</v>
      </c>
      <c r="BS417">
        <f t="shared" si="101"/>
        <v>22.191000000000003</v>
      </c>
      <c r="BT417">
        <f t="shared" si="102"/>
        <v>0</v>
      </c>
      <c r="BU417">
        <f t="shared" si="103"/>
        <v>0</v>
      </c>
      <c r="BV417">
        <f t="shared" si="104"/>
        <v>0</v>
      </c>
      <c r="BW417">
        <f t="shared" si="105"/>
        <v>1259</v>
      </c>
      <c r="BX417">
        <f t="shared" si="106"/>
        <v>7720</v>
      </c>
      <c r="BY417" t="str">
        <f t="shared" si="107"/>
        <v>직행1</v>
      </c>
      <c r="BZ417">
        <f t="shared" si="108"/>
        <v>8</v>
      </c>
    </row>
    <row r="418" spans="1:78" x14ac:dyDescent="0.3">
      <c r="A418" s="32">
        <f t="shared" si="109"/>
        <v>45812</v>
      </c>
      <c r="B418" s="1">
        <v>45812.79824074074</v>
      </c>
      <c r="C418" t="s">
        <v>60</v>
      </c>
      <c r="D418" t="s">
        <v>60</v>
      </c>
      <c r="E418" t="s">
        <v>60</v>
      </c>
      <c r="F418" t="s">
        <v>61</v>
      </c>
      <c r="G418" t="s">
        <v>62</v>
      </c>
      <c r="H418" t="s">
        <v>63</v>
      </c>
      <c r="I418" t="s">
        <v>78</v>
      </c>
      <c r="J418" t="s">
        <v>65</v>
      </c>
      <c r="K418" t="s">
        <v>66</v>
      </c>
      <c r="L418">
        <v>15</v>
      </c>
      <c r="M418">
        <v>3</v>
      </c>
      <c r="N418">
        <v>168</v>
      </c>
      <c r="O418">
        <v>7720</v>
      </c>
      <c r="P418" t="s">
        <v>245</v>
      </c>
      <c r="Q418" s="1">
        <v>45786.607561342593</v>
      </c>
      <c r="R418">
        <v>107.767</v>
      </c>
      <c r="S418">
        <v>26.556999999999999</v>
      </c>
      <c r="T418">
        <v>4.0579999999999998</v>
      </c>
      <c r="U418">
        <v>10543</v>
      </c>
      <c r="V418">
        <v>36</v>
      </c>
      <c r="W418">
        <v>1847</v>
      </c>
      <c r="X418">
        <v>3845</v>
      </c>
      <c r="Y418">
        <v>0</v>
      </c>
      <c r="Z418">
        <v>16</v>
      </c>
      <c r="AA418">
        <v>0</v>
      </c>
      <c r="AB418">
        <v>0</v>
      </c>
      <c r="AC418">
        <v>90</v>
      </c>
      <c r="AD418">
        <v>36.799999999999997</v>
      </c>
      <c r="AE418">
        <v>44.799205999999998</v>
      </c>
      <c r="AF418">
        <v>82.5</v>
      </c>
      <c r="AG418">
        <v>5</v>
      </c>
      <c r="AH418">
        <v>6.5</v>
      </c>
      <c r="AI418">
        <v>5.2</v>
      </c>
      <c r="AJ418">
        <v>0.8</v>
      </c>
      <c r="AK418">
        <v>0</v>
      </c>
      <c r="AL418">
        <v>0</v>
      </c>
      <c r="AM418">
        <v>3.56</v>
      </c>
      <c r="AN418">
        <v>30.741</v>
      </c>
      <c r="AO418">
        <v>0.34100000000000003</v>
      </c>
      <c r="AP418">
        <v>17.518999999999998</v>
      </c>
      <c r="AQ418">
        <v>0.35299999999999998</v>
      </c>
      <c r="AR418">
        <v>0</v>
      </c>
      <c r="AS418">
        <v>14.847</v>
      </c>
      <c r="AT418">
        <v>144.375</v>
      </c>
      <c r="AU418">
        <v>8.75</v>
      </c>
      <c r="AV418">
        <v>11.375</v>
      </c>
      <c r="AW418">
        <v>9.1</v>
      </c>
      <c r="AX418">
        <v>1.4</v>
      </c>
      <c r="AY418">
        <v>0</v>
      </c>
      <c r="AZ418">
        <v>0</v>
      </c>
      <c r="BA418">
        <v>1030</v>
      </c>
      <c r="BB418">
        <v>0</v>
      </c>
      <c r="BC418" t="s">
        <v>74</v>
      </c>
      <c r="BD418">
        <v>0</v>
      </c>
      <c r="BE418" t="s">
        <v>68</v>
      </c>
      <c r="BF418" t="s">
        <v>75</v>
      </c>
      <c r="BG418">
        <v>1.1399999999999999</v>
      </c>
      <c r="BH418">
        <v>0</v>
      </c>
      <c r="BI418" s="1">
        <v>45824.447717673611</v>
      </c>
      <c r="BJ418">
        <v>3.6</v>
      </c>
      <c r="BK418">
        <v>1.1272</v>
      </c>
      <c r="BL418" s="36">
        <f>HLOOKUP($A418,차량별코스!$E$1:$AZ$20,_xlfn.XLOOKUP(탕데이터!$I418,차량별코스!$D$2:$D$20,차량별코스!$A$2:$A$20),0)</f>
        <v>8</v>
      </c>
      <c r="BM418">
        <f t="shared" si="96"/>
        <v>4019.2069999999999</v>
      </c>
      <c r="BN418">
        <f t="shared" si="97"/>
        <v>607.79499999999996</v>
      </c>
      <c r="BO418">
        <f>IF(COUNTIFS($BL$2:$BL418,$BL418,$O$2:$O418,$O418,$G$2:$G418,$G418)=1,_xlfn.MAXIFS($BO$2:$BO417,$O$2:$O417,$O418,$G$2:$G417,$G418)+1,_xlfn.MAXIFS($BO$2:$BO417,$O$2:$O417,$O418,$G$2:$G417,$G418))</f>
        <v>4</v>
      </c>
      <c r="BP418">
        <f t="shared" si="98"/>
        <v>6814.9750000000004</v>
      </c>
      <c r="BQ418">
        <f t="shared" si="99"/>
        <v>527.15</v>
      </c>
      <c r="BR418">
        <f t="shared" si="100"/>
        <v>685.29500000000007</v>
      </c>
      <c r="BS418">
        <f t="shared" si="101"/>
        <v>548.2360000000001</v>
      </c>
      <c r="BT418">
        <f t="shared" si="102"/>
        <v>84.344000000000008</v>
      </c>
      <c r="BU418">
        <f t="shared" si="103"/>
        <v>0</v>
      </c>
      <c r="BV418">
        <f t="shared" si="104"/>
        <v>0</v>
      </c>
      <c r="BW418">
        <f t="shared" si="105"/>
        <v>8660</v>
      </c>
      <c r="BX418">
        <f t="shared" si="106"/>
        <v>7720</v>
      </c>
      <c r="BY418" t="str">
        <f t="shared" si="107"/>
        <v>직행1</v>
      </c>
      <c r="BZ418">
        <f t="shared" si="108"/>
        <v>8</v>
      </c>
    </row>
    <row r="419" spans="1:78" x14ac:dyDescent="0.3">
      <c r="A419" s="32">
        <f t="shared" si="109"/>
        <v>45813</v>
      </c>
      <c r="B419" s="1">
        <v>45813.382951388892</v>
      </c>
      <c r="C419" t="s">
        <v>60</v>
      </c>
      <c r="D419" t="s">
        <v>60</v>
      </c>
      <c r="E419" t="s">
        <v>60</v>
      </c>
      <c r="F419" t="s">
        <v>61</v>
      </c>
      <c r="G419" t="s">
        <v>62</v>
      </c>
      <c r="H419" t="s">
        <v>63</v>
      </c>
      <c r="I419" t="s">
        <v>78</v>
      </c>
      <c r="J419" t="s">
        <v>65</v>
      </c>
      <c r="K419" t="s">
        <v>66</v>
      </c>
      <c r="L419">
        <v>15</v>
      </c>
      <c r="M419">
        <v>3</v>
      </c>
      <c r="N419">
        <v>168</v>
      </c>
      <c r="O419">
        <v>7720</v>
      </c>
      <c r="P419" t="s">
        <v>245</v>
      </c>
      <c r="Q419" s="1">
        <v>45786.607561342593</v>
      </c>
      <c r="R419">
        <v>39.761000000000003</v>
      </c>
      <c r="S419">
        <v>13.52</v>
      </c>
      <c r="T419">
        <v>2.9409999999999998</v>
      </c>
      <c r="U419">
        <v>5539</v>
      </c>
      <c r="V419">
        <v>576</v>
      </c>
      <c r="W419">
        <v>1474</v>
      </c>
      <c r="X419">
        <v>1243</v>
      </c>
      <c r="Y419">
        <v>0</v>
      </c>
      <c r="Z419">
        <v>3</v>
      </c>
      <c r="AA419">
        <v>1</v>
      </c>
      <c r="AB419">
        <v>194</v>
      </c>
      <c r="AC419">
        <v>84</v>
      </c>
      <c r="AD419">
        <v>25.84</v>
      </c>
      <c r="AE419">
        <v>41.025953000000001</v>
      </c>
      <c r="AF419">
        <v>95.8</v>
      </c>
      <c r="AG419">
        <v>1.4</v>
      </c>
      <c r="AH419">
        <v>1.7</v>
      </c>
      <c r="AI419">
        <v>1.1000000000000001</v>
      </c>
      <c r="AJ419">
        <v>0</v>
      </c>
      <c r="AK419">
        <v>0</v>
      </c>
      <c r="AL419">
        <v>0</v>
      </c>
      <c r="AM419">
        <v>2.58</v>
      </c>
      <c r="AN419">
        <v>40.627000000000002</v>
      </c>
      <c r="AO419">
        <v>10.398999999999999</v>
      </c>
      <c r="AP419">
        <v>26.611000000000001</v>
      </c>
      <c r="AQ419">
        <v>0.30199999999999999</v>
      </c>
      <c r="AR419">
        <v>0</v>
      </c>
      <c r="AS419">
        <v>7.5449999999999999</v>
      </c>
      <c r="AT419">
        <v>87.816999999999993</v>
      </c>
      <c r="AU419">
        <v>1.2829999999999999</v>
      </c>
      <c r="AV419">
        <v>1.5580000000000001</v>
      </c>
      <c r="AW419">
        <v>1.008</v>
      </c>
      <c r="AX419">
        <v>0</v>
      </c>
      <c r="AY419">
        <v>0</v>
      </c>
      <c r="AZ419">
        <v>0</v>
      </c>
      <c r="BA419">
        <v>380</v>
      </c>
      <c r="BB419">
        <v>0</v>
      </c>
      <c r="BC419" t="s">
        <v>74</v>
      </c>
      <c r="BD419">
        <v>0</v>
      </c>
      <c r="BE419" t="s">
        <v>68</v>
      </c>
      <c r="BF419" t="s">
        <v>75</v>
      </c>
      <c r="BG419">
        <v>1.1399999999999999</v>
      </c>
      <c r="BH419">
        <v>0</v>
      </c>
      <c r="BI419" s="1">
        <v>45824.447717673611</v>
      </c>
      <c r="BJ419">
        <v>3.6</v>
      </c>
      <c r="BK419">
        <v>0.81689999999999996</v>
      </c>
      <c r="BL419" s="36">
        <f>HLOOKUP($A419,차량별코스!$E$1:$AZ$20,_xlfn.XLOOKUP(탕데이터!$I419,차량별코스!$D$2:$D$20,차량별코스!$A$2:$A$20),0)</f>
        <v>9</v>
      </c>
      <c r="BM419">
        <f t="shared" si="96"/>
        <v>4019.2069999999999</v>
      </c>
      <c r="BN419">
        <f t="shared" si="97"/>
        <v>373.04399999999998</v>
      </c>
      <c r="BO419">
        <f>IF(COUNTIFS($BL$2:$BL419,$BL419,$O$2:$O419,$O419,$G$2:$G419,$G419)=1,_xlfn.MAXIFS($BO$2:$BO418,$O$2:$O418,$O419,$G$2:$G418,$G419)+1,_xlfn.MAXIFS($BO$2:$BO418,$O$2:$O418,$O419,$G$2:$G418,$G419))</f>
        <v>5</v>
      </c>
      <c r="BP419">
        <f t="shared" si="98"/>
        <v>3256.3620000000001</v>
      </c>
      <c r="BQ419">
        <f t="shared" si="99"/>
        <v>77.545999999999992</v>
      </c>
      <c r="BR419">
        <f t="shared" si="100"/>
        <v>94.163000000000011</v>
      </c>
      <c r="BS419">
        <f t="shared" si="101"/>
        <v>60.929000000000009</v>
      </c>
      <c r="BT419">
        <f t="shared" si="102"/>
        <v>0</v>
      </c>
      <c r="BU419">
        <f t="shared" si="103"/>
        <v>0</v>
      </c>
      <c r="BV419">
        <f t="shared" si="104"/>
        <v>0</v>
      </c>
      <c r="BW419">
        <f t="shared" si="105"/>
        <v>3489</v>
      </c>
      <c r="BX419">
        <f t="shared" si="106"/>
        <v>7720</v>
      </c>
      <c r="BY419" t="str">
        <f t="shared" si="107"/>
        <v>직행1</v>
      </c>
      <c r="BZ419">
        <f t="shared" si="108"/>
        <v>9</v>
      </c>
    </row>
    <row r="420" spans="1:78" x14ac:dyDescent="0.3">
      <c r="A420" s="32">
        <f t="shared" si="109"/>
        <v>45813</v>
      </c>
      <c r="B420" s="1">
        <v>45813.45175925926</v>
      </c>
      <c r="C420" t="s">
        <v>60</v>
      </c>
      <c r="D420" t="s">
        <v>60</v>
      </c>
      <c r="E420" t="s">
        <v>60</v>
      </c>
      <c r="F420" t="s">
        <v>61</v>
      </c>
      <c r="G420" t="s">
        <v>62</v>
      </c>
      <c r="H420" t="s">
        <v>63</v>
      </c>
      <c r="I420" t="s">
        <v>78</v>
      </c>
      <c r="J420" t="s">
        <v>65</v>
      </c>
      <c r="K420" t="s">
        <v>66</v>
      </c>
      <c r="L420">
        <v>15</v>
      </c>
      <c r="M420">
        <v>3</v>
      </c>
      <c r="N420">
        <v>168</v>
      </c>
      <c r="O420">
        <v>7720</v>
      </c>
      <c r="P420" t="s">
        <v>245</v>
      </c>
      <c r="Q420" s="1">
        <v>45786.607561342593</v>
      </c>
      <c r="R420">
        <v>19.263999999999999</v>
      </c>
      <c r="S420">
        <v>4.5309999999999997</v>
      </c>
      <c r="T420">
        <v>4.2519999999999998</v>
      </c>
      <c r="U420">
        <v>1594</v>
      </c>
      <c r="V420">
        <v>18</v>
      </c>
      <c r="W420">
        <v>227</v>
      </c>
      <c r="X420">
        <v>754</v>
      </c>
      <c r="Y420">
        <v>0</v>
      </c>
      <c r="Z420">
        <v>8</v>
      </c>
      <c r="AA420">
        <v>0</v>
      </c>
      <c r="AB420">
        <v>0</v>
      </c>
      <c r="AC420">
        <v>76</v>
      </c>
      <c r="AD420">
        <v>43.51</v>
      </c>
      <c r="AE420">
        <v>51.408777000000001</v>
      </c>
      <c r="AF420">
        <v>96.8</v>
      </c>
      <c r="AG420">
        <v>0.7</v>
      </c>
      <c r="AH420">
        <v>0.7</v>
      </c>
      <c r="AI420">
        <v>1.8</v>
      </c>
      <c r="AJ420">
        <v>0</v>
      </c>
      <c r="AK420">
        <v>0</v>
      </c>
      <c r="AL420">
        <v>0</v>
      </c>
      <c r="AM420">
        <v>3.73</v>
      </c>
      <c r="AN420">
        <v>34.356999999999999</v>
      </c>
      <c r="AO420">
        <v>1.129</v>
      </c>
      <c r="AP420">
        <v>14.241</v>
      </c>
      <c r="AQ420">
        <v>0.36299999999999999</v>
      </c>
      <c r="AR420">
        <v>0</v>
      </c>
      <c r="AS420">
        <v>41.527999999999999</v>
      </c>
      <c r="AT420">
        <v>24.2</v>
      </c>
      <c r="AU420">
        <v>0.17499999999999999</v>
      </c>
      <c r="AV420">
        <v>0.17499999999999999</v>
      </c>
      <c r="AW420">
        <v>0.45</v>
      </c>
      <c r="AX420">
        <v>0</v>
      </c>
      <c r="AY420">
        <v>0</v>
      </c>
      <c r="AZ420">
        <v>0</v>
      </c>
      <c r="BA420">
        <v>186</v>
      </c>
      <c r="BB420">
        <v>0</v>
      </c>
      <c r="BC420" t="s">
        <v>74</v>
      </c>
      <c r="BD420">
        <v>0</v>
      </c>
      <c r="BE420" t="s">
        <v>68</v>
      </c>
      <c r="BF420" t="s">
        <v>75</v>
      </c>
      <c r="BG420">
        <v>1.1399999999999999</v>
      </c>
      <c r="BH420">
        <v>0</v>
      </c>
      <c r="BI420" s="1">
        <v>45824.447717673611</v>
      </c>
      <c r="BJ420">
        <v>3.6</v>
      </c>
      <c r="BK420">
        <v>1.181</v>
      </c>
      <c r="BL420" s="36">
        <f>HLOOKUP($A420,차량별코스!$E$1:$AZ$20,_xlfn.XLOOKUP(탕데이터!$I420,차량별코스!$D$2:$D$20,차량별코스!$A$2:$A$20),0)</f>
        <v>9</v>
      </c>
      <c r="BM420">
        <f t="shared" si="96"/>
        <v>4019.2069999999999</v>
      </c>
      <c r="BN420">
        <f t="shared" si="97"/>
        <v>373.04399999999998</v>
      </c>
      <c r="BO420">
        <f>IF(COUNTIFS($BL$2:$BL420,$BL420,$O$2:$O420,$O420,$G$2:$G420,$G420)=1,_xlfn.MAXIFS($BO$2:$BO419,$O$2:$O419,$O420,$G$2:$G419,$G420)+1,_xlfn.MAXIFS($BO$2:$BO419,$O$2:$O419,$O420,$G$2:$G419,$G420))</f>
        <v>5</v>
      </c>
      <c r="BP420">
        <f t="shared" si="98"/>
        <v>1297.992</v>
      </c>
      <c r="BQ420">
        <f t="shared" si="99"/>
        <v>11.157999999999999</v>
      </c>
      <c r="BR420">
        <f t="shared" si="100"/>
        <v>11.157999999999999</v>
      </c>
      <c r="BS420">
        <f t="shared" si="101"/>
        <v>28.692000000000004</v>
      </c>
      <c r="BT420">
        <f t="shared" si="102"/>
        <v>0</v>
      </c>
      <c r="BU420">
        <f t="shared" si="103"/>
        <v>0</v>
      </c>
      <c r="BV420">
        <f t="shared" si="104"/>
        <v>0</v>
      </c>
      <c r="BW420">
        <f t="shared" si="105"/>
        <v>1348.9999999999998</v>
      </c>
      <c r="BX420">
        <f t="shared" si="106"/>
        <v>7720</v>
      </c>
      <c r="BY420" t="str">
        <f t="shared" si="107"/>
        <v>직행1</v>
      </c>
      <c r="BZ420">
        <f t="shared" si="108"/>
        <v>9</v>
      </c>
    </row>
    <row r="421" spans="1:78" x14ac:dyDescent="0.3">
      <c r="A421" s="32">
        <f t="shared" si="109"/>
        <v>45813</v>
      </c>
      <c r="B421" s="1">
        <v>45813.476331018515</v>
      </c>
      <c r="C421" t="s">
        <v>60</v>
      </c>
      <c r="D421" t="s">
        <v>60</v>
      </c>
      <c r="E421" t="s">
        <v>60</v>
      </c>
      <c r="F421" t="s">
        <v>61</v>
      </c>
      <c r="G421" t="s">
        <v>62</v>
      </c>
      <c r="H421" t="s">
        <v>63</v>
      </c>
      <c r="I421" t="s">
        <v>78</v>
      </c>
      <c r="J421" t="s">
        <v>65</v>
      </c>
      <c r="K421" t="s">
        <v>66</v>
      </c>
      <c r="L421">
        <v>15</v>
      </c>
      <c r="M421">
        <v>3</v>
      </c>
      <c r="N421">
        <v>168</v>
      </c>
      <c r="O421">
        <v>7720</v>
      </c>
      <c r="P421" t="s">
        <v>245</v>
      </c>
      <c r="Q421" s="1">
        <v>45786.607561342593</v>
      </c>
      <c r="R421">
        <v>59.35</v>
      </c>
      <c r="S421">
        <v>17.123000000000001</v>
      </c>
      <c r="T421">
        <v>3.4660000000000002</v>
      </c>
      <c r="U421">
        <v>5144</v>
      </c>
      <c r="V421">
        <v>10</v>
      </c>
      <c r="W421">
        <v>735</v>
      </c>
      <c r="X421">
        <v>1737</v>
      </c>
      <c r="Y421">
        <v>0</v>
      </c>
      <c r="Z421">
        <v>5</v>
      </c>
      <c r="AA421">
        <v>0</v>
      </c>
      <c r="AB421">
        <v>0</v>
      </c>
      <c r="AC421">
        <v>86</v>
      </c>
      <c r="AD421">
        <v>41.54</v>
      </c>
      <c r="AE421">
        <v>48.570107</v>
      </c>
      <c r="AF421">
        <v>22.2</v>
      </c>
      <c r="AG421">
        <v>22.1</v>
      </c>
      <c r="AH421">
        <v>14.5</v>
      </c>
      <c r="AI421">
        <v>37.5</v>
      </c>
      <c r="AJ421">
        <v>3.6</v>
      </c>
      <c r="AK421">
        <v>0</v>
      </c>
      <c r="AL421">
        <v>0</v>
      </c>
      <c r="AM421">
        <v>3.04</v>
      </c>
      <c r="AN421">
        <v>40.944000000000003</v>
      </c>
      <c r="AO421">
        <v>0.19400000000000001</v>
      </c>
      <c r="AP421">
        <v>14.288</v>
      </c>
      <c r="AQ421">
        <v>0.28599999999999998</v>
      </c>
      <c r="AR421">
        <v>0</v>
      </c>
      <c r="AS421">
        <v>8.4250000000000007</v>
      </c>
      <c r="AT421">
        <v>18.87</v>
      </c>
      <c r="AU421">
        <v>18.785</v>
      </c>
      <c r="AV421">
        <v>12.324999999999999</v>
      </c>
      <c r="AW421">
        <v>31.875</v>
      </c>
      <c r="AX421">
        <v>3.06</v>
      </c>
      <c r="AY421">
        <v>0</v>
      </c>
      <c r="AZ421">
        <v>0</v>
      </c>
      <c r="BA421">
        <v>577</v>
      </c>
      <c r="BB421">
        <v>0</v>
      </c>
      <c r="BC421" t="s">
        <v>74</v>
      </c>
      <c r="BD421">
        <v>0</v>
      </c>
      <c r="BE421" t="s">
        <v>68</v>
      </c>
      <c r="BF421" t="s">
        <v>75</v>
      </c>
      <c r="BG421">
        <v>1.1399999999999999</v>
      </c>
      <c r="BH421">
        <v>0</v>
      </c>
      <c r="BI421" s="1">
        <v>45824.447717673611</v>
      </c>
      <c r="BJ421">
        <v>3.6</v>
      </c>
      <c r="BK421">
        <v>0.96279999999999999</v>
      </c>
      <c r="BL421" s="36">
        <f>HLOOKUP($A421,차량별코스!$E$1:$AZ$20,_xlfn.XLOOKUP(탕데이터!$I421,차량별코스!$D$2:$D$20,차량별코스!$A$2:$A$20),0)</f>
        <v>9</v>
      </c>
      <c r="BM421">
        <f t="shared" si="96"/>
        <v>4019.2069999999999</v>
      </c>
      <c r="BN421">
        <f t="shared" si="97"/>
        <v>373.04399999999998</v>
      </c>
      <c r="BO421">
        <f>IF(COUNTIFS($BL$2:$BL421,$BL421,$O$2:$O421,$O421,$G$2:$G421,$G421)=1,_xlfn.MAXIFS($BO$2:$BO420,$O$2:$O420,$O421,$G$2:$G420,$G421)+1,_xlfn.MAXIFS($BO$2:$BO420,$O$2:$O420,$O421,$G$2:$G420,$G421))</f>
        <v>5</v>
      </c>
      <c r="BP421">
        <f t="shared" si="98"/>
        <v>396.96800000000007</v>
      </c>
      <c r="BQ421">
        <f t="shared" si="99"/>
        <v>1136.8240000000001</v>
      </c>
      <c r="BR421">
        <f t="shared" si="100"/>
        <v>745.88</v>
      </c>
      <c r="BS421">
        <f t="shared" si="101"/>
        <v>1929</v>
      </c>
      <c r="BT421">
        <f t="shared" si="102"/>
        <v>185.18400000000003</v>
      </c>
      <c r="BU421">
        <f t="shared" si="103"/>
        <v>0</v>
      </c>
      <c r="BV421">
        <f t="shared" si="104"/>
        <v>0</v>
      </c>
      <c r="BW421">
        <f t="shared" si="105"/>
        <v>4393.8560000000007</v>
      </c>
      <c r="BX421">
        <f t="shared" si="106"/>
        <v>7720</v>
      </c>
      <c r="BY421" t="str">
        <f t="shared" si="107"/>
        <v>직행1</v>
      </c>
      <c r="BZ421">
        <f t="shared" si="108"/>
        <v>9</v>
      </c>
    </row>
    <row r="422" spans="1:78" x14ac:dyDescent="0.3">
      <c r="A422" s="32">
        <f t="shared" si="109"/>
        <v>45813</v>
      </c>
      <c r="B422" s="1">
        <v>45813.539120370369</v>
      </c>
      <c r="C422" t="s">
        <v>60</v>
      </c>
      <c r="D422" t="s">
        <v>60</v>
      </c>
      <c r="E422" t="s">
        <v>60</v>
      </c>
      <c r="F422" t="s">
        <v>61</v>
      </c>
      <c r="G422" t="s">
        <v>62</v>
      </c>
      <c r="H422" t="s">
        <v>63</v>
      </c>
      <c r="I422" t="s">
        <v>78</v>
      </c>
      <c r="J422" t="s">
        <v>65</v>
      </c>
      <c r="K422" t="s">
        <v>66</v>
      </c>
      <c r="L422">
        <v>15</v>
      </c>
      <c r="M422">
        <v>3</v>
      </c>
      <c r="N422">
        <v>168</v>
      </c>
      <c r="O422">
        <v>7720</v>
      </c>
      <c r="P422" t="s">
        <v>245</v>
      </c>
      <c r="Q422" s="1">
        <v>45786.607561342593</v>
      </c>
      <c r="R422">
        <v>16.789000000000001</v>
      </c>
      <c r="S422">
        <v>5.0430000000000001</v>
      </c>
      <c r="T422">
        <v>3.3290000000000002</v>
      </c>
      <c r="U422">
        <v>1776</v>
      </c>
      <c r="V422">
        <v>11</v>
      </c>
      <c r="W422">
        <v>714</v>
      </c>
      <c r="X422">
        <v>626</v>
      </c>
      <c r="Y422">
        <v>0</v>
      </c>
      <c r="Z422">
        <v>8</v>
      </c>
      <c r="AA422">
        <v>1</v>
      </c>
      <c r="AB422">
        <v>252</v>
      </c>
      <c r="AC422">
        <v>88</v>
      </c>
      <c r="AD422">
        <v>34.03</v>
      </c>
      <c r="AE422">
        <v>57.507407000000001</v>
      </c>
      <c r="AF422">
        <v>95.7</v>
      </c>
      <c r="AG422">
        <v>0.7</v>
      </c>
      <c r="AH422">
        <v>0.9</v>
      </c>
      <c r="AI422">
        <v>2</v>
      </c>
      <c r="AJ422">
        <v>0.8</v>
      </c>
      <c r="AK422">
        <v>0</v>
      </c>
      <c r="AL422">
        <v>0</v>
      </c>
      <c r="AM422">
        <v>2.92</v>
      </c>
      <c r="AN422">
        <v>52.143999999999998</v>
      </c>
      <c r="AO422">
        <v>0.61899999999999999</v>
      </c>
      <c r="AP422">
        <v>40.203000000000003</v>
      </c>
      <c r="AQ422">
        <v>0.35699999999999998</v>
      </c>
      <c r="AR422">
        <v>0</v>
      </c>
      <c r="AS422">
        <v>47.65</v>
      </c>
      <c r="AT422">
        <v>27.114999999999998</v>
      </c>
      <c r="AU422">
        <v>0.19800000000000001</v>
      </c>
      <c r="AV422">
        <v>0.255</v>
      </c>
      <c r="AW422">
        <v>0.56699999999999995</v>
      </c>
      <c r="AX422">
        <v>0.22700000000000001</v>
      </c>
      <c r="AY422">
        <v>0</v>
      </c>
      <c r="AZ422">
        <v>0</v>
      </c>
      <c r="BA422">
        <v>163</v>
      </c>
      <c r="BB422">
        <v>0</v>
      </c>
      <c r="BC422" t="s">
        <v>74</v>
      </c>
      <c r="BD422">
        <v>0</v>
      </c>
      <c r="BE422" t="s">
        <v>68</v>
      </c>
      <c r="BF422" t="s">
        <v>75</v>
      </c>
      <c r="BG422">
        <v>1.1399999999999999</v>
      </c>
      <c r="BH422">
        <v>0</v>
      </c>
      <c r="BI422" s="1">
        <v>45824.447717673611</v>
      </c>
      <c r="BJ422">
        <v>3.6</v>
      </c>
      <c r="BK422">
        <v>0.92479999999999996</v>
      </c>
      <c r="BL422" s="36">
        <f>HLOOKUP($A422,차량별코스!$E$1:$AZ$20,_xlfn.XLOOKUP(탕데이터!$I422,차량별코스!$D$2:$D$20,차량별코스!$A$2:$A$20),0)</f>
        <v>9</v>
      </c>
      <c r="BM422">
        <f t="shared" si="96"/>
        <v>4019.2069999999999</v>
      </c>
      <c r="BN422">
        <f t="shared" si="97"/>
        <v>373.04399999999998</v>
      </c>
      <c r="BO422">
        <f>IF(COUNTIFS($BL$2:$BL422,$BL422,$O$2:$O422,$O422,$G$2:$G422,$G422)=1,_xlfn.MAXIFS($BO$2:$BO421,$O$2:$O421,$O422,$G$2:$G421,$G422)+1,_xlfn.MAXIFS($BO$2:$BO421,$O$2:$O421,$O422,$G$2:$G421,$G422))</f>
        <v>5</v>
      </c>
      <c r="BP422">
        <f t="shared" si="98"/>
        <v>974.63200000000006</v>
      </c>
      <c r="BQ422">
        <f t="shared" si="99"/>
        <v>12.431999999999999</v>
      </c>
      <c r="BR422">
        <f t="shared" si="100"/>
        <v>15.984000000000002</v>
      </c>
      <c r="BS422">
        <f t="shared" si="101"/>
        <v>35.520000000000003</v>
      </c>
      <c r="BT422">
        <f t="shared" si="102"/>
        <v>14.208</v>
      </c>
      <c r="BU422">
        <f t="shared" si="103"/>
        <v>0</v>
      </c>
      <c r="BV422">
        <f t="shared" si="104"/>
        <v>0</v>
      </c>
      <c r="BW422">
        <f t="shared" si="105"/>
        <v>1052.7760000000003</v>
      </c>
      <c r="BX422">
        <f t="shared" si="106"/>
        <v>7720</v>
      </c>
      <c r="BY422" t="str">
        <f t="shared" si="107"/>
        <v>직행1</v>
      </c>
      <c r="BZ422">
        <f t="shared" si="108"/>
        <v>9</v>
      </c>
    </row>
    <row r="423" spans="1:78" x14ac:dyDescent="0.3">
      <c r="A423" s="32">
        <f t="shared" ref="A423:A486" si="110">DATE(YEAR(B423),MONTH(B423),DAY(B423))</f>
        <v>45813</v>
      </c>
      <c r="B423" s="1">
        <v>45813.606249999997</v>
      </c>
      <c r="C423" t="s">
        <v>60</v>
      </c>
      <c r="D423" t="s">
        <v>60</v>
      </c>
      <c r="E423" t="s">
        <v>60</v>
      </c>
      <c r="F423" t="s">
        <v>61</v>
      </c>
      <c r="G423" t="s">
        <v>62</v>
      </c>
      <c r="H423" t="s">
        <v>63</v>
      </c>
      <c r="I423" t="s">
        <v>78</v>
      </c>
      <c r="J423" t="s">
        <v>65</v>
      </c>
      <c r="K423" t="s">
        <v>66</v>
      </c>
      <c r="L423">
        <v>15</v>
      </c>
      <c r="M423">
        <v>3</v>
      </c>
      <c r="N423">
        <v>168</v>
      </c>
      <c r="O423">
        <v>7720</v>
      </c>
      <c r="P423" t="s">
        <v>245</v>
      </c>
      <c r="Q423" s="1">
        <v>45786.607561342593</v>
      </c>
      <c r="R423">
        <v>18.981000000000002</v>
      </c>
      <c r="S423">
        <v>5.2190000000000003</v>
      </c>
      <c r="T423">
        <v>3.637</v>
      </c>
      <c r="U423">
        <v>1399</v>
      </c>
      <c r="V423">
        <v>121</v>
      </c>
      <c r="W423">
        <v>98</v>
      </c>
      <c r="X423">
        <v>609</v>
      </c>
      <c r="Y423">
        <v>0</v>
      </c>
      <c r="Z423">
        <v>1</v>
      </c>
      <c r="AA423">
        <v>0</v>
      </c>
      <c r="AB423">
        <v>0</v>
      </c>
      <c r="AC423">
        <v>90</v>
      </c>
      <c r="AD423">
        <v>48.84</v>
      </c>
      <c r="AE423">
        <v>57.908096</v>
      </c>
      <c r="AF423">
        <v>97.2</v>
      </c>
      <c r="AG423">
        <v>0.2</v>
      </c>
      <c r="AH423">
        <v>0.4</v>
      </c>
      <c r="AI423">
        <v>1.8</v>
      </c>
      <c r="AJ423">
        <v>0.3</v>
      </c>
      <c r="AK423">
        <v>0</v>
      </c>
      <c r="AL423">
        <v>0</v>
      </c>
      <c r="AM423">
        <v>3.19</v>
      </c>
      <c r="AN423">
        <v>47.536999999999999</v>
      </c>
      <c r="AO423">
        <v>8.6489999999999991</v>
      </c>
      <c r="AP423">
        <v>7.0049999999999999</v>
      </c>
      <c r="AQ423">
        <v>0.316</v>
      </c>
      <c r="AR423">
        <v>0</v>
      </c>
      <c r="AS423">
        <v>5.2679999999999998</v>
      </c>
      <c r="AT423">
        <v>21.06</v>
      </c>
      <c r="AU423">
        <v>4.2999999999999997E-2</v>
      </c>
      <c r="AV423">
        <v>8.6999999999999994E-2</v>
      </c>
      <c r="AW423">
        <v>0.39</v>
      </c>
      <c r="AX423">
        <v>6.5000000000000002E-2</v>
      </c>
      <c r="AY423">
        <v>0</v>
      </c>
      <c r="AZ423">
        <v>0</v>
      </c>
      <c r="BA423">
        <v>184</v>
      </c>
      <c r="BB423">
        <v>0</v>
      </c>
      <c r="BC423" t="s">
        <v>74</v>
      </c>
      <c r="BD423">
        <v>0</v>
      </c>
      <c r="BE423" t="s">
        <v>68</v>
      </c>
      <c r="BF423" t="s">
        <v>75</v>
      </c>
      <c r="BG423">
        <v>1.1399999999999999</v>
      </c>
      <c r="BH423">
        <v>0</v>
      </c>
      <c r="BI423" s="1">
        <v>45824.447717673611</v>
      </c>
      <c r="BJ423">
        <v>3.6</v>
      </c>
      <c r="BK423">
        <v>1.0103</v>
      </c>
      <c r="BL423" s="36">
        <f>HLOOKUP($A423,차량별코스!$E$1:$AZ$20,_xlfn.XLOOKUP(탕데이터!$I423,차량별코스!$D$2:$D$20,차량별코스!$A$2:$A$20),0)</f>
        <v>9</v>
      </c>
      <c r="BM423">
        <f t="shared" si="96"/>
        <v>4019.2069999999999</v>
      </c>
      <c r="BN423">
        <f t="shared" si="97"/>
        <v>373.04399999999998</v>
      </c>
      <c r="BO423">
        <f>IF(COUNTIFS($BL$2:$BL423,$BL423,$O$2:$O423,$O423,$G$2:$G423,$G423)=1,_xlfn.MAXIFS($BO$2:$BO422,$O$2:$O422,$O423,$G$2:$G422,$G423)+1,_xlfn.MAXIFS($BO$2:$BO422,$O$2:$O422,$O423,$G$2:$G422,$G423))</f>
        <v>5</v>
      </c>
      <c r="BP423">
        <f t="shared" si="98"/>
        <v>1140.828</v>
      </c>
      <c r="BQ423">
        <f t="shared" si="99"/>
        <v>2.798</v>
      </c>
      <c r="BR423">
        <f t="shared" si="100"/>
        <v>5.5960000000000001</v>
      </c>
      <c r="BS423">
        <f t="shared" si="101"/>
        <v>25.182000000000002</v>
      </c>
      <c r="BT423">
        <f t="shared" si="102"/>
        <v>4.1970000000000001</v>
      </c>
      <c r="BU423">
        <f t="shared" si="103"/>
        <v>0</v>
      </c>
      <c r="BV423">
        <f t="shared" si="104"/>
        <v>0</v>
      </c>
      <c r="BW423">
        <f t="shared" si="105"/>
        <v>1178.6009999999999</v>
      </c>
      <c r="BX423">
        <f t="shared" si="106"/>
        <v>7720</v>
      </c>
      <c r="BY423" t="str">
        <f t="shared" si="107"/>
        <v>직행1</v>
      </c>
      <c r="BZ423">
        <f t="shared" si="108"/>
        <v>9</v>
      </c>
    </row>
    <row r="424" spans="1:78" x14ac:dyDescent="0.3">
      <c r="A424" s="32">
        <f t="shared" si="110"/>
        <v>45813</v>
      </c>
      <c r="B424" s="1">
        <v>45813.623668981483</v>
      </c>
      <c r="C424" t="s">
        <v>60</v>
      </c>
      <c r="D424" t="s">
        <v>60</v>
      </c>
      <c r="E424" t="s">
        <v>60</v>
      </c>
      <c r="F424" t="s">
        <v>61</v>
      </c>
      <c r="G424" t="s">
        <v>62</v>
      </c>
      <c r="H424" t="s">
        <v>63</v>
      </c>
      <c r="I424" t="s">
        <v>78</v>
      </c>
      <c r="J424" t="s">
        <v>65</v>
      </c>
      <c r="K424" t="s">
        <v>66</v>
      </c>
      <c r="L424">
        <v>15</v>
      </c>
      <c r="M424">
        <v>3</v>
      </c>
      <c r="N424">
        <v>168</v>
      </c>
      <c r="O424">
        <v>7720</v>
      </c>
      <c r="P424" t="s">
        <v>245</v>
      </c>
      <c r="Q424" s="1">
        <v>45786.607561342593</v>
      </c>
      <c r="R424">
        <v>17.515000000000001</v>
      </c>
      <c r="S424">
        <v>5.6070000000000002</v>
      </c>
      <c r="T424">
        <v>3.1240000000000001</v>
      </c>
      <c r="U424">
        <v>1773</v>
      </c>
      <c r="V424">
        <v>504</v>
      </c>
      <c r="W424">
        <v>114</v>
      </c>
      <c r="X424">
        <v>404</v>
      </c>
      <c r="Y424">
        <v>0</v>
      </c>
      <c r="Z424">
        <v>3</v>
      </c>
      <c r="AA424">
        <v>0</v>
      </c>
      <c r="AB424">
        <v>0</v>
      </c>
      <c r="AC424">
        <v>103</v>
      </c>
      <c r="AD424">
        <v>35.56</v>
      </c>
      <c r="AE424">
        <v>54.592094000000003</v>
      </c>
      <c r="AF424">
        <v>95.1</v>
      </c>
      <c r="AG424">
        <v>0.6</v>
      </c>
      <c r="AH424">
        <v>1.6</v>
      </c>
      <c r="AI424">
        <v>1.1000000000000001</v>
      </c>
      <c r="AJ424">
        <v>1.5</v>
      </c>
      <c r="AK424">
        <v>0</v>
      </c>
      <c r="AL424">
        <v>0</v>
      </c>
      <c r="AM424">
        <v>2.74</v>
      </c>
      <c r="AN424">
        <v>52.866999999999997</v>
      </c>
      <c r="AO424">
        <v>28.425999999999998</v>
      </c>
      <c r="AP424">
        <v>6.43</v>
      </c>
      <c r="AQ424">
        <v>0.22800000000000001</v>
      </c>
      <c r="AR424">
        <v>0</v>
      </c>
      <c r="AS424">
        <v>17.128</v>
      </c>
      <c r="AT424">
        <v>26.945</v>
      </c>
      <c r="AU424">
        <v>0.17</v>
      </c>
      <c r="AV424">
        <v>0.45300000000000001</v>
      </c>
      <c r="AW424">
        <v>0.312</v>
      </c>
      <c r="AX424">
        <v>0.42499999999999999</v>
      </c>
      <c r="AY424">
        <v>0</v>
      </c>
      <c r="AZ424">
        <v>0</v>
      </c>
      <c r="BA424">
        <v>172</v>
      </c>
      <c r="BB424">
        <v>0</v>
      </c>
      <c r="BC424" t="s">
        <v>74</v>
      </c>
      <c r="BD424">
        <v>0</v>
      </c>
      <c r="BE424" t="s">
        <v>68</v>
      </c>
      <c r="BF424" t="s">
        <v>75</v>
      </c>
      <c r="BG424">
        <v>1.1399999999999999</v>
      </c>
      <c r="BH424">
        <v>0</v>
      </c>
      <c r="BI424" s="1">
        <v>45824.447717673611</v>
      </c>
      <c r="BJ424">
        <v>3.6</v>
      </c>
      <c r="BK424">
        <v>0.86770000000000003</v>
      </c>
      <c r="BL424" s="36">
        <f>HLOOKUP($A424,차량별코스!$E$1:$AZ$20,_xlfn.XLOOKUP(탕데이터!$I424,차량별코스!$D$2:$D$20,차량별코스!$A$2:$A$20),0)</f>
        <v>9</v>
      </c>
      <c r="BM424">
        <f t="shared" si="96"/>
        <v>4019.2069999999999</v>
      </c>
      <c r="BN424">
        <f t="shared" si="97"/>
        <v>373.04399999999998</v>
      </c>
      <c r="BO424">
        <f>IF(COUNTIFS($BL$2:$BL424,$BL424,$O$2:$O424,$O424,$G$2:$G424,$G424)=1,_xlfn.MAXIFS($BO$2:$BO423,$O$2:$O423,$O424,$G$2:$G423,$G424)+1,_xlfn.MAXIFS($BO$2:$BO423,$O$2:$O423,$O424,$G$2:$G423,$G424))</f>
        <v>5</v>
      </c>
      <c r="BP424">
        <f t="shared" si="98"/>
        <v>1068.1229999999998</v>
      </c>
      <c r="BQ424">
        <f t="shared" si="99"/>
        <v>10.638</v>
      </c>
      <c r="BR424">
        <f t="shared" si="100"/>
        <v>28.368000000000002</v>
      </c>
      <c r="BS424">
        <f t="shared" si="101"/>
        <v>19.503000000000004</v>
      </c>
      <c r="BT424">
        <f t="shared" si="102"/>
        <v>26.594999999999999</v>
      </c>
      <c r="BU424">
        <f t="shared" si="103"/>
        <v>0</v>
      </c>
      <c r="BV424">
        <f t="shared" si="104"/>
        <v>0</v>
      </c>
      <c r="BW424">
        <f t="shared" si="105"/>
        <v>1153.2269999999996</v>
      </c>
      <c r="BX424">
        <f t="shared" si="106"/>
        <v>7720</v>
      </c>
      <c r="BY424" t="str">
        <f t="shared" si="107"/>
        <v>직행1</v>
      </c>
      <c r="BZ424">
        <f t="shared" si="108"/>
        <v>9</v>
      </c>
    </row>
    <row r="425" spans="1:78" x14ac:dyDescent="0.3">
      <c r="A425" s="32">
        <f t="shared" si="110"/>
        <v>45813</v>
      </c>
      <c r="B425" s="1">
        <v>45813.649652777778</v>
      </c>
      <c r="C425" t="s">
        <v>60</v>
      </c>
      <c r="D425" t="s">
        <v>60</v>
      </c>
      <c r="E425" t="s">
        <v>60</v>
      </c>
      <c r="F425" t="s">
        <v>61</v>
      </c>
      <c r="G425" t="s">
        <v>62</v>
      </c>
      <c r="H425" t="s">
        <v>63</v>
      </c>
      <c r="I425" t="s">
        <v>78</v>
      </c>
      <c r="J425" t="s">
        <v>65</v>
      </c>
      <c r="K425" t="s">
        <v>66</v>
      </c>
      <c r="L425">
        <v>15</v>
      </c>
      <c r="M425">
        <v>3</v>
      </c>
      <c r="N425">
        <v>168</v>
      </c>
      <c r="O425">
        <v>7720</v>
      </c>
      <c r="P425" t="s">
        <v>245</v>
      </c>
      <c r="Q425" s="1">
        <v>45786.607561342593</v>
      </c>
      <c r="R425">
        <v>101.068</v>
      </c>
      <c r="S425">
        <v>40.122</v>
      </c>
      <c r="T425">
        <v>2.5190000000000001</v>
      </c>
      <c r="U425">
        <v>15446</v>
      </c>
      <c r="V425">
        <v>269</v>
      </c>
      <c r="W425">
        <v>6568</v>
      </c>
      <c r="X425">
        <v>3072</v>
      </c>
      <c r="Y425">
        <v>0</v>
      </c>
      <c r="Z425">
        <v>20</v>
      </c>
      <c r="AA425">
        <v>1</v>
      </c>
      <c r="AB425">
        <v>3557</v>
      </c>
      <c r="AC425">
        <v>106</v>
      </c>
      <c r="AD425">
        <v>23.56</v>
      </c>
      <c r="AE425">
        <v>42.263303000000001</v>
      </c>
      <c r="AF425">
        <v>84.2</v>
      </c>
      <c r="AG425">
        <v>4.5999999999999996</v>
      </c>
      <c r="AH425">
        <v>5.0999999999999996</v>
      </c>
      <c r="AI425">
        <v>4.5</v>
      </c>
      <c r="AJ425">
        <v>1.5</v>
      </c>
      <c r="AK425">
        <v>0.1</v>
      </c>
      <c r="AL425">
        <v>0</v>
      </c>
      <c r="AM425">
        <v>2.21</v>
      </c>
      <c r="AN425">
        <v>50.412999999999997</v>
      </c>
      <c r="AO425">
        <v>1.742</v>
      </c>
      <c r="AP425">
        <v>42.521999999999998</v>
      </c>
      <c r="AQ425">
        <v>0.29699999999999999</v>
      </c>
      <c r="AR425">
        <v>0</v>
      </c>
      <c r="AS425">
        <v>19.789000000000001</v>
      </c>
      <c r="AT425">
        <v>216.113</v>
      </c>
      <c r="AU425">
        <v>11.807</v>
      </c>
      <c r="AV425">
        <v>13.09</v>
      </c>
      <c r="AW425">
        <v>11.55</v>
      </c>
      <c r="AX425">
        <v>3.85</v>
      </c>
      <c r="AY425">
        <v>0.25700000000000001</v>
      </c>
      <c r="AZ425">
        <v>0</v>
      </c>
      <c r="BA425">
        <v>968</v>
      </c>
      <c r="BB425">
        <v>0</v>
      </c>
      <c r="BC425" t="s">
        <v>74</v>
      </c>
      <c r="BD425">
        <v>0</v>
      </c>
      <c r="BE425" t="s">
        <v>68</v>
      </c>
      <c r="BF425" t="s">
        <v>75</v>
      </c>
      <c r="BG425">
        <v>1.1399999999999999</v>
      </c>
      <c r="BH425">
        <v>0</v>
      </c>
      <c r="BI425" s="1">
        <v>45824.447717673611</v>
      </c>
      <c r="BJ425">
        <v>3.6</v>
      </c>
      <c r="BK425">
        <v>0.69969999999999999</v>
      </c>
      <c r="BL425" s="36">
        <f>HLOOKUP($A425,차량별코스!$E$1:$AZ$20,_xlfn.XLOOKUP(탕데이터!$I425,차량별코스!$D$2:$D$20,차량별코스!$A$2:$A$20),0)</f>
        <v>9</v>
      </c>
      <c r="BM425">
        <f t="shared" si="96"/>
        <v>4019.2069999999999</v>
      </c>
      <c r="BN425">
        <f t="shared" si="97"/>
        <v>373.04399999999998</v>
      </c>
      <c r="BO425">
        <f>IF(COUNTIFS($BL$2:$BL425,$BL425,$O$2:$O425,$O425,$G$2:$G425,$G425)=1,_xlfn.MAXIFS($BO$2:$BO424,$O$2:$O424,$O425,$G$2:$G424,$G425)+1,_xlfn.MAXIFS($BO$2:$BO424,$O$2:$O424,$O425,$G$2:$G424,$G425))</f>
        <v>5</v>
      </c>
      <c r="BP425">
        <f t="shared" si="98"/>
        <v>6168.5320000000011</v>
      </c>
      <c r="BQ425">
        <f t="shared" si="99"/>
        <v>710.51599999999996</v>
      </c>
      <c r="BR425">
        <f t="shared" si="100"/>
        <v>787.74599999999998</v>
      </c>
      <c r="BS425">
        <f t="shared" si="101"/>
        <v>695.06999999999994</v>
      </c>
      <c r="BT425">
        <f t="shared" si="102"/>
        <v>231.69</v>
      </c>
      <c r="BU425">
        <f t="shared" si="103"/>
        <v>15.446</v>
      </c>
      <c r="BV425">
        <f t="shared" si="104"/>
        <v>0</v>
      </c>
      <c r="BW425">
        <f t="shared" si="105"/>
        <v>8609.0000000000018</v>
      </c>
      <c r="BX425">
        <f t="shared" si="106"/>
        <v>7720</v>
      </c>
      <c r="BY425" t="str">
        <f t="shared" si="107"/>
        <v>직행1</v>
      </c>
      <c r="BZ425">
        <f t="shared" si="108"/>
        <v>9</v>
      </c>
    </row>
    <row r="426" spans="1:78" x14ac:dyDescent="0.3">
      <c r="A426" s="32">
        <f t="shared" si="110"/>
        <v>45813</v>
      </c>
      <c r="B426" s="1">
        <v>45813.831261574072</v>
      </c>
      <c r="C426" t="s">
        <v>60</v>
      </c>
      <c r="D426" t="s">
        <v>60</v>
      </c>
      <c r="E426" t="s">
        <v>60</v>
      </c>
      <c r="F426" t="s">
        <v>61</v>
      </c>
      <c r="G426" t="s">
        <v>62</v>
      </c>
      <c r="H426" t="s">
        <v>63</v>
      </c>
      <c r="I426" t="s">
        <v>78</v>
      </c>
      <c r="J426" t="s">
        <v>65</v>
      </c>
      <c r="K426" t="s">
        <v>66</v>
      </c>
      <c r="L426">
        <v>15</v>
      </c>
      <c r="M426">
        <v>3</v>
      </c>
      <c r="N426">
        <v>168</v>
      </c>
      <c r="O426">
        <v>7720</v>
      </c>
      <c r="P426" t="s">
        <v>245</v>
      </c>
      <c r="Q426" s="1">
        <v>45786.607561342593</v>
      </c>
      <c r="R426">
        <v>60.542999999999999</v>
      </c>
      <c r="S426">
        <v>18.062000000000001</v>
      </c>
      <c r="T426">
        <v>3.3519999999999999</v>
      </c>
      <c r="U426">
        <v>6531</v>
      </c>
      <c r="V426">
        <v>324</v>
      </c>
      <c r="W426">
        <v>1821</v>
      </c>
      <c r="X426">
        <v>2071</v>
      </c>
      <c r="Y426">
        <v>0</v>
      </c>
      <c r="Z426">
        <v>2</v>
      </c>
      <c r="AA426">
        <v>1</v>
      </c>
      <c r="AB426">
        <v>132</v>
      </c>
      <c r="AC426">
        <v>98</v>
      </c>
      <c r="AD426">
        <v>33.369999999999997</v>
      </c>
      <c r="AE426">
        <v>49.693309999999997</v>
      </c>
      <c r="AF426">
        <v>88.9</v>
      </c>
      <c r="AG426">
        <v>2.8</v>
      </c>
      <c r="AH426">
        <v>3.1</v>
      </c>
      <c r="AI426">
        <v>2.9</v>
      </c>
      <c r="AJ426">
        <v>2.2999999999999998</v>
      </c>
      <c r="AK426">
        <v>0</v>
      </c>
      <c r="AL426">
        <v>0</v>
      </c>
      <c r="AM426">
        <v>2.94</v>
      </c>
      <c r="AN426">
        <v>43.628</v>
      </c>
      <c r="AO426">
        <v>4.9610000000000003</v>
      </c>
      <c r="AP426">
        <v>27.882000000000001</v>
      </c>
      <c r="AQ426">
        <v>0.33</v>
      </c>
      <c r="AR426">
        <v>0</v>
      </c>
      <c r="AS426">
        <v>3.3029999999999999</v>
      </c>
      <c r="AT426">
        <v>96.308000000000007</v>
      </c>
      <c r="AU426">
        <v>3.0329999999999999</v>
      </c>
      <c r="AV426">
        <v>3.3580000000000001</v>
      </c>
      <c r="AW426">
        <v>3.1419999999999999</v>
      </c>
      <c r="AX426">
        <v>2.492</v>
      </c>
      <c r="AY426">
        <v>0</v>
      </c>
      <c r="AZ426">
        <v>0</v>
      </c>
      <c r="BA426">
        <v>586</v>
      </c>
      <c r="BB426">
        <v>0</v>
      </c>
      <c r="BC426" t="s">
        <v>74</v>
      </c>
      <c r="BD426">
        <v>0</v>
      </c>
      <c r="BE426" t="s">
        <v>68</v>
      </c>
      <c r="BF426" t="s">
        <v>75</v>
      </c>
      <c r="BG426">
        <v>1.1399999999999999</v>
      </c>
      <c r="BH426">
        <v>0</v>
      </c>
      <c r="BI426" s="1">
        <v>45824.447717673611</v>
      </c>
      <c r="BJ426">
        <v>3.6</v>
      </c>
      <c r="BK426">
        <v>0.93110000000000004</v>
      </c>
      <c r="BL426" s="36">
        <f>HLOOKUP($A426,차량별코스!$E$1:$AZ$20,_xlfn.XLOOKUP(탕데이터!$I426,차량별코스!$D$2:$D$20,차량별코스!$A$2:$A$20),0)</f>
        <v>9</v>
      </c>
      <c r="BM426">
        <f t="shared" si="96"/>
        <v>4019.2069999999999</v>
      </c>
      <c r="BN426">
        <f t="shared" si="97"/>
        <v>373.04399999999998</v>
      </c>
      <c r="BO426">
        <f>IF(COUNTIFS($BL$2:$BL426,$BL426,$O$2:$O426,$O426,$G$2:$G426,$G426)=1,_xlfn.MAXIFS($BO$2:$BO425,$O$2:$O425,$O426,$G$2:$G425,$G426)+1,_xlfn.MAXIFS($BO$2:$BO425,$O$2:$O425,$O426,$G$2:$G425,$G426))</f>
        <v>5</v>
      </c>
      <c r="BP426">
        <f t="shared" si="98"/>
        <v>3661.0590000000002</v>
      </c>
      <c r="BQ426">
        <f t="shared" si="99"/>
        <v>182.86799999999999</v>
      </c>
      <c r="BR426">
        <f t="shared" si="100"/>
        <v>202.46100000000001</v>
      </c>
      <c r="BS426">
        <f t="shared" si="101"/>
        <v>189.399</v>
      </c>
      <c r="BT426">
        <f t="shared" si="102"/>
        <v>150.21299999999999</v>
      </c>
      <c r="BU426">
        <f t="shared" si="103"/>
        <v>0</v>
      </c>
      <c r="BV426">
        <f t="shared" si="104"/>
        <v>0</v>
      </c>
      <c r="BW426">
        <f t="shared" si="105"/>
        <v>4386</v>
      </c>
      <c r="BX426">
        <f t="shared" si="106"/>
        <v>7720</v>
      </c>
      <c r="BY426" t="str">
        <f t="shared" si="107"/>
        <v>직행1</v>
      </c>
      <c r="BZ426">
        <f t="shared" si="108"/>
        <v>9</v>
      </c>
    </row>
    <row r="427" spans="1:78" x14ac:dyDescent="0.3">
      <c r="A427" s="32">
        <f t="shared" si="110"/>
        <v>45814</v>
      </c>
      <c r="B427" s="1">
        <v>45814.301423611112</v>
      </c>
      <c r="C427" t="s">
        <v>60</v>
      </c>
      <c r="D427" t="s">
        <v>60</v>
      </c>
      <c r="E427" t="s">
        <v>60</v>
      </c>
      <c r="F427" t="s">
        <v>61</v>
      </c>
      <c r="G427" t="s">
        <v>62</v>
      </c>
      <c r="H427" t="s">
        <v>63</v>
      </c>
      <c r="I427" t="s">
        <v>78</v>
      </c>
      <c r="J427" t="s">
        <v>65</v>
      </c>
      <c r="K427" t="s">
        <v>66</v>
      </c>
      <c r="L427">
        <v>15</v>
      </c>
      <c r="M427">
        <v>3</v>
      </c>
      <c r="N427">
        <v>168</v>
      </c>
      <c r="O427">
        <v>7720</v>
      </c>
      <c r="P427" t="s">
        <v>245</v>
      </c>
      <c r="Q427" s="1">
        <v>45786.607561342593</v>
      </c>
      <c r="R427">
        <v>47.261000000000003</v>
      </c>
      <c r="S427">
        <v>12.718</v>
      </c>
      <c r="T427">
        <v>3.7160000000000002</v>
      </c>
      <c r="U427">
        <v>4611</v>
      </c>
      <c r="V427">
        <v>359</v>
      </c>
      <c r="W427">
        <v>688</v>
      </c>
      <c r="X427">
        <v>1719</v>
      </c>
      <c r="Y427">
        <v>0</v>
      </c>
      <c r="Z427">
        <v>10</v>
      </c>
      <c r="AA427">
        <v>0</v>
      </c>
      <c r="AB427">
        <v>0</v>
      </c>
      <c r="AC427">
        <v>85</v>
      </c>
      <c r="AD427">
        <v>36.9</v>
      </c>
      <c r="AE427">
        <v>47.738382999999999</v>
      </c>
      <c r="AF427">
        <v>87.5</v>
      </c>
      <c r="AG427">
        <v>2.9</v>
      </c>
      <c r="AH427">
        <v>3.9</v>
      </c>
      <c r="AI427">
        <v>5.4</v>
      </c>
      <c r="AJ427">
        <v>0.2</v>
      </c>
      <c r="AK427">
        <v>0</v>
      </c>
      <c r="AL427">
        <v>0</v>
      </c>
      <c r="AM427">
        <v>3.26</v>
      </c>
      <c r="AN427">
        <v>36.988</v>
      </c>
      <c r="AO427">
        <v>7.7859999999999996</v>
      </c>
      <c r="AP427">
        <v>14.920999999999999</v>
      </c>
      <c r="AQ427">
        <v>0.36</v>
      </c>
      <c r="AR427">
        <v>0</v>
      </c>
      <c r="AS427">
        <v>21.158999999999999</v>
      </c>
      <c r="AT427">
        <v>67.082999999999998</v>
      </c>
      <c r="AU427">
        <v>2.2229999999999999</v>
      </c>
      <c r="AV427">
        <v>2.99</v>
      </c>
      <c r="AW427">
        <v>4.1399999999999997</v>
      </c>
      <c r="AX427">
        <v>0.153</v>
      </c>
      <c r="AY427">
        <v>0</v>
      </c>
      <c r="AZ427">
        <v>0</v>
      </c>
      <c r="BA427">
        <v>458</v>
      </c>
      <c r="BB427">
        <v>0</v>
      </c>
      <c r="BC427" t="s">
        <v>74</v>
      </c>
      <c r="BD427">
        <v>0</v>
      </c>
      <c r="BE427" t="s">
        <v>68</v>
      </c>
      <c r="BF427" t="s">
        <v>75</v>
      </c>
      <c r="BG427">
        <v>1.1399999999999999</v>
      </c>
      <c r="BH427">
        <v>0</v>
      </c>
      <c r="BI427" s="1">
        <v>45824.447717673611</v>
      </c>
      <c r="BJ427">
        <v>3.6</v>
      </c>
      <c r="BK427">
        <v>1.0322</v>
      </c>
      <c r="BL427" s="36">
        <f>HLOOKUP($A427,차량별코스!$E$1:$AZ$20,_xlfn.XLOOKUP(탕데이터!$I427,차량별코스!$D$2:$D$20,차량별코스!$A$2:$A$20),0)</f>
        <v>10</v>
      </c>
      <c r="BM427">
        <f t="shared" si="96"/>
        <v>4019.2069999999999</v>
      </c>
      <c r="BN427">
        <f t="shared" si="97"/>
        <v>273.38499999999999</v>
      </c>
      <c r="BO427">
        <f>IF(COUNTIFS($BL$2:$BL427,$BL427,$O$2:$O427,$O427,$G$2:$G427,$G427)=1,_xlfn.MAXIFS($BO$2:$BO426,$O$2:$O426,$O427,$G$2:$G426,$G427)+1,_xlfn.MAXIFS($BO$2:$BO426,$O$2:$O426,$O427,$G$2:$G426,$G427))</f>
        <v>6</v>
      </c>
      <c r="BP427">
        <f t="shared" si="98"/>
        <v>2987.625</v>
      </c>
      <c r="BQ427">
        <f t="shared" si="99"/>
        <v>133.71899999999999</v>
      </c>
      <c r="BR427">
        <f t="shared" si="100"/>
        <v>179.82900000000001</v>
      </c>
      <c r="BS427">
        <f t="shared" si="101"/>
        <v>248.99400000000003</v>
      </c>
      <c r="BT427">
        <f t="shared" si="102"/>
        <v>9.2219999999999995</v>
      </c>
      <c r="BU427">
        <f t="shared" si="103"/>
        <v>0</v>
      </c>
      <c r="BV427">
        <f t="shared" si="104"/>
        <v>0</v>
      </c>
      <c r="BW427">
        <f t="shared" si="105"/>
        <v>3559.3890000000006</v>
      </c>
      <c r="BX427">
        <f t="shared" si="106"/>
        <v>7720</v>
      </c>
      <c r="BY427" t="str">
        <f t="shared" si="107"/>
        <v>직행1</v>
      </c>
      <c r="BZ427">
        <f t="shared" si="108"/>
        <v>10</v>
      </c>
    </row>
    <row r="428" spans="1:78" x14ac:dyDescent="0.3">
      <c r="A428" s="32">
        <f t="shared" si="110"/>
        <v>45814</v>
      </c>
      <c r="B428" s="1">
        <v>45814.501620370371</v>
      </c>
      <c r="C428" t="s">
        <v>60</v>
      </c>
      <c r="D428" t="s">
        <v>60</v>
      </c>
      <c r="E428" t="s">
        <v>60</v>
      </c>
      <c r="F428" t="s">
        <v>61</v>
      </c>
      <c r="G428" t="s">
        <v>62</v>
      </c>
      <c r="H428" t="s">
        <v>63</v>
      </c>
      <c r="I428" t="s">
        <v>78</v>
      </c>
      <c r="J428" t="s">
        <v>65</v>
      </c>
      <c r="K428" t="s">
        <v>66</v>
      </c>
      <c r="L428">
        <v>15</v>
      </c>
      <c r="M428">
        <v>3</v>
      </c>
      <c r="N428">
        <v>168</v>
      </c>
      <c r="O428">
        <v>7720</v>
      </c>
      <c r="P428" t="s">
        <v>245</v>
      </c>
      <c r="Q428" s="1">
        <v>45786.607561342593</v>
      </c>
      <c r="R428">
        <v>17.591999999999999</v>
      </c>
      <c r="S428">
        <v>5.492</v>
      </c>
      <c r="T428">
        <v>3.2029999999999998</v>
      </c>
      <c r="U428">
        <v>2413</v>
      </c>
      <c r="V428">
        <v>192</v>
      </c>
      <c r="W428">
        <v>860</v>
      </c>
      <c r="X428">
        <v>529</v>
      </c>
      <c r="Y428">
        <v>0</v>
      </c>
      <c r="Z428">
        <v>0</v>
      </c>
      <c r="AA428">
        <v>1</v>
      </c>
      <c r="AB428">
        <v>229</v>
      </c>
      <c r="AC428">
        <v>83</v>
      </c>
      <c r="AD428">
        <v>26.25</v>
      </c>
      <c r="AE428">
        <v>46.532787999999996</v>
      </c>
      <c r="AF428">
        <v>95.8</v>
      </c>
      <c r="AG428">
        <v>0.8</v>
      </c>
      <c r="AH428">
        <v>1.2</v>
      </c>
      <c r="AI428">
        <v>2.1</v>
      </c>
      <c r="AJ428">
        <v>0.1</v>
      </c>
      <c r="AK428">
        <v>0</v>
      </c>
      <c r="AL428">
        <v>0</v>
      </c>
      <c r="AM428">
        <v>2.81</v>
      </c>
      <c r="AN428">
        <v>42.643000000000001</v>
      </c>
      <c r="AO428">
        <v>7.9569999999999999</v>
      </c>
      <c r="AP428">
        <v>35.64</v>
      </c>
      <c r="AQ428">
        <v>0.28399999999999997</v>
      </c>
      <c r="AR428">
        <v>0</v>
      </c>
      <c r="AS428">
        <v>0</v>
      </c>
      <c r="AT428">
        <v>38.32</v>
      </c>
      <c r="AU428">
        <v>0.32</v>
      </c>
      <c r="AV428">
        <v>0.48</v>
      </c>
      <c r="AW428">
        <v>0.84</v>
      </c>
      <c r="AX428">
        <v>0.04</v>
      </c>
      <c r="AY428">
        <v>0</v>
      </c>
      <c r="AZ428">
        <v>0</v>
      </c>
      <c r="BA428">
        <v>174</v>
      </c>
      <c r="BB428">
        <v>0</v>
      </c>
      <c r="BC428" t="s">
        <v>74</v>
      </c>
      <c r="BD428">
        <v>0</v>
      </c>
      <c r="BE428" t="s">
        <v>68</v>
      </c>
      <c r="BF428" t="s">
        <v>75</v>
      </c>
      <c r="BG428">
        <v>1.1399999999999999</v>
      </c>
      <c r="BH428">
        <v>0</v>
      </c>
      <c r="BI428" s="1">
        <v>45824.447717673611</v>
      </c>
      <c r="BJ428">
        <v>3.6</v>
      </c>
      <c r="BK428">
        <v>0.88980000000000004</v>
      </c>
      <c r="BL428" s="36">
        <f>HLOOKUP($A428,차량별코스!$E$1:$AZ$20,_xlfn.XLOOKUP(탕데이터!$I428,차량별코스!$D$2:$D$20,차량별코스!$A$2:$A$20),0)</f>
        <v>10</v>
      </c>
      <c r="BM428">
        <f t="shared" si="96"/>
        <v>4019.2069999999999</v>
      </c>
      <c r="BN428">
        <f t="shared" si="97"/>
        <v>273.38499999999999</v>
      </c>
      <c r="BO428">
        <f>IF(COUNTIFS($BL$2:$BL428,$BL428,$O$2:$O428,$O428,$G$2:$G428,$G428)=1,_xlfn.MAXIFS($BO$2:$BO427,$O$2:$O427,$O428,$G$2:$G427,$G428)+1,_xlfn.MAXIFS($BO$2:$BO427,$O$2:$O427,$O428,$G$2:$G427,$G428))</f>
        <v>6</v>
      </c>
      <c r="BP428">
        <f t="shared" si="98"/>
        <v>1259.654</v>
      </c>
      <c r="BQ428">
        <f t="shared" si="99"/>
        <v>19.304000000000002</v>
      </c>
      <c r="BR428">
        <f t="shared" si="100"/>
        <v>28.956</v>
      </c>
      <c r="BS428">
        <f t="shared" si="101"/>
        <v>50.673000000000002</v>
      </c>
      <c r="BT428">
        <f t="shared" si="102"/>
        <v>2.4130000000000003</v>
      </c>
      <c r="BU428">
        <f t="shared" si="103"/>
        <v>0</v>
      </c>
      <c r="BV428">
        <f t="shared" si="104"/>
        <v>0</v>
      </c>
      <c r="BW428">
        <f t="shared" si="105"/>
        <v>1361</v>
      </c>
      <c r="BX428">
        <f t="shared" si="106"/>
        <v>7720</v>
      </c>
      <c r="BY428" t="str">
        <f t="shared" si="107"/>
        <v>직행1</v>
      </c>
      <c r="BZ428">
        <f t="shared" si="108"/>
        <v>10</v>
      </c>
    </row>
    <row r="429" spans="1:78" x14ac:dyDescent="0.3">
      <c r="A429" s="32">
        <f t="shared" si="110"/>
        <v>45814</v>
      </c>
      <c r="B429" s="1">
        <v>45814.531111111108</v>
      </c>
      <c r="C429" t="s">
        <v>60</v>
      </c>
      <c r="D429" t="s">
        <v>60</v>
      </c>
      <c r="E429" t="s">
        <v>60</v>
      </c>
      <c r="F429" t="s">
        <v>61</v>
      </c>
      <c r="G429" t="s">
        <v>62</v>
      </c>
      <c r="H429" t="s">
        <v>63</v>
      </c>
      <c r="I429" t="s">
        <v>78</v>
      </c>
      <c r="J429" t="s">
        <v>65</v>
      </c>
      <c r="K429" t="s">
        <v>66</v>
      </c>
      <c r="L429">
        <v>15</v>
      </c>
      <c r="M429">
        <v>3</v>
      </c>
      <c r="N429">
        <v>168</v>
      </c>
      <c r="O429">
        <v>7720</v>
      </c>
      <c r="P429" t="s">
        <v>245</v>
      </c>
      <c r="Q429" s="1">
        <v>45786.607561342593</v>
      </c>
      <c r="R429">
        <v>28.204000000000001</v>
      </c>
      <c r="S429">
        <v>6.93</v>
      </c>
      <c r="T429">
        <v>4.07</v>
      </c>
      <c r="U429">
        <v>2584</v>
      </c>
      <c r="V429">
        <v>20</v>
      </c>
      <c r="W429">
        <v>444</v>
      </c>
      <c r="X429">
        <v>1120</v>
      </c>
      <c r="Y429">
        <v>0</v>
      </c>
      <c r="Z429">
        <v>8</v>
      </c>
      <c r="AA429">
        <v>0</v>
      </c>
      <c r="AB429">
        <v>0</v>
      </c>
      <c r="AC429">
        <v>101</v>
      </c>
      <c r="AD429">
        <v>39.29</v>
      </c>
      <c r="AE429">
        <v>47.893574999999998</v>
      </c>
      <c r="AF429">
        <v>94</v>
      </c>
      <c r="AG429">
        <v>1.6</v>
      </c>
      <c r="AH429">
        <v>1.9</v>
      </c>
      <c r="AI429">
        <v>1.5</v>
      </c>
      <c r="AJ429">
        <v>1.1000000000000001</v>
      </c>
      <c r="AK429">
        <v>0</v>
      </c>
      <c r="AL429">
        <v>0</v>
      </c>
      <c r="AM429">
        <v>3.57</v>
      </c>
      <c r="AN429">
        <v>33.222999999999999</v>
      </c>
      <c r="AO429">
        <v>0.77400000000000002</v>
      </c>
      <c r="AP429">
        <v>17.183</v>
      </c>
      <c r="AQ429">
        <v>0.39</v>
      </c>
      <c r="AR429">
        <v>0</v>
      </c>
      <c r="AS429">
        <v>28.364999999999998</v>
      </c>
      <c r="AT429">
        <v>39.167000000000002</v>
      </c>
      <c r="AU429">
        <v>0.66700000000000004</v>
      </c>
      <c r="AV429">
        <v>0.79200000000000004</v>
      </c>
      <c r="AW429">
        <v>0.625</v>
      </c>
      <c r="AX429">
        <v>0.45800000000000002</v>
      </c>
      <c r="AY429">
        <v>0</v>
      </c>
      <c r="AZ429">
        <v>0</v>
      </c>
      <c r="BA429">
        <v>275</v>
      </c>
      <c r="BB429">
        <v>0</v>
      </c>
      <c r="BC429" t="s">
        <v>74</v>
      </c>
      <c r="BD429">
        <v>0</v>
      </c>
      <c r="BE429" t="s">
        <v>68</v>
      </c>
      <c r="BF429" t="s">
        <v>75</v>
      </c>
      <c r="BG429">
        <v>1.1399999999999999</v>
      </c>
      <c r="BH429">
        <v>0</v>
      </c>
      <c r="BI429" s="1">
        <v>45824.447717673611</v>
      </c>
      <c r="BJ429">
        <v>3.6</v>
      </c>
      <c r="BK429">
        <v>1.1305000000000001</v>
      </c>
      <c r="BL429" s="36">
        <f>HLOOKUP($A429,차량별코스!$E$1:$AZ$20,_xlfn.XLOOKUP(탕데이터!$I429,차량별코스!$D$2:$D$20,차량별코스!$A$2:$A$20),0)</f>
        <v>10</v>
      </c>
      <c r="BM429">
        <f t="shared" si="96"/>
        <v>4019.2069999999999</v>
      </c>
      <c r="BN429">
        <f t="shared" si="97"/>
        <v>273.38499999999999</v>
      </c>
      <c r="BO429">
        <f>IF(COUNTIFS($BL$2:$BL429,$BL429,$O$2:$O429,$O429,$G$2:$G429,$G429)=1,_xlfn.MAXIFS($BO$2:$BO428,$O$2:$O428,$O429,$G$2:$G428,$G429)+1,_xlfn.MAXIFS($BO$2:$BO428,$O$2:$O428,$O429,$G$2:$G428,$G429))</f>
        <v>6</v>
      </c>
      <c r="BP429">
        <f t="shared" si="98"/>
        <v>1964.96</v>
      </c>
      <c r="BQ429">
        <f t="shared" si="99"/>
        <v>41.344000000000001</v>
      </c>
      <c r="BR429">
        <f t="shared" si="100"/>
        <v>49.095999999999997</v>
      </c>
      <c r="BS429">
        <f t="shared" si="101"/>
        <v>38.76</v>
      </c>
      <c r="BT429">
        <f t="shared" si="102"/>
        <v>28.424000000000003</v>
      </c>
      <c r="BU429">
        <f t="shared" si="103"/>
        <v>0</v>
      </c>
      <c r="BV429">
        <f t="shared" si="104"/>
        <v>0</v>
      </c>
      <c r="BW429">
        <f t="shared" si="105"/>
        <v>2122.5840000000003</v>
      </c>
      <c r="BX429">
        <f t="shared" si="106"/>
        <v>7720</v>
      </c>
      <c r="BY429" t="str">
        <f t="shared" si="107"/>
        <v>직행1</v>
      </c>
      <c r="BZ429">
        <f t="shared" si="108"/>
        <v>10</v>
      </c>
    </row>
    <row r="430" spans="1:78" x14ac:dyDescent="0.3">
      <c r="A430" s="32">
        <f t="shared" si="110"/>
        <v>45814</v>
      </c>
      <c r="B430" s="1">
        <v>45814.562152777777</v>
      </c>
      <c r="C430" t="s">
        <v>60</v>
      </c>
      <c r="D430" t="s">
        <v>60</v>
      </c>
      <c r="E430" t="s">
        <v>60</v>
      </c>
      <c r="F430" t="s">
        <v>61</v>
      </c>
      <c r="G430" t="s">
        <v>62</v>
      </c>
      <c r="H430" t="s">
        <v>63</v>
      </c>
      <c r="I430" t="s">
        <v>78</v>
      </c>
      <c r="J430" t="s">
        <v>65</v>
      </c>
      <c r="K430" t="s">
        <v>66</v>
      </c>
      <c r="L430">
        <v>15</v>
      </c>
      <c r="M430">
        <v>3</v>
      </c>
      <c r="N430">
        <v>168</v>
      </c>
      <c r="O430">
        <v>7720</v>
      </c>
      <c r="P430" t="s">
        <v>245</v>
      </c>
      <c r="Q430" s="1">
        <v>45786.607561342593</v>
      </c>
      <c r="R430">
        <v>69.680000000000007</v>
      </c>
      <c r="S430">
        <v>24.948</v>
      </c>
      <c r="T430">
        <v>2.7930000000000001</v>
      </c>
      <c r="U430">
        <v>7301</v>
      </c>
      <c r="V430">
        <v>26</v>
      </c>
      <c r="W430">
        <v>1554</v>
      </c>
      <c r="X430">
        <v>2278</v>
      </c>
      <c r="Y430">
        <v>0</v>
      </c>
      <c r="Z430">
        <v>29</v>
      </c>
      <c r="AA430">
        <v>0</v>
      </c>
      <c r="AB430">
        <v>0</v>
      </c>
      <c r="AC430">
        <v>94</v>
      </c>
      <c r="AD430">
        <v>34.36</v>
      </c>
      <c r="AE430">
        <v>43.846870000000003</v>
      </c>
      <c r="AF430">
        <v>71.099999999999994</v>
      </c>
      <c r="AG430">
        <v>8.4</v>
      </c>
      <c r="AH430">
        <v>11.6</v>
      </c>
      <c r="AI430">
        <v>7.6</v>
      </c>
      <c r="AJ430">
        <v>1.4</v>
      </c>
      <c r="AK430">
        <v>0</v>
      </c>
      <c r="AL430">
        <v>0</v>
      </c>
      <c r="AM430">
        <v>2.4500000000000002</v>
      </c>
      <c r="AN430">
        <v>46.598999999999997</v>
      </c>
      <c r="AO430">
        <v>0.35599999999999998</v>
      </c>
      <c r="AP430">
        <v>21.285</v>
      </c>
      <c r="AQ430">
        <v>0.316</v>
      </c>
      <c r="AR430">
        <v>0</v>
      </c>
      <c r="AS430">
        <v>41.619</v>
      </c>
      <c r="AT430">
        <v>86.504999999999995</v>
      </c>
      <c r="AU430">
        <v>10.220000000000001</v>
      </c>
      <c r="AV430">
        <v>14.113</v>
      </c>
      <c r="AW430">
        <v>9.2469999999999999</v>
      </c>
      <c r="AX430">
        <v>1.7030000000000001</v>
      </c>
      <c r="AY430">
        <v>0</v>
      </c>
      <c r="AZ430">
        <v>0</v>
      </c>
      <c r="BA430">
        <v>676</v>
      </c>
      <c r="BB430">
        <v>0</v>
      </c>
      <c r="BC430" t="s">
        <v>74</v>
      </c>
      <c r="BD430">
        <v>0</v>
      </c>
      <c r="BE430" t="s">
        <v>68</v>
      </c>
      <c r="BF430" t="s">
        <v>75</v>
      </c>
      <c r="BG430">
        <v>1.1399999999999999</v>
      </c>
      <c r="BH430">
        <v>0</v>
      </c>
      <c r="BI430" s="1">
        <v>45824.447717673611</v>
      </c>
      <c r="BJ430">
        <v>3.6</v>
      </c>
      <c r="BK430">
        <v>0.77580000000000005</v>
      </c>
      <c r="BL430" s="36">
        <f>HLOOKUP($A430,차량별코스!$E$1:$AZ$20,_xlfn.XLOOKUP(탕데이터!$I430,차량별코스!$D$2:$D$20,차량별코스!$A$2:$A$20),0)</f>
        <v>10</v>
      </c>
      <c r="BM430">
        <f t="shared" si="96"/>
        <v>4019.2069999999999</v>
      </c>
      <c r="BN430">
        <f t="shared" si="97"/>
        <v>273.38499999999999</v>
      </c>
      <c r="BO430">
        <f>IF(COUNTIFS($BL$2:$BL430,$BL430,$O$2:$O430,$O430,$G$2:$G430,$G430)=1,_xlfn.MAXIFS($BO$2:$BO429,$O$2:$O429,$O430,$G$2:$G429,$G430)+1,_xlfn.MAXIFS($BO$2:$BO429,$O$2:$O429,$O430,$G$2:$G429,$G430))</f>
        <v>6</v>
      </c>
      <c r="BP430">
        <f t="shared" si="98"/>
        <v>3611.0109999999995</v>
      </c>
      <c r="BQ430">
        <f t="shared" si="99"/>
        <v>613.28399999999999</v>
      </c>
      <c r="BR430">
        <f t="shared" si="100"/>
        <v>846.91599999999994</v>
      </c>
      <c r="BS430">
        <f t="shared" si="101"/>
        <v>554.87599999999998</v>
      </c>
      <c r="BT430">
        <f t="shared" si="102"/>
        <v>102.21399999999998</v>
      </c>
      <c r="BU430">
        <f t="shared" si="103"/>
        <v>0</v>
      </c>
      <c r="BV430">
        <f t="shared" si="104"/>
        <v>0</v>
      </c>
      <c r="BW430">
        <f t="shared" si="105"/>
        <v>5728.3009999999995</v>
      </c>
      <c r="BX430">
        <f t="shared" si="106"/>
        <v>7720</v>
      </c>
      <c r="BY430" t="str">
        <f t="shared" si="107"/>
        <v>직행1</v>
      </c>
      <c r="BZ430">
        <f t="shared" si="108"/>
        <v>10</v>
      </c>
    </row>
    <row r="431" spans="1:78" x14ac:dyDescent="0.3">
      <c r="A431" s="32">
        <f t="shared" si="110"/>
        <v>45814</v>
      </c>
      <c r="B431" s="1">
        <v>45814.773310185185</v>
      </c>
      <c r="C431" t="s">
        <v>60</v>
      </c>
      <c r="D431" t="s">
        <v>60</v>
      </c>
      <c r="E431" t="s">
        <v>60</v>
      </c>
      <c r="F431" t="s">
        <v>61</v>
      </c>
      <c r="G431" t="s">
        <v>62</v>
      </c>
      <c r="H431" t="s">
        <v>63</v>
      </c>
      <c r="I431" t="s">
        <v>78</v>
      </c>
      <c r="J431" t="s">
        <v>65</v>
      </c>
      <c r="K431" t="s">
        <v>66</v>
      </c>
      <c r="L431">
        <v>15</v>
      </c>
      <c r="M431">
        <v>3</v>
      </c>
      <c r="N431">
        <v>168</v>
      </c>
      <c r="O431">
        <v>7720</v>
      </c>
      <c r="P431" t="s">
        <v>245</v>
      </c>
      <c r="Q431" s="1">
        <v>45786.607561342593</v>
      </c>
      <c r="R431">
        <v>17.754000000000001</v>
      </c>
      <c r="S431">
        <v>7.3120000000000003</v>
      </c>
      <c r="T431">
        <v>2.4279999999999999</v>
      </c>
      <c r="U431">
        <v>3099</v>
      </c>
      <c r="V431">
        <v>408</v>
      </c>
      <c r="W431">
        <v>1131</v>
      </c>
      <c r="X431">
        <v>578</v>
      </c>
      <c r="Y431">
        <v>0</v>
      </c>
      <c r="Z431">
        <v>5</v>
      </c>
      <c r="AA431">
        <v>1</v>
      </c>
      <c r="AB431">
        <v>258</v>
      </c>
      <c r="AC431">
        <v>88</v>
      </c>
      <c r="AD431">
        <v>20.62</v>
      </c>
      <c r="AE431">
        <v>40.970706</v>
      </c>
      <c r="AF431">
        <v>95.1</v>
      </c>
      <c r="AG431">
        <v>1.6</v>
      </c>
      <c r="AH431">
        <v>1.8</v>
      </c>
      <c r="AI431">
        <v>1.1000000000000001</v>
      </c>
      <c r="AJ431">
        <v>0.3</v>
      </c>
      <c r="AK431">
        <v>0</v>
      </c>
      <c r="AL431">
        <v>0</v>
      </c>
      <c r="AM431">
        <v>2.13</v>
      </c>
      <c r="AN431">
        <v>50.61</v>
      </c>
      <c r="AO431">
        <v>13.166</v>
      </c>
      <c r="AP431">
        <v>36.496000000000002</v>
      </c>
      <c r="AQ431">
        <v>0.28199999999999997</v>
      </c>
      <c r="AR431">
        <v>0</v>
      </c>
      <c r="AS431">
        <v>28.163</v>
      </c>
      <c r="AT431">
        <v>47.55</v>
      </c>
      <c r="AU431">
        <v>0.8</v>
      </c>
      <c r="AV431">
        <v>0.9</v>
      </c>
      <c r="AW431">
        <v>0.55000000000000004</v>
      </c>
      <c r="AX431">
        <v>0.15</v>
      </c>
      <c r="AY431">
        <v>0</v>
      </c>
      <c r="AZ431">
        <v>0</v>
      </c>
      <c r="BA431">
        <v>165</v>
      </c>
      <c r="BB431">
        <v>0</v>
      </c>
      <c r="BC431" t="s">
        <v>74</v>
      </c>
      <c r="BD431">
        <v>0</v>
      </c>
      <c r="BE431" t="s">
        <v>68</v>
      </c>
      <c r="BF431" t="s">
        <v>75</v>
      </c>
      <c r="BG431">
        <v>1.1399999999999999</v>
      </c>
      <c r="BH431">
        <v>0</v>
      </c>
      <c r="BI431" s="1">
        <v>45824.447717673611</v>
      </c>
      <c r="BJ431">
        <v>3.6</v>
      </c>
      <c r="BK431">
        <v>0.67449999999999999</v>
      </c>
      <c r="BL431" s="36">
        <f>HLOOKUP($A431,차량별코스!$E$1:$AZ$20,_xlfn.XLOOKUP(탕데이터!$I431,차량별코스!$D$2:$D$20,차량별코스!$A$2:$A$20),0)</f>
        <v>10</v>
      </c>
      <c r="BM431">
        <f t="shared" si="96"/>
        <v>4019.2069999999999</v>
      </c>
      <c r="BN431">
        <f t="shared" si="97"/>
        <v>273.38499999999999</v>
      </c>
      <c r="BO431">
        <f>IF(COUNTIFS($BL$2:$BL431,$BL431,$O$2:$O431,$O431,$G$2:$G431,$G431)=1,_xlfn.MAXIFS($BO$2:$BO430,$O$2:$O430,$O431,$G$2:$G430,$G431)+1,_xlfn.MAXIFS($BO$2:$BO430,$O$2:$O430,$O431,$G$2:$G430,$G431))</f>
        <v>6</v>
      </c>
      <c r="BP431">
        <f t="shared" si="98"/>
        <v>1408.1489999999999</v>
      </c>
      <c r="BQ431">
        <f t="shared" si="99"/>
        <v>49.584000000000003</v>
      </c>
      <c r="BR431">
        <f t="shared" si="100"/>
        <v>55.782000000000004</v>
      </c>
      <c r="BS431">
        <f t="shared" si="101"/>
        <v>34.089000000000006</v>
      </c>
      <c r="BT431">
        <f t="shared" si="102"/>
        <v>9.2970000000000006</v>
      </c>
      <c r="BU431">
        <f t="shared" si="103"/>
        <v>0</v>
      </c>
      <c r="BV431">
        <f t="shared" si="104"/>
        <v>0</v>
      </c>
      <c r="BW431">
        <f t="shared" si="105"/>
        <v>1556.9009999999998</v>
      </c>
      <c r="BX431">
        <f t="shared" si="106"/>
        <v>7720</v>
      </c>
      <c r="BY431" t="str">
        <f t="shared" si="107"/>
        <v>직행1</v>
      </c>
      <c r="BZ431">
        <f t="shared" si="108"/>
        <v>10</v>
      </c>
    </row>
    <row r="432" spans="1:78" x14ac:dyDescent="0.3">
      <c r="A432" s="32">
        <f t="shared" si="110"/>
        <v>45814</v>
      </c>
      <c r="B432" s="1">
        <v>45814.811365740738</v>
      </c>
      <c r="C432" t="s">
        <v>60</v>
      </c>
      <c r="D432" t="s">
        <v>60</v>
      </c>
      <c r="E432" t="s">
        <v>60</v>
      </c>
      <c r="F432" t="s">
        <v>61</v>
      </c>
      <c r="G432" t="s">
        <v>62</v>
      </c>
      <c r="H432" t="s">
        <v>63</v>
      </c>
      <c r="I432" t="s">
        <v>78</v>
      </c>
      <c r="J432" t="s">
        <v>65</v>
      </c>
      <c r="K432" t="s">
        <v>66</v>
      </c>
      <c r="L432">
        <v>15</v>
      </c>
      <c r="M432">
        <v>3</v>
      </c>
      <c r="N432">
        <v>168</v>
      </c>
      <c r="O432">
        <v>7720</v>
      </c>
      <c r="P432" t="s">
        <v>245</v>
      </c>
      <c r="Q432" s="1">
        <v>45786.607561342593</v>
      </c>
      <c r="R432">
        <v>92.894000000000005</v>
      </c>
      <c r="S432">
        <v>30.748999999999999</v>
      </c>
      <c r="T432">
        <v>3.0209999999999999</v>
      </c>
      <c r="U432">
        <v>12628</v>
      </c>
      <c r="V432">
        <v>95</v>
      </c>
      <c r="W432">
        <v>5775</v>
      </c>
      <c r="X432">
        <v>3588</v>
      </c>
      <c r="Y432">
        <v>0</v>
      </c>
      <c r="Z432">
        <v>17</v>
      </c>
      <c r="AA432">
        <v>1</v>
      </c>
      <c r="AB432">
        <v>4218</v>
      </c>
      <c r="AC432">
        <v>94</v>
      </c>
      <c r="AD432">
        <v>26.48</v>
      </c>
      <c r="AE432">
        <v>49.484797</v>
      </c>
      <c r="AF432">
        <v>24.2</v>
      </c>
      <c r="AG432">
        <v>18.600000000000001</v>
      </c>
      <c r="AH432">
        <v>20.2</v>
      </c>
      <c r="AI432">
        <v>30.9</v>
      </c>
      <c r="AJ432">
        <v>6.1</v>
      </c>
      <c r="AK432">
        <v>0</v>
      </c>
      <c r="AL432">
        <v>0</v>
      </c>
      <c r="AM432">
        <v>2.65</v>
      </c>
      <c r="AN432">
        <v>49.058</v>
      </c>
      <c r="AO432">
        <v>0.752</v>
      </c>
      <c r="AP432">
        <v>45.731999999999999</v>
      </c>
      <c r="AQ432">
        <v>0.377</v>
      </c>
      <c r="AR432">
        <v>0</v>
      </c>
      <c r="AS432">
        <v>18.3</v>
      </c>
      <c r="AT432">
        <v>50.82</v>
      </c>
      <c r="AU432">
        <v>39.06</v>
      </c>
      <c r="AV432">
        <v>42.42</v>
      </c>
      <c r="AW432">
        <v>64.89</v>
      </c>
      <c r="AX432">
        <v>12.81</v>
      </c>
      <c r="AY432">
        <v>0</v>
      </c>
      <c r="AZ432">
        <v>0</v>
      </c>
      <c r="BA432">
        <v>915</v>
      </c>
      <c r="BB432">
        <v>0</v>
      </c>
      <c r="BC432" t="s">
        <v>74</v>
      </c>
      <c r="BD432">
        <v>0</v>
      </c>
      <c r="BE432" t="s">
        <v>68</v>
      </c>
      <c r="BF432" t="s">
        <v>75</v>
      </c>
      <c r="BG432">
        <v>1.1399999999999999</v>
      </c>
      <c r="BH432">
        <v>0</v>
      </c>
      <c r="BI432" s="1">
        <v>45824.447717673611</v>
      </c>
      <c r="BJ432">
        <v>3.6</v>
      </c>
      <c r="BK432">
        <v>0.83919999999999995</v>
      </c>
      <c r="BL432" s="36">
        <f>HLOOKUP($A432,차량별코스!$E$1:$AZ$20,_xlfn.XLOOKUP(탕데이터!$I432,차량별코스!$D$2:$D$20,차량별코스!$A$2:$A$20),0)</f>
        <v>10</v>
      </c>
      <c r="BM432">
        <f t="shared" si="96"/>
        <v>4019.2069999999999</v>
      </c>
      <c r="BN432">
        <f t="shared" si="97"/>
        <v>273.38499999999999</v>
      </c>
      <c r="BO432">
        <f>IF(COUNTIFS($BL$2:$BL432,$BL432,$O$2:$O432,$O432,$G$2:$G432,$G432)=1,_xlfn.MAXIFS($BO$2:$BO431,$O$2:$O431,$O432,$G$2:$G431,$G432)+1,_xlfn.MAXIFS($BO$2:$BO431,$O$2:$O431,$O432,$G$2:$G431,$G432))</f>
        <v>6</v>
      </c>
      <c r="BP432">
        <f t="shared" si="98"/>
        <v>-2814.0239999999999</v>
      </c>
      <c r="BQ432">
        <f t="shared" si="99"/>
        <v>2348.8080000000004</v>
      </c>
      <c r="BR432">
        <f t="shared" si="100"/>
        <v>2550.8559999999998</v>
      </c>
      <c r="BS432">
        <f t="shared" si="101"/>
        <v>3902.0520000000001</v>
      </c>
      <c r="BT432">
        <f t="shared" si="102"/>
        <v>770.30799999999999</v>
      </c>
      <c r="BU432">
        <f t="shared" si="103"/>
        <v>0</v>
      </c>
      <c r="BV432">
        <f t="shared" si="104"/>
        <v>0</v>
      </c>
      <c r="BW432">
        <f t="shared" si="105"/>
        <v>6758.0000000000009</v>
      </c>
      <c r="BX432">
        <f t="shared" si="106"/>
        <v>7720</v>
      </c>
      <c r="BY432" t="str">
        <f t="shared" si="107"/>
        <v>직행1</v>
      </c>
      <c r="BZ432">
        <f t="shared" si="108"/>
        <v>10</v>
      </c>
    </row>
    <row r="433" spans="1:78" x14ac:dyDescent="0.3">
      <c r="A433" s="32">
        <f t="shared" si="110"/>
        <v>45815</v>
      </c>
      <c r="B433" s="1">
        <v>45815.318645833337</v>
      </c>
      <c r="C433" t="s">
        <v>60</v>
      </c>
      <c r="D433" t="s">
        <v>60</v>
      </c>
      <c r="E433" t="s">
        <v>60</v>
      </c>
      <c r="F433" t="s">
        <v>61</v>
      </c>
      <c r="G433" t="s">
        <v>62</v>
      </c>
      <c r="H433" t="s">
        <v>63</v>
      </c>
      <c r="I433" t="s">
        <v>78</v>
      </c>
      <c r="J433" t="s">
        <v>65</v>
      </c>
      <c r="K433" t="s">
        <v>66</v>
      </c>
      <c r="L433">
        <v>15</v>
      </c>
      <c r="M433">
        <v>3</v>
      </c>
      <c r="N433">
        <v>168</v>
      </c>
      <c r="O433">
        <v>7720</v>
      </c>
      <c r="P433" t="s">
        <v>245</v>
      </c>
      <c r="Q433" s="1">
        <v>45786.607561342593</v>
      </c>
      <c r="R433">
        <v>17.527000000000001</v>
      </c>
      <c r="S433">
        <v>4.5090000000000003</v>
      </c>
      <c r="T433">
        <v>3.887</v>
      </c>
      <c r="U433">
        <v>1501</v>
      </c>
      <c r="V433">
        <v>104</v>
      </c>
      <c r="W433">
        <v>215</v>
      </c>
      <c r="X433">
        <v>404</v>
      </c>
      <c r="Y433">
        <v>0</v>
      </c>
      <c r="Z433">
        <v>4</v>
      </c>
      <c r="AA433">
        <v>0</v>
      </c>
      <c r="AB433">
        <v>0</v>
      </c>
      <c r="AC433">
        <v>84</v>
      </c>
      <c r="AD433">
        <v>42.04</v>
      </c>
      <c r="AE433">
        <v>53.381616999999999</v>
      </c>
      <c r="AF433">
        <v>88.6</v>
      </c>
      <c r="AG433">
        <v>1.5</v>
      </c>
      <c r="AH433">
        <v>2.7</v>
      </c>
      <c r="AI433">
        <v>6.5</v>
      </c>
      <c r="AJ433">
        <v>0.7</v>
      </c>
      <c r="AK433">
        <v>0</v>
      </c>
      <c r="AL433">
        <v>0</v>
      </c>
      <c r="AM433">
        <v>3.41</v>
      </c>
      <c r="AN433">
        <v>39.984999999999999</v>
      </c>
      <c r="AO433">
        <v>6.9290000000000003</v>
      </c>
      <c r="AP433">
        <v>14.324</v>
      </c>
      <c r="AQ433">
        <v>0.22800000000000001</v>
      </c>
      <c r="AR433">
        <v>0</v>
      </c>
      <c r="AS433">
        <v>22.821999999999999</v>
      </c>
      <c r="AT433">
        <v>22.15</v>
      </c>
      <c r="AU433">
        <v>0.375</v>
      </c>
      <c r="AV433">
        <v>0.67500000000000004</v>
      </c>
      <c r="AW433">
        <v>1.625</v>
      </c>
      <c r="AX433">
        <v>0.17499999999999999</v>
      </c>
      <c r="AY433">
        <v>0</v>
      </c>
      <c r="AZ433">
        <v>0</v>
      </c>
      <c r="BA433">
        <v>169</v>
      </c>
      <c r="BB433">
        <v>0</v>
      </c>
      <c r="BC433" t="s">
        <v>74</v>
      </c>
      <c r="BD433">
        <v>0</v>
      </c>
      <c r="BE433" t="s">
        <v>68</v>
      </c>
      <c r="BF433" t="s">
        <v>75</v>
      </c>
      <c r="BG433">
        <v>1.1399999999999999</v>
      </c>
      <c r="BH433">
        <v>0</v>
      </c>
      <c r="BI433" s="1">
        <v>45824.447717673611</v>
      </c>
      <c r="BJ433">
        <v>3.6</v>
      </c>
      <c r="BK433">
        <v>1.0798000000000001</v>
      </c>
      <c r="BL433" s="36">
        <f>HLOOKUP($A433,차량별코스!$E$1:$AZ$20,_xlfn.XLOOKUP(탕데이터!$I433,차량별코스!$D$2:$D$20,차량별코스!$A$2:$A$20),0)</f>
        <v>11</v>
      </c>
      <c r="BM433">
        <f t="shared" si="96"/>
        <v>4019.2069999999999</v>
      </c>
      <c r="BN433">
        <f t="shared" si="97"/>
        <v>414.65499999999997</v>
      </c>
      <c r="BO433">
        <f>IF(COUNTIFS($BL$2:$BL433,$BL433,$O$2:$O433,$O433,$G$2:$G433,$G433)=1,_xlfn.MAXIFS($BO$2:$BO432,$O$2:$O432,$O433,$G$2:$G432,$G433)+1,_xlfn.MAXIFS($BO$2:$BO432,$O$2:$O432,$O433,$G$2:$G432,$G433))</f>
        <v>7</v>
      </c>
      <c r="BP433">
        <f t="shared" si="98"/>
        <v>1010.8859999999997</v>
      </c>
      <c r="BQ433">
        <f t="shared" si="99"/>
        <v>22.515000000000001</v>
      </c>
      <c r="BR433">
        <f t="shared" si="100"/>
        <v>40.527000000000008</v>
      </c>
      <c r="BS433">
        <f t="shared" si="101"/>
        <v>97.564999999999998</v>
      </c>
      <c r="BT433">
        <f t="shared" si="102"/>
        <v>10.507</v>
      </c>
      <c r="BU433">
        <f t="shared" si="103"/>
        <v>0</v>
      </c>
      <c r="BV433">
        <f t="shared" si="104"/>
        <v>0</v>
      </c>
      <c r="BW433">
        <f t="shared" si="105"/>
        <v>1182</v>
      </c>
      <c r="BX433">
        <f t="shared" si="106"/>
        <v>7720</v>
      </c>
      <c r="BY433" t="str">
        <f t="shared" si="107"/>
        <v>직행1</v>
      </c>
      <c r="BZ433">
        <f t="shared" si="108"/>
        <v>11</v>
      </c>
    </row>
    <row r="434" spans="1:78" x14ac:dyDescent="0.3">
      <c r="A434" s="32">
        <f t="shared" si="110"/>
        <v>45815</v>
      </c>
      <c r="B434" s="1">
        <v>45815.340509259258</v>
      </c>
      <c r="C434" t="s">
        <v>60</v>
      </c>
      <c r="D434" t="s">
        <v>60</v>
      </c>
      <c r="E434" t="s">
        <v>60</v>
      </c>
      <c r="F434" t="s">
        <v>61</v>
      </c>
      <c r="G434" t="s">
        <v>62</v>
      </c>
      <c r="H434" t="s">
        <v>63</v>
      </c>
      <c r="I434" t="s">
        <v>78</v>
      </c>
      <c r="J434" t="s">
        <v>65</v>
      </c>
      <c r="K434" t="s">
        <v>66</v>
      </c>
      <c r="L434">
        <v>15</v>
      </c>
      <c r="M434">
        <v>3</v>
      </c>
      <c r="N434">
        <v>168</v>
      </c>
      <c r="O434">
        <v>7720</v>
      </c>
      <c r="P434" t="s">
        <v>245</v>
      </c>
      <c r="Q434" s="1">
        <v>45786.607561342593</v>
      </c>
      <c r="R434">
        <v>28.242000000000001</v>
      </c>
      <c r="S434">
        <v>7.6</v>
      </c>
      <c r="T434">
        <v>3.7160000000000002</v>
      </c>
      <c r="U434">
        <v>2341</v>
      </c>
      <c r="V434">
        <v>38</v>
      </c>
      <c r="W434">
        <v>306</v>
      </c>
      <c r="X434">
        <v>1065</v>
      </c>
      <c r="Y434">
        <v>0</v>
      </c>
      <c r="Z434">
        <v>2</v>
      </c>
      <c r="AA434">
        <v>0</v>
      </c>
      <c r="AB434">
        <v>0</v>
      </c>
      <c r="AC434">
        <v>106</v>
      </c>
      <c r="AD434">
        <v>43.43</v>
      </c>
      <c r="AE434">
        <v>50.911988000000001</v>
      </c>
      <c r="AF434">
        <v>96.7</v>
      </c>
      <c r="AG434">
        <v>0.8</v>
      </c>
      <c r="AH434">
        <v>0.8</v>
      </c>
      <c r="AI434">
        <v>1</v>
      </c>
      <c r="AJ434">
        <v>0.5</v>
      </c>
      <c r="AK434">
        <v>0.1</v>
      </c>
      <c r="AL434">
        <v>0</v>
      </c>
      <c r="AM434">
        <v>3.26</v>
      </c>
      <c r="AN434">
        <v>39.89</v>
      </c>
      <c r="AO434">
        <v>1.623</v>
      </c>
      <c r="AP434">
        <v>13.071</v>
      </c>
      <c r="AQ434">
        <v>0.35399999999999998</v>
      </c>
      <c r="AR434">
        <v>0</v>
      </c>
      <c r="AS434">
        <v>7.0819999999999999</v>
      </c>
      <c r="AT434">
        <v>37.067999999999998</v>
      </c>
      <c r="AU434">
        <v>0.307</v>
      </c>
      <c r="AV434">
        <v>0.307</v>
      </c>
      <c r="AW434">
        <v>0.38300000000000001</v>
      </c>
      <c r="AX434">
        <v>0.192</v>
      </c>
      <c r="AY434">
        <v>3.7999999999999999E-2</v>
      </c>
      <c r="AZ434">
        <v>0</v>
      </c>
      <c r="BA434">
        <v>277</v>
      </c>
      <c r="BB434">
        <v>0</v>
      </c>
      <c r="BC434" t="s">
        <v>74</v>
      </c>
      <c r="BD434">
        <v>0</v>
      </c>
      <c r="BE434" t="s">
        <v>68</v>
      </c>
      <c r="BF434" t="s">
        <v>75</v>
      </c>
      <c r="BG434">
        <v>1.1399999999999999</v>
      </c>
      <c r="BH434">
        <v>0</v>
      </c>
      <c r="BI434" s="1">
        <v>45824.447717673611</v>
      </c>
      <c r="BJ434">
        <v>3.6</v>
      </c>
      <c r="BK434">
        <v>1.0322</v>
      </c>
      <c r="BL434" s="36">
        <f>HLOOKUP($A434,차량별코스!$E$1:$AZ$20,_xlfn.XLOOKUP(탕데이터!$I434,차량별코스!$D$2:$D$20,차량별코스!$A$2:$A$20),0)</f>
        <v>11</v>
      </c>
      <c r="BM434">
        <f t="shared" si="96"/>
        <v>4019.2069999999999</v>
      </c>
      <c r="BN434">
        <f t="shared" si="97"/>
        <v>414.65499999999997</v>
      </c>
      <c r="BO434">
        <f>IF(COUNTIFS($BL$2:$BL434,$BL434,$O$2:$O434,$O434,$G$2:$G434,$G434)=1,_xlfn.MAXIFS($BO$2:$BO433,$O$2:$O433,$O434,$G$2:$G433,$G434)+1,_xlfn.MAXIFS($BO$2:$BO433,$O$2:$O433,$O434,$G$2:$G433,$G434))</f>
        <v>7</v>
      </c>
      <c r="BP434">
        <f t="shared" si="98"/>
        <v>1919.7470000000003</v>
      </c>
      <c r="BQ434">
        <f t="shared" si="99"/>
        <v>18.728000000000002</v>
      </c>
      <c r="BR434">
        <f t="shared" si="100"/>
        <v>18.728000000000002</v>
      </c>
      <c r="BS434">
        <f t="shared" si="101"/>
        <v>23.41</v>
      </c>
      <c r="BT434">
        <f t="shared" si="102"/>
        <v>11.705</v>
      </c>
      <c r="BU434">
        <f t="shared" si="103"/>
        <v>2.3410000000000002</v>
      </c>
      <c r="BV434">
        <f t="shared" si="104"/>
        <v>0</v>
      </c>
      <c r="BW434">
        <f t="shared" si="105"/>
        <v>1994.6590000000003</v>
      </c>
      <c r="BX434">
        <f t="shared" si="106"/>
        <v>7720</v>
      </c>
      <c r="BY434" t="str">
        <f t="shared" si="107"/>
        <v>직행1</v>
      </c>
      <c r="BZ434">
        <f t="shared" si="108"/>
        <v>11</v>
      </c>
    </row>
    <row r="435" spans="1:78" x14ac:dyDescent="0.3">
      <c r="A435" s="32">
        <f t="shared" si="110"/>
        <v>45815</v>
      </c>
      <c r="B435" s="1">
        <v>45815.374328703707</v>
      </c>
      <c r="C435" t="s">
        <v>60</v>
      </c>
      <c r="D435" t="s">
        <v>60</v>
      </c>
      <c r="E435" t="s">
        <v>60</v>
      </c>
      <c r="F435" t="s">
        <v>61</v>
      </c>
      <c r="G435" t="s">
        <v>62</v>
      </c>
      <c r="H435" t="s">
        <v>63</v>
      </c>
      <c r="I435" t="s">
        <v>78</v>
      </c>
      <c r="J435" t="s">
        <v>65</v>
      </c>
      <c r="K435" t="s">
        <v>66</v>
      </c>
      <c r="L435">
        <v>15</v>
      </c>
      <c r="M435">
        <v>3</v>
      </c>
      <c r="N435">
        <v>168</v>
      </c>
      <c r="O435">
        <v>7720</v>
      </c>
      <c r="P435" t="s">
        <v>245</v>
      </c>
      <c r="Q435" s="1">
        <v>45786.607561342593</v>
      </c>
      <c r="R435">
        <v>67.832999999999998</v>
      </c>
      <c r="S435">
        <v>24.585999999999999</v>
      </c>
      <c r="T435">
        <v>2.7589999999999999</v>
      </c>
      <c r="U435">
        <v>7040</v>
      </c>
      <c r="V435">
        <v>60</v>
      </c>
      <c r="W435">
        <v>1720</v>
      </c>
      <c r="X435">
        <v>2161</v>
      </c>
      <c r="Y435">
        <v>0</v>
      </c>
      <c r="Z435">
        <v>23</v>
      </c>
      <c r="AA435">
        <v>1</v>
      </c>
      <c r="AB435">
        <v>18</v>
      </c>
      <c r="AC435">
        <v>94</v>
      </c>
      <c r="AD435">
        <v>34.69</v>
      </c>
      <c r="AE435">
        <v>46.425598999999998</v>
      </c>
      <c r="AF435">
        <v>85</v>
      </c>
      <c r="AG435">
        <v>4.3</v>
      </c>
      <c r="AH435">
        <v>5.3</v>
      </c>
      <c r="AI435">
        <v>4.0999999999999996</v>
      </c>
      <c r="AJ435">
        <v>1.4</v>
      </c>
      <c r="AK435">
        <v>0</v>
      </c>
      <c r="AL435">
        <v>0</v>
      </c>
      <c r="AM435">
        <v>2.42</v>
      </c>
      <c r="AN435">
        <v>50.551000000000002</v>
      </c>
      <c r="AO435">
        <v>0.85199999999999998</v>
      </c>
      <c r="AP435">
        <v>24.431999999999999</v>
      </c>
      <c r="AQ435">
        <v>0.31</v>
      </c>
      <c r="AR435">
        <v>0</v>
      </c>
      <c r="AS435">
        <v>33.906999999999996</v>
      </c>
      <c r="AT435">
        <v>99.167000000000002</v>
      </c>
      <c r="AU435">
        <v>5.0170000000000003</v>
      </c>
      <c r="AV435">
        <v>6.1829999999999998</v>
      </c>
      <c r="AW435">
        <v>4.7830000000000004</v>
      </c>
      <c r="AX435">
        <v>1.633</v>
      </c>
      <c r="AY435">
        <v>0</v>
      </c>
      <c r="AZ435">
        <v>0</v>
      </c>
      <c r="BA435">
        <v>657</v>
      </c>
      <c r="BB435">
        <v>0</v>
      </c>
      <c r="BC435" t="s">
        <v>74</v>
      </c>
      <c r="BD435">
        <v>0</v>
      </c>
      <c r="BE435" t="s">
        <v>68</v>
      </c>
      <c r="BF435" t="s">
        <v>75</v>
      </c>
      <c r="BG435">
        <v>1.1399999999999999</v>
      </c>
      <c r="BH435">
        <v>0</v>
      </c>
      <c r="BI435" s="1">
        <v>45824.447717673611</v>
      </c>
      <c r="BJ435">
        <v>3.6</v>
      </c>
      <c r="BK435">
        <v>0.76639999999999997</v>
      </c>
      <c r="BL435" s="36">
        <f>HLOOKUP($A435,차량별코스!$E$1:$AZ$20,_xlfn.XLOOKUP(탕데이터!$I435,차량별코스!$D$2:$D$20,차량별코스!$A$2:$A$20),0)</f>
        <v>11</v>
      </c>
      <c r="BM435">
        <f t="shared" si="96"/>
        <v>4019.2069999999999</v>
      </c>
      <c r="BN435">
        <f t="shared" si="97"/>
        <v>414.65499999999997</v>
      </c>
      <c r="BO435">
        <f>IF(COUNTIFS($BL$2:$BL435,$BL435,$O$2:$O435,$O435,$G$2:$G435,$G435)=1,_xlfn.MAXIFS($BO$2:$BO434,$O$2:$O434,$O435,$G$2:$G434,$G435)+1,_xlfn.MAXIFS($BO$2:$BO434,$O$2:$O434,$O435,$G$2:$G434,$G435))</f>
        <v>7</v>
      </c>
      <c r="BP435">
        <f t="shared" si="98"/>
        <v>4204</v>
      </c>
      <c r="BQ435">
        <f t="shared" si="99"/>
        <v>302.71999999999997</v>
      </c>
      <c r="BR435">
        <f t="shared" si="100"/>
        <v>373.12</v>
      </c>
      <c r="BS435">
        <f t="shared" si="101"/>
        <v>288.64</v>
      </c>
      <c r="BT435">
        <f t="shared" si="102"/>
        <v>98.559999999999988</v>
      </c>
      <c r="BU435">
        <f t="shared" si="103"/>
        <v>0</v>
      </c>
      <c r="BV435">
        <f t="shared" si="104"/>
        <v>0</v>
      </c>
      <c r="BW435">
        <f t="shared" si="105"/>
        <v>5267.0400000000009</v>
      </c>
      <c r="BX435">
        <f t="shared" si="106"/>
        <v>7720</v>
      </c>
      <c r="BY435" t="str">
        <f t="shared" si="107"/>
        <v>직행1</v>
      </c>
      <c r="BZ435">
        <f t="shared" si="108"/>
        <v>11</v>
      </c>
    </row>
    <row r="436" spans="1:78" x14ac:dyDescent="0.3">
      <c r="A436" s="32">
        <f t="shared" si="110"/>
        <v>45815</v>
      </c>
      <c r="B436" s="1">
        <v>45815.471400462964</v>
      </c>
      <c r="C436" t="s">
        <v>60</v>
      </c>
      <c r="D436" t="s">
        <v>60</v>
      </c>
      <c r="E436" t="s">
        <v>60</v>
      </c>
      <c r="F436" t="s">
        <v>61</v>
      </c>
      <c r="G436" t="s">
        <v>62</v>
      </c>
      <c r="H436" t="s">
        <v>63</v>
      </c>
      <c r="I436" t="s">
        <v>78</v>
      </c>
      <c r="J436" t="s">
        <v>65</v>
      </c>
      <c r="K436" t="s">
        <v>66</v>
      </c>
      <c r="L436">
        <v>15</v>
      </c>
      <c r="M436">
        <v>3</v>
      </c>
      <c r="N436">
        <v>168</v>
      </c>
      <c r="O436">
        <v>7720</v>
      </c>
      <c r="P436" t="s">
        <v>245</v>
      </c>
      <c r="Q436" s="1">
        <v>45786.607561342593</v>
      </c>
      <c r="R436">
        <v>36.917000000000002</v>
      </c>
      <c r="S436">
        <v>9.9350000000000005</v>
      </c>
      <c r="T436">
        <v>3.7160000000000002</v>
      </c>
      <c r="U436">
        <v>2719</v>
      </c>
      <c r="V436">
        <v>74</v>
      </c>
      <c r="W436">
        <v>428</v>
      </c>
      <c r="X436">
        <v>889</v>
      </c>
      <c r="Y436">
        <v>0</v>
      </c>
      <c r="Z436">
        <v>1</v>
      </c>
      <c r="AA436">
        <v>0</v>
      </c>
      <c r="AB436">
        <v>0</v>
      </c>
      <c r="AC436">
        <v>108</v>
      </c>
      <c r="AD436">
        <v>48.88</v>
      </c>
      <c r="AE436">
        <v>59.946348999999998</v>
      </c>
      <c r="AF436">
        <v>89.2</v>
      </c>
      <c r="AG436">
        <v>2.4</v>
      </c>
      <c r="AH436">
        <v>2.5</v>
      </c>
      <c r="AI436">
        <v>1.9</v>
      </c>
      <c r="AJ436">
        <v>1.2</v>
      </c>
      <c r="AK436">
        <v>2.8</v>
      </c>
      <c r="AL436">
        <v>0</v>
      </c>
      <c r="AM436">
        <v>3.26</v>
      </c>
      <c r="AN436">
        <v>48.189</v>
      </c>
      <c r="AO436">
        <v>2.722</v>
      </c>
      <c r="AP436">
        <v>15.741</v>
      </c>
      <c r="AQ436">
        <v>0.217</v>
      </c>
      <c r="AR436">
        <v>0</v>
      </c>
      <c r="AS436">
        <v>2.7090000000000001</v>
      </c>
      <c r="AT436">
        <v>40.14</v>
      </c>
      <c r="AU436">
        <v>1.08</v>
      </c>
      <c r="AV436">
        <v>1.125</v>
      </c>
      <c r="AW436">
        <v>0.85499999999999998</v>
      </c>
      <c r="AX436">
        <v>0.54</v>
      </c>
      <c r="AY436">
        <v>1.26</v>
      </c>
      <c r="AZ436">
        <v>0</v>
      </c>
      <c r="BA436">
        <v>353</v>
      </c>
      <c r="BB436">
        <v>0</v>
      </c>
      <c r="BC436" t="s">
        <v>74</v>
      </c>
      <c r="BD436">
        <v>0</v>
      </c>
      <c r="BE436" t="s">
        <v>68</v>
      </c>
      <c r="BF436" t="s">
        <v>75</v>
      </c>
      <c r="BG436">
        <v>1.1399999999999999</v>
      </c>
      <c r="BH436">
        <v>0</v>
      </c>
      <c r="BI436" s="1">
        <v>45824.447717673611</v>
      </c>
      <c r="BJ436">
        <v>3.6</v>
      </c>
      <c r="BK436">
        <v>1.0322</v>
      </c>
      <c r="BL436" s="36">
        <f>HLOOKUP($A436,차량별코스!$E$1:$AZ$20,_xlfn.XLOOKUP(탕데이터!$I436,차량별코스!$D$2:$D$20,차량별코스!$A$2:$A$20),0)</f>
        <v>11</v>
      </c>
      <c r="BM436">
        <f t="shared" si="96"/>
        <v>4019.2069999999999</v>
      </c>
      <c r="BN436">
        <f t="shared" si="97"/>
        <v>414.65499999999997</v>
      </c>
      <c r="BO436">
        <f>IF(COUNTIFS($BL$2:$BL436,$BL436,$O$2:$O436,$O436,$G$2:$G436,$G436)=1,_xlfn.MAXIFS($BO$2:$BO435,$O$2:$O435,$O436,$G$2:$G435,$G436)+1,_xlfn.MAXIFS($BO$2:$BO435,$O$2:$O435,$O436,$G$2:$G435,$G436))</f>
        <v>7</v>
      </c>
      <c r="BP436">
        <f t="shared" si="98"/>
        <v>1923.348</v>
      </c>
      <c r="BQ436">
        <f t="shared" si="99"/>
        <v>65.256</v>
      </c>
      <c r="BR436">
        <f t="shared" si="100"/>
        <v>67.975000000000009</v>
      </c>
      <c r="BS436">
        <f t="shared" si="101"/>
        <v>51.661000000000001</v>
      </c>
      <c r="BT436">
        <f t="shared" si="102"/>
        <v>32.628</v>
      </c>
      <c r="BU436">
        <f t="shared" si="103"/>
        <v>76.131999999999991</v>
      </c>
      <c r="BV436">
        <f t="shared" si="104"/>
        <v>0</v>
      </c>
      <c r="BW436">
        <f t="shared" si="105"/>
        <v>2217.0000000000005</v>
      </c>
      <c r="BX436">
        <f t="shared" si="106"/>
        <v>7720</v>
      </c>
      <c r="BY436" t="str">
        <f t="shared" si="107"/>
        <v>직행1</v>
      </c>
      <c r="BZ436">
        <f t="shared" si="108"/>
        <v>11</v>
      </c>
    </row>
    <row r="437" spans="1:78" x14ac:dyDescent="0.3">
      <c r="A437" s="32">
        <f t="shared" si="110"/>
        <v>45815</v>
      </c>
      <c r="B437" s="1">
        <v>45815.537361111114</v>
      </c>
      <c r="C437" t="s">
        <v>60</v>
      </c>
      <c r="D437" t="s">
        <v>60</v>
      </c>
      <c r="E437" t="s">
        <v>60</v>
      </c>
      <c r="F437" t="s">
        <v>61</v>
      </c>
      <c r="G437" t="s">
        <v>62</v>
      </c>
      <c r="H437" t="s">
        <v>63</v>
      </c>
      <c r="I437" t="s">
        <v>78</v>
      </c>
      <c r="J437" t="s">
        <v>65</v>
      </c>
      <c r="K437" t="s">
        <v>66</v>
      </c>
      <c r="L437">
        <v>15</v>
      </c>
      <c r="M437">
        <v>3</v>
      </c>
      <c r="N437">
        <v>168</v>
      </c>
      <c r="O437">
        <v>7720</v>
      </c>
      <c r="P437" t="s">
        <v>245</v>
      </c>
      <c r="Q437" s="1">
        <v>45786.607561342593</v>
      </c>
      <c r="R437">
        <v>37.697000000000003</v>
      </c>
      <c r="S437">
        <v>12.433</v>
      </c>
      <c r="T437">
        <v>3.032</v>
      </c>
      <c r="U437">
        <v>3473</v>
      </c>
      <c r="V437">
        <v>23</v>
      </c>
      <c r="W437">
        <v>1023</v>
      </c>
      <c r="X437">
        <v>925</v>
      </c>
      <c r="Y437">
        <v>0</v>
      </c>
      <c r="Z437">
        <v>9</v>
      </c>
      <c r="AA437">
        <v>1</v>
      </c>
      <c r="AB437">
        <v>3</v>
      </c>
      <c r="AC437">
        <v>108</v>
      </c>
      <c r="AD437">
        <v>39.08</v>
      </c>
      <c r="AE437">
        <v>55.916328999999998</v>
      </c>
      <c r="AF437">
        <v>94.4</v>
      </c>
      <c r="AG437">
        <v>1</v>
      </c>
      <c r="AH437">
        <v>1.2</v>
      </c>
      <c r="AI437">
        <v>1</v>
      </c>
      <c r="AJ437">
        <v>1</v>
      </c>
      <c r="AK437">
        <v>1.4</v>
      </c>
      <c r="AL437">
        <v>0</v>
      </c>
      <c r="AM437">
        <v>2.66</v>
      </c>
      <c r="AN437">
        <v>55.963000000000001</v>
      </c>
      <c r="AO437">
        <v>0.66200000000000003</v>
      </c>
      <c r="AP437">
        <v>29.456</v>
      </c>
      <c r="AQ437">
        <v>0.23899999999999999</v>
      </c>
      <c r="AR437">
        <v>0</v>
      </c>
      <c r="AS437">
        <v>23.875</v>
      </c>
      <c r="AT437">
        <v>53.493000000000002</v>
      </c>
      <c r="AU437">
        <v>0.56699999999999995</v>
      </c>
      <c r="AV437">
        <v>0.68</v>
      </c>
      <c r="AW437">
        <v>0.56699999999999995</v>
      </c>
      <c r="AX437">
        <v>0.56699999999999995</v>
      </c>
      <c r="AY437">
        <v>0.79300000000000004</v>
      </c>
      <c r="AZ437">
        <v>0</v>
      </c>
      <c r="BA437">
        <v>357</v>
      </c>
      <c r="BB437">
        <v>0</v>
      </c>
      <c r="BC437" t="s">
        <v>74</v>
      </c>
      <c r="BD437">
        <v>0</v>
      </c>
      <c r="BE437" t="s">
        <v>68</v>
      </c>
      <c r="BF437" t="s">
        <v>75</v>
      </c>
      <c r="BG437">
        <v>1.1399999999999999</v>
      </c>
      <c r="BH437">
        <v>0</v>
      </c>
      <c r="BI437" s="1">
        <v>45824.447717673611</v>
      </c>
      <c r="BJ437">
        <v>3.6</v>
      </c>
      <c r="BK437">
        <v>0.84219999999999995</v>
      </c>
      <c r="BL437" s="36">
        <f>HLOOKUP($A437,차량별코스!$E$1:$AZ$20,_xlfn.XLOOKUP(탕데이터!$I437,차량별코스!$D$2:$D$20,차량별코스!$A$2:$A$20),0)</f>
        <v>11</v>
      </c>
      <c r="BM437">
        <f t="shared" si="96"/>
        <v>4019.2069999999999</v>
      </c>
      <c r="BN437">
        <f t="shared" si="97"/>
        <v>414.65499999999997</v>
      </c>
      <c r="BO437">
        <f>IF(COUNTIFS($BL$2:$BL437,$BL437,$O$2:$O437,$O437,$G$2:$G437,$G437)=1,_xlfn.MAXIFS($BO$2:$BO436,$O$2:$O436,$O437,$G$2:$G436,$G437)+1,_xlfn.MAXIFS($BO$2:$BO436,$O$2:$O436,$O437,$G$2:$G436,$G437))</f>
        <v>7</v>
      </c>
      <c r="BP437">
        <f t="shared" si="98"/>
        <v>2232.5120000000002</v>
      </c>
      <c r="BQ437">
        <f t="shared" si="99"/>
        <v>34.730000000000004</v>
      </c>
      <c r="BR437">
        <f t="shared" si="100"/>
        <v>41.676000000000002</v>
      </c>
      <c r="BS437">
        <f t="shared" si="101"/>
        <v>34.730000000000004</v>
      </c>
      <c r="BT437">
        <f t="shared" si="102"/>
        <v>34.730000000000004</v>
      </c>
      <c r="BU437">
        <f t="shared" si="103"/>
        <v>48.621999999999993</v>
      </c>
      <c r="BV437">
        <f t="shared" si="104"/>
        <v>0</v>
      </c>
      <c r="BW437">
        <f t="shared" si="105"/>
        <v>2427</v>
      </c>
      <c r="BX437">
        <f t="shared" si="106"/>
        <v>7720</v>
      </c>
      <c r="BY437" t="str">
        <f t="shared" si="107"/>
        <v>직행1</v>
      </c>
      <c r="BZ437">
        <f t="shared" si="108"/>
        <v>11</v>
      </c>
    </row>
    <row r="438" spans="1:78" x14ac:dyDescent="0.3">
      <c r="A438" s="32">
        <f t="shared" si="110"/>
        <v>45815</v>
      </c>
      <c r="B438" s="1">
        <v>45815.584490740737</v>
      </c>
      <c r="C438" t="s">
        <v>60</v>
      </c>
      <c r="D438" t="s">
        <v>60</v>
      </c>
      <c r="E438" t="s">
        <v>60</v>
      </c>
      <c r="F438" t="s">
        <v>61</v>
      </c>
      <c r="G438" t="s">
        <v>62</v>
      </c>
      <c r="H438" t="s">
        <v>63</v>
      </c>
      <c r="I438" t="s">
        <v>78</v>
      </c>
      <c r="J438" t="s">
        <v>65</v>
      </c>
      <c r="K438" t="s">
        <v>66</v>
      </c>
      <c r="L438">
        <v>15</v>
      </c>
      <c r="M438">
        <v>3</v>
      </c>
      <c r="N438">
        <v>168</v>
      </c>
      <c r="O438">
        <v>7720</v>
      </c>
      <c r="P438" t="s">
        <v>245</v>
      </c>
      <c r="Q438" s="1">
        <v>45786.607561342593</v>
      </c>
      <c r="R438">
        <v>114.054</v>
      </c>
      <c r="S438">
        <v>40.344999999999999</v>
      </c>
      <c r="T438">
        <v>2.827</v>
      </c>
      <c r="U438">
        <v>12117</v>
      </c>
      <c r="V438">
        <v>73</v>
      </c>
      <c r="W438">
        <v>3162</v>
      </c>
      <c r="X438">
        <v>3845</v>
      </c>
      <c r="Y438">
        <v>1</v>
      </c>
      <c r="Z438">
        <v>24</v>
      </c>
      <c r="AA438">
        <v>1</v>
      </c>
      <c r="AB438">
        <v>413</v>
      </c>
      <c r="AC438">
        <v>97</v>
      </c>
      <c r="AD438">
        <v>33.89</v>
      </c>
      <c r="AE438">
        <v>46.227680999999997</v>
      </c>
      <c r="AF438">
        <v>89.6</v>
      </c>
      <c r="AG438">
        <v>2.8</v>
      </c>
      <c r="AH438">
        <v>3.6</v>
      </c>
      <c r="AI438">
        <v>3</v>
      </c>
      <c r="AJ438">
        <v>1</v>
      </c>
      <c r="AK438">
        <v>0</v>
      </c>
      <c r="AL438">
        <v>0</v>
      </c>
      <c r="AM438">
        <v>2.48</v>
      </c>
      <c r="AN438">
        <v>48.933</v>
      </c>
      <c r="AO438">
        <v>0.60199999999999998</v>
      </c>
      <c r="AP438">
        <v>26.096</v>
      </c>
      <c r="AQ438">
        <v>0.33300000000000002</v>
      </c>
      <c r="AR438">
        <v>0.877</v>
      </c>
      <c r="AS438">
        <v>21.042999999999999</v>
      </c>
      <c r="AT438">
        <v>180.69300000000001</v>
      </c>
      <c r="AU438">
        <v>5.6470000000000002</v>
      </c>
      <c r="AV438">
        <v>7.26</v>
      </c>
      <c r="AW438">
        <v>6.05</v>
      </c>
      <c r="AX438">
        <v>2.0169999999999999</v>
      </c>
      <c r="AY438">
        <v>0</v>
      </c>
      <c r="AZ438">
        <v>0</v>
      </c>
      <c r="BA438">
        <v>1111</v>
      </c>
      <c r="BB438">
        <v>0</v>
      </c>
      <c r="BC438" t="s">
        <v>74</v>
      </c>
      <c r="BD438">
        <v>0</v>
      </c>
      <c r="BE438" t="s">
        <v>68</v>
      </c>
      <c r="BF438" t="s">
        <v>75</v>
      </c>
      <c r="BG438">
        <v>1.1399999999999999</v>
      </c>
      <c r="BH438">
        <v>0</v>
      </c>
      <c r="BI438" s="1">
        <v>45824.447717673611</v>
      </c>
      <c r="BJ438">
        <v>3.6</v>
      </c>
      <c r="BK438">
        <v>0.7853</v>
      </c>
      <c r="BL438" s="36">
        <f>HLOOKUP($A438,차량별코스!$E$1:$AZ$20,_xlfn.XLOOKUP(탕데이터!$I438,차량별코스!$D$2:$D$20,차량별코스!$A$2:$A$20),0)</f>
        <v>11</v>
      </c>
      <c r="BM438">
        <f t="shared" si="96"/>
        <v>4019.2069999999999</v>
      </c>
      <c r="BN438">
        <f t="shared" si="97"/>
        <v>414.65499999999997</v>
      </c>
      <c r="BO438">
        <f>IF(COUNTIFS($BL$2:$BL438,$BL438,$O$2:$O438,$O438,$G$2:$G438,$G438)=1,_xlfn.MAXIFS($BO$2:$BO437,$O$2:$O437,$O438,$G$2:$G437,$G438)+1,_xlfn.MAXIFS($BO$2:$BO437,$O$2:$O437,$O438,$G$2:$G437,$G438))</f>
        <v>7</v>
      </c>
      <c r="BP438">
        <f t="shared" si="98"/>
        <v>7621.8319999999985</v>
      </c>
      <c r="BQ438">
        <f t="shared" si="99"/>
        <v>339.27599999999995</v>
      </c>
      <c r="BR438">
        <f t="shared" si="100"/>
        <v>436.21200000000005</v>
      </c>
      <c r="BS438">
        <f t="shared" si="101"/>
        <v>363.51</v>
      </c>
      <c r="BT438">
        <f t="shared" si="102"/>
        <v>121.17</v>
      </c>
      <c r="BU438">
        <f t="shared" si="103"/>
        <v>0</v>
      </c>
      <c r="BV438">
        <f t="shared" si="104"/>
        <v>0</v>
      </c>
      <c r="BW438">
        <f t="shared" si="105"/>
        <v>8881.9999999999982</v>
      </c>
      <c r="BX438">
        <f t="shared" si="106"/>
        <v>7720</v>
      </c>
      <c r="BY438" t="str">
        <f t="shared" si="107"/>
        <v>직행1</v>
      </c>
      <c r="BZ438">
        <f t="shared" si="108"/>
        <v>11</v>
      </c>
    </row>
    <row r="439" spans="1:78" x14ac:dyDescent="0.3">
      <c r="A439" s="32">
        <f t="shared" si="110"/>
        <v>45815</v>
      </c>
      <c r="B439" s="1">
        <v>45815.801481481481</v>
      </c>
      <c r="C439" t="s">
        <v>60</v>
      </c>
      <c r="D439" t="s">
        <v>60</v>
      </c>
      <c r="E439" t="s">
        <v>60</v>
      </c>
      <c r="F439" t="s">
        <v>61</v>
      </c>
      <c r="G439" t="s">
        <v>62</v>
      </c>
      <c r="H439" t="s">
        <v>63</v>
      </c>
      <c r="I439" t="s">
        <v>78</v>
      </c>
      <c r="J439" t="s">
        <v>65</v>
      </c>
      <c r="K439" t="s">
        <v>66</v>
      </c>
      <c r="L439">
        <v>15</v>
      </c>
      <c r="M439">
        <v>3</v>
      </c>
      <c r="N439">
        <v>168</v>
      </c>
      <c r="O439">
        <v>7720</v>
      </c>
      <c r="P439" t="s">
        <v>245</v>
      </c>
      <c r="Q439" s="1">
        <v>45786.607561342593</v>
      </c>
      <c r="R439">
        <v>17.515000000000001</v>
      </c>
      <c r="S439">
        <v>3.93</v>
      </c>
      <c r="T439">
        <v>4.4569999999999999</v>
      </c>
      <c r="U439">
        <v>1611</v>
      </c>
      <c r="V439">
        <v>55</v>
      </c>
      <c r="W439">
        <v>331</v>
      </c>
      <c r="X439">
        <v>519</v>
      </c>
      <c r="Y439">
        <v>0</v>
      </c>
      <c r="Z439">
        <v>4</v>
      </c>
      <c r="AA439">
        <v>0</v>
      </c>
      <c r="AB439">
        <v>0</v>
      </c>
      <c r="AC439">
        <v>79</v>
      </c>
      <c r="AD439">
        <v>39.14</v>
      </c>
      <c r="AE439">
        <v>51.472467999999999</v>
      </c>
      <c r="AF439">
        <v>94.7</v>
      </c>
      <c r="AG439">
        <v>0.9</v>
      </c>
      <c r="AH439">
        <v>1.4</v>
      </c>
      <c r="AI439">
        <v>3.1</v>
      </c>
      <c r="AJ439">
        <v>0</v>
      </c>
      <c r="AK439">
        <v>0</v>
      </c>
      <c r="AL439">
        <v>0</v>
      </c>
      <c r="AM439">
        <v>3.91</v>
      </c>
      <c r="AN439">
        <v>32.453000000000003</v>
      </c>
      <c r="AO439">
        <v>3.4140000000000001</v>
      </c>
      <c r="AP439">
        <v>20.545999999999999</v>
      </c>
      <c r="AQ439">
        <v>0.28499999999999998</v>
      </c>
      <c r="AR439">
        <v>0</v>
      </c>
      <c r="AS439">
        <v>22.838000000000001</v>
      </c>
      <c r="AT439">
        <v>25.253</v>
      </c>
      <c r="AU439">
        <v>0.24</v>
      </c>
      <c r="AV439">
        <v>0.373</v>
      </c>
      <c r="AW439">
        <v>0.82699999999999996</v>
      </c>
      <c r="AX439">
        <v>0</v>
      </c>
      <c r="AY439">
        <v>0</v>
      </c>
      <c r="AZ439">
        <v>0</v>
      </c>
      <c r="BA439">
        <v>169</v>
      </c>
      <c r="BB439">
        <v>0</v>
      </c>
      <c r="BC439" t="s">
        <v>74</v>
      </c>
      <c r="BD439">
        <v>0</v>
      </c>
      <c r="BE439" t="s">
        <v>68</v>
      </c>
      <c r="BF439" t="s">
        <v>75</v>
      </c>
      <c r="BG439">
        <v>1.1399999999999999</v>
      </c>
      <c r="BH439">
        <v>0</v>
      </c>
      <c r="BI439" s="1">
        <v>45824.447717673611</v>
      </c>
      <c r="BJ439">
        <v>3.6</v>
      </c>
      <c r="BK439">
        <v>1.238</v>
      </c>
      <c r="BL439" s="36">
        <f>HLOOKUP($A439,차량별코스!$E$1:$AZ$20,_xlfn.XLOOKUP(탕데이터!$I439,차량별코스!$D$2:$D$20,차량별코스!$A$2:$A$20),0)</f>
        <v>11</v>
      </c>
      <c r="BM439">
        <f t="shared" si="96"/>
        <v>4019.2069999999999</v>
      </c>
      <c r="BN439">
        <f t="shared" si="97"/>
        <v>414.65499999999997</v>
      </c>
      <c r="BO439">
        <f>IF(COUNTIFS($BL$2:$BL439,$BL439,$O$2:$O439,$O439,$G$2:$G439,$G439)=1,_xlfn.MAXIFS($BO$2:$BO438,$O$2:$O438,$O439,$G$2:$G438,$G439)+1,_xlfn.MAXIFS($BO$2:$BO438,$O$2:$O438,$O439,$G$2:$G438,$G439))</f>
        <v>7</v>
      </c>
      <c r="BP439">
        <f t="shared" si="98"/>
        <v>1139.6170000000002</v>
      </c>
      <c r="BQ439">
        <f t="shared" si="99"/>
        <v>14.499000000000002</v>
      </c>
      <c r="BR439">
        <f t="shared" si="100"/>
        <v>22.553999999999998</v>
      </c>
      <c r="BS439">
        <f t="shared" si="101"/>
        <v>49.941000000000003</v>
      </c>
      <c r="BT439">
        <f t="shared" si="102"/>
        <v>0</v>
      </c>
      <c r="BU439">
        <f t="shared" si="103"/>
        <v>0</v>
      </c>
      <c r="BV439">
        <f t="shared" si="104"/>
        <v>0</v>
      </c>
      <c r="BW439">
        <f t="shared" si="105"/>
        <v>1226.6110000000003</v>
      </c>
      <c r="BX439">
        <f t="shared" si="106"/>
        <v>7720</v>
      </c>
      <c r="BY439" t="str">
        <f t="shared" si="107"/>
        <v>직행1</v>
      </c>
      <c r="BZ439">
        <f t="shared" si="108"/>
        <v>11</v>
      </c>
    </row>
    <row r="440" spans="1:78" x14ac:dyDescent="0.3">
      <c r="A440" s="32">
        <f t="shared" si="110"/>
        <v>45815</v>
      </c>
      <c r="B440" s="1">
        <v>45815.823101851849</v>
      </c>
      <c r="C440" t="s">
        <v>60</v>
      </c>
      <c r="D440" t="s">
        <v>60</v>
      </c>
      <c r="E440" t="s">
        <v>60</v>
      </c>
      <c r="F440" t="s">
        <v>61</v>
      </c>
      <c r="G440" t="s">
        <v>62</v>
      </c>
      <c r="H440" t="s">
        <v>63</v>
      </c>
      <c r="I440" t="s">
        <v>78</v>
      </c>
      <c r="J440" t="s">
        <v>65</v>
      </c>
      <c r="K440" t="s">
        <v>66</v>
      </c>
      <c r="L440">
        <v>15</v>
      </c>
      <c r="M440">
        <v>3</v>
      </c>
      <c r="N440">
        <v>168</v>
      </c>
      <c r="O440">
        <v>7720</v>
      </c>
      <c r="P440" t="s">
        <v>245</v>
      </c>
      <c r="Q440" s="1">
        <v>45786.607561342593</v>
      </c>
      <c r="R440">
        <v>94.87</v>
      </c>
      <c r="S440">
        <v>26.5</v>
      </c>
      <c r="T440">
        <v>3.58</v>
      </c>
      <c r="U440">
        <v>9053</v>
      </c>
      <c r="V440">
        <v>22</v>
      </c>
      <c r="W440">
        <v>1632</v>
      </c>
      <c r="X440">
        <v>3446</v>
      </c>
      <c r="Y440">
        <v>0</v>
      </c>
      <c r="Z440">
        <v>23</v>
      </c>
      <c r="AA440">
        <v>0</v>
      </c>
      <c r="AB440">
        <v>0</v>
      </c>
      <c r="AC440">
        <v>98</v>
      </c>
      <c r="AD440">
        <v>37.729999999999997</v>
      </c>
      <c r="AE440">
        <v>46.159205</v>
      </c>
      <c r="AF440">
        <v>22.4</v>
      </c>
      <c r="AG440">
        <v>20.6</v>
      </c>
      <c r="AH440">
        <v>30.9</v>
      </c>
      <c r="AI440">
        <v>19.899999999999999</v>
      </c>
      <c r="AJ440">
        <v>6.2</v>
      </c>
      <c r="AK440">
        <v>0</v>
      </c>
      <c r="AL440">
        <v>0</v>
      </c>
      <c r="AM440">
        <v>3.14</v>
      </c>
      <c r="AN440">
        <v>37.048000000000002</v>
      </c>
      <c r="AO440">
        <v>0.24299999999999999</v>
      </c>
      <c r="AP440">
        <v>18.027000000000001</v>
      </c>
      <c r="AQ440">
        <v>0.35799999999999998</v>
      </c>
      <c r="AR440">
        <v>0</v>
      </c>
      <c r="AS440">
        <v>24.244</v>
      </c>
      <c r="AT440">
        <v>33.6</v>
      </c>
      <c r="AU440">
        <v>30.9</v>
      </c>
      <c r="AV440">
        <v>46.35</v>
      </c>
      <c r="AW440">
        <v>29.85</v>
      </c>
      <c r="AX440">
        <v>9.3000000000000007</v>
      </c>
      <c r="AY440">
        <v>0</v>
      </c>
      <c r="AZ440">
        <v>0</v>
      </c>
      <c r="BA440">
        <v>925</v>
      </c>
      <c r="BB440">
        <v>0</v>
      </c>
      <c r="BC440" t="s">
        <v>74</v>
      </c>
      <c r="BD440">
        <v>0</v>
      </c>
      <c r="BE440" t="s">
        <v>68</v>
      </c>
      <c r="BF440" t="s">
        <v>75</v>
      </c>
      <c r="BG440">
        <v>1.1399999999999999</v>
      </c>
      <c r="BH440">
        <v>0</v>
      </c>
      <c r="BI440" s="1">
        <v>45824.447717673611</v>
      </c>
      <c r="BJ440">
        <v>3.6</v>
      </c>
      <c r="BK440">
        <v>0.99439999999999995</v>
      </c>
      <c r="BL440" s="36">
        <f>HLOOKUP($A440,차량별코스!$E$1:$AZ$20,_xlfn.XLOOKUP(탕데이터!$I440,차량별코스!$D$2:$D$20,차량별코스!$A$2:$A$20),0)</f>
        <v>11</v>
      </c>
      <c r="BM440">
        <f t="shared" si="96"/>
        <v>4019.2069999999999</v>
      </c>
      <c r="BN440">
        <f t="shared" si="97"/>
        <v>414.65499999999997</v>
      </c>
      <c r="BO440">
        <f>IF(COUNTIFS($BL$2:$BL440,$BL440,$O$2:$O440,$O440,$G$2:$G440,$G440)=1,_xlfn.MAXIFS($BO$2:$BO439,$O$2:$O439,$O440,$G$2:$G439,$G440)+1,_xlfn.MAXIFS($BO$2:$BO439,$O$2:$O439,$O440,$G$2:$G439,$G440))</f>
        <v>7</v>
      </c>
      <c r="BP440">
        <f t="shared" si="98"/>
        <v>373.87199999999984</v>
      </c>
      <c r="BQ440">
        <f t="shared" si="99"/>
        <v>1864.9180000000001</v>
      </c>
      <c r="BR440">
        <f t="shared" si="100"/>
        <v>2797.377</v>
      </c>
      <c r="BS440">
        <f t="shared" si="101"/>
        <v>1801.5469999999998</v>
      </c>
      <c r="BT440">
        <f t="shared" si="102"/>
        <v>561.28599999999994</v>
      </c>
      <c r="BU440">
        <f t="shared" si="103"/>
        <v>0</v>
      </c>
      <c r="BV440">
        <f t="shared" si="104"/>
        <v>0</v>
      </c>
      <c r="BW440">
        <f t="shared" si="105"/>
        <v>7398.9999999999991</v>
      </c>
      <c r="BX440">
        <f t="shared" si="106"/>
        <v>7720</v>
      </c>
      <c r="BY440" t="str">
        <f t="shared" si="107"/>
        <v>직행1</v>
      </c>
      <c r="BZ440">
        <f t="shared" si="108"/>
        <v>11</v>
      </c>
    </row>
    <row r="441" spans="1:78" x14ac:dyDescent="0.3">
      <c r="A441" s="32">
        <f t="shared" si="110"/>
        <v>45816</v>
      </c>
      <c r="B441" s="1">
        <v>45816.315972222219</v>
      </c>
      <c r="C441" t="s">
        <v>60</v>
      </c>
      <c r="D441" t="s">
        <v>60</v>
      </c>
      <c r="E441" t="s">
        <v>60</v>
      </c>
      <c r="F441" t="s">
        <v>61</v>
      </c>
      <c r="G441" t="s">
        <v>62</v>
      </c>
      <c r="H441" t="s">
        <v>63</v>
      </c>
      <c r="I441" t="s">
        <v>78</v>
      </c>
      <c r="J441" t="s">
        <v>65</v>
      </c>
      <c r="K441" t="s">
        <v>66</v>
      </c>
      <c r="L441">
        <v>15</v>
      </c>
      <c r="M441">
        <v>3</v>
      </c>
      <c r="N441">
        <v>168</v>
      </c>
      <c r="O441">
        <v>2730</v>
      </c>
      <c r="P441" t="s">
        <v>237</v>
      </c>
      <c r="Q441" s="1">
        <v>45786.607563078702</v>
      </c>
      <c r="R441">
        <v>41.801000000000002</v>
      </c>
      <c r="S441">
        <v>15.278</v>
      </c>
      <c r="T441">
        <v>2.7360000000000002</v>
      </c>
      <c r="U441">
        <v>4709</v>
      </c>
      <c r="V441">
        <v>278</v>
      </c>
      <c r="W441">
        <v>1696</v>
      </c>
      <c r="X441">
        <v>663</v>
      </c>
      <c r="Y441">
        <v>0</v>
      </c>
      <c r="Z441">
        <v>16</v>
      </c>
      <c r="AA441">
        <v>2</v>
      </c>
      <c r="AB441">
        <v>368</v>
      </c>
      <c r="AC441">
        <v>109</v>
      </c>
      <c r="AD441">
        <v>31.96</v>
      </c>
      <c r="AE441">
        <v>55.021442</v>
      </c>
      <c r="AF441">
        <v>94.5</v>
      </c>
      <c r="AG441">
        <v>1</v>
      </c>
      <c r="AH441">
        <v>1.5</v>
      </c>
      <c r="AI441">
        <v>1.5</v>
      </c>
      <c r="AJ441">
        <v>1.2</v>
      </c>
      <c r="AK441">
        <v>0.3</v>
      </c>
      <c r="AL441">
        <v>0</v>
      </c>
      <c r="AM441">
        <v>2.4</v>
      </c>
      <c r="AN441">
        <v>61.87</v>
      </c>
      <c r="AO441">
        <v>5.9039999999999999</v>
      </c>
      <c r="AP441">
        <v>36.015999999999998</v>
      </c>
      <c r="AQ441">
        <v>0.14399999999999999</v>
      </c>
      <c r="AR441">
        <v>0</v>
      </c>
      <c r="AS441">
        <v>38.277000000000001</v>
      </c>
      <c r="AT441">
        <v>74.025000000000006</v>
      </c>
      <c r="AU441">
        <v>0.78300000000000003</v>
      </c>
      <c r="AV441">
        <v>1.175</v>
      </c>
      <c r="AW441">
        <v>1.175</v>
      </c>
      <c r="AX441">
        <v>0.94</v>
      </c>
      <c r="AY441">
        <v>0.23499999999999999</v>
      </c>
      <c r="AZ441">
        <v>0</v>
      </c>
      <c r="BA441">
        <v>404</v>
      </c>
      <c r="BB441">
        <v>0</v>
      </c>
      <c r="BC441" t="s">
        <v>74</v>
      </c>
      <c r="BD441">
        <v>0</v>
      </c>
      <c r="BE441" t="s">
        <v>68</v>
      </c>
      <c r="BF441" t="s">
        <v>75</v>
      </c>
      <c r="BG441">
        <v>1.1399999999999999</v>
      </c>
      <c r="BH441">
        <v>0</v>
      </c>
      <c r="BI441" s="1">
        <v>45824.447717673611</v>
      </c>
      <c r="BJ441">
        <v>3.6</v>
      </c>
      <c r="BK441">
        <v>0.76</v>
      </c>
      <c r="BL441" s="36">
        <f>HLOOKUP($A441,차량별코스!$E$1:$AZ$20,_xlfn.XLOOKUP(탕데이터!$I441,차량별코스!$D$2:$D$20,차량별코스!$A$2:$A$20),0)</f>
        <v>1</v>
      </c>
      <c r="BM441">
        <f t="shared" si="96"/>
        <v>883.60699999999986</v>
      </c>
      <c r="BN441">
        <f t="shared" si="97"/>
        <v>336.67900000000003</v>
      </c>
      <c r="BO441">
        <f>IF(COUNTIFS($BL$2:$BL441,$BL441,$O$2:$O441,$O441,$G$2:$G441,$G441)=1,_xlfn.MAXIFS($BO$2:$BO440,$O$2:$O440,$O441,$G$2:$G440,$G441)+1,_xlfn.MAXIFS($BO$2:$BO440,$O$2:$O440,$O441,$G$2:$G440,$G441))</f>
        <v>2</v>
      </c>
      <c r="BP441">
        <f t="shared" si="98"/>
        <v>2476.0050000000001</v>
      </c>
      <c r="BQ441">
        <f t="shared" si="99"/>
        <v>47.09</v>
      </c>
      <c r="BR441">
        <f t="shared" si="100"/>
        <v>70.634999999999991</v>
      </c>
      <c r="BS441">
        <f t="shared" si="101"/>
        <v>70.634999999999991</v>
      </c>
      <c r="BT441">
        <f t="shared" si="102"/>
        <v>56.508000000000003</v>
      </c>
      <c r="BU441">
        <f t="shared" si="103"/>
        <v>14.127000000000001</v>
      </c>
      <c r="BV441">
        <f t="shared" si="104"/>
        <v>0</v>
      </c>
      <c r="BW441">
        <f t="shared" si="105"/>
        <v>2735.0000000000005</v>
      </c>
      <c r="BX441">
        <f t="shared" si="106"/>
        <v>2730</v>
      </c>
      <c r="BY441" t="str">
        <f t="shared" si="107"/>
        <v>직행1</v>
      </c>
      <c r="BZ441">
        <f t="shared" si="108"/>
        <v>1</v>
      </c>
    </row>
    <row r="442" spans="1:78" x14ac:dyDescent="0.3">
      <c r="A442" s="32">
        <f t="shared" si="110"/>
        <v>45816</v>
      </c>
      <c r="B442" s="1">
        <v>45816.371018518519</v>
      </c>
      <c r="C442" t="s">
        <v>60</v>
      </c>
      <c r="D442" t="s">
        <v>60</v>
      </c>
      <c r="E442" t="s">
        <v>60</v>
      </c>
      <c r="F442" t="s">
        <v>61</v>
      </c>
      <c r="G442" t="s">
        <v>62</v>
      </c>
      <c r="H442" t="s">
        <v>63</v>
      </c>
      <c r="I442" t="s">
        <v>78</v>
      </c>
      <c r="J442" t="s">
        <v>65</v>
      </c>
      <c r="K442" t="s">
        <v>66</v>
      </c>
      <c r="L442">
        <v>15</v>
      </c>
      <c r="M442">
        <v>3</v>
      </c>
      <c r="N442">
        <v>168</v>
      </c>
      <c r="O442">
        <v>2730</v>
      </c>
      <c r="P442" t="s">
        <v>237</v>
      </c>
      <c r="Q442" s="1">
        <v>45786.607563078702</v>
      </c>
      <c r="R442">
        <v>18.902999999999999</v>
      </c>
      <c r="S442">
        <v>5.66</v>
      </c>
      <c r="T442">
        <v>3.34</v>
      </c>
      <c r="U442">
        <v>1884</v>
      </c>
      <c r="V442">
        <v>162</v>
      </c>
      <c r="W442">
        <v>270</v>
      </c>
      <c r="X442">
        <v>394</v>
      </c>
      <c r="Y442">
        <v>1</v>
      </c>
      <c r="Z442">
        <v>6</v>
      </c>
      <c r="AA442">
        <v>0</v>
      </c>
      <c r="AB442">
        <v>0</v>
      </c>
      <c r="AC442">
        <v>101</v>
      </c>
      <c r="AD442">
        <v>36.119999999999997</v>
      </c>
      <c r="AE442">
        <v>46.866979999999998</v>
      </c>
      <c r="AF442">
        <v>97.6</v>
      </c>
      <c r="AG442">
        <v>0.7</v>
      </c>
      <c r="AH442">
        <v>0.8</v>
      </c>
      <c r="AI442">
        <v>0.6</v>
      </c>
      <c r="AJ442">
        <v>0.3</v>
      </c>
      <c r="AK442">
        <v>0</v>
      </c>
      <c r="AL442">
        <v>0</v>
      </c>
      <c r="AM442">
        <v>2.93</v>
      </c>
      <c r="AN442">
        <v>41.008000000000003</v>
      </c>
      <c r="AO442">
        <v>8.5990000000000002</v>
      </c>
      <c r="AP442">
        <v>14.331</v>
      </c>
      <c r="AQ442">
        <v>0.159</v>
      </c>
      <c r="AR442">
        <v>5.29</v>
      </c>
      <c r="AS442">
        <v>31.741</v>
      </c>
      <c r="AT442">
        <v>29.28</v>
      </c>
      <c r="AU442">
        <v>0.21</v>
      </c>
      <c r="AV442">
        <v>0.24</v>
      </c>
      <c r="AW442">
        <v>0.18</v>
      </c>
      <c r="AX442">
        <v>0.09</v>
      </c>
      <c r="AY442">
        <v>0</v>
      </c>
      <c r="AZ442">
        <v>0</v>
      </c>
      <c r="BA442">
        <v>186</v>
      </c>
      <c r="BB442">
        <v>0</v>
      </c>
      <c r="BC442" t="s">
        <v>74</v>
      </c>
      <c r="BD442">
        <v>0</v>
      </c>
      <c r="BE442" t="s">
        <v>68</v>
      </c>
      <c r="BF442" t="s">
        <v>75</v>
      </c>
      <c r="BG442">
        <v>1.1399999999999999</v>
      </c>
      <c r="BH442">
        <v>0</v>
      </c>
      <c r="BI442" s="1">
        <v>45824.447717673611</v>
      </c>
      <c r="BJ442">
        <v>3.6</v>
      </c>
      <c r="BK442">
        <v>0.92769999999999997</v>
      </c>
      <c r="BL442" s="36">
        <f>HLOOKUP($A442,차량별코스!$E$1:$AZ$20,_xlfn.XLOOKUP(탕데이터!$I442,차량별코스!$D$2:$D$20,차량별코스!$A$2:$A$20),0)</f>
        <v>1</v>
      </c>
      <c r="BM442">
        <f t="shared" si="96"/>
        <v>883.60699999999986</v>
      </c>
      <c r="BN442">
        <f t="shared" si="97"/>
        <v>336.67900000000003</v>
      </c>
      <c r="BO442">
        <f>IF(COUNTIFS($BL$2:$BL442,$BL442,$O$2:$O442,$O442,$G$2:$G442,$G442)=1,_xlfn.MAXIFS($BO$2:$BO441,$O$2:$O441,$O442,$G$2:$G441,$G442)+1,_xlfn.MAXIFS($BO$2:$BO441,$O$2:$O441,$O442,$G$2:$G441,$G442))</f>
        <v>2</v>
      </c>
      <c r="BP442">
        <f t="shared" si="98"/>
        <v>1406.7839999999999</v>
      </c>
      <c r="BQ442">
        <f t="shared" si="99"/>
        <v>13.187999999999999</v>
      </c>
      <c r="BR442">
        <f t="shared" si="100"/>
        <v>15.072000000000001</v>
      </c>
      <c r="BS442">
        <f t="shared" si="101"/>
        <v>11.304</v>
      </c>
      <c r="BT442">
        <f t="shared" si="102"/>
        <v>5.6520000000000001</v>
      </c>
      <c r="BU442">
        <f t="shared" si="103"/>
        <v>0</v>
      </c>
      <c r="BV442">
        <f t="shared" si="104"/>
        <v>0</v>
      </c>
      <c r="BW442">
        <f t="shared" si="105"/>
        <v>1452</v>
      </c>
      <c r="BX442">
        <f t="shared" si="106"/>
        <v>2730</v>
      </c>
      <c r="BY442" t="str">
        <f t="shared" si="107"/>
        <v>직행1</v>
      </c>
      <c r="BZ442">
        <f t="shared" si="108"/>
        <v>1</v>
      </c>
    </row>
    <row r="443" spans="1:78" x14ac:dyDescent="0.3">
      <c r="A443" s="32">
        <f t="shared" si="110"/>
        <v>45816</v>
      </c>
      <c r="B443" s="1">
        <v>45816.45449074074</v>
      </c>
      <c r="C443" t="s">
        <v>60</v>
      </c>
      <c r="D443" t="s">
        <v>60</v>
      </c>
      <c r="E443" t="s">
        <v>60</v>
      </c>
      <c r="F443" t="s">
        <v>61</v>
      </c>
      <c r="G443" t="s">
        <v>62</v>
      </c>
      <c r="H443" t="s">
        <v>63</v>
      </c>
      <c r="I443" t="s">
        <v>78</v>
      </c>
      <c r="J443" t="s">
        <v>65</v>
      </c>
      <c r="K443" t="s">
        <v>66</v>
      </c>
      <c r="L443">
        <v>15</v>
      </c>
      <c r="M443">
        <v>3</v>
      </c>
      <c r="N443">
        <v>168</v>
      </c>
      <c r="O443">
        <v>2730</v>
      </c>
      <c r="P443" t="s">
        <v>237</v>
      </c>
      <c r="Q443" s="1">
        <v>45786.607563078702</v>
      </c>
      <c r="R443">
        <v>170.32400000000001</v>
      </c>
      <c r="S443">
        <v>71.835999999999999</v>
      </c>
      <c r="T443">
        <v>2.371</v>
      </c>
      <c r="U443">
        <v>23314</v>
      </c>
      <c r="V443">
        <v>378</v>
      </c>
      <c r="W443">
        <v>9858</v>
      </c>
      <c r="X443">
        <v>3192</v>
      </c>
      <c r="Y443">
        <v>5</v>
      </c>
      <c r="Z443">
        <v>120</v>
      </c>
      <c r="AA443">
        <v>5</v>
      </c>
      <c r="AB443">
        <v>4771</v>
      </c>
      <c r="AC443">
        <v>107</v>
      </c>
      <c r="AD443">
        <v>26.3</v>
      </c>
      <c r="AE443">
        <v>46.885331000000001</v>
      </c>
      <c r="AF443">
        <v>82.8</v>
      </c>
      <c r="AG443">
        <v>4.4000000000000004</v>
      </c>
      <c r="AH443">
        <v>6.8</v>
      </c>
      <c r="AI443">
        <v>4.9000000000000004</v>
      </c>
      <c r="AJ443">
        <v>1</v>
      </c>
      <c r="AK443">
        <v>0.1</v>
      </c>
      <c r="AL443">
        <v>0</v>
      </c>
      <c r="AM443">
        <v>2.08</v>
      </c>
      <c r="AN443">
        <v>60.741999999999997</v>
      </c>
      <c r="AO443">
        <v>1.621</v>
      </c>
      <c r="AP443">
        <v>42.283999999999999</v>
      </c>
      <c r="AQ443">
        <v>0.182</v>
      </c>
      <c r="AR443">
        <v>2.9359999999999999</v>
      </c>
      <c r="AS443">
        <v>70.453999999999994</v>
      </c>
      <c r="AT443">
        <v>321.54000000000002</v>
      </c>
      <c r="AU443">
        <v>17.087</v>
      </c>
      <c r="AV443">
        <v>26.407</v>
      </c>
      <c r="AW443">
        <v>19.027999999999999</v>
      </c>
      <c r="AX443">
        <v>3.883</v>
      </c>
      <c r="AY443">
        <v>0.38800000000000001</v>
      </c>
      <c r="AZ443">
        <v>0</v>
      </c>
      <c r="BA443">
        <v>1651</v>
      </c>
      <c r="BB443">
        <v>0</v>
      </c>
      <c r="BC443" t="s">
        <v>74</v>
      </c>
      <c r="BD443">
        <v>0</v>
      </c>
      <c r="BE443" t="s">
        <v>68</v>
      </c>
      <c r="BF443" t="s">
        <v>75</v>
      </c>
      <c r="BG443">
        <v>1.1399999999999999</v>
      </c>
      <c r="BH443">
        <v>0</v>
      </c>
      <c r="BI443" s="1">
        <v>45824.447717673611</v>
      </c>
      <c r="BJ443">
        <v>3.6</v>
      </c>
      <c r="BK443">
        <v>0.65859999999999996</v>
      </c>
      <c r="BL443" s="36">
        <f>HLOOKUP($A443,차량별코스!$E$1:$AZ$20,_xlfn.XLOOKUP(탕데이터!$I443,차량별코스!$D$2:$D$20,차량별코스!$A$2:$A$20),0)</f>
        <v>1</v>
      </c>
      <c r="BM443">
        <f t="shared" si="96"/>
        <v>883.60699999999986</v>
      </c>
      <c r="BN443">
        <f t="shared" si="97"/>
        <v>336.67900000000003</v>
      </c>
      <c r="BO443">
        <f>IF(COUNTIFS($BL$2:$BL443,$BL443,$O$2:$O443,$O443,$G$2:$G443,$G443)=1,_xlfn.MAXIFS($BO$2:$BO442,$O$2:$O442,$O443,$G$2:$G442,$G443)+1,_xlfn.MAXIFS($BO$2:$BO442,$O$2:$O442,$O443,$G$2:$G442,$G443))</f>
        <v>2</v>
      </c>
      <c r="BP443">
        <f t="shared" si="98"/>
        <v>9067.9919999999984</v>
      </c>
      <c r="BQ443">
        <f t="shared" si="99"/>
        <v>1025.816</v>
      </c>
      <c r="BR443">
        <f t="shared" si="100"/>
        <v>1585.3520000000001</v>
      </c>
      <c r="BS443">
        <f t="shared" si="101"/>
        <v>1142.386</v>
      </c>
      <c r="BT443">
        <f t="shared" si="102"/>
        <v>233.14000000000001</v>
      </c>
      <c r="BU443">
        <f t="shared" si="103"/>
        <v>23.314</v>
      </c>
      <c r="BV443">
        <f t="shared" si="104"/>
        <v>0</v>
      </c>
      <c r="BW443">
        <f t="shared" si="105"/>
        <v>13078</v>
      </c>
      <c r="BX443">
        <f t="shared" si="106"/>
        <v>2730</v>
      </c>
      <c r="BY443" t="str">
        <f t="shared" si="107"/>
        <v>직행1</v>
      </c>
      <c r="BZ443">
        <f t="shared" si="108"/>
        <v>1</v>
      </c>
    </row>
    <row r="444" spans="1:78" x14ac:dyDescent="0.3">
      <c r="A444" s="32">
        <f t="shared" si="110"/>
        <v>45816</v>
      </c>
      <c r="B444" s="1">
        <v>45816.749212962961</v>
      </c>
      <c r="C444" t="s">
        <v>60</v>
      </c>
      <c r="D444" t="s">
        <v>60</v>
      </c>
      <c r="E444" t="s">
        <v>60</v>
      </c>
      <c r="F444" t="s">
        <v>61</v>
      </c>
      <c r="G444" t="s">
        <v>62</v>
      </c>
      <c r="H444" t="s">
        <v>63</v>
      </c>
      <c r="I444" t="s">
        <v>78</v>
      </c>
      <c r="J444" t="s">
        <v>65</v>
      </c>
      <c r="K444" t="s">
        <v>66</v>
      </c>
      <c r="L444">
        <v>15</v>
      </c>
      <c r="M444">
        <v>3</v>
      </c>
      <c r="N444">
        <v>168</v>
      </c>
      <c r="O444">
        <v>2730</v>
      </c>
      <c r="P444" t="s">
        <v>237</v>
      </c>
      <c r="Q444" s="1">
        <v>45786.607563078702</v>
      </c>
      <c r="R444">
        <v>105.651</v>
      </c>
      <c r="S444">
        <v>31.632000000000001</v>
      </c>
      <c r="T444">
        <v>3.34</v>
      </c>
      <c r="U444">
        <v>10825</v>
      </c>
      <c r="V444">
        <v>718</v>
      </c>
      <c r="W444">
        <v>1784</v>
      </c>
      <c r="X444">
        <v>2021</v>
      </c>
      <c r="Y444">
        <v>0</v>
      </c>
      <c r="Z444">
        <v>46</v>
      </c>
      <c r="AA444">
        <v>0</v>
      </c>
      <c r="AB444">
        <v>0</v>
      </c>
      <c r="AC444">
        <v>100</v>
      </c>
      <c r="AD444">
        <v>35.14</v>
      </c>
      <c r="AE444">
        <v>45.697885999999997</v>
      </c>
      <c r="AF444">
        <v>31.6</v>
      </c>
      <c r="AG444">
        <v>19.2</v>
      </c>
      <c r="AH444">
        <v>29.5</v>
      </c>
      <c r="AI444">
        <v>18.399999999999999</v>
      </c>
      <c r="AJ444">
        <v>1.2</v>
      </c>
      <c r="AK444">
        <v>0</v>
      </c>
      <c r="AL444">
        <v>0</v>
      </c>
      <c r="AM444">
        <v>2.93</v>
      </c>
      <c r="AN444">
        <v>39.822000000000003</v>
      </c>
      <c r="AO444">
        <v>6.633</v>
      </c>
      <c r="AP444">
        <v>16.48</v>
      </c>
      <c r="AQ444">
        <v>0.189</v>
      </c>
      <c r="AR444">
        <v>0</v>
      </c>
      <c r="AS444">
        <v>43.54</v>
      </c>
      <c r="AT444">
        <v>56.88</v>
      </c>
      <c r="AU444">
        <v>34.56</v>
      </c>
      <c r="AV444">
        <v>53.1</v>
      </c>
      <c r="AW444">
        <v>33.119999999999997</v>
      </c>
      <c r="AX444">
        <v>2.16</v>
      </c>
      <c r="AY444">
        <v>0</v>
      </c>
      <c r="AZ444">
        <v>0</v>
      </c>
      <c r="BA444">
        <v>1029</v>
      </c>
      <c r="BB444">
        <v>0</v>
      </c>
      <c r="BC444" t="s">
        <v>74</v>
      </c>
      <c r="BD444">
        <v>0</v>
      </c>
      <c r="BE444" t="s">
        <v>68</v>
      </c>
      <c r="BF444" t="s">
        <v>75</v>
      </c>
      <c r="BG444">
        <v>1.1399999999999999</v>
      </c>
      <c r="BH444">
        <v>0</v>
      </c>
      <c r="BI444" s="1">
        <v>45824.447717673611</v>
      </c>
      <c r="BJ444">
        <v>3.6</v>
      </c>
      <c r="BK444">
        <v>0.92779999999999996</v>
      </c>
      <c r="BL444" s="36">
        <f>HLOOKUP($A444,차량별코스!$E$1:$AZ$20,_xlfn.XLOOKUP(탕데이터!$I444,차량별코스!$D$2:$D$20,차량별코스!$A$2:$A$20),0)</f>
        <v>1</v>
      </c>
      <c r="BM444">
        <f t="shared" si="96"/>
        <v>883.60699999999986</v>
      </c>
      <c r="BN444">
        <f t="shared" si="97"/>
        <v>336.67900000000003</v>
      </c>
      <c r="BO444">
        <f>IF(COUNTIFS($BL$2:$BL444,$BL444,$O$2:$O444,$O444,$G$2:$G444,$G444)=1,_xlfn.MAXIFS($BO$2:$BO443,$O$2:$O443,$O444,$G$2:$G443,$G444)+1,_xlfn.MAXIFS($BO$2:$BO443,$O$2:$O443,$O444,$G$2:$G443,$G444))</f>
        <v>2</v>
      </c>
      <c r="BP444">
        <f t="shared" si="98"/>
        <v>918.69999999999982</v>
      </c>
      <c r="BQ444">
        <f t="shared" si="99"/>
        <v>2078.4</v>
      </c>
      <c r="BR444">
        <f t="shared" si="100"/>
        <v>3193.375</v>
      </c>
      <c r="BS444">
        <f t="shared" si="101"/>
        <v>1991.8</v>
      </c>
      <c r="BT444">
        <f t="shared" si="102"/>
        <v>129.9</v>
      </c>
      <c r="BU444">
        <f t="shared" si="103"/>
        <v>0</v>
      </c>
      <c r="BV444">
        <f t="shared" si="104"/>
        <v>0</v>
      </c>
      <c r="BW444">
        <f t="shared" si="105"/>
        <v>8312.1750000000011</v>
      </c>
      <c r="BX444">
        <f t="shared" si="106"/>
        <v>2730</v>
      </c>
      <c r="BY444" t="str">
        <f t="shared" si="107"/>
        <v>직행1</v>
      </c>
      <c r="BZ444">
        <f t="shared" si="108"/>
        <v>1</v>
      </c>
    </row>
    <row r="445" spans="1:78" x14ac:dyDescent="0.3">
      <c r="A445" s="32">
        <f t="shared" si="110"/>
        <v>45817</v>
      </c>
      <c r="B445" s="1">
        <v>45817.291539351849</v>
      </c>
      <c r="C445" t="s">
        <v>60</v>
      </c>
      <c r="D445" t="s">
        <v>60</v>
      </c>
      <c r="E445" t="s">
        <v>60</v>
      </c>
      <c r="F445" t="s">
        <v>61</v>
      </c>
      <c r="G445" t="s">
        <v>62</v>
      </c>
      <c r="H445" t="s">
        <v>63</v>
      </c>
      <c r="I445" t="s">
        <v>78</v>
      </c>
      <c r="J445" t="s">
        <v>65</v>
      </c>
      <c r="K445" t="s">
        <v>66</v>
      </c>
      <c r="L445">
        <v>15</v>
      </c>
      <c r="M445">
        <v>3</v>
      </c>
      <c r="N445">
        <v>168</v>
      </c>
      <c r="O445">
        <v>2730</v>
      </c>
      <c r="P445" t="s">
        <v>237</v>
      </c>
      <c r="Q445" s="1">
        <v>45786.607563078702</v>
      </c>
      <c r="R445">
        <v>72.266999999999996</v>
      </c>
      <c r="S445">
        <v>22.085999999999999</v>
      </c>
      <c r="T445">
        <v>3.2719999999999998</v>
      </c>
      <c r="U445">
        <v>8770</v>
      </c>
      <c r="V445">
        <v>706</v>
      </c>
      <c r="W445">
        <v>1957</v>
      </c>
      <c r="X445">
        <v>1513</v>
      </c>
      <c r="Y445">
        <v>0</v>
      </c>
      <c r="Z445">
        <v>19</v>
      </c>
      <c r="AA445">
        <v>1</v>
      </c>
      <c r="AB445">
        <v>163</v>
      </c>
      <c r="AC445">
        <v>85</v>
      </c>
      <c r="AD445">
        <v>29.66</v>
      </c>
      <c r="AE445">
        <v>42.600487999999999</v>
      </c>
      <c r="AF445">
        <v>48.5</v>
      </c>
      <c r="AG445">
        <v>14.7</v>
      </c>
      <c r="AH445">
        <v>21.2</v>
      </c>
      <c r="AI445">
        <v>15</v>
      </c>
      <c r="AJ445">
        <v>0.5</v>
      </c>
      <c r="AK445">
        <v>0</v>
      </c>
      <c r="AL445">
        <v>0</v>
      </c>
      <c r="AM445">
        <v>2.87</v>
      </c>
      <c r="AN445">
        <v>37.518000000000001</v>
      </c>
      <c r="AO445">
        <v>8.0500000000000007</v>
      </c>
      <c r="AP445">
        <v>22.315000000000001</v>
      </c>
      <c r="AQ445">
        <v>0.20799999999999999</v>
      </c>
      <c r="AR445">
        <v>0</v>
      </c>
      <c r="AS445">
        <v>26.291</v>
      </c>
      <c r="AT445">
        <v>70.325000000000003</v>
      </c>
      <c r="AU445">
        <v>21.315000000000001</v>
      </c>
      <c r="AV445">
        <v>30.74</v>
      </c>
      <c r="AW445">
        <v>21.75</v>
      </c>
      <c r="AX445">
        <v>0.72499999999999998</v>
      </c>
      <c r="AY445">
        <v>0</v>
      </c>
      <c r="AZ445">
        <v>0</v>
      </c>
      <c r="BA445">
        <v>702</v>
      </c>
      <c r="BB445">
        <v>0</v>
      </c>
      <c r="BC445" t="s">
        <v>74</v>
      </c>
      <c r="BD445">
        <v>0</v>
      </c>
      <c r="BE445" t="s">
        <v>68</v>
      </c>
      <c r="BF445" t="s">
        <v>75</v>
      </c>
      <c r="BG445">
        <v>1.1399999999999999</v>
      </c>
      <c r="BH445">
        <v>0</v>
      </c>
      <c r="BI445" s="1">
        <v>45824.447717673611</v>
      </c>
      <c r="BJ445">
        <v>3.6</v>
      </c>
      <c r="BK445">
        <v>0.90890000000000004</v>
      </c>
      <c r="BL445" s="36">
        <f>HLOOKUP($A445,차량별코스!$E$1:$AZ$20,_xlfn.XLOOKUP(탕데이터!$I445,차량별코스!$D$2:$D$20,차량별코스!$A$2:$A$20),0)</f>
        <v>2</v>
      </c>
      <c r="BM445">
        <f t="shared" si="96"/>
        <v>883.60699999999986</v>
      </c>
      <c r="BN445">
        <f t="shared" si="97"/>
        <v>350.822</v>
      </c>
      <c r="BO445">
        <f>IF(COUNTIFS($BL$2:$BL445,$BL445,$O$2:$O445,$O445,$G$2:$G445,$G445)=1,_xlfn.MAXIFS($BO$2:$BO444,$O$2:$O444,$O445,$G$2:$G444,$G445)+1,_xlfn.MAXIFS($BO$2:$BO444,$O$2:$O444,$O445,$G$2:$G444,$G445))</f>
        <v>3</v>
      </c>
      <c r="BP445">
        <f t="shared" si="98"/>
        <v>1590.4499999999998</v>
      </c>
      <c r="BQ445">
        <f t="shared" si="99"/>
        <v>1289.1899999999998</v>
      </c>
      <c r="BR445">
        <f t="shared" si="100"/>
        <v>1859.24</v>
      </c>
      <c r="BS445">
        <f t="shared" si="101"/>
        <v>1315.5</v>
      </c>
      <c r="BT445">
        <f t="shared" si="102"/>
        <v>43.85</v>
      </c>
      <c r="BU445">
        <f t="shared" si="103"/>
        <v>0</v>
      </c>
      <c r="BV445">
        <f t="shared" si="104"/>
        <v>0</v>
      </c>
      <c r="BW445">
        <f t="shared" si="105"/>
        <v>6098.23</v>
      </c>
      <c r="BX445">
        <f t="shared" si="106"/>
        <v>2730</v>
      </c>
      <c r="BY445" t="str">
        <f t="shared" si="107"/>
        <v>직행1</v>
      </c>
      <c r="BZ445">
        <f t="shared" si="108"/>
        <v>2</v>
      </c>
    </row>
    <row r="446" spans="1:78" x14ac:dyDescent="0.3">
      <c r="A446" s="32">
        <f t="shared" si="110"/>
        <v>45817</v>
      </c>
      <c r="B446" s="1">
        <v>45817.397870370369</v>
      </c>
      <c r="C446" t="s">
        <v>60</v>
      </c>
      <c r="D446" t="s">
        <v>60</v>
      </c>
      <c r="E446" t="s">
        <v>60</v>
      </c>
      <c r="F446" t="s">
        <v>61</v>
      </c>
      <c r="G446" t="s">
        <v>62</v>
      </c>
      <c r="H446" t="s">
        <v>63</v>
      </c>
      <c r="I446" t="s">
        <v>78</v>
      </c>
      <c r="J446" t="s">
        <v>65</v>
      </c>
      <c r="K446" t="s">
        <v>66</v>
      </c>
      <c r="L446">
        <v>15</v>
      </c>
      <c r="M446">
        <v>3</v>
      </c>
      <c r="N446">
        <v>168</v>
      </c>
      <c r="O446">
        <v>2730</v>
      </c>
      <c r="P446" t="s">
        <v>237</v>
      </c>
      <c r="Q446" s="1">
        <v>45786.607563078702</v>
      </c>
      <c r="R446">
        <v>25.591999999999999</v>
      </c>
      <c r="S446">
        <v>7.9039999999999999</v>
      </c>
      <c r="T446">
        <v>3.238</v>
      </c>
      <c r="U446">
        <v>2559</v>
      </c>
      <c r="V446">
        <v>14</v>
      </c>
      <c r="W446">
        <v>583</v>
      </c>
      <c r="X446">
        <v>592</v>
      </c>
      <c r="Y446">
        <v>0</v>
      </c>
      <c r="Z446">
        <v>5</v>
      </c>
      <c r="AA446">
        <v>0</v>
      </c>
      <c r="AB446">
        <v>0</v>
      </c>
      <c r="AC446">
        <v>90</v>
      </c>
      <c r="AD446">
        <v>36</v>
      </c>
      <c r="AE446">
        <v>46.957712000000001</v>
      </c>
      <c r="AF446">
        <v>89.7</v>
      </c>
      <c r="AG446">
        <v>3.3</v>
      </c>
      <c r="AH446">
        <v>3.4</v>
      </c>
      <c r="AI446">
        <v>2.9</v>
      </c>
      <c r="AJ446">
        <v>0.7</v>
      </c>
      <c r="AK446">
        <v>0</v>
      </c>
      <c r="AL446">
        <v>0</v>
      </c>
      <c r="AM446">
        <v>2.84</v>
      </c>
      <c r="AN446">
        <v>42.563000000000002</v>
      </c>
      <c r="AO446">
        <v>0.54700000000000004</v>
      </c>
      <c r="AP446">
        <v>22.782</v>
      </c>
      <c r="AQ446">
        <v>0.19500000000000001</v>
      </c>
      <c r="AR446">
        <v>0</v>
      </c>
      <c r="AS446">
        <v>19.536999999999999</v>
      </c>
      <c r="AT446">
        <v>37.375</v>
      </c>
      <c r="AU446">
        <v>1.375</v>
      </c>
      <c r="AV446">
        <v>1.417</v>
      </c>
      <c r="AW446">
        <v>1.208</v>
      </c>
      <c r="AX446">
        <v>0.29199999999999998</v>
      </c>
      <c r="AY446">
        <v>0</v>
      </c>
      <c r="AZ446">
        <v>0</v>
      </c>
      <c r="BA446">
        <v>234</v>
      </c>
      <c r="BB446">
        <v>0</v>
      </c>
      <c r="BC446" t="s">
        <v>74</v>
      </c>
      <c r="BD446">
        <v>0</v>
      </c>
      <c r="BE446" t="s">
        <v>68</v>
      </c>
      <c r="BF446" t="s">
        <v>75</v>
      </c>
      <c r="BG446">
        <v>1.1399999999999999</v>
      </c>
      <c r="BH446">
        <v>0</v>
      </c>
      <c r="BI446" s="1">
        <v>45824.447717673611</v>
      </c>
      <c r="BJ446">
        <v>3.6</v>
      </c>
      <c r="BK446">
        <v>0.89939999999999998</v>
      </c>
      <c r="BL446" s="36">
        <f>HLOOKUP($A446,차량별코스!$E$1:$AZ$20,_xlfn.XLOOKUP(탕데이터!$I446,차량별코스!$D$2:$D$20,차량별코스!$A$2:$A$20),0)</f>
        <v>2</v>
      </c>
      <c r="BM446">
        <f t="shared" si="96"/>
        <v>883.60699999999986</v>
      </c>
      <c r="BN446">
        <f t="shared" si="97"/>
        <v>350.822</v>
      </c>
      <c r="BO446">
        <f>IF(COUNTIFS($BL$2:$BL446,$BL446,$O$2:$O446,$O446,$G$2:$G446,$G446)=1,_xlfn.MAXIFS($BO$2:$BO445,$O$2:$O445,$O446,$G$2:$G445,$G446)+1,_xlfn.MAXIFS($BO$2:$BO445,$O$2:$O445,$O446,$G$2:$G445,$G446))</f>
        <v>3</v>
      </c>
      <c r="BP446">
        <f t="shared" si="98"/>
        <v>1698.4230000000002</v>
      </c>
      <c r="BQ446">
        <f t="shared" si="99"/>
        <v>84.447000000000003</v>
      </c>
      <c r="BR446">
        <f t="shared" si="100"/>
        <v>87.006</v>
      </c>
      <c r="BS446">
        <f t="shared" si="101"/>
        <v>74.210999999999999</v>
      </c>
      <c r="BT446">
        <f t="shared" si="102"/>
        <v>17.912999999999997</v>
      </c>
      <c r="BU446">
        <f t="shared" si="103"/>
        <v>0</v>
      </c>
      <c r="BV446">
        <f t="shared" si="104"/>
        <v>0</v>
      </c>
      <c r="BW446">
        <f t="shared" si="105"/>
        <v>1962.0000000000005</v>
      </c>
      <c r="BX446">
        <f t="shared" si="106"/>
        <v>2730</v>
      </c>
      <c r="BY446" t="str">
        <f t="shared" si="107"/>
        <v>직행1</v>
      </c>
      <c r="BZ446">
        <f t="shared" si="108"/>
        <v>2</v>
      </c>
    </row>
    <row r="447" spans="1:78" x14ac:dyDescent="0.3">
      <c r="A447" s="32">
        <f t="shared" si="110"/>
        <v>45817</v>
      </c>
      <c r="B447" s="1">
        <v>45817.495868055557</v>
      </c>
      <c r="C447" t="s">
        <v>60</v>
      </c>
      <c r="D447" t="s">
        <v>60</v>
      </c>
      <c r="E447" t="s">
        <v>60</v>
      </c>
      <c r="F447" t="s">
        <v>61</v>
      </c>
      <c r="G447" t="s">
        <v>62</v>
      </c>
      <c r="H447" t="s">
        <v>63</v>
      </c>
      <c r="I447" t="s">
        <v>78</v>
      </c>
      <c r="J447" t="s">
        <v>65</v>
      </c>
      <c r="K447" t="s">
        <v>66</v>
      </c>
      <c r="L447">
        <v>15</v>
      </c>
      <c r="M447">
        <v>3</v>
      </c>
      <c r="N447">
        <v>168</v>
      </c>
      <c r="O447">
        <v>2730</v>
      </c>
      <c r="P447" t="s">
        <v>237</v>
      </c>
      <c r="Q447" s="1">
        <v>45786.607563078702</v>
      </c>
      <c r="R447">
        <v>252.96299999999999</v>
      </c>
      <c r="S447">
        <v>95.638000000000005</v>
      </c>
      <c r="T447">
        <v>2.645</v>
      </c>
      <c r="U447">
        <v>29403</v>
      </c>
      <c r="V447">
        <v>50</v>
      </c>
      <c r="W447">
        <v>10579</v>
      </c>
      <c r="X447">
        <v>5260</v>
      </c>
      <c r="Y447">
        <v>9</v>
      </c>
      <c r="Z447">
        <v>143</v>
      </c>
      <c r="AA447">
        <v>3</v>
      </c>
      <c r="AB447">
        <v>2876</v>
      </c>
      <c r="AC447">
        <v>108</v>
      </c>
      <c r="AD447">
        <v>30.97</v>
      </c>
      <c r="AE447">
        <v>48.506796999999999</v>
      </c>
      <c r="AF447">
        <v>76.2</v>
      </c>
      <c r="AG447">
        <v>6.3</v>
      </c>
      <c r="AH447">
        <v>7.9</v>
      </c>
      <c r="AI447">
        <v>6.2</v>
      </c>
      <c r="AJ447">
        <v>3</v>
      </c>
      <c r="AK447">
        <v>0.4</v>
      </c>
      <c r="AL447">
        <v>0</v>
      </c>
      <c r="AM447">
        <v>2.3199999999999998</v>
      </c>
      <c r="AN447">
        <v>55.646000000000001</v>
      </c>
      <c r="AO447">
        <v>0.17</v>
      </c>
      <c r="AP447">
        <v>35.978999999999999</v>
      </c>
      <c r="AQ447">
        <v>0.20599999999999999</v>
      </c>
      <c r="AR447">
        <v>3.5579999999999998</v>
      </c>
      <c r="AS447">
        <v>56.53</v>
      </c>
      <c r="AT447">
        <v>373.38</v>
      </c>
      <c r="AU447">
        <v>30.87</v>
      </c>
      <c r="AV447">
        <v>38.71</v>
      </c>
      <c r="AW447">
        <v>30.38</v>
      </c>
      <c r="AX447">
        <v>14.7</v>
      </c>
      <c r="AY447">
        <v>1.96</v>
      </c>
      <c r="AZ447">
        <v>0</v>
      </c>
      <c r="BA447">
        <v>2466</v>
      </c>
      <c r="BB447">
        <v>0</v>
      </c>
      <c r="BC447" t="s">
        <v>74</v>
      </c>
      <c r="BD447">
        <v>0</v>
      </c>
      <c r="BE447" t="s">
        <v>68</v>
      </c>
      <c r="BF447" t="s">
        <v>75</v>
      </c>
      <c r="BG447">
        <v>1.1399999999999999</v>
      </c>
      <c r="BH447">
        <v>0</v>
      </c>
      <c r="BI447" s="1">
        <v>45824.447717673611</v>
      </c>
      <c r="BJ447">
        <v>3.6</v>
      </c>
      <c r="BK447">
        <v>0.73470000000000002</v>
      </c>
      <c r="BL447" s="36">
        <f>HLOOKUP($A447,차량별코스!$E$1:$AZ$20,_xlfn.XLOOKUP(탕데이터!$I447,차량별코스!$D$2:$D$20,차량별코스!$A$2:$A$20),0)</f>
        <v>2</v>
      </c>
      <c r="BM447">
        <f t="shared" si="96"/>
        <v>883.60699999999986</v>
      </c>
      <c r="BN447">
        <f t="shared" si="97"/>
        <v>350.822</v>
      </c>
      <c r="BO447">
        <f>IF(COUNTIFS($BL$2:$BL447,$BL447,$O$2:$O447,$O447,$G$2:$G447,$G447)=1,_xlfn.MAXIFS($BO$2:$BO446,$O$2:$O446,$O447,$G$2:$G446,$G447)+1,_xlfn.MAXIFS($BO$2:$BO446,$O$2:$O446,$O447,$G$2:$G446,$G447))</f>
        <v>3</v>
      </c>
      <c r="BP447">
        <f t="shared" si="98"/>
        <v>11776.085999999999</v>
      </c>
      <c r="BQ447">
        <f t="shared" si="99"/>
        <v>1852.3890000000001</v>
      </c>
      <c r="BR447">
        <f t="shared" si="100"/>
        <v>2322.837</v>
      </c>
      <c r="BS447">
        <f t="shared" si="101"/>
        <v>1822.9859999999999</v>
      </c>
      <c r="BT447">
        <f t="shared" si="102"/>
        <v>882.08999999999992</v>
      </c>
      <c r="BU447">
        <f t="shared" si="103"/>
        <v>117.61200000000001</v>
      </c>
      <c r="BV447">
        <f t="shared" si="104"/>
        <v>0</v>
      </c>
      <c r="BW447">
        <f t="shared" si="105"/>
        <v>18774</v>
      </c>
      <c r="BX447">
        <f t="shared" si="106"/>
        <v>2730</v>
      </c>
      <c r="BY447" t="str">
        <f t="shared" si="107"/>
        <v>직행1</v>
      </c>
      <c r="BZ447">
        <f t="shared" si="108"/>
        <v>2</v>
      </c>
    </row>
    <row r="448" spans="1:78" x14ac:dyDescent="0.3">
      <c r="A448" s="32">
        <f t="shared" si="110"/>
        <v>45818</v>
      </c>
      <c r="B448" s="1">
        <v>45818.333321759259</v>
      </c>
      <c r="C448" t="s">
        <v>60</v>
      </c>
      <c r="D448" t="s">
        <v>60</v>
      </c>
      <c r="E448" t="s">
        <v>60</v>
      </c>
      <c r="F448" t="s">
        <v>61</v>
      </c>
      <c r="G448" t="s">
        <v>62</v>
      </c>
      <c r="H448" t="s">
        <v>63</v>
      </c>
      <c r="I448" t="s">
        <v>78</v>
      </c>
      <c r="J448" t="s">
        <v>65</v>
      </c>
      <c r="K448" t="s">
        <v>66</v>
      </c>
      <c r="L448">
        <v>15</v>
      </c>
      <c r="M448">
        <v>3</v>
      </c>
      <c r="N448">
        <v>168</v>
      </c>
      <c r="O448">
        <v>2730</v>
      </c>
      <c r="P448" t="s">
        <v>237</v>
      </c>
      <c r="Q448" s="1">
        <v>45786.607563078702</v>
      </c>
      <c r="R448">
        <v>29.968</v>
      </c>
      <c r="S448">
        <v>11.090999999999999</v>
      </c>
      <c r="T448">
        <v>2.702</v>
      </c>
      <c r="U448">
        <v>3788</v>
      </c>
      <c r="V448">
        <v>934</v>
      </c>
      <c r="W448">
        <v>699</v>
      </c>
      <c r="X448">
        <v>592</v>
      </c>
      <c r="Y448">
        <v>0</v>
      </c>
      <c r="Z448">
        <v>9</v>
      </c>
      <c r="AA448">
        <v>0</v>
      </c>
      <c r="AB448">
        <v>0</v>
      </c>
      <c r="AC448">
        <v>95</v>
      </c>
      <c r="AD448">
        <v>28.48</v>
      </c>
      <c r="AE448">
        <v>50.062477000000001</v>
      </c>
      <c r="AF448">
        <v>91.7</v>
      </c>
      <c r="AG448">
        <v>2.2000000000000002</v>
      </c>
      <c r="AH448">
        <v>2.5</v>
      </c>
      <c r="AI448">
        <v>3</v>
      </c>
      <c r="AJ448">
        <v>0.6</v>
      </c>
      <c r="AK448">
        <v>0</v>
      </c>
      <c r="AL448">
        <v>0</v>
      </c>
      <c r="AM448">
        <v>2.37</v>
      </c>
      <c r="AN448">
        <v>56.28</v>
      </c>
      <c r="AO448">
        <v>24.657</v>
      </c>
      <c r="AP448">
        <v>18.452999999999999</v>
      </c>
      <c r="AQ448">
        <v>0.16700000000000001</v>
      </c>
      <c r="AR448">
        <v>0</v>
      </c>
      <c r="AS448">
        <v>30.032</v>
      </c>
      <c r="AT448">
        <v>56.548000000000002</v>
      </c>
      <c r="AU448">
        <v>1.357</v>
      </c>
      <c r="AV448">
        <v>1.542</v>
      </c>
      <c r="AW448">
        <v>1.85</v>
      </c>
      <c r="AX448">
        <v>0.37</v>
      </c>
      <c r="AY448">
        <v>0</v>
      </c>
      <c r="AZ448">
        <v>0</v>
      </c>
      <c r="BA448">
        <v>296</v>
      </c>
      <c r="BB448">
        <v>0</v>
      </c>
      <c r="BC448" t="s">
        <v>74</v>
      </c>
      <c r="BD448">
        <v>0</v>
      </c>
      <c r="BE448" t="s">
        <v>68</v>
      </c>
      <c r="BF448" t="s">
        <v>75</v>
      </c>
      <c r="BG448">
        <v>1.1399999999999999</v>
      </c>
      <c r="BH448">
        <v>0</v>
      </c>
      <c r="BI448" s="1">
        <v>45824.447717673611</v>
      </c>
      <c r="BJ448">
        <v>3.6</v>
      </c>
      <c r="BK448">
        <v>0.75060000000000004</v>
      </c>
      <c r="BL448" s="36">
        <f>HLOOKUP($A448,차량별코스!$E$1:$AZ$20,_xlfn.XLOOKUP(탕데이터!$I448,차량별코스!$D$2:$D$20,차량별코스!$A$2:$A$20),0)</f>
        <v>3</v>
      </c>
      <c r="BM448">
        <f t="shared" si="96"/>
        <v>883.60699999999986</v>
      </c>
      <c r="BN448">
        <f t="shared" si="97"/>
        <v>196.10599999999999</v>
      </c>
      <c r="BO448">
        <f>IF(COUNTIFS($BL$2:$BL448,$BL448,$O$2:$O448,$O448,$G$2:$G448,$G448)=1,_xlfn.MAXIFS($BO$2:$BO447,$O$2:$O447,$O448,$G$2:$G447,$G448)+1,_xlfn.MAXIFS($BO$2:$BO447,$O$2:$O447,$O448,$G$2:$G447,$G448))</f>
        <v>4</v>
      </c>
      <c r="BP448">
        <f t="shared" si="98"/>
        <v>1840.596</v>
      </c>
      <c r="BQ448">
        <f t="shared" si="99"/>
        <v>83.336000000000013</v>
      </c>
      <c r="BR448">
        <f t="shared" si="100"/>
        <v>94.7</v>
      </c>
      <c r="BS448">
        <f t="shared" si="101"/>
        <v>113.64</v>
      </c>
      <c r="BT448">
        <f t="shared" si="102"/>
        <v>22.728000000000002</v>
      </c>
      <c r="BU448">
        <f t="shared" si="103"/>
        <v>0</v>
      </c>
      <c r="BV448">
        <f t="shared" si="104"/>
        <v>0</v>
      </c>
      <c r="BW448">
        <f t="shared" si="105"/>
        <v>2155</v>
      </c>
      <c r="BX448">
        <f t="shared" si="106"/>
        <v>2730</v>
      </c>
      <c r="BY448" t="str">
        <f t="shared" si="107"/>
        <v>직행1</v>
      </c>
      <c r="BZ448">
        <f t="shared" si="108"/>
        <v>3</v>
      </c>
    </row>
    <row r="449" spans="1:78" x14ac:dyDescent="0.3">
      <c r="A449" s="32">
        <f t="shared" si="110"/>
        <v>45818</v>
      </c>
      <c r="B449" s="1">
        <v>45818.382662037038</v>
      </c>
      <c r="C449" t="s">
        <v>60</v>
      </c>
      <c r="D449" t="s">
        <v>60</v>
      </c>
      <c r="E449" t="s">
        <v>60</v>
      </c>
      <c r="F449" t="s">
        <v>61</v>
      </c>
      <c r="G449" t="s">
        <v>62</v>
      </c>
      <c r="H449" t="s">
        <v>63</v>
      </c>
      <c r="I449" t="s">
        <v>78</v>
      </c>
      <c r="J449" t="s">
        <v>65</v>
      </c>
      <c r="K449" t="s">
        <v>66</v>
      </c>
      <c r="L449">
        <v>15</v>
      </c>
      <c r="M449">
        <v>3</v>
      </c>
      <c r="N449">
        <v>168</v>
      </c>
      <c r="O449">
        <v>2730</v>
      </c>
      <c r="P449" t="s">
        <v>237</v>
      </c>
      <c r="Q449" s="1">
        <v>45786.607563078702</v>
      </c>
      <c r="R449">
        <v>130.03</v>
      </c>
      <c r="S449">
        <v>49.161000000000001</v>
      </c>
      <c r="T449">
        <v>2.645</v>
      </c>
      <c r="U449">
        <v>15526</v>
      </c>
      <c r="V449">
        <v>14</v>
      </c>
      <c r="W449">
        <v>6210</v>
      </c>
      <c r="X449">
        <v>2781</v>
      </c>
      <c r="Y449">
        <v>5</v>
      </c>
      <c r="Z449">
        <v>81</v>
      </c>
      <c r="AA449">
        <v>5</v>
      </c>
      <c r="AB449">
        <v>2295</v>
      </c>
      <c r="AC449">
        <v>111</v>
      </c>
      <c r="AD449">
        <v>30.15</v>
      </c>
      <c r="AE449">
        <v>50.323369</v>
      </c>
      <c r="AF449">
        <v>84.4</v>
      </c>
      <c r="AG449">
        <v>3.8</v>
      </c>
      <c r="AH449">
        <v>4.5999999999999996</v>
      </c>
      <c r="AI449">
        <v>4.4000000000000004</v>
      </c>
      <c r="AJ449">
        <v>1.8</v>
      </c>
      <c r="AK449">
        <v>1</v>
      </c>
      <c r="AL449">
        <v>0</v>
      </c>
      <c r="AM449">
        <v>2.3199999999999998</v>
      </c>
      <c r="AN449">
        <v>58.094999999999999</v>
      </c>
      <c r="AO449">
        <v>0.09</v>
      </c>
      <c r="AP449">
        <v>39.997</v>
      </c>
      <c r="AQ449">
        <v>0.20799999999999999</v>
      </c>
      <c r="AR449">
        <v>3.8450000000000002</v>
      </c>
      <c r="AS449">
        <v>62.292999999999999</v>
      </c>
      <c r="AT449">
        <v>218.03299999999999</v>
      </c>
      <c r="AU449">
        <v>9.8170000000000002</v>
      </c>
      <c r="AV449">
        <v>11.882999999999999</v>
      </c>
      <c r="AW449">
        <v>11.367000000000001</v>
      </c>
      <c r="AX449">
        <v>4.6500000000000004</v>
      </c>
      <c r="AY449">
        <v>2.5830000000000002</v>
      </c>
      <c r="AZ449">
        <v>0</v>
      </c>
      <c r="BA449">
        <v>1259</v>
      </c>
      <c r="BB449">
        <v>0</v>
      </c>
      <c r="BC449" t="s">
        <v>74</v>
      </c>
      <c r="BD449">
        <v>0</v>
      </c>
      <c r="BE449" t="s">
        <v>68</v>
      </c>
      <c r="BF449" t="s">
        <v>75</v>
      </c>
      <c r="BG449">
        <v>1.1399999999999999</v>
      </c>
      <c r="BH449">
        <v>0</v>
      </c>
      <c r="BI449" s="1">
        <v>45824.447717673611</v>
      </c>
      <c r="BJ449">
        <v>3.6</v>
      </c>
      <c r="BK449">
        <v>0.73470000000000002</v>
      </c>
      <c r="BL449" s="36">
        <f>HLOOKUP($A449,차량별코스!$E$1:$AZ$20,_xlfn.XLOOKUP(탕데이터!$I449,차량별코스!$D$2:$D$20,차량별코스!$A$2:$A$20),0)</f>
        <v>3</v>
      </c>
      <c r="BM449">
        <f t="shared" si="96"/>
        <v>883.60699999999986</v>
      </c>
      <c r="BN449">
        <f t="shared" si="97"/>
        <v>196.10599999999999</v>
      </c>
      <c r="BO449">
        <f>IF(COUNTIFS($BL$2:$BL449,$BL449,$O$2:$O449,$O449,$G$2:$G449,$G449)=1,_xlfn.MAXIFS($BO$2:$BO448,$O$2:$O448,$O449,$G$2:$G448,$G449)+1,_xlfn.MAXIFS($BO$2:$BO448,$O$2:$O448,$O449,$G$2:$G448,$G449))</f>
        <v>4</v>
      </c>
      <c r="BP449">
        <f t="shared" si="98"/>
        <v>6879.9440000000013</v>
      </c>
      <c r="BQ449">
        <f t="shared" si="99"/>
        <v>589.98799999999994</v>
      </c>
      <c r="BR449">
        <f t="shared" si="100"/>
        <v>714.19600000000003</v>
      </c>
      <c r="BS449">
        <f t="shared" si="101"/>
        <v>683.14400000000012</v>
      </c>
      <c r="BT449">
        <f t="shared" si="102"/>
        <v>279.46800000000002</v>
      </c>
      <c r="BU449">
        <f t="shared" si="103"/>
        <v>155.26</v>
      </c>
      <c r="BV449">
        <f t="shared" si="104"/>
        <v>0</v>
      </c>
      <c r="BW449">
        <f t="shared" si="105"/>
        <v>9302.0000000000018</v>
      </c>
      <c r="BX449">
        <f t="shared" si="106"/>
        <v>2730</v>
      </c>
      <c r="BY449" t="str">
        <f t="shared" si="107"/>
        <v>직행1</v>
      </c>
      <c r="BZ449">
        <f t="shared" si="108"/>
        <v>3</v>
      </c>
    </row>
    <row r="450" spans="1:78" x14ac:dyDescent="0.3">
      <c r="A450" s="32">
        <f t="shared" si="110"/>
        <v>45818</v>
      </c>
      <c r="B450" s="1">
        <v>45818.590208333335</v>
      </c>
      <c r="C450" t="s">
        <v>60</v>
      </c>
      <c r="D450" t="s">
        <v>60</v>
      </c>
      <c r="E450" t="s">
        <v>60</v>
      </c>
      <c r="F450" t="s">
        <v>61</v>
      </c>
      <c r="G450" t="s">
        <v>62</v>
      </c>
      <c r="H450" t="s">
        <v>63</v>
      </c>
      <c r="I450" t="s">
        <v>78</v>
      </c>
      <c r="J450" t="s">
        <v>65</v>
      </c>
      <c r="K450" t="s">
        <v>66</v>
      </c>
      <c r="L450">
        <v>15</v>
      </c>
      <c r="M450">
        <v>3</v>
      </c>
      <c r="N450">
        <v>168</v>
      </c>
      <c r="O450">
        <v>2730</v>
      </c>
      <c r="P450" t="s">
        <v>237</v>
      </c>
      <c r="Q450" s="1">
        <v>45786.607563078702</v>
      </c>
      <c r="R450">
        <v>16.693999999999999</v>
      </c>
      <c r="S450">
        <v>17.425999999999998</v>
      </c>
      <c r="T450">
        <v>0.95799999999999996</v>
      </c>
      <c r="U450">
        <v>10730</v>
      </c>
      <c r="V450">
        <v>3666</v>
      </c>
      <c r="W450">
        <v>5465</v>
      </c>
      <c r="X450">
        <v>409</v>
      </c>
      <c r="Y450">
        <v>0</v>
      </c>
      <c r="Z450">
        <v>4</v>
      </c>
      <c r="AA450">
        <v>3</v>
      </c>
      <c r="AB450">
        <v>3243</v>
      </c>
      <c r="AC450">
        <v>109</v>
      </c>
      <c r="AD450">
        <v>5.6</v>
      </c>
      <c r="AE450">
        <v>37.584961999999997</v>
      </c>
      <c r="AF450">
        <v>97.1</v>
      </c>
      <c r="AG450">
        <v>1.1000000000000001</v>
      </c>
      <c r="AH450">
        <v>1</v>
      </c>
      <c r="AI450">
        <v>0.4</v>
      </c>
      <c r="AJ450">
        <v>0.2</v>
      </c>
      <c r="AK450">
        <v>0.1</v>
      </c>
      <c r="AL450">
        <v>0</v>
      </c>
      <c r="AM450">
        <v>0.84</v>
      </c>
      <c r="AN450">
        <v>127.209</v>
      </c>
      <c r="AO450">
        <v>34.165999999999997</v>
      </c>
      <c r="AP450">
        <v>50.932000000000002</v>
      </c>
      <c r="AQ450">
        <v>0.24</v>
      </c>
      <c r="AR450">
        <v>0</v>
      </c>
      <c r="AS450">
        <v>23.960999999999999</v>
      </c>
      <c r="AT450">
        <v>173.16200000000001</v>
      </c>
      <c r="AU450">
        <v>1.962</v>
      </c>
      <c r="AV450">
        <v>1.7829999999999999</v>
      </c>
      <c r="AW450">
        <v>0.71299999999999997</v>
      </c>
      <c r="AX450">
        <v>0.35699999999999998</v>
      </c>
      <c r="AY450">
        <v>0.17799999999999999</v>
      </c>
      <c r="AZ450">
        <v>0</v>
      </c>
      <c r="BA450">
        <v>152</v>
      </c>
      <c r="BB450">
        <v>0</v>
      </c>
      <c r="BC450" t="s">
        <v>74</v>
      </c>
      <c r="BD450">
        <v>0</v>
      </c>
      <c r="BE450" t="s">
        <v>68</v>
      </c>
      <c r="BF450" t="s">
        <v>75</v>
      </c>
      <c r="BG450">
        <v>1.1399999999999999</v>
      </c>
      <c r="BH450">
        <v>0</v>
      </c>
      <c r="BI450" s="1">
        <v>45824.447717673611</v>
      </c>
      <c r="BJ450">
        <v>3.6</v>
      </c>
      <c r="BK450">
        <v>0.2661</v>
      </c>
      <c r="BL450" s="36">
        <f>HLOOKUP($A450,차량별코스!$E$1:$AZ$20,_xlfn.XLOOKUP(탕데이터!$I450,차량별코스!$D$2:$D$20,차량별코스!$A$2:$A$20),0)</f>
        <v>3</v>
      </c>
      <c r="BM450">
        <f t="shared" si="96"/>
        <v>883.60699999999986</v>
      </c>
      <c r="BN450">
        <f t="shared" si="97"/>
        <v>196.10599999999999</v>
      </c>
      <c r="BO450">
        <f>IF(COUNTIFS($BL$2:$BL450,$BL450,$O$2:$O450,$O450,$G$2:$G450,$G450)=1,_xlfn.MAXIFS($BO$2:$BO449,$O$2:$O449,$O450,$G$2:$G449,$G450)+1,_xlfn.MAXIFS($BO$2:$BO449,$O$2:$O449,$O450,$G$2:$G449,$G450))</f>
        <v>4</v>
      </c>
      <c r="BP450">
        <f t="shared" si="98"/>
        <v>1287.83</v>
      </c>
      <c r="BQ450">
        <f t="shared" si="99"/>
        <v>118.03000000000002</v>
      </c>
      <c r="BR450">
        <f t="shared" si="100"/>
        <v>107.3</v>
      </c>
      <c r="BS450">
        <f t="shared" si="101"/>
        <v>42.92</v>
      </c>
      <c r="BT450">
        <f t="shared" si="102"/>
        <v>21.46</v>
      </c>
      <c r="BU450">
        <f t="shared" si="103"/>
        <v>10.73</v>
      </c>
      <c r="BV450">
        <f t="shared" si="104"/>
        <v>0</v>
      </c>
      <c r="BW450">
        <f t="shared" si="105"/>
        <v>1588.27</v>
      </c>
      <c r="BX450">
        <f t="shared" si="106"/>
        <v>2730</v>
      </c>
      <c r="BY450" t="str">
        <f t="shared" si="107"/>
        <v>직행1</v>
      </c>
      <c r="BZ450">
        <f t="shared" si="108"/>
        <v>3</v>
      </c>
    </row>
    <row r="451" spans="1:78" x14ac:dyDescent="0.3">
      <c r="A451" s="32">
        <f t="shared" si="110"/>
        <v>45818</v>
      </c>
      <c r="B451" s="1">
        <v>45818.736111111109</v>
      </c>
      <c r="C451" t="s">
        <v>60</v>
      </c>
      <c r="D451" t="s">
        <v>60</v>
      </c>
      <c r="E451" t="s">
        <v>60</v>
      </c>
      <c r="F451" t="s">
        <v>61</v>
      </c>
      <c r="G451" t="s">
        <v>62</v>
      </c>
      <c r="H451" t="s">
        <v>63</v>
      </c>
      <c r="I451" t="s">
        <v>78</v>
      </c>
      <c r="J451" t="s">
        <v>65</v>
      </c>
      <c r="K451" t="s">
        <v>66</v>
      </c>
      <c r="L451">
        <v>15</v>
      </c>
      <c r="M451">
        <v>3</v>
      </c>
      <c r="N451">
        <v>168</v>
      </c>
      <c r="O451">
        <v>2730</v>
      </c>
      <c r="P451" t="s">
        <v>237</v>
      </c>
      <c r="Q451" s="1">
        <v>45786.607563078702</v>
      </c>
      <c r="R451">
        <v>19.414000000000001</v>
      </c>
      <c r="S451">
        <v>7.601</v>
      </c>
      <c r="T451">
        <v>2.5539999999999998</v>
      </c>
      <c r="U451">
        <v>2525</v>
      </c>
      <c r="V451">
        <v>56</v>
      </c>
      <c r="W451">
        <v>690</v>
      </c>
      <c r="X451">
        <v>485</v>
      </c>
      <c r="Y451">
        <v>5</v>
      </c>
      <c r="Z451">
        <v>8</v>
      </c>
      <c r="AA451">
        <v>0</v>
      </c>
      <c r="AB451">
        <v>0</v>
      </c>
      <c r="AC451">
        <v>95</v>
      </c>
      <c r="AD451">
        <v>27.68</v>
      </c>
      <c r="AE451">
        <v>39.286313999999997</v>
      </c>
      <c r="AF451">
        <v>97.3</v>
      </c>
      <c r="AG451">
        <v>1</v>
      </c>
      <c r="AH451">
        <v>0.8</v>
      </c>
      <c r="AI451">
        <v>0.8</v>
      </c>
      <c r="AJ451">
        <v>0.1</v>
      </c>
      <c r="AK451">
        <v>0</v>
      </c>
      <c r="AL451">
        <v>0</v>
      </c>
      <c r="AM451">
        <v>2.2400000000000002</v>
      </c>
      <c r="AN451">
        <v>45.515000000000001</v>
      </c>
      <c r="AO451">
        <v>2.218</v>
      </c>
      <c r="AP451">
        <v>27.327000000000002</v>
      </c>
      <c r="AQ451">
        <v>0.20599999999999999</v>
      </c>
      <c r="AR451">
        <v>25.754999999999999</v>
      </c>
      <c r="AS451">
        <v>41.207000000000001</v>
      </c>
      <c r="AT451">
        <v>40.542000000000002</v>
      </c>
      <c r="AU451">
        <v>0.41699999999999998</v>
      </c>
      <c r="AV451">
        <v>0.33300000000000002</v>
      </c>
      <c r="AW451">
        <v>0.33300000000000002</v>
      </c>
      <c r="AX451">
        <v>4.2000000000000003E-2</v>
      </c>
      <c r="AY451">
        <v>0</v>
      </c>
      <c r="AZ451">
        <v>0</v>
      </c>
      <c r="BA451">
        <v>186</v>
      </c>
      <c r="BB451">
        <v>0</v>
      </c>
      <c r="BC451" t="s">
        <v>74</v>
      </c>
      <c r="BD451">
        <v>0</v>
      </c>
      <c r="BE451" t="s">
        <v>68</v>
      </c>
      <c r="BF451" t="s">
        <v>75</v>
      </c>
      <c r="BG451">
        <v>1.1399999999999999</v>
      </c>
      <c r="BH451">
        <v>0</v>
      </c>
      <c r="BI451" s="1">
        <v>45824.447717673611</v>
      </c>
      <c r="BJ451">
        <v>3.6</v>
      </c>
      <c r="BK451">
        <v>0.70950000000000002</v>
      </c>
      <c r="BL451" s="36">
        <f>HLOOKUP($A451,차량별코스!$E$1:$AZ$20,_xlfn.XLOOKUP(탕데이터!$I451,차량별코스!$D$2:$D$20,차량별코스!$A$2:$A$20),0)</f>
        <v>3</v>
      </c>
      <c r="BM451">
        <f t="shared" ref="BM451:BM514" si="111">SUMIFS(R:R,I:I,I451,O:O,O451)</f>
        <v>883.60699999999986</v>
      </c>
      <c r="BN451">
        <f t="shared" ref="BN451:BN514" si="112">SUMIFS(R:R,O:O,O451,BL:BL,BL451,G:G,G451)</f>
        <v>196.10599999999999</v>
      </c>
      <c r="BO451">
        <f>IF(COUNTIFS($BL$2:$BL451,$BL451,$O$2:$O451,$O451,$G$2:$G451,$G451)=1,_xlfn.MAXIFS($BO$2:$BO450,$O$2:$O450,$O451,$G$2:$G450,$G451)+1,_xlfn.MAXIFS($BO$2:$BO450,$O$2:$O450,$O451,$G$2:$G450,$G451))</f>
        <v>4</v>
      </c>
      <c r="BP451">
        <f t="shared" ref="BP451:BP514" si="113">$U451*AF451%-V451-W451</f>
        <v>1710.8249999999998</v>
      </c>
      <c r="BQ451">
        <f t="shared" ref="BQ451:BQ514" si="114">$U451*AG451%</f>
        <v>25.25</v>
      </c>
      <c r="BR451">
        <f t="shared" ref="BR451:BR514" si="115">$U451*AH451%</f>
        <v>20.2</v>
      </c>
      <c r="BS451">
        <f t="shared" ref="BS451:BS514" si="116">$U451*AI451%</f>
        <v>20.2</v>
      </c>
      <c r="BT451">
        <f t="shared" ref="BT451:BT514" si="117">$U451*AJ451%</f>
        <v>2.5249999999999999</v>
      </c>
      <c r="BU451">
        <f t="shared" ref="BU451:BU514" si="118">$U451*AK451%</f>
        <v>0</v>
      </c>
      <c r="BV451">
        <f t="shared" ref="BV451:BV514" si="119">$U451*AL451%</f>
        <v>0</v>
      </c>
      <c r="BW451">
        <f t="shared" ref="BW451:BW514" si="120">SUM(BP451:BV451)</f>
        <v>1779</v>
      </c>
      <c r="BX451">
        <f t="shared" ref="BX451:BX514" si="121">O451</f>
        <v>2730</v>
      </c>
      <c r="BY451" t="str">
        <f t="shared" ref="BY451:BY514" si="122">G451</f>
        <v>직행1</v>
      </c>
      <c r="BZ451">
        <f t="shared" ref="BZ451:BZ514" si="123">BL451</f>
        <v>3</v>
      </c>
    </row>
    <row r="452" spans="1:78" x14ac:dyDescent="0.3">
      <c r="A452" s="32">
        <f t="shared" si="110"/>
        <v>45819</v>
      </c>
      <c r="B452" s="1">
        <v>45819.282118055555</v>
      </c>
      <c r="C452" t="s">
        <v>60</v>
      </c>
      <c r="D452" t="s">
        <v>60</v>
      </c>
      <c r="E452" t="s">
        <v>60</v>
      </c>
      <c r="F452" t="s">
        <v>61</v>
      </c>
      <c r="G452" t="s">
        <v>62</v>
      </c>
      <c r="H452" t="s">
        <v>63</v>
      </c>
      <c r="I452" t="s">
        <v>78</v>
      </c>
      <c r="J452" t="s">
        <v>65</v>
      </c>
      <c r="K452" t="s">
        <v>66</v>
      </c>
      <c r="L452">
        <v>15</v>
      </c>
      <c r="M452">
        <v>3</v>
      </c>
      <c r="N452">
        <v>168</v>
      </c>
      <c r="O452">
        <v>7720</v>
      </c>
      <c r="P452" t="s">
        <v>245</v>
      </c>
      <c r="Q452" s="1">
        <v>45786.607561342593</v>
      </c>
      <c r="R452">
        <v>15.542</v>
      </c>
      <c r="S452">
        <v>4.3</v>
      </c>
      <c r="T452">
        <v>3.6139999999999999</v>
      </c>
      <c r="U452">
        <v>1765</v>
      </c>
      <c r="V452">
        <v>9</v>
      </c>
      <c r="W452">
        <v>441</v>
      </c>
      <c r="X452">
        <v>527</v>
      </c>
      <c r="Y452">
        <v>0</v>
      </c>
      <c r="Z452">
        <v>5</v>
      </c>
      <c r="AA452">
        <v>0</v>
      </c>
      <c r="AB452">
        <v>0</v>
      </c>
      <c r="AC452">
        <v>81</v>
      </c>
      <c r="AD452">
        <v>31.7</v>
      </c>
      <c r="AE452">
        <v>42.548530999999997</v>
      </c>
      <c r="AF452">
        <v>97.6</v>
      </c>
      <c r="AG452">
        <v>0.9</v>
      </c>
      <c r="AH452">
        <v>0.9</v>
      </c>
      <c r="AI452">
        <v>0.7</v>
      </c>
      <c r="AJ452">
        <v>0</v>
      </c>
      <c r="AK452">
        <v>0</v>
      </c>
      <c r="AL452">
        <v>0</v>
      </c>
      <c r="AM452">
        <v>3.17</v>
      </c>
      <c r="AN452">
        <v>33.265999999999998</v>
      </c>
      <c r="AO452">
        <v>0.51</v>
      </c>
      <c r="AP452">
        <v>24.986000000000001</v>
      </c>
      <c r="AQ452">
        <v>0.32200000000000001</v>
      </c>
      <c r="AR452">
        <v>0</v>
      </c>
      <c r="AS452">
        <v>32.170999999999999</v>
      </c>
      <c r="AT452">
        <v>27.652999999999999</v>
      </c>
      <c r="AU452">
        <v>0.255</v>
      </c>
      <c r="AV452">
        <v>0.255</v>
      </c>
      <c r="AW452">
        <v>0.19800000000000001</v>
      </c>
      <c r="AX452">
        <v>0</v>
      </c>
      <c r="AY452">
        <v>0</v>
      </c>
      <c r="AZ452">
        <v>0</v>
      </c>
      <c r="BA452">
        <v>145</v>
      </c>
      <c r="BB452">
        <v>0</v>
      </c>
      <c r="BC452" t="s">
        <v>74</v>
      </c>
      <c r="BD452">
        <v>0</v>
      </c>
      <c r="BE452" t="s">
        <v>68</v>
      </c>
      <c r="BF452" t="s">
        <v>75</v>
      </c>
      <c r="BG452">
        <v>1.1399999999999999</v>
      </c>
      <c r="BH452">
        <v>0</v>
      </c>
      <c r="BI452" s="1">
        <v>45824.447717673611</v>
      </c>
      <c r="BJ452">
        <v>3.6</v>
      </c>
      <c r="BK452">
        <v>1.004</v>
      </c>
      <c r="BL452" s="36">
        <f>HLOOKUP($A452,차량별코스!$E$1:$AZ$20,_xlfn.XLOOKUP(탕데이터!$I452,차량별코스!$D$2:$D$20,차량별코스!$A$2:$A$20),0)</f>
        <v>4</v>
      </c>
      <c r="BM452">
        <f t="shared" si="111"/>
        <v>4019.2069999999999</v>
      </c>
      <c r="BN452">
        <f t="shared" si="112"/>
        <v>394.36599999999999</v>
      </c>
      <c r="BO452">
        <f>IF(COUNTIFS($BL$2:$BL452,$BL452,$O$2:$O452,$O452,$G$2:$G452,$G452)=1,_xlfn.MAXIFS($BO$2:$BO451,$O$2:$O451,$O452,$G$2:$G451,$G452)+1,_xlfn.MAXIFS($BO$2:$BO451,$O$2:$O451,$O452,$G$2:$G451,$G452))</f>
        <v>8</v>
      </c>
      <c r="BP452">
        <f t="shared" si="113"/>
        <v>1272.6399999999999</v>
      </c>
      <c r="BQ452">
        <f t="shared" si="114"/>
        <v>15.885000000000002</v>
      </c>
      <c r="BR452">
        <f t="shared" si="115"/>
        <v>15.885000000000002</v>
      </c>
      <c r="BS452">
        <f t="shared" si="116"/>
        <v>12.354999999999999</v>
      </c>
      <c r="BT452">
        <f t="shared" si="117"/>
        <v>0</v>
      </c>
      <c r="BU452">
        <f t="shared" si="118"/>
        <v>0</v>
      </c>
      <c r="BV452">
        <f t="shared" si="119"/>
        <v>0</v>
      </c>
      <c r="BW452">
        <f t="shared" si="120"/>
        <v>1316.7649999999999</v>
      </c>
      <c r="BX452">
        <f t="shared" si="121"/>
        <v>7720</v>
      </c>
      <c r="BY452" t="str">
        <f t="shared" si="122"/>
        <v>직행1</v>
      </c>
      <c r="BZ452">
        <f t="shared" si="123"/>
        <v>4</v>
      </c>
    </row>
    <row r="453" spans="1:78" x14ac:dyDescent="0.3">
      <c r="A453" s="32">
        <f t="shared" si="110"/>
        <v>45819</v>
      </c>
      <c r="B453" s="1">
        <v>45819.303182870368</v>
      </c>
      <c r="C453" t="s">
        <v>60</v>
      </c>
      <c r="D453" t="s">
        <v>60</v>
      </c>
      <c r="E453" t="s">
        <v>60</v>
      </c>
      <c r="F453" t="s">
        <v>61</v>
      </c>
      <c r="G453" t="s">
        <v>62</v>
      </c>
      <c r="H453" t="s">
        <v>63</v>
      </c>
      <c r="I453" t="s">
        <v>78</v>
      </c>
      <c r="J453" t="s">
        <v>65</v>
      </c>
      <c r="K453" t="s">
        <v>66</v>
      </c>
      <c r="L453">
        <v>15</v>
      </c>
      <c r="M453">
        <v>3</v>
      </c>
      <c r="N453">
        <v>168</v>
      </c>
      <c r="O453">
        <v>7720</v>
      </c>
      <c r="P453" t="s">
        <v>245</v>
      </c>
      <c r="Q453" s="1">
        <v>45786.607561342593</v>
      </c>
      <c r="R453">
        <v>90.322000000000003</v>
      </c>
      <c r="S453">
        <v>28.393999999999998</v>
      </c>
      <c r="T453">
        <v>3.181</v>
      </c>
      <c r="U453">
        <v>7951</v>
      </c>
      <c r="V453">
        <v>65</v>
      </c>
      <c r="W453">
        <v>1323</v>
      </c>
      <c r="X453">
        <v>3138</v>
      </c>
      <c r="Y453">
        <v>1</v>
      </c>
      <c r="Z453">
        <v>19</v>
      </c>
      <c r="AA453">
        <v>0</v>
      </c>
      <c r="AB453">
        <v>0</v>
      </c>
      <c r="AC453">
        <v>107</v>
      </c>
      <c r="AD453">
        <v>40.9</v>
      </c>
      <c r="AE453">
        <v>49.544280999999998</v>
      </c>
      <c r="AF453">
        <v>72.2</v>
      </c>
      <c r="AG453">
        <v>6.4</v>
      </c>
      <c r="AH453">
        <v>8.1999999999999993</v>
      </c>
      <c r="AI453">
        <v>8.3000000000000007</v>
      </c>
      <c r="AJ453">
        <v>4.5999999999999996</v>
      </c>
      <c r="AK453">
        <v>0.3</v>
      </c>
      <c r="AL453">
        <v>0</v>
      </c>
      <c r="AM453">
        <v>2.79</v>
      </c>
      <c r="AN453">
        <v>46.305</v>
      </c>
      <c r="AO453">
        <v>0.81699999999999995</v>
      </c>
      <c r="AP453">
        <v>16.638999999999999</v>
      </c>
      <c r="AQ453">
        <v>0.34300000000000003</v>
      </c>
      <c r="AR453">
        <v>1.107</v>
      </c>
      <c r="AS453">
        <v>21.036000000000001</v>
      </c>
      <c r="AT453">
        <v>95.063000000000002</v>
      </c>
      <c r="AU453">
        <v>8.4269999999999996</v>
      </c>
      <c r="AV453">
        <v>10.797000000000001</v>
      </c>
      <c r="AW453">
        <v>10.928000000000001</v>
      </c>
      <c r="AX453">
        <v>6.0570000000000004</v>
      </c>
      <c r="AY453">
        <v>0.39500000000000002</v>
      </c>
      <c r="AZ453">
        <v>0</v>
      </c>
      <c r="BA453">
        <v>876</v>
      </c>
      <c r="BB453">
        <v>0</v>
      </c>
      <c r="BC453" t="s">
        <v>74</v>
      </c>
      <c r="BD453">
        <v>0</v>
      </c>
      <c r="BE453" t="s">
        <v>68</v>
      </c>
      <c r="BF453" t="s">
        <v>75</v>
      </c>
      <c r="BG453">
        <v>1.1399999999999999</v>
      </c>
      <c r="BH453">
        <v>0</v>
      </c>
      <c r="BI453" s="1">
        <v>45824.447717673611</v>
      </c>
      <c r="BJ453">
        <v>3.6</v>
      </c>
      <c r="BK453">
        <v>0.88360000000000005</v>
      </c>
      <c r="BL453" s="36">
        <f>HLOOKUP($A453,차량별코스!$E$1:$AZ$20,_xlfn.XLOOKUP(탕데이터!$I453,차량별코스!$D$2:$D$20,차량별코스!$A$2:$A$20),0)</f>
        <v>4</v>
      </c>
      <c r="BM453">
        <f t="shared" si="111"/>
        <v>4019.2069999999999</v>
      </c>
      <c r="BN453">
        <f t="shared" si="112"/>
        <v>394.36599999999999</v>
      </c>
      <c r="BO453">
        <f>IF(COUNTIFS($BL$2:$BL453,$BL453,$O$2:$O453,$O453,$G$2:$G453,$G453)=1,_xlfn.MAXIFS($BO$2:$BO452,$O$2:$O452,$O453,$G$2:$G452,$G453)+1,_xlfn.MAXIFS($BO$2:$BO452,$O$2:$O452,$O453,$G$2:$G452,$G453))</f>
        <v>8</v>
      </c>
      <c r="BP453">
        <f t="shared" si="113"/>
        <v>4352.6219999999994</v>
      </c>
      <c r="BQ453">
        <f t="shared" si="114"/>
        <v>508.86400000000003</v>
      </c>
      <c r="BR453">
        <f t="shared" si="115"/>
        <v>651.98199999999997</v>
      </c>
      <c r="BS453">
        <f t="shared" si="116"/>
        <v>659.93299999999999</v>
      </c>
      <c r="BT453">
        <f t="shared" si="117"/>
        <v>365.74599999999998</v>
      </c>
      <c r="BU453">
        <f t="shared" si="118"/>
        <v>23.853000000000002</v>
      </c>
      <c r="BV453">
        <f t="shared" si="119"/>
        <v>0</v>
      </c>
      <c r="BW453">
        <f t="shared" si="120"/>
        <v>6562.9999999999991</v>
      </c>
      <c r="BX453">
        <f t="shared" si="121"/>
        <v>7720</v>
      </c>
      <c r="BY453" t="str">
        <f t="shared" si="122"/>
        <v>직행1</v>
      </c>
      <c r="BZ453">
        <f t="shared" si="123"/>
        <v>4</v>
      </c>
    </row>
    <row r="454" spans="1:78" x14ac:dyDescent="0.3">
      <c r="A454" s="32">
        <f t="shared" si="110"/>
        <v>45819</v>
      </c>
      <c r="B454" s="1">
        <v>45819.43478009259</v>
      </c>
      <c r="C454" t="s">
        <v>60</v>
      </c>
      <c r="D454" t="s">
        <v>60</v>
      </c>
      <c r="E454" t="s">
        <v>60</v>
      </c>
      <c r="F454" t="s">
        <v>61</v>
      </c>
      <c r="G454" t="s">
        <v>62</v>
      </c>
      <c r="H454" t="s">
        <v>63</v>
      </c>
      <c r="I454" t="s">
        <v>78</v>
      </c>
      <c r="J454" t="s">
        <v>65</v>
      </c>
      <c r="K454" t="s">
        <v>66</v>
      </c>
      <c r="L454">
        <v>15</v>
      </c>
      <c r="M454">
        <v>3</v>
      </c>
      <c r="N454">
        <v>168</v>
      </c>
      <c r="O454">
        <v>7720</v>
      </c>
      <c r="P454" t="s">
        <v>245</v>
      </c>
      <c r="Q454" s="1">
        <v>45786.607561342593</v>
      </c>
      <c r="R454">
        <v>107.41200000000001</v>
      </c>
      <c r="S454">
        <v>35.96</v>
      </c>
      <c r="T454">
        <v>2.9870000000000001</v>
      </c>
      <c r="U454">
        <v>10556</v>
      </c>
      <c r="V454">
        <v>4</v>
      </c>
      <c r="W454">
        <v>2513</v>
      </c>
      <c r="X454">
        <v>3760</v>
      </c>
      <c r="Y454">
        <v>4</v>
      </c>
      <c r="Z454">
        <v>30</v>
      </c>
      <c r="AA454">
        <v>2</v>
      </c>
      <c r="AB454">
        <v>345</v>
      </c>
      <c r="AC454">
        <v>107</v>
      </c>
      <c r="AD454">
        <v>36.630000000000003</v>
      </c>
      <c r="AE454">
        <v>48.100898000000001</v>
      </c>
      <c r="AF454">
        <v>78.599999999999994</v>
      </c>
      <c r="AG454">
        <v>5.6</v>
      </c>
      <c r="AH454">
        <v>6.6</v>
      </c>
      <c r="AI454">
        <v>6.6</v>
      </c>
      <c r="AJ454">
        <v>2.4</v>
      </c>
      <c r="AK454">
        <v>0.2</v>
      </c>
      <c r="AL454">
        <v>0</v>
      </c>
      <c r="AM454">
        <v>2.62</v>
      </c>
      <c r="AN454">
        <v>48.15</v>
      </c>
      <c r="AO454">
        <v>3.7999999999999999E-2</v>
      </c>
      <c r="AP454">
        <v>23.806000000000001</v>
      </c>
      <c r="AQ454">
        <v>0.34399999999999997</v>
      </c>
      <c r="AR454">
        <v>3.7240000000000002</v>
      </c>
      <c r="AS454">
        <v>27.93</v>
      </c>
      <c r="AT454">
        <v>137.55000000000001</v>
      </c>
      <c r="AU454">
        <v>9.8000000000000007</v>
      </c>
      <c r="AV454">
        <v>11.55</v>
      </c>
      <c r="AW454">
        <v>11.55</v>
      </c>
      <c r="AX454">
        <v>4.2</v>
      </c>
      <c r="AY454">
        <v>0.35</v>
      </c>
      <c r="AZ454">
        <v>0</v>
      </c>
      <c r="BA454">
        <v>1038</v>
      </c>
      <c r="BB454">
        <v>0</v>
      </c>
      <c r="BC454" t="s">
        <v>74</v>
      </c>
      <c r="BD454">
        <v>0</v>
      </c>
      <c r="BE454" t="s">
        <v>68</v>
      </c>
      <c r="BF454" t="s">
        <v>75</v>
      </c>
      <c r="BG454">
        <v>1.1399999999999999</v>
      </c>
      <c r="BH454">
        <v>0</v>
      </c>
      <c r="BI454" s="1">
        <v>45824.447717673611</v>
      </c>
      <c r="BJ454">
        <v>3.6</v>
      </c>
      <c r="BK454">
        <v>0.82969999999999999</v>
      </c>
      <c r="BL454" s="36">
        <f>HLOOKUP($A454,차량별코스!$E$1:$AZ$20,_xlfn.XLOOKUP(탕데이터!$I454,차량별코스!$D$2:$D$20,차량별코스!$A$2:$A$20),0)</f>
        <v>4</v>
      </c>
      <c r="BM454">
        <f t="shared" si="111"/>
        <v>4019.2069999999999</v>
      </c>
      <c r="BN454">
        <f t="shared" si="112"/>
        <v>394.36599999999999</v>
      </c>
      <c r="BO454">
        <f>IF(COUNTIFS($BL$2:$BL454,$BL454,$O$2:$O454,$O454,$G$2:$G454,$G454)=1,_xlfn.MAXIFS($BO$2:$BO453,$O$2:$O453,$O454,$G$2:$G453,$G454)+1,_xlfn.MAXIFS($BO$2:$BO453,$O$2:$O453,$O454,$G$2:$G453,$G454))</f>
        <v>8</v>
      </c>
      <c r="BP454">
        <f t="shared" si="113"/>
        <v>5780.0159999999996</v>
      </c>
      <c r="BQ454">
        <f t="shared" si="114"/>
        <v>591.13599999999997</v>
      </c>
      <c r="BR454">
        <f t="shared" si="115"/>
        <v>696.69600000000003</v>
      </c>
      <c r="BS454">
        <f t="shared" si="116"/>
        <v>696.69600000000003</v>
      </c>
      <c r="BT454">
        <f t="shared" si="117"/>
        <v>253.34399999999999</v>
      </c>
      <c r="BU454">
        <f t="shared" si="118"/>
        <v>21.112000000000002</v>
      </c>
      <c r="BV454">
        <f t="shared" si="119"/>
        <v>0</v>
      </c>
      <c r="BW454">
        <f t="shared" si="120"/>
        <v>8039</v>
      </c>
      <c r="BX454">
        <f t="shared" si="121"/>
        <v>7720</v>
      </c>
      <c r="BY454" t="str">
        <f t="shared" si="122"/>
        <v>직행1</v>
      </c>
      <c r="BZ454">
        <f t="shared" si="123"/>
        <v>4</v>
      </c>
    </row>
    <row r="455" spans="1:78" x14ac:dyDescent="0.3">
      <c r="A455" s="32">
        <f t="shared" si="110"/>
        <v>45819</v>
      </c>
      <c r="B455" s="1">
        <v>45819.576388888891</v>
      </c>
      <c r="C455" t="s">
        <v>60</v>
      </c>
      <c r="D455" t="s">
        <v>60</v>
      </c>
      <c r="E455" t="s">
        <v>60</v>
      </c>
      <c r="F455" t="s">
        <v>61</v>
      </c>
      <c r="G455" t="s">
        <v>62</v>
      </c>
      <c r="H455" t="s">
        <v>63</v>
      </c>
      <c r="I455" t="s">
        <v>78</v>
      </c>
      <c r="J455" t="s">
        <v>65</v>
      </c>
      <c r="K455" t="s">
        <v>66</v>
      </c>
      <c r="L455">
        <v>15</v>
      </c>
      <c r="M455">
        <v>3</v>
      </c>
      <c r="N455">
        <v>168</v>
      </c>
      <c r="O455">
        <v>7720</v>
      </c>
      <c r="P455" t="s">
        <v>245</v>
      </c>
      <c r="Q455" s="1">
        <v>45786.607561342593</v>
      </c>
      <c r="R455">
        <v>36.863</v>
      </c>
      <c r="S455">
        <v>11.346</v>
      </c>
      <c r="T455">
        <v>3.2490000000000001</v>
      </c>
      <c r="U455">
        <v>3253</v>
      </c>
      <c r="V455">
        <v>7</v>
      </c>
      <c r="W455">
        <v>1023</v>
      </c>
      <c r="X455">
        <v>1133</v>
      </c>
      <c r="Y455">
        <v>0</v>
      </c>
      <c r="Z455">
        <v>0</v>
      </c>
      <c r="AA455">
        <v>0</v>
      </c>
      <c r="AB455">
        <v>0</v>
      </c>
      <c r="AC455">
        <v>107</v>
      </c>
      <c r="AD455">
        <v>40.799999999999997</v>
      </c>
      <c r="AE455">
        <v>59.697068999999999</v>
      </c>
      <c r="AF455">
        <v>92.1</v>
      </c>
      <c r="AG455">
        <v>1.5</v>
      </c>
      <c r="AH455">
        <v>1.9</v>
      </c>
      <c r="AI455">
        <v>1.4</v>
      </c>
      <c r="AJ455">
        <v>2</v>
      </c>
      <c r="AK455">
        <v>1.1000000000000001</v>
      </c>
      <c r="AL455">
        <v>0</v>
      </c>
      <c r="AM455">
        <v>2.85</v>
      </c>
      <c r="AN455">
        <v>55.923000000000002</v>
      </c>
      <c r="AO455">
        <v>0.215</v>
      </c>
      <c r="AP455">
        <v>31.448</v>
      </c>
      <c r="AQ455">
        <v>0.29799999999999999</v>
      </c>
      <c r="AR455">
        <v>0</v>
      </c>
      <c r="AS455">
        <v>0</v>
      </c>
      <c r="AT455">
        <v>49.12</v>
      </c>
      <c r="AU455">
        <v>0.8</v>
      </c>
      <c r="AV455">
        <v>1.0129999999999999</v>
      </c>
      <c r="AW455">
        <v>0.747</v>
      </c>
      <c r="AX455">
        <v>1.0669999999999999</v>
      </c>
      <c r="AY455">
        <v>0.58699999999999997</v>
      </c>
      <c r="AZ455">
        <v>0</v>
      </c>
      <c r="BA455">
        <v>350</v>
      </c>
      <c r="BB455">
        <v>0</v>
      </c>
      <c r="BC455" t="s">
        <v>74</v>
      </c>
      <c r="BD455">
        <v>0</v>
      </c>
      <c r="BE455" t="s">
        <v>68</v>
      </c>
      <c r="BF455" t="s">
        <v>75</v>
      </c>
      <c r="BG455">
        <v>1.1399999999999999</v>
      </c>
      <c r="BH455">
        <v>0</v>
      </c>
      <c r="BI455" s="1">
        <v>45824.447717673611</v>
      </c>
      <c r="BJ455">
        <v>3.6</v>
      </c>
      <c r="BK455">
        <v>0.90249999999999997</v>
      </c>
      <c r="BL455" s="36">
        <f>HLOOKUP($A455,차량별코스!$E$1:$AZ$20,_xlfn.XLOOKUP(탕데이터!$I455,차량별코스!$D$2:$D$20,차량별코스!$A$2:$A$20),0)</f>
        <v>4</v>
      </c>
      <c r="BM455">
        <f t="shared" si="111"/>
        <v>4019.2069999999999</v>
      </c>
      <c r="BN455">
        <f t="shared" si="112"/>
        <v>394.36599999999999</v>
      </c>
      <c r="BO455">
        <f>IF(COUNTIFS($BL$2:$BL455,$BL455,$O$2:$O455,$O455,$G$2:$G455,$G455)=1,_xlfn.MAXIFS($BO$2:$BO454,$O$2:$O454,$O455,$G$2:$G454,$G455)+1,_xlfn.MAXIFS($BO$2:$BO454,$O$2:$O454,$O455,$G$2:$G454,$G455))</f>
        <v>8</v>
      </c>
      <c r="BP455">
        <f t="shared" si="113"/>
        <v>1966.0129999999999</v>
      </c>
      <c r="BQ455">
        <f t="shared" si="114"/>
        <v>48.795000000000002</v>
      </c>
      <c r="BR455">
        <f t="shared" si="115"/>
        <v>61.806999999999995</v>
      </c>
      <c r="BS455">
        <f t="shared" si="116"/>
        <v>45.541999999999994</v>
      </c>
      <c r="BT455">
        <f t="shared" si="117"/>
        <v>65.06</v>
      </c>
      <c r="BU455">
        <f t="shared" si="118"/>
        <v>35.783000000000001</v>
      </c>
      <c r="BV455">
        <f t="shared" si="119"/>
        <v>0</v>
      </c>
      <c r="BW455">
        <f t="shared" si="120"/>
        <v>2222.9999999999995</v>
      </c>
      <c r="BX455">
        <f t="shared" si="121"/>
        <v>7720</v>
      </c>
      <c r="BY455" t="str">
        <f t="shared" si="122"/>
        <v>직행1</v>
      </c>
      <c r="BZ455">
        <f t="shared" si="123"/>
        <v>4</v>
      </c>
    </row>
    <row r="456" spans="1:78" x14ac:dyDescent="0.3">
      <c r="A456" s="32">
        <f t="shared" si="110"/>
        <v>45819</v>
      </c>
      <c r="B456" s="1">
        <v>45819.644687499997</v>
      </c>
      <c r="C456" t="s">
        <v>60</v>
      </c>
      <c r="D456" t="s">
        <v>60</v>
      </c>
      <c r="E456" t="s">
        <v>60</v>
      </c>
      <c r="F456" t="s">
        <v>61</v>
      </c>
      <c r="G456" t="s">
        <v>62</v>
      </c>
      <c r="H456" t="s">
        <v>63</v>
      </c>
      <c r="I456" t="s">
        <v>78</v>
      </c>
      <c r="J456" t="s">
        <v>65</v>
      </c>
      <c r="K456" t="s">
        <v>66</v>
      </c>
      <c r="L456">
        <v>15</v>
      </c>
      <c r="M456">
        <v>3</v>
      </c>
      <c r="N456">
        <v>168</v>
      </c>
      <c r="O456">
        <v>7720</v>
      </c>
      <c r="P456" t="s">
        <v>245</v>
      </c>
      <c r="Q456" s="1">
        <v>45786.607561342593</v>
      </c>
      <c r="R456">
        <v>144.227</v>
      </c>
      <c r="S456">
        <v>51.436</v>
      </c>
      <c r="T456">
        <v>2.8039999999999998</v>
      </c>
      <c r="U456">
        <v>16663</v>
      </c>
      <c r="V456">
        <v>226</v>
      </c>
      <c r="W456">
        <v>5802</v>
      </c>
      <c r="X456">
        <v>4940</v>
      </c>
      <c r="Y456">
        <v>1</v>
      </c>
      <c r="Z456">
        <v>32</v>
      </c>
      <c r="AA456">
        <v>3</v>
      </c>
      <c r="AB456">
        <v>2170</v>
      </c>
      <c r="AC456">
        <v>108</v>
      </c>
      <c r="AD456">
        <v>31.16</v>
      </c>
      <c r="AE456">
        <v>48.821528999999998</v>
      </c>
      <c r="AF456">
        <v>85.4</v>
      </c>
      <c r="AG456">
        <v>3.8</v>
      </c>
      <c r="AH456">
        <v>3.9</v>
      </c>
      <c r="AI456">
        <v>4.4000000000000004</v>
      </c>
      <c r="AJ456">
        <v>2</v>
      </c>
      <c r="AK456">
        <v>0.5</v>
      </c>
      <c r="AL456">
        <v>0</v>
      </c>
      <c r="AM456">
        <v>2.46</v>
      </c>
      <c r="AN456">
        <v>52.539000000000001</v>
      </c>
      <c r="AO456">
        <v>1.3560000000000001</v>
      </c>
      <c r="AP456">
        <v>34.82</v>
      </c>
      <c r="AQ456">
        <v>0.34</v>
      </c>
      <c r="AR456">
        <v>0.69299999999999995</v>
      </c>
      <c r="AS456">
        <v>22.187000000000001</v>
      </c>
      <c r="AT456">
        <v>236.273</v>
      </c>
      <c r="AU456">
        <v>10.513</v>
      </c>
      <c r="AV456">
        <v>10.79</v>
      </c>
      <c r="AW456">
        <v>12.173</v>
      </c>
      <c r="AX456">
        <v>5.5330000000000004</v>
      </c>
      <c r="AY456">
        <v>1.383</v>
      </c>
      <c r="AZ456">
        <v>0</v>
      </c>
      <c r="BA456">
        <v>1381</v>
      </c>
      <c r="BB456">
        <v>0</v>
      </c>
      <c r="BC456" t="s">
        <v>74</v>
      </c>
      <c r="BD456">
        <v>0</v>
      </c>
      <c r="BE456" t="s">
        <v>68</v>
      </c>
      <c r="BF456" t="s">
        <v>75</v>
      </c>
      <c r="BG456">
        <v>1.1399999999999999</v>
      </c>
      <c r="BH456">
        <v>0</v>
      </c>
      <c r="BI456" s="1">
        <v>45824.447717673611</v>
      </c>
      <c r="BJ456">
        <v>3.6</v>
      </c>
      <c r="BK456">
        <v>0.77890000000000004</v>
      </c>
      <c r="BL456" s="36">
        <f>HLOOKUP($A456,차량별코스!$E$1:$AZ$20,_xlfn.XLOOKUP(탕데이터!$I456,차량별코스!$D$2:$D$20,차량별코스!$A$2:$A$20),0)</f>
        <v>4</v>
      </c>
      <c r="BM456">
        <f t="shared" si="111"/>
        <v>4019.2069999999999</v>
      </c>
      <c r="BN456">
        <f t="shared" si="112"/>
        <v>394.36599999999999</v>
      </c>
      <c r="BO456">
        <f>IF(COUNTIFS($BL$2:$BL456,$BL456,$O$2:$O456,$O456,$G$2:$G456,$G456)=1,_xlfn.MAXIFS($BO$2:$BO455,$O$2:$O455,$O456,$G$2:$G455,$G456)+1,_xlfn.MAXIFS($BO$2:$BO455,$O$2:$O455,$O456,$G$2:$G455,$G456))</f>
        <v>8</v>
      </c>
      <c r="BP456">
        <f t="shared" si="113"/>
        <v>8202.2020000000011</v>
      </c>
      <c r="BQ456">
        <f t="shared" si="114"/>
        <v>633.19399999999996</v>
      </c>
      <c r="BR456">
        <f t="shared" si="115"/>
        <v>649.85699999999997</v>
      </c>
      <c r="BS456">
        <f t="shared" si="116"/>
        <v>733.17200000000003</v>
      </c>
      <c r="BT456">
        <f t="shared" si="117"/>
        <v>333.26</v>
      </c>
      <c r="BU456">
        <f t="shared" si="118"/>
        <v>83.314999999999998</v>
      </c>
      <c r="BV456">
        <f t="shared" si="119"/>
        <v>0</v>
      </c>
      <c r="BW456">
        <f t="shared" si="120"/>
        <v>10635.000000000002</v>
      </c>
      <c r="BX456">
        <f t="shared" si="121"/>
        <v>7720</v>
      </c>
      <c r="BY456" t="str">
        <f t="shared" si="122"/>
        <v>직행1</v>
      </c>
      <c r="BZ456">
        <f t="shared" si="123"/>
        <v>4</v>
      </c>
    </row>
    <row r="457" spans="1:78" x14ac:dyDescent="0.3">
      <c r="A457" s="32">
        <f t="shared" si="110"/>
        <v>45820</v>
      </c>
      <c r="B457" s="1">
        <v>45820.312326388892</v>
      </c>
      <c r="C457" t="s">
        <v>60</v>
      </c>
      <c r="D457" t="s">
        <v>60</v>
      </c>
      <c r="E457" t="s">
        <v>60</v>
      </c>
      <c r="F457" t="s">
        <v>61</v>
      </c>
      <c r="G457" t="s">
        <v>62</v>
      </c>
      <c r="H457" t="s">
        <v>63</v>
      </c>
      <c r="I457" t="s">
        <v>78</v>
      </c>
      <c r="J457" t="s">
        <v>65</v>
      </c>
      <c r="K457" t="s">
        <v>66</v>
      </c>
      <c r="L457">
        <v>15</v>
      </c>
      <c r="M457">
        <v>3</v>
      </c>
      <c r="N457">
        <v>168</v>
      </c>
      <c r="O457">
        <v>7720</v>
      </c>
      <c r="P457" t="s">
        <v>245</v>
      </c>
      <c r="Q457" s="1">
        <v>45786.607561342593</v>
      </c>
      <c r="R457">
        <v>17.350999999999999</v>
      </c>
      <c r="S457">
        <v>4.3239999999999998</v>
      </c>
      <c r="T457">
        <v>4.0129999999999999</v>
      </c>
      <c r="U457">
        <v>1438</v>
      </c>
      <c r="V457">
        <v>15</v>
      </c>
      <c r="W457">
        <v>295</v>
      </c>
      <c r="X457">
        <v>567</v>
      </c>
      <c r="Y457">
        <v>0</v>
      </c>
      <c r="Z457">
        <v>2</v>
      </c>
      <c r="AA457">
        <v>0</v>
      </c>
      <c r="AB457">
        <v>0</v>
      </c>
      <c r="AC457">
        <v>85</v>
      </c>
      <c r="AD457">
        <v>43.44</v>
      </c>
      <c r="AE457">
        <v>55.375413999999999</v>
      </c>
      <c r="AF457">
        <v>98.5</v>
      </c>
      <c r="AG457">
        <v>0.2</v>
      </c>
      <c r="AH457">
        <v>0.3</v>
      </c>
      <c r="AI457">
        <v>0.8</v>
      </c>
      <c r="AJ457">
        <v>0.2</v>
      </c>
      <c r="AK457">
        <v>0</v>
      </c>
      <c r="AL457">
        <v>0</v>
      </c>
      <c r="AM457">
        <v>3.52</v>
      </c>
      <c r="AN457">
        <v>40.167999999999999</v>
      </c>
      <c r="AO457">
        <v>1.0429999999999999</v>
      </c>
      <c r="AP457">
        <v>20.515000000000001</v>
      </c>
      <c r="AQ457">
        <v>0.28799999999999998</v>
      </c>
      <c r="AR457">
        <v>0</v>
      </c>
      <c r="AS457">
        <v>11.526999999999999</v>
      </c>
      <c r="AT457">
        <v>22.983000000000001</v>
      </c>
      <c r="AU457">
        <v>4.7E-2</v>
      </c>
      <c r="AV457">
        <v>7.0000000000000007E-2</v>
      </c>
      <c r="AW457">
        <v>0.187</v>
      </c>
      <c r="AX457">
        <v>4.7E-2</v>
      </c>
      <c r="AY457">
        <v>0</v>
      </c>
      <c r="AZ457">
        <v>0</v>
      </c>
      <c r="BA457">
        <v>157</v>
      </c>
      <c r="BB457">
        <v>0</v>
      </c>
      <c r="BC457" t="s">
        <v>74</v>
      </c>
      <c r="BD457">
        <v>0</v>
      </c>
      <c r="BE457" t="s">
        <v>68</v>
      </c>
      <c r="BF457" t="s">
        <v>75</v>
      </c>
      <c r="BG457">
        <v>1.1399999999999999</v>
      </c>
      <c r="BH457">
        <v>0</v>
      </c>
      <c r="BI457" s="1">
        <v>45824.447717673611</v>
      </c>
      <c r="BJ457">
        <v>3.6</v>
      </c>
      <c r="BK457">
        <v>1.1146</v>
      </c>
      <c r="BL457" s="36">
        <f>HLOOKUP($A457,차량별코스!$E$1:$AZ$20,_xlfn.XLOOKUP(탕데이터!$I457,차량별코스!$D$2:$D$20,차량별코스!$A$2:$A$20),0)</f>
        <v>5</v>
      </c>
      <c r="BM457">
        <f t="shared" si="111"/>
        <v>4019.2069999999999</v>
      </c>
      <c r="BN457">
        <f t="shared" si="112"/>
        <v>626.61099999999999</v>
      </c>
      <c r="BO457">
        <f>IF(COUNTIFS($BL$2:$BL457,$BL457,$O$2:$O457,$O457,$G$2:$G457,$G457)=1,_xlfn.MAXIFS($BO$2:$BO456,$O$2:$O456,$O457,$G$2:$G456,$G457)+1,_xlfn.MAXIFS($BO$2:$BO456,$O$2:$O456,$O457,$G$2:$G456,$G457))</f>
        <v>8</v>
      </c>
      <c r="BP457">
        <f t="shared" si="113"/>
        <v>1106.43</v>
      </c>
      <c r="BQ457">
        <f t="shared" si="114"/>
        <v>2.8759999999999999</v>
      </c>
      <c r="BR457">
        <f t="shared" si="115"/>
        <v>4.3140000000000001</v>
      </c>
      <c r="BS457">
        <f t="shared" si="116"/>
        <v>11.504</v>
      </c>
      <c r="BT457">
        <f t="shared" si="117"/>
        <v>2.8759999999999999</v>
      </c>
      <c r="BU457">
        <f t="shared" si="118"/>
        <v>0</v>
      </c>
      <c r="BV457">
        <f t="shared" si="119"/>
        <v>0</v>
      </c>
      <c r="BW457">
        <f t="shared" si="120"/>
        <v>1128</v>
      </c>
      <c r="BX457">
        <f t="shared" si="121"/>
        <v>7720</v>
      </c>
      <c r="BY457" t="str">
        <f t="shared" si="122"/>
        <v>직행1</v>
      </c>
      <c r="BZ457">
        <f t="shared" si="123"/>
        <v>5</v>
      </c>
    </row>
    <row r="458" spans="1:78" x14ac:dyDescent="0.3">
      <c r="A458" s="32">
        <f t="shared" si="110"/>
        <v>45820</v>
      </c>
      <c r="B458" s="1">
        <v>45820.334826388891</v>
      </c>
      <c r="C458" t="s">
        <v>60</v>
      </c>
      <c r="D458" t="s">
        <v>60</v>
      </c>
      <c r="E458" t="s">
        <v>60</v>
      </c>
      <c r="F458" t="s">
        <v>61</v>
      </c>
      <c r="G458" t="s">
        <v>62</v>
      </c>
      <c r="H458" t="s">
        <v>63</v>
      </c>
      <c r="I458" t="s">
        <v>78</v>
      </c>
      <c r="J458" t="s">
        <v>65</v>
      </c>
      <c r="K458" t="s">
        <v>66</v>
      </c>
      <c r="L458">
        <v>15</v>
      </c>
      <c r="M458">
        <v>3</v>
      </c>
      <c r="N458">
        <v>168</v>
      </c>
      <c r="O458">
        <v>7720</v>
      </c>
      <c r="P458" t="s">
        <v>245</v>
      </c>
      <c r="Q458" s="1">
        <v>45786.607561342593</v>
      </c>
      <c r="R458">
        <v>17.544</v>
      </c>
      <c r="S458">
        <v>5.72</v>
      </c>
      <c r="T458">
        <v>3.0670000000000002</v>
      </c>
      <c r="U458">
        <v>2269</v>
      </c>
      <c r="V458">
        <v>17</v>
      </c>
      <c r="W458">
        <v>1032</v>
      </c>
      <c r="X458">
        <v>526</v>
      </c>
      <c r="Y458">
        <v>0</v>
      </c>
      <c r="Z458">
        <v>5</v>
      </c>
      <c r="AA458">
        <v>1</v>
      </c>
      <c r="AB458">
        <v>414</v>
      </c>
      <c r="AC458">
        <v>92</v>
      </c>
      <c r="AD458">
        <v>27.84</v>
      </c>
      <c r="AE458">
        <v>51.769162999999999</v>
      </c>
      <c r="AF458">
        <v>98.5</v>
      </c>
      <c r="AG458">
        <v>0.3</v>
      </c>
      <c r="AH458">
        <v>0.3</v>
      </c>
      <c r="AI458">
        <v>0.7</v>
      </c>
      <c r="AJ458">
        <v>0.2</v>
      </c>
      <c r="AK458">
        <v>0</v>
      </c>
      <c r="AL458">
        <v>0</v>
      </c>
      <c r="AM458">
        <v>2.69</v>
      </c>
      <c r="AN458">
        <v>50.655000000000001</v>
      </c>
      <c r="AO458">
        <v>0.749</v>
      </c>
      <c r="AP458">
        <v>45.482999999999997</v>
      </c>
      <c r="AQ458">
        <v>0.28499999999999998</v>
      </c>
      <c r="AR458">
        <v>0</v>
      </c>
      <c r="AS458">
        <v>28.5</v>
      </c>
      <c r="AT458">
        <v>36.116999999999997</v>
      </c>
      <c r="AU458">
        <v>0.11</v>
      </c>
      <c r="AV458">
        <v>0.11</v>
      </c>
      <c r="AW458">
        <v>0.25700000000000001</v>
      </c>
      <c r="AX458">
        <v>7.2999999999999995E-2</v>
      </c>
      <c r="AY458">
        <v>0</v>
      </c>
      <c r="AZ458">
        <v>0</v>
      </c>
      <c r="BA458">
        <v>173</v>
      </c>
      <c r="BB458">
        <v>0</v>
      </c>
      <c r="BC458" t="s">
        <v>74</v>
      </c>
      <c r="BD458">
        <v>0</v>
      </c>
      <c r="BE458" t="s">
        <v>68</v>
      </c>
      <c r="BF458" t="s">
        <v>75</v>
      </c>
      <c r="BG458">
        <v>1.1399999999999999</v>
      </c>
      <c r="BH458">
        <v>0</v>
      </c>
      <c r="BI458" s="1">
        <v>45824.447717673611</v>
      </c>
      <c r="BJ458">
        <v>3.6</v>
      </c>
      <c r="BK458">
        <v>0.85199999999999998</v>
      </c>
      <c r="BL458" s="36">
        <f>HLOOKUP($A458,차량별코스!$E$1:$AZ$20,_xlfn.XLOOKUP(탕데이터!$I458,차량별코스!$D$2:$D$20,차량별코스!$A$2:$A$20),0)</f>
        <v>5</v>
      </c>
      <c r="BM458">
        <f t="shared" si="111"/>
        <v>4019.2069999999999</v>
      </c>
      <c r="BN458">
        <f t="shared" si="112"/>
        <v>626.61099999999999</v>
      </c>
      <c r="BO458">
        <f>IF(COUNTIFS($BL$2:$BL458,$BL458,$O$2:$O458,$O458,$G$2:$G458,$G458)=1,_xlfn.MAXIFS($BO$2:$BO457,$O$2:$O457,$O458,$G$2:$G457,$G458)+1,_xlfn.MAXIFS($BO$2:$BO457,$O$2:$O457,$O458,$G$2:$G457,$G458))</f>
        <v>8</v>
      </c>
      <c r="BP458">
        <f t="shared" si="113"/>
        <v>1185.9650000000001</v>
      </c>
      <c r="BQ458">
        <f t="shared" si="114"/>
        <v>6.8070000000000004</v>
      </c>
      <c r="BR458">
        <f t="shared" si="115"/>
        <v>6.8070000000000004</v>
      </c>
      <c r="BS458">
        <f t="shared" si="116"/>
        <v>15.882999999999999</v>
      </c>
      <c r="BT458">
        <f t="shared" si="117"/>
        <v>4.5380000000000003</v>
      </c>
      <c r="BU458">
        <f t="shared" si="118"/>
        <v>0</v>
      </c>
      <c r="BV458">
        <f t="shared" si="119"/>
        <v>0</v>
      </c>
      <c r="BW458">
        <f t="shared" si="120"/>
        <v>1220.0000000000002</v>
      </c>
      <c r="BX458">
        <f t="shared" si="121"/>
        <v>7720</v>
      </c>
      <c r="BY458" t="str">
        <f t="shared" si="122"/>
        <v>직행1</v>
      </c>
      <c r="BZ458">
        <f t="shared" si="123"/>
        <v>5</v>
      </c>
    </row>
    <row r="459" spans="1:78" x14ac:dyDescent="0.3">
      <c r="A459" s="32">
        <f t="shared" si="110"/>
        <v>45820</v>
      </c>
      <c r="B459" s="1">
        <v>45820.363993055558</v>
      </c>
      <c r="C459" t="s">
        <v>60</v>
      </c>
      <c r="D459" t="s">
        <v>60</v>
      </c>
      <c r="E459" t="s">
        <v>60</v>
      </c>
      <c r="F459" t="s">
        <v>61</v>
      </c>
      <c r="G459" t="s">
        <v>62</v>
      </c>
      <c r="H459" t="s">
        <v>63</v>
      </c>
      <c r="I459" t="s">
        <v>78</v>
      </c>
      <c r="J459" t="s">
        <v>65</v>
      </c>
      <c r="K459" t="s">
        <v>66</v>
      </c>
      <c r="L459">
        <v>15</v>
      </c>
      <c r="M459">
        <v>3</v>
      </c>
      <c r="N459">
        <v>168</v>
      </c>
      <c r="O459">
        <v>7720</v>
      </c>
      <c r="P459" t="s">
        <v>245</v>
      </c>
      <c r="Q459" s="1">
        <v>45786.607561342593</v>
      </c>
      <c r="R459">
        <v>30.289000000000001</v>
      </c>
      <c r="S459">
        <v>8.0280000000000005</v>
      </c>
      <c r="T459">
        <v>3.7730000000000001</v>
      </c>
      <c r="U459">
        <v>2907</v>
      </c>
      <c r="V459">
        <v>46</v>
      </c>
      <c r="W459">
        <v>542</v>
      </c>
      <c r="X459">
        <v>1180</v>
      </c>
      <c r="Y459">
        <v>0</v>
      </c>
      <c r="Z459">
        <v>6</v>
      </c>
      <c r="AA459">
        <v>0</v>
      </c>
      <c r="AB459">
        <v>0</v>
      </c>
      <c r="AC459">
        <v>90</v>
      </c>
      <c r="AD459">
        <v>37.51</v>
      </c>
      <c r="AE459">
        <v>47.020341999999999</v>
      </c>
      <c r="AF459">
        <v>96.6</v>
      </c>
      <c r="AG459">
        <v>0.8</v>
      </c>
      <c r="AH459">
        <v>1.2</v>
      </c>
      <c r="AI459">
        <v>1.2</v>
      </c>
      <c r="AJ459">
        <v>0.2</v>
      </c>
      <c r="AK459">
        <v>0</v>
      </c>
      <c r="AL459">
        <v>0</v>
      </c>
      <c r="AM459">
        <v>3.31</v>
      </c>
      <c r="AN459">
        <v>35.621000000000002</v>
      </c>
      <c r="AO459">
        <v>1.5820000000000001</v>
      </c>
      <c r="AP459">
        <v>18.645</v>
      </c>
      <c r="AQ459">
        <v>0.36299999999999999</v>
      </c>
      <c r="AR459">
        <v>0</v>
      </c>
      <c r="AS459">
        <v>19.809000000000001</v>
      </c>
      <c r="AT459">
        <v>46.69</v>
      </c>
      <c r="AU459">
        <v>0.38700000000000001</v>
      </c>
      <c r="AV459">
        <v>0.57999999999999996</v>
      </c>
      <c r="AW459">
        <v>0.57999999999999996</v>
      </c>
      <c r="AX459">
        <v>9.7000000000000003E-2</v>
      </c>
      <c r="AY459">
        <v>0</v>
      </c>
      <c r="AZ459">
        <v>0</v>
      </c>
      <c r="BA459">
        <v>293</v>
      </c>
      <c r="BB459">
        <v>0</v>
      </c>
      <c r="BC459" t="s">
        <v>74</v>
      </c>
      <c r="BD459">
        <v>0</v>
      </c>
      <c r="BE459" t="s">
        <v>68</v>
      </c>
      <c r="BF459" t="s">
        <v>75</v>
      </c>
      <c r="BG459">
        <v>1.1399999999999999</v>
      </c>
      <c r="BH459">
        <v>0</v>
      </c>
      <c r="BI459" s="1">
        <v>45824.447717673611</v>
      </c>
      <c r="BJ459">
        <v>3.6</v>
      </c>
      <c r="BK459">
        <v>1.048</v>
      </c>
      <c r="BL459" s="36">
        <f>HLOOKUP($A459,차량별코스!$E$1:$AZ$20,_xlfn.XLOOKUP(탕데이터!$I459,차량별코스!$D$2:$D$20,차량별코스!$A$2:$A$20),0)</f>
        <v>5</v>
      </c>
      <c r="BM459">
        <f t="shared" si="111"/>
        <v>4019.2069999999999</v>
      </c>
      <c r="BN459">
        <f t="shared" si="112"/>
        <v>626.61099999999999</v>
      </c>
      <c r="BO459">
        <f>IF(COUNTIFS($BL$2:$BL459,$BL459,$O$2:$O459,$O459,$G$2:$G459,$G459)=1,_xlfn.MAXIFS($BO$2:$BO458,$O$2:$O458,$O459,$G$2:$G458,$G459)+1,_xlfn.MAXIFS($BO$2:$BO458,$O$2:$O458,$O459,$G$2:$G458,$G459))</f>
        <v>8</v>
      </c>
      <c r="BP459">
        <f t="shared" si="113"/>
        <v>2220.1619999999998</v>
      </c>
      <c r="BQ459">
        <f t="shared" si="114"/>
        <v>23.256</v>
      </c>
      <c r="BR459">
        <f t="shared" si="115"/>
        <v>34.884</v>
      </c>
      <c r="BS459">
        <f t="shared" si="116"/>
        <v>34.884</v>
      </c>
      <c r="BT459">
        <f t="shared" si="117"/>
        <v>5.8140000000000001</v>
      </c>
      <c r="BU459">
        <f t="shared" si="118"/>
        <v>0</v>
      </c>
      <c r="BV459">
        <f t="shared" si="119"/>
        <v>0</v>
      </c>
      <c r="BW459">
        <f t="shared" si="120"/>
        <v>2318.9999999999995</v>
      </c>
      <c r="BX459">
        <f t="shared" si="121"/>
        <v>7720</v>
      </c>
      <c r="BY459" t="str">
        <f t="shared" si="122"/>
        <v>직행1</v>
      </c>
      <c r="BZ459">
        <f t="shared" si="123"/>
        <v>5</v>
      </c>
    </row>
    <row r="460" spans="1:78" x14ac:dyDescent="0.3">
      <c r="A460" s="32">
        <f t="shared" si="110"/>
        <v>45820</v>
      </c>
      <c r="B460" s="1">
        <v>45820.408784722225</v>
      </c>
      <c r="C460" t="s">
        <v>60</v>
      </c>
      <c r="D460" t="s">
        <v>60</v>
      </c>
      <c r="E460" t="s">
        <v>60</v>
      </c>
      <c r="F460" t="s">
        <v>61</v>
      </c>
      <c r="G460" t="s">
        <v>62</v>
      </c>
      <c r="H460" t="s">
        <v>63</v>
      </c>
      <c r="I460" t="s">
        <v>78</v>
      </c>
      <c r="J460" t="s">
        <v>65</v>
      </c>
      <c r="K460" t="s">
        <v>66</v>
      </c>
      <c r="L460">
        <v>15</v>
      </c>
      <c r="M460">
        <v>3</v>
      </c>
      <c r="N460">
        <v>168</v>
      </c>
      <c r="O460">
        <v>7720</v>
      </c>
      <c r="P460" t="s">
        <v>245</v>
      </c>
      <c r="Q460" s="1">
        <v>45786.607561342593</v>
      </c>
      <c r="R460">
        <v>59.524000000000001</v>
      </c>
      <c r="S460">
        <v>19.408000000000001</v>
      </c>
      <c r="T460">
        <v>3.0670000000000002</v>
      </c>
      <c r="U460">
        <v>5202</v>
      </c>
      <c r="V460">
        <v>83</v>
      </c>
      <c r="W460">
        <v>972</v>
      </c>
      <c r="X460">
        <v>2000</v>
      </c>
      <c r="Y460">
        <v>0</v>
      </c>
      <c r="Z460">
        <v>21</v>
      </c>
      <c r="AA460">
        <v>0</v>
      </c>
      <c r="AB460">
        <v>0</v>
      </c>
      <c r="AC460">
        <v>108</v>
      </c>
      <c r="AD460">
        <v>41.19</v>
      </c>
      <c r="AE460">
        <v>51.672604999999997</v>
      </c>
      <c r="AF460">
        <v>93.5</v>
      </c>
      <c r="AG460">
        <v>1.6</v>
      </c>
      <c r="AH460">
        <v>1.6</v>
      </c>
      <c r="AI460">
        <v>1.9</v>
      </c>
      <c r="AJ460">
        <v>1.4</v>
      </c>
      <c r="AK460">
        <v>0.1</v>
      </c>
      <c r="AL460">
        <v>0</v>
      </c>
      <c r="AM460">
        <v>2.69</v>
      </c>
      <c r="AN460">
        <v>50.701999999999998</v>
      </c>
      <c r="AO460">
        <v>1.5960000000000001</v>
      </c>
      <c r="AP460">
        <v>18.684999999999999</v>
      </c>
      <c r="AQ460">
        <v>0.33600000000000002</v>
      </c>
      <c r="AR460">
        <v>0</v>
      </c>
      <c r="AS460">
        <v>35.28</v>
      </c>
      <c r="AT460">
        <v>81.033000000000001</v>
      </c>
      <c r="AU460">
        <v>1.387</v>
      </c>
      <c r="AV460">
        <v>1.387</v>
      </c>
      <c r="AW460">
        <v>1.647</v>
      </c>
      <c r="AX460">
        <v>1.2130000000000001</v>
      </c>
      <c r="AY460">
        <v>8.6999999999999994E-2</v>
      </c>
      <c r="AZ460">
        <v>0</v>
      </c>
      <c r="BA460">
        <v>570</v>
      </c>
      <c r="BB460">
        <v>0</v>
      </c>
      <c r="BC460" t="s">
        <v>74</v>
      </c>
      <c r="BD460">
        <v>0</v>
      </c>
      <c r="BE460" t="s">
        <v>68</v>
      </c>
      <c r="BF460" t="s">
        <v>75</v>
      </c>
      <c r="BG460">
        <v>1.1399999999999999</v>
      </c>
      <c r="BH460">
        <v>0</v>
      </c>
      <c r="BI460" s="1">
        <v>45824.447717673611</v>
      </c>
      <c r="BJ460">
        <v>3.6</v>
      </c>
      <c r="BK460">
        <v>0.85189999999999999</v>
      </c>
      <c r="BL460" s="36">
        <f>HLOOKUP($A460,차량별코스!$E$1:$AZ$20,_xlfn.XLOOKUP(탕데이터!$I460,차량별코스!$D$2:$D$20,차량별코스!$A$2:$A$20),0)</f>
        <v>5</v>
      </c>
      <c r="BM460">
        <f t="shared" si="111"/>
        <v>4019.2069999999999</v>
      </c>
      <c r="BN460">
        <f t="shared" si="112"/>
        <v>626.61099999999999</v>
      </c>
      <c r="BO460">
        <f>IF(COUNTIFS($BL$2:$BL460,$BL460,$O$2:$O460,$O460,$G$2:$G460,$G460)=1,_xlfn.MAXIFS($BO$2:$BO459,$O$2:$O459,$O460,$G$2:$G459,$G460)+1,_xlfn.MAXIFS($BO$2:$BO459,$O$2:$O459,$O460,$G$2:$G459,$G460))</f>
        <v>8</v>
      </c>
      <c r="BP460">
        <f t="shared" si="113"/>
        <v>3808.87</v>
      </c>
      <c r="BQ460">
        <f t="shared" si="114"/>
        <v>83.231999999999999</v>
      </c>
      <c r="BR460">
        <f t="shared" si="115"/>
        <v>83.231999999999999</v>
      </c>
      <c r="BS460">
        <f t="shared" si="116"/>
        <v>98.837999999999994</v>
      </c>
      <c r="BT460">
        <f t="shared" si="117"/>
        <v>72.827999999999989</v>
      </c>
      <c r="BU460">
        <f t="shared" si="118"/>
        <v>5.202</v>
      </c>
      <c r="BV460">
        <f t="shared" si="119"/>
        <v>0</v>
      </c>
      <c r="BW460">
        <f t="shared" si="120"/>
        <v>4152.2020000000002</v>
      </c>
      <c r="BX460">
        <f t="shared" si="121"/>
        <v>7720</v>
      </c>
      <c r="BY460" t="str">
        <f t="shared" si="122"/>
        <v>직행1</v>
      </c>
      <c r="BZ460">
        <f t="shared" si="123"/>
        <v>5</v>
      </c>
    </row>
    <row r="461" spans="1:78" x14ac:dyDescent="0.3">
      <c r="A461" s="32">
        <f t="shared" si="110"/>
        <v>45820</v>
      </c>
      <c r="B461" s="1">
        <v>45820.521678240744</v>
      </c>
      <c r="C461" t="s">
        <v>60</v>
      </c>
      <c r="D461" t="s">
        <v>60</v>
      </c>
      <c r="E461" t="s">
        <v>60</v>
      </c>
      <c r="F461" t="s">
        <v>61</v>
      </c>
      <c r="G461" t="s">
        <v>62</v>
      </c>
      <c r="H461" t="s">
        <v>63</v>
      </c>
      <c r="I461" t="s">
        <v>78</v>
      </c>
      <c r="J461" t="s">
        <v>65</v>
      </c>
      <c r="K461" t="s">
        <v>66</v>
      </c>
      <c r="L461">
        <v>15</v>
      </c>
      <c r="M461">
        <v>3</v>
      </c>
      <c r="N461">
        <v>168</v>
      </c>
      <c r="O461">
        <v>7720</v>
      </c>
      <c r="P461" t="s">
        <v>245</v>
      </c>
      <c r="Q461" s="1">
        <v>45786.607561342593</v>
      </c>
      <c r="R461">
        <v>59.691000000000003</v>
      </c>
      <c r="S461">
        <v>22.001999999999999</v>
      </c>
      <c r="T461">
        <v>2.7130000000000001</v>
      </c>
      <c r="U461">
        <v>7143</v>
      </c>
      <c r="V461">
        <v>26</v>
      </c>
      <c r="W461">
        <v>2689</v>
      </c>
      <c r="X461">
        <v>1778</v>
      </c>
      <c r="Y461">
        <v>0</v>
      </c>
      <c r="Z461">
        <v>6</v>
      </c>
      <c r="AA461">
        <v>1</v>
      </c>
      <c r="AB461">
        <v>777</v>
      </c>
      <c r="AC461">
        <v>95</v>
      </c>
      <c r="AD461">
        <v>30.08</v>
      </c>
      <c r="AE461">
        <v>48.529268000000002</v>
      </c>
      <c r="AF461">
        <v>94.8</v>
      </c>
      <c r="AG461">
        <v>1.4</v>
      </c>
      <c r="AH461">
        <v>1.4</v>
      </c>
      <c r="AI461">
        <v>1.2</v>
      </c>
      <c r="AJ461">
        <v>1.1000000000000001</v>
      </c>
      <c r="AK461">
        <v>0</v>
      </c>
      <c r="AL461">
        <v>0</v>
      </c>
      <c r="AM461">
        <v>2.38</v>
      </c>
      <c r="AN461">
        <v>54.298999999999999</v>
      </c>
      <c r="AO461">
        <v>0.36399999999999999</v>
      </c>
      <c r="AP461">
        <v>37.645000000000003</v>
      </c>
      <c r="AQ461">
        <v>0.28499999999999998</v>
      </c>
      <c r="AR461">
        <v>0</v>
      </c>
      <c r="AS461">
        <v>10.052</v>
      </c>
      <c r="AT461">
        <v>112.18</v>
      </c>
      <c r="AU461">
        <v>1.657</v>
      </c>
      <c r="AV461">
        <v>1.657</v>
      </c>
      <c r="AW461">
        <v>1.42</v>
      </c>
      <c r="AX461">
        <v>1.302</v>
      </c>
      <c r="AY461">
        <v>0</v>
      </c>
      <c r="AZ461">
        <v>0</v>
      </c>
      <c r="BA461">
        <v>577</v>
      </c>
      <c r="BB461">
        <v>0</v>
      </c>
      <c r="BC461" t="s">
        <v>74</v>
      </c>
      <c r="BD461">
        <v>0</v>
      </c>
      <c r="BE461" t="s">
        <v>68</v>
      </c>
      <c r="BF461" t="s">
        <v>75</v>
      </c>
      <c r="BG461">
        <v>1.1399999999999999</v>
      </c>
      <c r="BH461">
        <v>0</v>
      </c>
      <c r="BI461" s="1">
        <v>45824.447717673611</v>
      </c>
      <c r="BJ461">
        <v>3.6</v>
      </c>
      <c r="BK461">
        <v>0.75360000000000005</v>
      </c>
      <c r="BL461" s="36">
        <f>HLOOKUP($A461,차량별코스!$E$1:$AZ$20,_xlfn.XLOOKUP(탕데이터!$I461,차량별코스!$D$2:$D$20,차량별코스!$A$2:$A$20),0)</f>
        <v>5</v>
      </c>
      <c r="BM461">
        <f t="shared" si="111"/>
        <v>4019.2069999999999</v>
      </c>
      <c r="BN461">
        <f t="shared" si="112"/>
        <v>626.61099999999999</v>
      </c>
      <c r="BO461">
        <f>IF(COUNTIFS($BL$2:$BL461,$BL461,$O$2:$O461,$O461,$G$2:$G461,$G461)=1,_xlfn.MAXIFS($BO$2:$BO460,$O$2:$O460,$O461,$G$2:$G460,$G461)+1,_xlfn.MAXIFS($BO$2:$BO460,$O$2:$O460,$O461,$G$2:$G460,$G461))</f>
        <v>8</v>
      </c>
      <c r="BP461">
        <f t="shared" si="113"/>
        <v>4056.5639999999994</v>
      </c>
      <c r="BQ461">
        <f t="shared" si="114"/>
        <v>100.002</v>
      </c>
      <c r="BR461">
        <f t="shared" si="115"/>
        <v>100.002</v>
      </c>
      <c r="BS461">
        <f t="shared" si="116"/>
        <v>85.716000000000008</v>
      </c>
      <c r="BT461">
        <f t="shared" si="117"/>
        <v>78.573000000000008</v>
      </c>
      <c r="BU461">
        <f t="shared" si="118"/>
        <v>0</v>
      </c>
      <c r="BV461">
        <f t="shared" si="119"/>
        <v>0</v>
      </c>
      <c r="BW461">
        <f t="shared" si="120"/>
        <v>4420.8570000000009</v>
      </c>
      <c r="BX461">
        <f t="shared" si="121"/>
        <v>7720</v>
      </c>
      <c r="BY461" t="str">
        <f t="shared" si="122"/>
        <v>직행1</v>
      </c>
      <c r="BZ461">
        <f t="shared" si="123"/>
        <v>5</v>
      </c>
    </row>
    <row r="462" spans="1:78" x14ac:dyDescent="0.3">
      <c r="A462" s="32">
        <f t="shared" si="110"/>
        <v>45820</v>
      </c>
      <c r="B462" s="1">
        <v>45820.65420138889</v>
      </c>
      <c r="C462" t="s">
        <v>60</v>
      </c>
      <c r="D462" t="s">
        <v>60</v>
      </c>
      <c r="E462" t="s">
        <v>60</v>
      </c>
      <c r="F462" t="s">
        <v>61</v>
      </c>
      <c r="G462" t="s">
        <v>62</v>
      </c>
      <c r="H462" t="s">
        <v>63</v>
      </c>
      <c r="I462" t="s">
        <v>78</v>
      </c>
      <c r="J462" t="s">
        <v>65</v>
      </c>
      <c r="K462" t="s">
        <v>66</v>
      </c>
      <c r="L462">
        <v>15</v>
      </c>
      <c r="M462">
        <v>3</v>
      </c>
      <c r="N462">
        <v>168</v>
      </c>
      <c r="O462">
        <v>7720</v>
      </c>
      <c r="P462" t="s">
        <v>245</v>
      </c>
      <c r="Q462" s="1">
        <v>45786.607561342593</v>
      </c>
      <c r="R462">
        <v>67.747</v>
      </c>
      <c r="S462">
        <v>25.838000000000001</v>
      </c>
      <c r="T462">
        <v>2.6219999999999999</v>
      </c>
      <c r="U462">
        <v>8171</v>
      </c>
      <c r="V462">
        <v>109</v>
      </c>
      <c r="W462">
        <v>2173</v>
      </c>
      <c r="X462">
        <v>2163</v>
      </c>
      <c r="Y462">
        <v>0</v>
      </c>
      <c r="Z462">
        <v>38</v>
      </c>
      <c r="AA462">
        <v>1</v>
      </c>
      <c r="AB462">
        <v>26</v>
      </c>
      <c r="AC462">
        <v>97</v>
      </c>
      <c r="AD462">
        <v>29.85</v>
      </c>
      <c r="AE462">
        <v>41.414347999999997</v>
      </c>
      <c r="AF462">
        <v>69.8</v>
      </c>
      <c r="AG462">
        <v>10</v>
      </c>
      <c r="AH462">
        <v>10.9</v>
      </c>
      <c r="AI462">
        <v>7.4</v>
      </c>
      <c r="AJ462">
        <v>1.9</v>
      </c>
      <c r="AK462">
        <v>0</v>
      </c>
      <c r="AL462">
        <v>0</v>
      </c>
      <c r="AM462">
        <v>2.2999999999999998</v>
      </c>
      <c r="AN462">
        <v>47.113</v>
      </c>
      <c r="AO462">
        <v>1.3340000000000001</v>
      </c>
      <c r="AP462">
        <v>26.594000000000001</v>
      </c>
      <c r="AQ462">
        <v>0.31</v>
      </c>
      <c r="AR462">
        <v>0</v>
      </c>
      <c r="AS462">
        <v>56.091000000000001</v>
      </c>
      <c r="AT462">
        <v>94.23</v>
      </c>
      <c r="AU462">
        <v>13.5</v>
      </c>
      <c r="AV462">
        <v>14.715</v>
      </c>
      <c r="AW462">
        <v>9.99</v>
      </c>
      <c r="AX462">
        <v>2.5649999999999999</v>
      </c>
      <c r="AY462">
        <v>0</v>
      </c>
      <c r="AZ462">
        <v>0</v>
      </c>
      <c r="BA462">
        <v>654</v>
      </c>
      <c r="BB462">
        <v>0</v>
      </c>
      <c r="BC462" t="s">
        <v>74</v>
      </c>
      <c r="BD462">
        <v>0</v>
      </c>
      <c r="BE462" t="s">
        <v>68</v>
      </c>
      <c r="BF462" t="s">
        <v>75</v>
      </c>
      <c r="BG462">
        <v>1.1399999999999999</v>
      </c>
      <c r="BH462">
        <v>0</v>
      </c>
      <c r="BI462" s="1">
        <v>45824.447717673611</v>
      </c>
      <c r="BJ462">
        <v>3.6</v>
      </c>
      <c r="BK462">
        <v>0.72829999999999995</v>
      </c>
      <c r="BL462" s="36">
        <f>HLOOKUP($A462,차량별코스!$E$1:$AZ$20,_xlfn.XLOOKUP(탕데이터!$I462,차량별코스!$D$2:$D$20,차량별코스!$A$2:$A$20),0)</f>
        <v>5</v>
      </c>
      <c r="BM462">
        <f t="shared" si="111"/>
        <v>4019.2069999999999</v>
      </c>
      <c r="BN462">
        <f t="shared" si="112"/>
        <v>626.61099999999999</v>
      </c>
      <c r="BO462">
        <f>IF(COUNTIFS($BL$2:$BL462,$BL462,$O$2:$O462,$O462,$G$2:$G462,$G462)=1,_xlfn.MAXIFS($BO$2:$BO461,$O$2:$O461,$O462,$G$2:$G461,$G462)+1,_xlfn.MAXIFS($BO$2:$BO461,$O$2:$O461,$O462,$G$2:$G461,$G462))</f>
        <v>8</v>
      </c>
      <c r="BP462">
        <f t="shared" si="113"/>
        <v>3421.3579999999993</v>
      </c>
      <c r="BQ462">
        <f t="shared" si="114"/>
        <v>817.1</v>
      </c>
      <c r="BR462">
        <f t="shared" si="115"/>
        <v>890.63900000000001</v>
      </c>
      <c r="BS462">
        <f t="shared" si="116"/>
        <v>604.65400000000011</v>
      </c>
      <c r="BT462">
        <f t="shared" si="117"/>
        <v>155.249</v>
      </c>
      <c r="BU462">
        <f t="shared" si="118"/>
        <v>0</v>
      </c>
      <c r="BV462">
        <f t="shared" si="119"/>
        <v>0</v>
      </c>
      <c r="BW462">
        <f t="shared" si="120"/>
        <v>5889</v>
      </c>
      <c r="BX462">
        <f t="shared" si="121"/>
        <v>7720</v>
      </c>
      <c r="BY462" t="str">
        <f t="shared" si="122"/>
        <v>직행1</v>
      </c>
      <c r="BZ462">
        <f t="shared" si="123"/>
        <v>5</v>
      </c>
    </row>
    <row r="463" spans="1:78" x14ac:dyDescent="0.3">
      <c r="A463" s="32">
        <f t="shared" si="110"/>
        <v>45820</v>
      </c>
      <c r="B463" s="1">
        <v>45820.817511574074</v>
      </c>
      <c r="C463" t="s">
        <v>60</v>
      </c>
      <c r="D463" t="s">
        <v>60</v>
      </c>
      <c r="E463" t="s">
        <v>60</v>
      </c>
      <c r="F463" t="s">
        <v>61</v>
      </c>
      <c r="G463" t="s">
        <v>62</v>
      </c>
      <c r="H463" t="s">
        <v>63</v>
      </c>
      <c r="I463" t="s">
        <v>78</v>
      </c>
      <c r="J463" t="s">
        <v>65</v>
      </c>
      <c r="K463" t="s">
        <v>66</v>
      </c>
      <c r="L463">
        <v>15</v>
      </c>
      <c r="M463">
        <v>3</v>
      </c>
      <c r="N463">
        <v>168</v>
      </c>
      <c r="O463">
        <v>7720</v>
      </c>
      <c r="P463" t="s">
        <v>245</v>
      </c>
      <c r="Q463" s="1">
        <v>45786.607561342593</v>
      </c>
      <c r="R463">
        <v>39.825000000000003</v>
      </c>
      <c r="S463">
        <v>14.927</v>
      </c>
      <c r="T463">
        <v>2.6680000000000001</v>
      </c>
      <c r="U463">
        <v>5242</v>
      </c>
      <c r="V463">
        <v>27</v>
      </c>
      <c r="W463">
        <v>2120</v>
      </c>
      <c r="X463">
        <v>1268</v>
      </c>
      <c r="Y463">
        <v>1</v>
      </c>
      <c r="Z463">
        <v>14</v>
      </c>
      <c r="AA463">
        <v>2</v>
      </c>
      <c r="AB463">
        <v>461</v>
      </c>
      <c r="AC463">
        <v>93</v>
      </c>
      <c r="AD463">
        <v>27.35</v>
      </c>
      <c r="AE463">
        <v>46.323059000000001</v>
      </c>
      <c r="AF463">
        <v>94.8</v>
      </c>
      <c r="AG463">
        <v>1.1000000000000001</v>
      </c>
      <c r="AH463">
        <v>2.2999999999999998</v>
      </c>
      <c r="AI463">
        <v>1.3</v>
      </c>
      <c r="AJ463">
        <v>0.5</v>
      </c>
      <c r="AK463">
        <v>0</v>
      </c>
      <c r="AL463">
        <v>0</v>
      </c>
      <c r="AM463">
        <v>2.34</v>
      </c>
      <c r="AN463">
        <v>52.279000000000003</v>
      </c>
      <c r="AO463">
        <v>0.51500000000000001</v>
      </c>
      <c r="AP463">
        <v>40.442999999999998</v>
      </c>
      <c r="AQ463">
        <v>0.30099999999999999</v>
      </c>
      <c r="AR463">
        <v>2.5110000000000001</v>
      </c>
      <c r="AS463">
        <v>35.154000000000003</v>
      </c>
      <c r="AT463">
        <v>82.16</v>
      </c>
      <c r="AU463">
        <v>0.95299999999999996</v>
      </c>
      <c r="AV463">
        <v>1.9930000000000001</v>
      </c>
      <c r="AW463">
        <v>1.127</v>
      </c>
      <c r="AX463">
        <v>0.433</v>
      </c>
      <c r="AY463">
        <v>0</v>
      </c>
      <c r="AZ463">
        <v>0</v>
      </c>
      <c r="BA463">
        <v>385</v>
      </c>
      <c r="BB463">
        <v>0</v>
      </c>
      <c r="BC463" t="s">
        <v>74</v>
      </c>
      <c r="BD463">
        <v>0</v>
      </c>
      <c r="BE463" t="s">
        <v>68</v>
      </c>
      <c r="BF463" t="s">
        <v>75</v>
      </c>
      <c r="BG463">
        <v>1.1399999999999999</v>
      </c>
      <c r="BH463">
        <v>0</v>
      </c>
      <c r="BI463" s="1">
        <v>45824.447717673611</v>
      </c>
      <c r="BJ463">
        <v>3.6</v>
      </c>
      <c r="BK463">
        <v>0.74109999999999998</v>
      </c>
      <c r="BL463" s="36">
        <f>HLOOKUP($A463,차량별코스!$E$1:$AZ$20,_xlfn.XLOOKUP(탕데이터!$I463,차량별코스!$D$2:$D$20,차량별코스!$A$2:$A$20),0)</f>
        <v>5</v>
      </c>
      <c r="BM463">
        <f t="shared" si="111"/>
        <v>4019.2069999999999</v>
      </c>
      <c r="BN463">
        <f t="shared" si="112"/>
        <v>626.61099999999999</v>
      </c>
      <c r="BO463">
        <f>IF(COUNTIFS($BL$2:$BL463,$BL463,$O$2:$O463,$O463,$G$2:$G463,$G463)=1,_xlfn.MAXIFS($BO$2:$BO462,$O$2:$O462,$O463,$G$2:$G462,$G463)+1,_xlfn.MAXIFS($BO$2:$BO462,$O$2:$O462,$O463,$G$2:$G462,$G463))</f>
        <v>8</v>
      </c>
      <c r="BP463">
        <f t="shared" si="113"/>
        <v>2822.4160000000002</v>
      </c>
      <c r="BQ463">
        <f t="shared" si="114"/>
        <v>57.662000000000006</v>
      </c>
      <c r="BR463">
        <f t="shared" si="115"/>
        <v>120.566</v>
      </c>
      <c r="BS463">
        <f t="shared" si="116"/>
        <v>68.146000000000001</v>
      </c>
      <c r="BT463">
        <f t="shared" si="117"/>
        <v>26.21</v>
      </c>
      <c r="BU463">
        <f t="shared" si="118"/>
        <v>0</v>
      </c>
      <c r="BV463">
        <f t="shared" si="119"/>
        <v>0</v>
      </c>
      <c r="BW463">
        <f t="shared" si="120"/>
        <v>3095</v>
      </c>
      <c r="BX463">
        <f t="shared" si="121"/>
        <v>7720</v>
      </c>
      <c r="BY463" t="str">
        <f t="shared" si="122"/>
        <v>직행1</v>
      </c>
      <c r="BZ463">
        <f t="shared" si="123"/>
        <v>5</v>
      </c>
    </row>
    <row r="464" spans="1:78" x14ac:dyDescent="0.3">
      <c r="A464" s="32">
        <f t="shared" si="110"/>
        <v>45820</v>
      </c>
      <c r="B464" s="1">
        <v>45820.878761574073</v>
      </c>
      <c r="C464" t="s">
        <v>60</v>
      </c>
      <c r="D464" t="s">
        <v>60</v>
      </c>
      <c r="E464" t="s">
        <v>60</v>
      </c>
      <c r="F464" t="s">
        <v>61</v>
      </c>
      <c r="G464" t="s">
        <v>62</v>
      </c>
      <c r="H464" t="s">
        <v>63</v>
      </c>
      <c r="I464" t="s">
        <v>78</v>
      </c>
      <c r="J464" t="s">
        <v>65</v>
      </c>
      <c r="K464" t="s">
        <v>66</v>
      </c>
      <c r="L464">
        <v>15</v>
      </c>
      <c r="M464">
        <v>3</v>
      </c>
      <c r="N464">
        <v>168</v>
      </c>
      <c r="O464">
        <v>7720</v>
      </c>
      <c r="P464" t="s">
        <v>245</v>
      </c>
      <c r="Q464" s="1">
        <v>45786.607561342593</v>
      </c>
      <c r="R464">
        <v>82.763000000000005</v>
      </c>
      <c r="S464">
        <v>25.838999999999999</v>
      </c>
      <c r="T464">
        <v>3.2029999999999998</v>
      </c>
      <c r="U464">
        <v>9640</v>
      </c>
      <c r="V464">
        <v>11</v>
      </c>
      <c r="W464">
        <v>4039</v>
      </c>
      <c r="X464">
        <v>2836</v>
      </c>
      <c r="Y464">
        <v>0</v>
      </c>
      <c r="Z464">
        <v>18</v>
      </c>
      <c r="AA464">
        <v>3</v>
      </c>
      <c r="AB464">
        <v>2550</v>
      </c>
      <c r="AC464">
        <v>97</v>
      </c>
      <c r="AD464">
        <v>30.91</v>
      </c>
      <c r="AE464">
        <v>53.299956000000002</v>
      </c>
      <c r="AF464">
        <v>89.3</v>
      </c>
      <c r="AG464">
        <v>2.2000000000000002</v>
      </c>
      <c r="AH464">
        <v>2.4</v>
      </c>
      <c r="AI464">
        <v>5</v>
      </c>
      <c r="AJ464">
        <v>1.1000000000000001</v>
      </c>
      <c r="AK464">
        <v>0</v>
      </c>
      <c r="AL464">
        <v>0</v>
      </c>
      <c r="AM464">
        <v>2.81</v>
      </c>
      <c r="AN464">
        <v>49.908999999999999</v>
      </c>
      <c r="AO464">
        <v>0.114</v>
      </c>
      <c r="AP464">
        <v>41.898000000000003</v>
      </c>
      <c r="AQ464">
        <v>0.33800000000000002</v>
      </c>
      <c r="AR464">
        <v>0</v>
      </c>
      <c r="AS464">
        <v>21.748999999999999</v>
      </c>
      <c r="AT464">
        <v>142.88</v>
      </c>
      <c r="AU464">
        <v>3.52</v>
      </c>
      <c r="AV464">
        <v>3.84</v>
      </c>
      <c r="AW464">
        <v>8</v>
      </c>
      <c r="AX464">
        <v>1.76</v>
      </c>
      <c r="AY464">
        <v>0</v>
      </c>
      <c r="AZ464">
        <v>0</v>
      </c>
      <c r="BA464">
        <v>794</v>
      </c>
      <c r="BB464">
        <v>0</v>
      </c>
      <c r="BC464" t="s">
        <v>74</v>
      </c>
      <c r="BD464">
        <v>0</v>
      </c>
      <c r="BE464" t="s">
        <v>68</v>
      </c>
      <c r="BF464" t="s">
        <v>75</v>
      </c>
      <c r="BG464">
        <v>1.1399999999999999</v>
      </c>
      <c r="BH464">
        <v>0</v>
      </c>
      <c r="BI464" s="1">
        <v>45824.447717673611</v>
      </c>
      <c r="BJ464">
        <v>3.6</v>
      </c>
      <c r="BK464">
        <v>0.88970000000000005</v>
      </c>
      <c r="BL464" s="36">
        <f>HLOOKUP($A464,차량별코스!$E$1:$AZ$20,_xlfn.XLOOKUP(탕데이터!$I464,차량별코스!$D$2:$D$20,차량별코스!$A$2:$A$20),0)</f>
        <v>5</v>
      </c>
      <c r="BM464">
        <f t="shared" si="111"/>
        <v>4019.2069999999999</v>
      </c>
      <c r="BN464">
        <f t="shared" si="112"/>
        <v>626.61099999999999</v>
      </c>
      <c r="BO464">
        <f>IF(COUNTIFS($BL$2:$BL464,$BL464,$O$2:$O464,$O464,$G$2:$G464,$G464)=1,_xlfn.MAXIFS($BO$2:$BO463,$O$2:$O463,$O464,$G$2:$G463,$G464)+1,_xlfn.MAXIFS($BO$2:$BO463,$O$2:$O463,$O464,$G$2:$G463,$G464))</f>
        <v>8</v>
      </c>
      <c r="BP464">
        <f t="shared" si="113"/>
        <v>4558.5200000000004</v>
      </c>
      <c r="BQ464">
        <f t="shared" si="114"/>
        <v>212.08</v>
      </c>
      <c r="BR464">
        <f t="shared" si="115"/>
        <v>231.36</v>
      </c>
      <c r="BS464">
        <f t="shared" si="116"/>
        <v>482</v>
      </c>
      <c r="BT464">
        <f t="shared" si="117"/>
        <v>106.04</v>
      </c>
      <c r="BU464">
        <f t="shared" si="118"/>
        <v>0</v>
      </c>
      <c r="BV464">
        <f t="shared" si="119"/>
        <v>0</v>
      </c>
      <c r="BW464">
        <f t="shared" si="120"/>
        <v>5590</v>
      </c>
      <c r="BX464">
        <f t="shared" si="121"/>
        <v>7720</v>
      </c>
      <c r="BY464" t="str">
        <f t="shared" si="122"/>
        <v>직행1</v>
      </c>
      <c r="BZ464">
        <f t="shared" si="123"/>
        <v>5</v>
      </c>
    </row>
    <row r="465" spans="1:78" x14ac:dyDescent="0.3">
      <c r="A465" s="32">
        <f t="shared" si="110"/>
        <v>45821</v>
      </c>
      <c r="B465" s="1">
        <v>45821.328379629631</v>
      </c>
      <c r="C465" t="s">
        <v>60</v>
      </c>
      <c r="D465" t="s">
        <v>60</v>
      </c>
      <c r="E465" t="s">
        <v>60</v>
      </c>
      <c r="F465" t="s">
        <v>61</v>
      </c>
      <c r="G465" t="s">
        <v>62</v>
      </c>
      <c r="H465" t="s">
        <v>63</v>
      </c>
      <c r="I465" t="s">
        <v>78</v>
      </c>
      <c r="J465" t="s">
        <v>65</v>
      </c>
      <c r="K465" t="s">
        <v>66</v>
      </c>
      <c r="L465">
        <v>15</v>
      </c>
      <c r="M465">
        <v>3</v>
      </c>
      <c r="N465">
        <v>168</v>
      </c>
      <c r="O465">
        <v>7720</v>
      </c>
      <c r="P465" t="s">
        <v>245</v>
      </c>
      <c r="Q465" s="1">
        <v>45786.607561342593</v>
      </c>
      <c r="R465">
        <v>100.157</v>
      </c>
      <c r="S465">
        <v>28.806000000000001</v>
      </c>
      <c r="T465">
        <v>3.4769999999999999</v>
      </c>
      <c r="U465">
        <v>9589</v>
      </c>
      <c r="V465">
        <v>118</v>
      </c>
      <c r="W465">
        <v>2571</v>
      </c>
      <c r="X465">
        <v>3107</v>
      </c>
      <c r="Y465">
        <v>0</v>
      </c>
      <c r="Z465">
        <v>21</v>
      </c>
      <c r="AA465">
        <v>0</v>
      </c>
      <c r="AB465">
        <v>0</v>
      </c>
      <c r="AC465">
        <v>105</v>
      </c>
      <c r="AD465">
        <v>37.6</v>
      </c>
      <c r="AE465">
        <v>52.255789</v>
      </c>
      <c r="AF465">
        <v>59.7</v>
      </c>
      <c r="AG465">
        <v>7.5</v>
      </c>
      <c r="AH465">
        <v>10.7</v>
      </c>
      <c r="AI465">
        <v>15.4</v>
      </c>
      <c r="AJ465">
        <v>6.6</v>
      </c>
      <c r="AK465">
        <v>0.1</v>
      </c>
      <c r="AL465">
        <v>0</v>
      </c>
      <c r="AM465">
        <v>3.05</v>
      </c>
      <c r="AN465">
        <v>44.418999999999997</v>
      </c>
      <c r="AO465">
        <v>1.2310000000000001</v>
      </c>
      <c r="AP465">
        <v>26.812000000000001</v>
      </c>
      <c r="AQ465">
        <v>0.31</v>
      </c>
      <c r="AR465">
        <v>0</v>
      </c>
      <c r="AS465">
        <v>20.966999999999999</v>
      </c>
      <c r="AT465">
        <v>94.525000000000006</v>
      </c>
      <c r="AU465">
        <v>11.875</v>
      </c>
      <c r="AV465">
        <v>16.942</v>
      </c>
      <c r="AW465">
        <v>24.382999999999999</v>
      </c>
      <c r="AX465">
        <v>10.45</v>
      </c>
      <c r="AY465">
        <v>0.158</v>
      </c>
      <c r="AZ465">
        <v>0</v>
      </c>
      <c r="BA465">
        <v>968</v>
      </c>
      <c r="BB465">
        <v>0</v>
      </c>
      <c r="BC465" t="s">
        <v>74</v>
      </c>
      <c r="BD465">
        <v>0</v>
      </c>
      <c r="BE465" t="s">
        <v>68</v>
      </c>
      <c r="BF465" t="s">
        <v>75</v>
      </c>
      <c r="BG465">
        <v>1.1399999999999999</v>
      </c>
      <c r="BH465">
        <v>0</v>
      </c>
      <c r="BI465" s="1">
        <v>45824.447717673611</v>
      </c>
      <c r="BJ465">
        <v>3.6</v>
      </c>
      <c r="BK465">
        <v>0.96579999999999999</v>
      </c>
      <c r="BL465" s="36">
        <f>HLOOKUP($A465,차량별코스!$E$1:$AZ$20,_xlfn.XLOOKUP(탕데이터!$I465,차량별코스!$D$2:$D$20,차량별코스!$A$2:$A$20),0)</f>
        <v>6</v>
      </c>
      <c r="BM465">
        <f t="shared" si="111"/>
        <v>4019.2069999999999</v>
      </c>
      <c r="BN465">
        <f t="shared" si="112"/>
        <v>661.03099999999995</v>
      </c>
      <c r="BO465">
        <f>IF(COUNTIFS($BL$2:$BL465,$BL465,$O$2:$O465,$O465,$G$2:$G465,$G465)=1,_xlfn.MAXIFS($BO$2:$BO464,$O$2:$O464,$O465,$G$2:$G464,$G465)+1,_xlfn.MAXIFS($BO$2:$BO464,$O$2:$O464,$O465,$G$2:$G464,$G465))</f>
        <v>8</v>
      </c>
      <c r="BP465">
        <f t="shared" si="113"/>
        <v>3035.6329999999998</v>
      </c>
      <c r="BQ465">
        <f t="shared" si="114"/>
        <v>719.17499999999995</v>
      </c>
      <c r="BR465">
        <f t="shared" si="115"/>
        <v>1026.0229999999999</v>
      </c>
      <c r="BS465">
        <f t="shared" si="116"/>
        <v>1476.7059999999999</v>
      </c>
      <c r="BT465">
        <f t="shared" si="117"/>
        <v>632.87400000000002</v>
      </c>
      <c r="BU465">
        <f t="shared" si="118"/>
        <v>9.5890000000000004</v>
      </c>
      <c r="BV465">
        <f t="shared" si="119"/>
        <v>0</v>
      </c>
      <c r="BW465">
        <f t="shared" si="120"/>
        <v>6900</v>
      </c>
      <c r="BX465">
        <f t="shared" si="121"/>
        <v>7720</v>
      </c>
      <c r="BY465" t="str">
        <f t="shared" si="122"/>
        <v>직행1</v>
      </c>
      <c r="BZ465">
        <f t="shared" si="123"/>
        <v>6</v>
      </c>
    </row>
    <row r="466" spans="1:78" x14ac:dyDescent="0.3">
      <c r="A466" s="32">
        <f t="shared" si="110"/>
        <v>45821</v>
      </c>
      <c r="B466" s="1">
        <v>45821.459074074075</v>
      </c>
      <c r="C466" t="s">
        <v>60</v>
      </c>
      <c r="D466" t="s">
        <v>60</v>
      </c>
      <c r="E466" t="s">
        <v>60</v>
      </c>
      <c r="F466" t="s">
        <v>61</v>
      </c>
      <c r="G466" t="s">
        <v>62</v>
      </c>
      <c r="H466" t="s">
        <v>63</v>
      </c>
      <c r="I466" t="s">
        <v>78</v>
      </c>
      <c r="J466" t="s">
        <v>65</v>
      </c>
      <c r="K466" t="s">
        <v>66</v>
      </c>
      <c r="L466">
        <v>15</v>
      </c>
      <c r="M466">
        <v>3</v>
      </c>
      <c r="N466">
        <v>168</v>
      </c>
      <c r="O466">
        <v>7720</v>
      </c>
      <c r="P466" t="s">
        <v>245</v>
      </c>
      <c r="Q466" s="1">
        <v>45786.607561342593</v>
      </c>
      <c r="R466">
        <v>124.02200000000001</v>
      </c>
      <c r="S466">
        <v>39.136000000000003</v>
      </c>
      <c r="T466">
        <v>3.169</v>
      </c>
      <c r="U466">
        <v>12359</v>
      </c>
      <c r="V466">
        <v>67</v>
      </c>
      <c r="W466">
        <v>3185</v>
      </c>
      <c r="X466">
        <v>4267</v>
      </c>
      <c r="Y466">
        <v>1</v>
      </c>
      <c r="Z466">
        <v>23</v>
      </c>
      <c r="AA466">
        <v>1</v>
      </c>
      <c r="AB466">
        <v>134</v>
      </c>
      <c r="AC466">
        <v>103</v>
      </c>
      <c r="AD466">
        <v>36.130000000000003</v>
      </c>
      <c r="AE466">
        <v>49.025939999999999</v>
      </c>
      <c r="AF466">
        <v>89.5</v>
      </c>
      <c r="AG466">
        <v>2.6</v>
      </c>
      <c r="AH466">
        <v>3</v>
      </c>
      <c r="AI466">
        <v>3.5</v>
      </c>
      <c r="AJ466">
        <v>1.5</v>
      </c>
      <c r="AK466">
        <v>0</v>
      </c>
      <c r="AL466">
        <v>0</v>
      </c>
      <c r="AM466">
        <v>2.78</v>
      </c>
      <c r="AN466">
        <v>45.926000000000002</v>
      </c>
      <c r="AO466">
        <v>0.54200000000000004</v>
      </c>
      <c r="AP466">
        <v>25.771000000000001</v>
      </c>
      <c r="AQ466">
        <v>0.33900000000000002</v>
      </c>
      <c r="AR466">
        <v>0.80600000000000005</v>
      </c>
      <c r="AS466">
        <v>18.545000000000002</v>
      </c>
      <c r="AT466">
        <v>183.47499999999999</v>
      </c>
      <c r="AU466">
        <v>5.33</v>
      </c>
      <c r="AV466">
        <v>6.15</v>
      </c>
      <c r="AW466">
        <v>7.1749999999999998</v>
      </c>
      <c r="AX466">
        <v>3.0750000000000002</v>
      </c>
      <c r="AY466">
        <v>0</v>
      </c>
      <c r="AZ466">
        <v>0</v>
      </c>
      <c r="BA466">
        <v>1201</v>
      </c>
      <c r="BB466">
        <v>0</v>
      </c>
      <c r="BC466" t="s">
        <v>74</v>
      </c>
      <c r="BD466">
        <v>0</v>
      </c>
      <c r="BE466" t="s">
        <v>68</v>
      </c>
      <c r="BF466" t="s">
        <v>75</v>
      </c>
      <c r="BG466">
        <v>1.1399999999999999</v>
      </c>
      <c r="BH466">
        <v>0</v>
      </c>
      <c r="BI466" s="1">
        <v>45824.447717673611</v>
      </c>
      <c r="BJ466">
        <v>3.6</v>
      </c>
      <c r="BK466">
        <v>0.88029999999999997</v>
      </c>
      <c r="BL466" s="36">
        <f>HLOOKUP($A466,차량별코스!$E$1:$AZ$20,_xlfn.XLOOKUP(탕데이터!$I466,차량별코스!$D$2:$D$20,차량별코스!$A$2:$A$20),0)</f>
        <v>6</v>
      </c>
      <c r="BM466">
        <f t="shared" si="111"/>
        <v>4019.2069999999999</v>
      </c>
      <c r="BN466">
        <f t="shared" si="112"/>
        <v>661.03099999999995</v>
      </c>
      <c r="BO466">
        <f>IF(COUNTIFS($BL$2:$BL466,$BL466,$O$2:$O466,$O466,$G$2:$G466,$G466)=1,_xlfn.MAXIFS($BO$2:$BO465,$O$2:$O465,$O466,$G$2:$G465,$G466)+1,_xlfn.MAXIFS($BO$2:$BO465,$O$2:$O465,$O466,$G$2:$G465,$G466))</f>
        <v>8</v>
      </c>
      <c r="BP466">
        <f t="shared" si="113"/>
        <v>7809.3050000000003</v>
      </c>
      <c r="BQ466">
        <f t="shared" si="114"/>
        <v>321.334</v>
      </c>
      <c r="BR466">
        <f t="shared" si="115"/>
        <v>370.77</v>
      </c>
      <c r="BS466">
        <f t="shared" si="116"/>
        <v>432.56500000000005</v>
      </c>
      <c r="BT466">
        <f t="shared" si="117"/>
        <v>185.38499999999999</v>
      </c>
      <c r="BU466">
        <f t="shared" si="118"/>
        <v>0</v>
      </c>
      <c r="BV466">
        <f t="shared" si="119"/>
        <v>0</v>
      </c>
      <c r="BW466">
        <f t="shared" si="120"/>
        <v>9119.3590000000004</v>
      </c>
      <c r="BX466">
        <f t="shared" si="121"/>
        <v>7720</v>
      </c>
      <c r="BY466" t="str">
        <f t="shared" si="122"/>
        <v>직행1</v>
      </c>
      <c r="BZ466">
        <f t="shared" si="123"/>
        <v>6</v>
      </c>
    </row>
    <row r="467" spans="1:78" x14ac:dyDescent="0.3">
      <c r="A467" s="32">
        <f t="shared" si="110"/>
        <v>45821</v>
      </c>
      <c r="B467" s="1">
        <v>45821.655821759261</v>
      </c>
      <c r="C467" t="s">
        <v>60</v>
      </c>
      <c r="D467" t="s">
        <v>60</v>
      </c>
      <c r="E467" t="s">
        <v>60</v>
      </c>
      <c r="F467" t="s">
        <v>61</v>
      </c>
      <c r="G467" t="s">
        <v>62</v>
      </c>
      <c r="H467" t="s">
        <v>63</v>
      </c>
      <c r="I467" t="s">
        <v>78</v>
      </c>
      <c r="J467" t="s">
        <v>65</v>
      </c>
      <c r="K467" t="s">
        <v>66</v>
      </c>
      <c r="L467">
        <v>15</v>
      </c>
      <c r="M467">
        <v>3</v>
      </c>
      <c r="N467">
        <v>168</v>
      </c>
      <c r="O467">
        <v>7720</v>
      </c>
      <c r="P467" t="s">
        <v>245</v>
      </c>
      <c r="Q467" s="1">
        <v>45786.607561342593</v>
      </c>
      <c r="R467">
        <v>106.31</v>
      </c>
      <c r="S467">
        <v>39.520000000000003</v>
      </c>
      <c r="T467">
        <v>2.69</v>
      </c>
      <c r="U467">
        <v>16198</v>
      </c>
      <c r="V467">
        <v>45</v>
      </c>
      <c r="W467">
        <v>6510</v>
      </c>
      <c r="X467">
        <v>3424</v>
      </c>
      <c r="Y467">
        <v>2</v>
      </c>
      <c r="Z467">
        <v>21</v>
      </c>
      <c r="AA467">
        <v>1</v>
      </c>
      <c r="AB467">
        <v>3437</v>
      </c>
      <c r="AC467">
        <v>96</v>
      </c>
      <c r="AD467">
        <v>23.63</v>
      </c>
      <c r="AE467">
        <v>39.688479999999998</v>
      </c>
      <c r="AF467">
        <v>90.3</v>
      </c>
      <c r="AG467">
        <v>3.3</v>
      </c>
      <c r="AH467">
        <v>3.2</v>
      </c>
      <c r="AI467">
        <v>2.4</v>
      </c>
      <c r="AJ467">
        <v>0.7</v>
      </c>
      <c r="AK467">
        <v>0</v>
      </c>
      <c r="AL467">
        <v>0</v>
      </c>
      <c r="AM467">
        <v>2.36</v>
      </c>
      <c r="AN467">
        <v>43.393000000000001</v>
      </c>
      <c r="AO467">
        <v>0.27800000000000002</v>
      </c>
      <c r="AP467">
        <v>40.19</v>
      </c>
      <c r="AQ467">
        <v>0.32</v>
      </c>
      <c r="AR467">
        <v>1.881</v>
      </c>
      <c r="AS467">
        <v>19.754000000000001</v>
      </c>
      <c r="AT467">
        <v>242.30500000000001</v>
      </c>
      <c r="AU467">
        <v>8.8550000000000004</v>
      </c>
      <c r="AV467">
        <v>8.5869999999999997</v>
      </c>
      <c r="AW467">
        <v>6.44</v>
      </c>
      <c r="AX467">
        <v>1.8779999999999999</v>
      </c>
      <c r="AY467">
        <v>0</v>
      </c>
      <c r="AZ467">
        <v>0</v>
      </c>
      <c r="BA467">
        <v>1024</v>
      </c>
      <c r="BB467">
        <v>0</v>
      </c>
      <c r="BC467" t="s">
        <v>74</v>
      </c>
      <c r="BD467">
        <v>0</v>
      </c>
      <c r="BE467" t="s">
        <v>68</v>
      </c>
      <c r="BF467" t="s">
        <v>75</v>
      </c>
      <c r="BG467">
        <v>1.1399999999999999</v>
      </c>
      <c r="BH467">
        <v>0</v>
      </c>
      <c r="BI467" s="1">
        <v>45824.447717673611</v>
      </c>
      <c r="BJ467">
        <v>3.6</v>
      </c>
      <c r="BK467">
        <v>0.74719999999999998</v>
      </c>
      <c r="BL467" s="36">
        <f>HLOOKUP($A467,차량별코스!$E$1:$AZ$20,_xlfn.XLOOKUP(탕데이터!$I467,차량별코스!$D$2:$D$20,차량별코스!$A$2:$A$20),0)</f>
        <v>6</v>
      </c>
      <c r="BM467">
        <f t="shared" si="111"/>
        <v>4019.2069999999999</v>
      </c>
      <c r="BN467">
        <f t="shared" si="112"/>
        <v>661.03099999999995</v>
      </c>
      <c r="BO467">
        <f>IF(COUNTIFS($BL$2:$BL467,$BL467,$O$2:$O467,$O467,$G$2:$G467,$G467)=1,_xlfn.MAXIFS($BO$2:$BO466,$O$2:$O466,$O467,$G$2:$G466,$G467)+1,_xlfn.MAXIFS($BO$2:$BO466,$O$2:$O466,$O467,$G$2:$G466,$G467))</f>
        <v>8</v>
      </c>
      <c r="BP467">
        <f t="shared" si="113"/>
        <v>8071.7939999999999</v>
      </c>
      <c r="BQ467">
        <f t="shared" si="114"/>
        <v>534.53399999999999</v>
      </c>
      <c r="BR467">
        <f t="shared" si="115"/>
        <v>518.33600000000001</v>
      </c>
      <c r="BS467">
        <f t="shared" si="116"/>
        <v>388.75200000000001</v>
      </c>
      <c r="BT467">
        <f t="shared" si="117"/>
        <v>113.38599999999998</v>
      </c>
      <c r="BU467">
        <f t="shared" si="118"/>
        <v>0</v>
      </c>
      <c r="BV467">
        <f t="shared" si="119"/>
        <v>0</v>
      </c>
      <c r="BW467">
        <f t="shared" si="120"/>
        <v>9626.8019999999997</v>
      </c>
      <c r="BX467">
        <f t="shared" si="121"/>
        <v>7720</v>
      </c>
      <c r="BY467" t="str">
        <f t="shared" si="122"/>
        <v>직행1</v>
      </c>
      <c r="BZ467">
        <f t="shared" si="123"/>
        <v>6</v>
      </c>
    </row>
    <row r="468" spans="1:78" x14ac:dyDescent="0.3">
      <c r="A468" s="32">
        <f t="shared" si="110"/>
        <v>45822</v>
      </c>
      <c r="B468" s="1">
        <v>45822.273541666669</v>
      </c>
      <c r="C468" t="s">
        <v>60</v>
      </c>
      <c r="D468" t="s">
        <v>60</v>
      </c>
      <c r="E468" t="s">
        <v>60</v>
      </c>
      <c r="F468" t="s">
        <v>61</v>
      </c>
      <c r="G468" t="s">
        <v>62</v>
      </c>
      <c r="H468" t="s">
        <v>63</v>
      </c>
      <c r="I468" t="s">
        <v>78</v>
      </c>
      <c r="J468" t="s">
        <v>65</v>
      </c>
      <c r="K468" t="s">
        <v>66</v>
      </c>
      <c r="L468">
        <v>15</v>
      </c>
      <c r="M468">
        <v>3</v>
      </c>
      <c r="N468">
        <v>168</v>
      </c>
      <c r="O468">
        <v>7720</v>
      </c>
      <c r="P468" t="s">
        <v>245</v>
      </c>
      <c r="Q468" s="1">
        <v>45786.607561342593</v>
      </c>
      <c r="R468">
        <v>17.760000000000002</v>
      </c>
      <c r="S468">
        <v>4.8230000000000004</v>
      </c>
      <c r="T468">
        <v>3.6819999999999999</v>
      </c>
      <c r="U468">
        <v>2283</v>
      </c>
      <c r="V468">
        <v>60</v>
      </c>
      <c r="W468">
        <v>686</v>
      </c>
      <c r="X468">
        <v>555</v>
      </c>
      <c r="Y468">
        <v>0</v>
      </c>
      <c r="Z468">
        <v>7</v>
      </c>
      <c r="AA468">
        <v>0</v>
      </c>
      <c r="AB468">
        <v>0</v>
      </c>
      <c r="AC468">
        <v>76</v>
      </c>
      <c r="AD468">
        <v>28.01</v>
      </c>
      <c r="AE468">
        <v>41.597862999999997</v>
      </c>
      <c r="AF468">
        <v>84.9</v>
      </c>
      <c r="AG468">
        <v>4.3</v>
      </c>
      <c r="AH468">
        <v>6.6</v>
      </c>
      <c r="AI468">
        <v>4.2</v>
      </c>
      <c r="AJ468">
        <v>0</v>
      </c>
      <c r="AK468">
        <v>0</v>
      </c>
      <c r="AL468">
        <v>0</v>
      </c>
      <c r="AM468">
        <v>3.23</v>
      </c>
      <c r="AN468">
        <v>31.619</v>
      </c>
      <c r="AO468">
        <v>2.6280000000000001</v>
      </c>
      <c r="AP468">
        <v>30.047999999999998</v>
      </c>
      <c r="AQ468">
        <v>0.28199999999999997</v>
      </c>
      <c r="AR468">
        <v>0</v>
      </c>
      <c r="AS468">
        <v>39.414000000000001</v>
      </c>
      <c r="AT468">
        <v>31.13</v>
      </c>
      <c r="AU468">
        <v>1.577</v>
      </c>
      <c r="AV468">
        <v>2.42</v>
      </c>
      <c r="AW468">
        <v>1.54</v>
      </c>
      <c r="AX468">
        <v>0</v>
      </c>
      <c r="AY468">
        <v>0</v>
      </c>
      <c r="AZ468">
        <v>0</v>
      </c>
      <c r="BA468">
        <v>164</v>
      </c>
      <c r="BB468">
        <v>0</v>
      </c>
      <c r="BC468" t="s">
        <v>74</v>
      </c>
      <c r="BD468">
        <v>0</v>
      </c>
      <c r="BE468" t="s">
        <v>68</v>
      </c>
      <c r="BF468" t="s">
        <v>75</v>
      </c>
      <c r="BG468">
        <v>1.1399999999999999</v>
      </c>
      <c r="BH468">
        <v>0</v>
      </c>
      <c r="BI468" s="1">
        <v>45824.447717673611</v>
      </c>
      <c r="BJ468">
        <v>3.6</v>
      </c>
      <c r="BK468">
        <v>1.0228999999999999</v>
      </c>
      <c r="BL468" s="36">
        <f>HLOOKUP($A468,차량별코스!$E$1:$AZ$20,_xlfn.XLOOKUP(탕데이터!$I468,차량별코스!$D$2:$D$20,차량별코스!$A$2:$A$20),0)</f>
        <v>7</v>
      </c>
      <c r="BM468">
        <f t="shared" si="111"/>
        <v>4019.2069999999999</v>
      </c>
      <c r="BN468">
        <f t="shared" si="112"/>
        <v>668.32</v>
      </c>
      <c r="BO468">
        <f>IF(COUNTIFS($BL$2:$BL468,$BL468,$O$2:$O468,$O468,$G$2:$G468,$G468)=1,_xlfn.MAXIFS($BO$2:$BO467,$O$2:$O467,$O468,$G$2:$G467,$G468)+1,_xlfn.MAXIFS($BO$2:$BO467,$O$2:$O467,$O468,$G$2:$G467,$G468))</f>
        <v>8</v>
      </c>
      <c r="BP468">
        <f t="shared" si="113"/>
        <v>1192.2670000000003</v>
      </c>
      <c r="BQ468">
        <f t="shared" si="114"/>
        <v>98.168999999999997</v>
      </c>
      <c r="BR468">
        <f t="shared" si="115"/>
        <v>150.678</v>
      </c>
      <c r="BS468">
        <f t="shared" si="116"/>
        <v>95.88600000000001</v>
      </c>
      <c r="BT468">
        <f t="shared" si="117"/>
        <v>0</v>
      </c>
      <c r="BU468">
        <f t="shared" si="118"/>
        <v>0</v>
      </c>
      <c r="BV468">
        <f t="shared" si="119"/>
        <v>0</v>
      </c>
      <c r="BW468">
        <f t="shared" si="120"/>
        <v>1537.0000000000005</v>
      </c>
      <c r="BX468">
        <f t="shared" si="121"/>
        <v>7720</v>
      </c>
      <c r="BY468" t="str">
        <f t="shared" si="122"/>
        <v>직행1</v>
      </c>
      <c r="BZ468">
        <f t="shared" si="123"/>
        <v>7</v>
      </c>
    </row>
    <row r="469" spans="1:78" x14ac:dyDescent="0.3">
      <c r="A469" s="32">
        <f t="shared" si="110"/>
        <v>45822</v>
      </c>
      <c r="B469" s="1">
        <v>45822.301990740743</v>
      </c>
      <c r="C469" t="s">
        <v>60</v>
      </c>
      <c r="D469" t="s">
        <v>60</v>
      </c>
      <c r="E469" t="s">
        <v>60</v>
      </c>
      <c r="F469" t="s">
        <v>61</v>
      </c>
      <c r="G469" t="s">
        <v>62</v>
      </c>
      <c r="H469" t="s">
        <v>63</v>
      </c>
      <c r="I469" t="s">
        <v>78</v>
      </c>
      <c r="J469" t="s">
        <v>65</v>
      </c>
      <c r="K469" t="s">
        <v>66</v>
      </c>
      <c r="L469">
        <v>15</v>
      </c>
      <c r="M469">
        <v>3</v>
      </c>
      <c r="N469">
        <v>168</v>
      </c>
      <c r="O469">
        <v>7720</v>
      </c>
      <c r="P469" t="s">
        <v>245</v>
      </c>
      <c r="Q469" s="1">
        <v>45786.607561342593</v>
      </c>
      <c r="R469">
        <v>50.686</v>
      </c>
      <c r="S469">
        <v>13</v>
      </c>
      <c r="T469">
        <v>3.899</v>
      </c>
      <c r="U469">
        <v>4212</v>
      </c>
      <c r="V469">
        <v>8</v>
      </c>
      <c r="W469">
        <v>581</v>
      </c>
      <c r="X469">
        <v>1584</v>
      </c>
      <c r="Y469">
        <v>1</v>
      </c>
      <c r="Z469">
        <v>18</v>
      </c>
      <c r="AA469">
        <v>0</v>
      </c>
      <c r="AB469">
        <v>0</v>
      </c>
      <c r="AC469">
        <v>90</v>
      </c>
      <c r="AD469">
        <v>43.32</v>
      </c>
      <c r="AE469">
        <v>50.364172000000003</v>
      </c>
      <c r="AF469">
        <v>54.8</v>
      </c>
      <c r="AG469">
        <v>8.3000000000000007</v>
      </c>
      <c r="AH469">
        <v>17.600000000000001</v>
      </c>
      <c r="AI469">
        <v>17.5</v>
      </c>
      <c r="AJ469">
        <v>1.7</v>
      </c>
      <c r="AK469">
        <v>0</v>
      </c>
      <c r="AL469">
        <v>0</v>
      </c>
      <c r="AM469">
        <v>3.42</v>
      </c>
      <c r="AN469">
        <v>37.177999999999997</v>
      </c>
      <c r="AO469">
        <v>0.19</v>
      </c>
      <c r="AP469">
        <v>13.794</v>
      </c>
      <c r="AQ469">
        <v>0.29599999999999999</v>
      </c>
      <c r="AR469">
        <v>1.9730000000000001</v>
      </c>
      <c r="AS469">
        <v>35.512999999999998</v>
      </c>
      <c r="AT469">
        <v>38.36</v>
      </c>
      <c r="AU469">
        <v>5.81</v>
      </c>
      <c r="AV469">
        <v>12.32</v>
      </c>
      <c r="AW469">
        <v>12.25</v>
      </c>
      <c r="AX469">
        <v>1.19</v>
      </c>
      <c r="AY469">
        <v>0</v>
      </c>
      <c r="AZ469">
        <v>0</v>
      </c>
      <c r="BA469">
        <v>496</v>
      </c>
      <c r="BB469">
        <v>0</v>
      </c>
      <c r="BC469" t="s">
        <v>74</v>
      </c>
      <c r="BD469">
        <v>0</v>
      </c>
      <c r="BE469" t="s">
        <v>68</v>
      </c>
      <c r="BF469" t="s">
        <v>75</v>
      </c>
      <c r="BG469">
        <v>1.1399999999999999</v>
      </c>
      <c r="BH469">
        <v>0</v>
      </c>
      <c r="BI469" s="1">
        <v>45824.447717673611</v>
      </c>
      <c r="BJ469">
        <v>3.6</v>
      </c>
      <c r="BK469">
        <v>1.083</v>
      </c>
      <c r="BL469" s="36">
        <f>HLOOKUP($A469,차량별코스!$E$1:$AZ$20,_xlfn.XLOOKUP(탕데이터!$I469,차량별코스!$D$2:$D$20,차량별코스!$A$2:$A$20),0)</f>
        <v>7</v>
      </c>
      <c r="BM469">
        <f t="shared" si="111"/>
        <v>4019.2069999999999</v>
      </c>
      <c r="BN469">
        <f t="shared" si="112"/>
        <v>668.32</v>
      </c>
      <c r="BO469">
        <f>IF(COUNTIFS($BL$2:$BL469,$BL469,$O$2:$O469,$O469,$G$2:$G469,$G469)=1,_xlfn.MAXIFS($BO$2:$BO468,$O$2:$O468,$O469,$G$2:$G468,$G469)+1,_xlfn.MAXIFS($BO$2:$BO468,$O$2:$O468,$O469,$G$2:$G468,$G469))</f>
        <v>8</v>
      </c>
      <c r="BP469">
        <f t="shared" si="113"/>
        <v>1719.1759999999999</v>
      </c>
      <c r="BQ469">
        <f t="shared" si="114"/>
        <v>349.596</v>
      </c>
      <c r="BR469">
        <f t="shared" si="115"/>
        <v>741.31200000000013</v>
      </c>
      <c r="BS469">
        <f t="shared" si="116"/>
        <v>737.09999999999991</v>
      </c>
      <c r="BT469">
        <f t="shared" si="117"/>
        <v>71.603999999999999</v>
      </c>
      <c r="BU469">
        <f t="shared" si="118"/>
        <v>0</v>
      </c>
      <c r="BV469">
        <f t="shared" si="119"/>
        <v>0</v>
      </c>
      <c r="BW469">
        <f t="shared" si="120"/>
        <v>3618.7879999999996</v>
      </c>
      <c r="BX469">
        <f t="shared" si="121"/>
        <v>7720</v>
      </c>
      <c r="BY469" t="str">
        <f t="shared" si="122"/>
        <v>직행1</v>
      </c>
      <c r="BZ469">
        <f t="shared" si="123"/>
        <v>7</v>
      </c>
    </row>
    <row r="470" spans="1:78" x14ac:dyDescent="0.3">
      <c r="A470" s="32">
        <f t="shared" si="110"/>
        <v>45822</v>
      </c>
      <c r="B470" s="1">
        <v>45822.354317129626</v>
      </c>
      <c r="C470" t="s">
        <v>60</v>
      </c>
      <c r="D470" t="s">
        <v>60</v>
      </c>
      <c r="E470" t="s">
        <v>60</v>
      </c>
      <c r="F470" t="s">
        <v>61</v>
      </c>
      <c r="G470" t="s">
        <v>62</v>
      </c>
      <c r="H470" t="s">
        <v>63</v>
      </c>
      <c r="I470" t="s">
        <v>78</v>
      </c>
      <c r="J470" t="s">
        <v>65</v>
      </c>
      <c r="K470" t="s">
        <v>66</v>
      </c>
      <c r="L470">
        <v>15</v>
      </c>
      <c r="M470">
        <v>3</v>
      </c>
      <c r="N470">
        <v>168</v>
      </c>
      <c r="O470">
        <v>7720</v>
      </c>
      <c r="P470" t="s">
        <v>245</v>
      </c>
      <c r="Q470" s="1">
        <v>45786.607561342593</v>
      </c>
      <c r="R470">
        <v>47.276000000000003</v>
      </c>
      <c r="S470">
        <v>12.878</v>
      </c>
      <c r="T470">
        <v>3.6709999999999998</v>
      </c>
      <c r="U470">
        <v>3966</v>
      </c>
      <c r="V470">
        <v>38</v>
      </c>
      <c r="W470">
        <v>574</v>
      </c>
      <c r="X470">
        <v>1635</v>
      </c>
      <c r="Y470">
        <v>0</v>
      </c>
      <c r="Z470">
        <v>11</v>
      </c>
      <c r="AA470">
        <v>0</v>
      </c>
      <c r="AB470">
        <v>0</v>
      </c>
      <c r="AC470">
        <v>93</v>
      </c>
      <c r="AD470">
        <v>42.91</v>
      </c>
      <c r="AE470">
        <v>50.743451999999998</v>
      </c>
      <c r="AF470">
        <v>92.4</v>
      </c>
      <c r="AG470">
        <v>1.6</v>
      </c>
      <c r="AH470">
        <v>2</v>
      </c>
      <c r="AI470">
        <v>3.2</v>
      </c>
      <c r="AJ470">
        <v>0.8</v>
      </c>
      <c r="AK470">
        <v>0</v>
      </c>
      <c r="AL470">
        <v>0</v>
      </c>
      <c r="AM470">
        <v>3.22</v>
      </c>
      <c r="AN470">
        <v>40.298999999999999</v>
      </c>
      <c r="AO470">
        <v>0.95799999999999996</v>
      </c>
      <c r="AP470">
        <v>14.473000000000001</v>
      </c>
      <c r="AQ470">
        <v>0.33800000000000002</v>
      </c>
      <c r="AR470">
        <v>0</v>
      </c>
      <c r="AS470">
        <v>23.268000000000001</v>
      </c>
      <c r="AT470">
        <v>60.06</v>
      </c>
      <c r="AU470">
        <v>1.04</v>
      </c>
      <c r="AV470">
        <v>1.3</v>
      </c>
      <c r="AW470">
        <v>2.08</v>
      </c>
      <c r="AX470">
        <v>0.52</v>
      </c>
      <c r="AY470">
        <v>0</v>
      </c>
      <c r="AZ470">
        <v>0</v>
      </c>
      <c r="BA470">
        <v>457</v>
      </c>
      <c r="BB470">
        <v>0</v>
      </c>
      <c r="BC470" t="s">
        <v>74</v>
      </c>
      <c r="BD470">
        <v>0</v>
      </c>
      <c r="BE470" t="s">
        <v>68</v>
      </c>
      <c r="BF470" t="s">
        <v>75</v>
      </c>
      <c r="BG470">
        <v>1.1399999999999999</v>
      </c>
      <c r="BH470">
        <v>0</v>
      </c>
      <c r="BI470" s="1">
        <v>45824.447717673611</v>
      </c>
      <c r="BJ470">
        <v>3.6</v>
      </c>
      <c r="BK470">
        <v>1.0197000000000001</v>
      </c>
      <c r="BL470" s="36">
        <f>HLOOKUP($A470,차량별코스!$E$1:$AZ$20,_xlfn.XLOOKUP(탕데이터!$I470,차량별코스!$D$2:$D$20,차량별코스!$A$2:$A$20),0)</f>
        <v>7</v>
      </c>
      <c r="BM470">
        <f t="shared" si="111"/>
        <v>4019.2069999999999</v>
      </c>
      <c r="BN470">
        <f t="shared" si="112"/>
        <v>668.32</v>
      </c>
      <c r="BO470">
        <f>IF(COUNTIFS($BL$2:$BL470,$BL470,$O$2:$O470,$O470,$G$2:$G470,$G470)=1,_xlfn.MAXIFS($BO$2:$BO469,$O$2:$O469,$O470,$G$2:$G469,$G470)+1,_xlfn.MAXIFS($BO$2:$BO469,$O$2:$O469,$O470,$G$2:$G469,$G470))</f>
        <v>8</v>
      </c>
      <c r="BP470">
        <f t="shared" si="113"/>
        <v>3052.5840000000003</v>
      </c>
      <c r="BQ470">
        <f t="shared" si="114"/>
        <v>63.456000000000003</v>
      </c>
      <c r="BR470">
        <f t="shared" si="115"/>
        <v>79.320000000000007</v>
      </c>
      <c r="BS470">
        <f t="shared" si="116"/>
        <v>126.91200000000001</v>
      </c>
      <c r="BT470">
        <f t="shared" si="117"/>
        <v>31.728000000000002</v>
      </c>
      <c r="BU470">
        <f t="shared" si="118"/>
        <v>0</v>
      </c>
      <c r="BV470">
        <f t="shared" si="119"/>
        <v>0</v>
      </c>
      <c r="BW470">
        <f t="shared" si="120"/>
        <v>3354.0000000000005</v>
      </c>
      <c r="BX470">
        <f t="shared" si="121"/>
        <v>7720</v>
      </c>
      <c r="BY470" t="str">
        <f t="shared" si="122"/>
        <v>직행1</v>
      </c>
      <c r="BZ470">
        <f t="shared" si="123"/>
        <v>7</v>
      </c>
    </row>
    <row r="471" spans="1:78" x14ac:dyDescent="0.3">
      <c r="A471" s="32">
        <f t="shared" si="110"/>
        <v>45822</v>
      </c>
      <c r="B471" s="1">
        <v>45822.531539351854</v>
      </c>
      <c r="C471" t="s">
        <v>60</v>
      </c>
      <c r="D471" t="s">
        <v>60</v>
      </c>
      <c r="E471" t="s">
        <v>60</v>
      </c>
      <c r="F471" t="s">
        <v>61</v>
      </c>
      <c r="G471" t="s">
        <v>62</v>
      </c>
      <c r="H471" t="s">
        <v>63</v>
      </c>
      <c r="I471" t="s">
        <v>78</v>
      </c>
      <c r="J471" t="s">
        <v>65</v>
      </c>
      <c r="K471" t="s">
        <v>66</v>
      </c>
      <c r="L471">
        <v>15</v>
      </c>
      <c r="M471">
        <v>3</v>
      </c>
      <c r="N471">
        <v>168</v>
      </c>
      <c r="O471">
        <v>7720</v>
      </c>
      <c r="P471" t="s">
        <v>245</v>
      </c>
      <c r="Q471" s="1">
        <v>45786.607561342593</v>
      </c>
      <c r="R471">
        <v>119.67</v>
      </c>
      <c r="S471">
        <v>41.494</v>
      </c>
      <c r="T471">
        <v>2.8839999999999999</v>
      </c>
      <c r="U471">
        <v>12771</v>
      </c>
      <c r="V471">
        <v>257</v>
      </c>
      <c r="W471">
        <v>3202</v>
      </c>
      <c r="X471">
        <v>3324</v>
      </c>
      <c r="Y471">
        <v>0</v>
      </c>
      <c r="Z471">
        <v>17</v>
      </c>
      <c r="AA471">
        <v>1</v>
      </c>
      <c r="AB471">
        <v>193</v>
      </c>
      <c r="AC471">
        <v>99</v>
      </c>
      <c r="AD471">
        <v>33.729999999999997</v>
      </c>
      <c r="AE471">
        <v>46.264150999999998</v>
      </c>
      <c r="AF471">
        <v>81.8</v>
      </c>
      <c r="AG471">
        <v>4.9000000000000004</v>
      </c>
      <c r="AH471">
        <v>5.6</v>
      </c>
      <c r="AI471">
        <v>6.4</v>
      </c>
      <c r="AJ471">
        <v>1.3</v>
      </c>
      <c r="AK471">
        <v>0</v>
      </c>
      <c r="AL471">
        <v>0</v>
      </c>
      <c r="AM471">
        <v>2.5299999999999998</v>
      </c>
      <c r="AN471">
        <v>47.857999999999997</v>
      </c>
      <c r="AO471">
        <v>2.012</v>
      </c>
      <c r="AP471">
        <v>25.071999999999999</v>
      </c>
      <c r="AQ471">
        <v>0.27600000000000002</v>
      </c>
      <c r="AR471">
        <v>0</v>
      </c>
      <c r="AS471">
        <v>14.206</v>
      </c>
      <c r="AT471">
        <v>173.143</v>
      </c>
      <c r="AU471">
        <v>10.372</v>
      </c>
      <c r="AV471">
        <v>11.853</v>
      </c>
      <c r="AW471">
        <v>13.547000000000001</v>
      </c>
      <c r="AX471">
        <v>2.7519999999999998</v>
      </c>
      <c r="AY471">
        <v>0</v>
      </c>
      <c r="AZ471">
        <v>0</v>
      </c>
      <c r="BA471">
        <v>1120</v>
      </c>
      <c r="BB471">
        <v>0</v>
      </c>
      <c r="BC471" t="s">
        <v>74</v>
      </c>
      <c r="BD471">
        <v>0</v>
      </c>
      <c r="BE471" t="s">
        <v>68</v>
      </c>
      <c r="BF471" t="s">
        <v>75</v>
      </c>
      <c r="BG471">
        <v>1.1399999999999999</v>
      </c>
      <c r="BH471">
        <v>0</v>
      </c>
      <c r="BI471" s="1">
        <v>45824.447717673611</v>
      </c>
      <c r="BJ471">
        <v>3.6</v>
      </c>
      <c r="BK471">
        <v>0.80110000000000003</v>
      </c>
      <c r="BL471" s="36">
        <f>HLOOKUP($A471,차량별코스!$E$1:$AZ$20,_xlfn.XLOOKUP(탕데이터!$I471,차량별코스!$D$2:$D$20,차량별코스!$A$2:$A$20),0)</f>
        <v>7</v>
      </c>
      <c r="BM471">
        <f t="shared" si="111"/>
        <v>4019.2069999999999</v>
      </c>
      <c r="BN471">
        <f t="shared" si="112"/>
        <v>668.32</v>
      </c>
      <c r="BO471">
        <f>IF(COUNTIFS($BL$2:$BL471,$BL471,$O$2:$O471,$O471,$G$2:$G471,$G471)=1,_xlfn.MAXIFS($BO$2:$BO470,$O$2:$O470,$O471,$G$2:$G470,$G471)+1,_xlfn.MAXIFS($BO$2:$BO470,$O$2:$O470,$O471,$G$2:$G470,$G471))</f>
        <v>8</v>
      </c>
      <c r="BP471">
        <f t="shared" si="113"/>
        <v>6987.6779999999999</v>
      </c>
      <c r="BQ471">
        <f t="shared" si="114"/>
        <v>625.779</v>
      </c>
      <c r="BR471">
        <f t="shared" si="115"/>
        <v>715.17599999999993</v>
      </c>
      <c r="BS471">
        <f t="shared" si="116"/>
        <v>817.34400000000005</v>
      </c>
      <c r="BT471">
        <f t="shared" si="117"/>
        <v>166.02300000000002</v>
      </c>
      <c r="BU471">
        <f t="shared" si="118"/>
        <v>0</v>
      </c>
      <c r="BV471">
        <f t="shared" si="119"/>
        <v>0</v>
      </c>
      <c r="BW471">
        <f t="shared" si="120"/>
        <v>9311.9999999999982</v>
      </c>
      <c r="BX471">
        <f t="shared" si="121"/>
        <v>7720</v>
      </c>
      <c r="BY471" t="str">
        <f t="shared" si="122"/>
        <v>직행1</v>
      </c>
      <c r="BZ471">
        <f t="shared" si="123"/>
        <v>7</v>
      </c>
    </row>
    <row r="472" spans="1:78" x14ac:dyDescent="0.3">
      <c r="A472" s="32">
        <f t="shared" si="110"/>
        <v>45822</v>
      </c>
      <c r="B472" s="1">
        <v>45822.760810185187</v>
      </c>
      <c r="C472" t="s">
        <v>60</v>
      </c>
      <c r="D472" t="s">
        <v>60</v>
      </c>
      <c r="E472" t="s">
        <v>60</v>
      </c>
      <c r="F472" t="s">
        <v>61</v>
      </c>
      <c r="G472" t="s">
        <v>62</v>
      </c>
      <c r="H472" t="s">
        <v>63</v>
      </c>
      <c r="I472" t="s">
        <v>78</v>
      </c>
      <c r="J472" t="s">
        <v>65</v>
      </c>
      <c r="K472" t="s">
        <v>66</v>
      </c>
      <c r="L472">
        <v>15</v>
      </c>
      <c r="M472">
        <v>3</v>
      </c>
      <c r="N472">
        <v>168</v>
      </c>
      <c r="O472">
        <v>7720</v>
      </c>
      <c r="P472" t="s">
        <v>245</v>
      </c>
      <c r="Q472" s="1">
        <v>45786.607561342593</v>
      </c>
      <c r="R472">
        <v>98.772000000000006</v>
      </c>
      <c r="S472">
        <v>29.876999999999999</v>
      </c>
      <c r="T472">
        <v>3.306</v>
      </c>
      <c r="U472">
        <v>8978</v>
      </c>
      <c r="V472">
        <v>410</v>
      </c>
      <c r="W472">
        <v>2137</v>
      </c>
      <c r="X472">
        <v>2952</v>
      </c>
      <c r="Y472">
        <v>1</v>
      </c>
      <c r="Z472">
        <v>19</v>
      </c>
      <c r="AA472">
        <v>1</v>
      </c>
      <c r="AB472">
        <v>131</v>
      </c>
      <c r="AC472">
        <v>103</v>
      </c>
      <c r="AD472">
        <v>39.61</v>
      </c>
      <c r="AE472">
        <v>55.291428000000003</v>
      </c>
      <c r="AF472">
        <v>88</v>
      </c>
      <c r="AG472">
        <v>2.1</v>
      </c>
      <c r="AH472">
        <v>2.5</v>
      </c>
      <c r="AI472">
        <v>4.9000000000000004</v>
      </c>
      <c r="AJ472">
        <v>2.4</v>
      </c>
      <c r="AK472">
        <v>0</v>
      </c>
      <c r="AL472">
        <v>0</v>
      </c>
      <c r="AM472">
        <v>2.9</v>
      </c>
      <c r="AN472">
        <v>50.238</v>
      </c>
      <c r="AO472">
        <v>4.5670000000000002</v>
      </c>
      <c r="AP472">
        <v>23.803000000000001</v>
      </c>
      <c r="AQ472">
        <v>0.29399999999999998</v>
      </c>
      <c r="AR472">
        <v>1.012</v>
      </c>
      <c r="AS472">
        <v>19.236000000000001</v>
      </c>
      <c r="AT472">
        <v>130.53299999999999</v>
      </c>
      <c r="AU472">
        <v>3.1150000000000002</v>
      </c>
      <c r="AV472">
        <v>3.7080000000000002</v>
      </c>
      <c r="AW472">
        <v>7.2679999999999998</v>
      </c>
      <c r="AX472">
        <v>3.56</v>
      </c>
      <c r="AY472">
        <v>0</v>
      </c>
      <c r="AZ472">
        <v>0</v>
      </c>
      <c r="BA472">
        <v>954</v>
      </c>
      <c r="BB472">
        <v>0</v>
      </c>
      <c r="BC472" t="s">
        <v>74</v>
      </c>
      <c r="BD472">
        <v>0</v>
      </c>
      <c r="BE472" t="s">
        <v>68</v>
      </c>
      <c r="BF472" t="s">
        <v>75</v>
      </c>
      <c r="BG472">
        <v>1.1399999999999999</v>
      </c>
      <c r="BH472">
        <v>0</v>
      </c>
      <c r="BI472" s="1">
        <v>45824.447717673611</v>
      </c>
      <c r="BJ472">
        <v>3.6</v>
      </c>
      <c r="BK472">
        <v>0.91830000000000001</v>
      </c>
      <c r="BL472" s="36">
        <f>HLOOKUP($A472,차량별코스!$E$1:$AZ$20,_xlfn.XLOOKUP(탕데이터!$I472,차량별코스!$D$2:$D$20,차량별코스!$A$2:$A$20),0)</f>
        <v>7</v>
      </c>
      <c r="BM472">
        <f t="shared" si="111"/>
        <v>4019.2069999999999</v>
      </c>
      <c r="BN472">
        <f t="shared" si="112"/>
        <v>668.32</v>
      </c>
      <c r="BO472">
        <f>IF(COUNTIFS($BL$2:$BL472,$BL472,$O$2:$O472,$O472,$G$2:$G472,$G472)=1,_xlfn.MAXIFS($BO$2:$BO471,$O$2:$O471,$O472,$G$2:$G471,$G472)+1,_xlfn.MAXIFS($BO$2:$BO471,$O$2:$O471,$O472,$G$2:$G471,$G472))</f>
        <v>8</v>
      </c>
      <c r="BP472">
        <f t="shared" si="113"/>
        <v>5353.64</v>
      </c>
      <c r="BQ472">
        <f t="shared" si="114"/>
        <v>188.53800000000001</v>
      </c>
      <c r="BR472">
        <f t="shared" si="115"/>
        <v>224.45000000000002</v>
      </c>
      <c r="BS472">
        <f t="shared" si="116"/>
        <v>439.92200000000003</v>
      </c>
      <c r="BT472">
        <f t="shared" si="117"/>
        <v>215.47200000000001</v>
      </c>
      <c r="BU472">
        <f t="shared" si="118"/>
        <v>0</v>
      </c>
      <c r="BV472">
        <f t="shared" si="119"/>
        <v>0</v>
      </c>
      <c r="BW472">
        <f t="shared" si="120"/>
        <v>6422.021999999999</v>
      </c>
      <c r="BX472">
        <f t="shared" si="121"/>
        <v>7720</v>
      </c>
      <c r="BY472" t="str">
        <f t="shared" si="122"/>
        <v>직행1</v>
      </c>
      <c r="BZ472">
        <f t="shared" si="123"/>
        <v>7</v>
      </c>
    </row>
    <row r="473" spans="1:78" x14ac:dyDescent="0.3">
      <c r="A473" s="32">
        <f t="shared" si="110"/>
        <v>45823</v>
      </c>
      <c r="B473" s="1">
        <v>45823.262650462966</v>
      </c>
      <c r="C473" t="s">
        <v>60</v>
      </c>
      <c r="D473" t="s">
        <v>60</v>
      </c>
      <c r="E473" t="s">
        <v>60</v>
      </c>
      <c r="F473" t="s">
        <v>61</v>
      </c>
      <c r="G473" t="s">
        <v>62</v>
      </c>
      <c r="H473" t="s">
        <v>63</v>
      </c>
      <c r="I473" t="s">
        <v>78</v>
      </c>
      <c r="J473" t="s">
        <v>65</v>
      </c>
      <c r="K473" t="s">
        <v>66</v>
      </c>
      <c r="L473">
        <v>15</v>
      </c>
      <c r="M473">
        <v>3</v>
      </c>
      <c r="N473">
        <v>168</v>
      </c>
      <c r="O473">
        <v>7720</v>
      </c>
      <c r="P473" t="s">
        <v>245</v>
      </c>
      <c r="Q473" s="1">
        <v>45786.607561342593</v>
      </c>
      <c r="R473">
        <v>17.562999999999999</v>
      </c>
      <c r="S473">
        <v>4.8760000000000003</v>
      </c>
      <c r="T473">
        <v>3.6019999999999999</v>
      </c>
      <c r="U473">
        <v>2222</v>
      </c>
      <c r="V473">
        <v>726</v>
      </c>
      <c r="W473">
        <v>366</v>
      </c>
      <c r="X473">
        <v>317</v>
      </c>
      <c r="Y473">
        <v>0</v>
      </c>
      <c r="Z473">
        <v>4</v>
      </c>
      <c r="AA473">
        <v>0</v>
      </c>
      <c r="AB473">
        <v>0</v>
      </c>
      <c r="AC473">
        <v>84</v>
      </c>
      <c r="AD473">
        <v>28.45</v>
      </c>
      <c r="AE473">
        <v>55.952722000000001</v>
      </c>
      <c r="AF473">
        <v>98.3</v>
      </c>
      <c r="AG473">
        <v>0.2</v>
      </c>
      <c r="AH473">
        <v>0.4</v>
      </c>
      <c r="AI473">
        <v>1</v>
      </c>
      <c r="AJ473">
        <v>0.1</v>
      </c>
      <c r="AK473">
        <v>0</v>
      </c>
      <c r="AL473">
        <v>0</v>
      </c>
      <c r="AM473">
        <v>3.16</v>
      </c>
      <c r="AN473">
        <v>46.091999999999999</v>
      </c>
      <c r="AO473">
        <v>32.673000000000002</v>
      </c>
      <c r="AP473">
        <v>16.472000000000001</v>
      </c>
      <c r="AQ473">
        <v>0.17100000000000001</v>
      </c>
      <c r="AR473">
        <v>0</v>
      </c>
      <c r="AS473">
        <v>22.774999999999999</v>
      </c>
      <c r="AT473">
        <v>36.042999999999999</v>
      </c>
      <c r="AU473">
        <v>7.2999999999999995E-2</v>
      </c>
      <c r="AV473">
        <v>0.14699999999999999</v>
      </c>
      <c r="AW473">
        <v>0.36699999999999999</v>
      </c>
      <c r="AX473">
        <v>3.6999999999999998E-2</v>
      </c>
      <c r="AY473">
        <v>0</v>
      </c>
      <c r="AZ473">
        <v>0</v>
      </c>
      <c r="BA473">
        <v>170</v>
      </c>
      <c r="BB473">
        <v>0</v>
      </c>
      <c r="BC473" t="s">
        <v>74</v>
      </c>
      <c r="BD473">
        <v>0</v>
      </c>
      <c r="BE473" t="s">
        <v>68</v>
      </c>
      <c r="BF473" t="s">
        <v>75</v>
      </c>
      <c r="BG473">
        <v>1.1399999999999999</v>
      </c>
      <c r="BH473">
        <v>0</v>
      </c>
      <c r="BI473" s="1">
        <v>45824.447717673611</v>
      </c>
      <c r="BJ473">
        <v>3.6</v>
      </c>
      <c r="BK473">
        <v>1.0004999999999999</v>
      </c>
      <c r="BL473" s="36">
        <f>HLOOKUP($A473,차량별코스!$E$1:$AZ$20,_xlfn.XLOOKUP(탕데이터!$I473,차량별코스!$D$2:$D$20,차량별코스!$A$2:$A$20),0)</f>
        <v>8</v>
      </c>
      <c r="BM473">
        <f t="shared" si="111"/>
        <v>4019.2069999999999</v>
      </c>
      <c r="BN473">
        <f t="shared" si="112"/>
        <v>607.79499999999996</v>
      </c>
      <c r="BO473">
        <f>IF(COUNTIFS($BL$2:$BL473,$BL473,$O$2:$O473,$O473,$G$2:$G473,$G473)=1,_xlfn.MAXIFS($BO$2:$BO472,$O$2:$O472,$O473,$G$2:$G472,$G473)+1,_xlfn.MAXIFS($BO$2:$BO472,$O$2:$O472,$O473,$G$2:$G472,$G473))</f>
        <v>8</v>
      </c>
      <c r="BP473">
        <f t="shared" si="113"/>
        <v>1092.2260000000001</v>
      </c>
      <c r="BQ473">
        <f t="shared" si="114"/>
        <v>4.444</v>
      </c>
      <c r="BR473">
        <f t="shared" si="115"/>
        <v>8.8879999999999999</v>
      </c>
      <c r="BS473">
        <f t="shared" si="116"/>
        <v>22.22</v>
      </c>
      <c r="BT473">
        <f t="shared" si="117"/>
        <v>2.222</v>
      </c>
      <c r="BU473">
        <f t="shared" si="118"/>
        <v>0</v>
      </c>
      <c r="BV473">
        <f t="shared" si="119"/>
        <v>0</v>
      </c>
      <c r="BW473">
        <f t="shared" si="120"/>
        <v>1130</v>
      </c>
      <c r="BX473">
        <f t="shared" si="121"/>
        <v>7720</v>
      </c>
      <c r="BY473" t="str">
        <f t="shared" si="122"/>
        <v>직행1</v>
      </c>
      <c r="BZ473">
        <f t="shared" si="123"/>
        <v>8</v>
      </c>
    </row>
    <row r="474" spans="1:78" x14ac:dyDescent="0.3">
      <c r="A474" s="32">
        <f t="shared" si="110"/>
        <v>45823</v>
      </c>
      <c r="B474" s="1">
        <v>45823.290844907409</v>
      </c>
      <c r="C474" t="s">
        <v>60</v>
      </c>
      <c r="D474" t="s">
        <v>60</v>
      </c>
      <c r="E474" t="s">
        <v>60</v>
      </c>
      <c r="F474" t="s">
        <v>61</v>
      </c>
      <c r="G474" t="s">
        <v>62</v>
      </c>
      <c r="H474" t="s">
        <v>63</v>
      </c>
      <c r="I474" t="s">
        <v>78</v>
      </c>
      <c r="J474" t="s">
        <v>65</v>
      </c>
      <c r="K474" t="s">
        <v>66</v>
      </c>
      <c r="L474">
        <v>15</v>
      </c>
      <c r="M474">
        <v>3</v>
      </c>
      <c r="N474">
        <v>168</v>
      </c>
      <c r="O474">
        <v>7720</v>
      </c>
      <c r="P474" t="s">
        <v>245</v>
      </c>
      <c r="Q474" s="1">
        <v>45786.607561342593</v>
      </c>
      <c r="R474">
        <v>41.384</v>
      </c>
      <c r="S474">
        <v>11.523999999999999</v>
      </c>
      <c r="T474">
        <v>3.5910000000000002</v>
      </c>
      <c r="U474">
        <v>3466</v>
      </c>
      <c r="V474">
        <v>68</v>
      </c>
      <c r="W474">
        <v>610</v>
      </c>
      <c r="X474">
        <v>1268</v>
      </c>
      <c r="Y474">
        <v>1</v>
      </c>
      <c r="Z474">
        <v>12</v>
      </c>
      <c r="AA474">
        <v>0</v>
      </c>
      <c r="AB474">
        <v>0</v>
      </c>
      <c r="AC474">
        <v>101</v>
      </c>
      <c r="AD474">
        <v>42.98</v>
      </c>
      <c r="AE474">
        <v>53.436976999999999</v>
      </c>
      <c r="AF474">
        <v>95.9</v>
      </c>
      <c r="AG474">
        <v>1</v>
      </c>
      <c r="AH474">
        <v>1.2</v>
      </c>
      <c r="AI474">
        <v>1.3</v>
      </c>
      <c r="AJ474">
        <v>0.7</v>
      </c>
      <c r="AK474">
        <v>0</v>
      </c>
      <c r="AL474">
        <v>0</v>
      </c>
      <c r="AM474">
        <v>3.15</v>
      </c>
      <c r="AN474">
        <v>43.970999999999997</v>
      </c>
      <c r="AO474">
        <v>1.962</v>
      </c>
      <c r="AP474">
        <v>17.600000000000001</v>
      </c>
      <c r="AQ474">
        <v>0.28999999999999998</v>
      </c>
      <c r="AR474">
        <v>2.4159999999999999</v>
      </c>
      <c r="AS474">
        <v>28.997</v>
      </c>
      <c r="AT474">
        <v>54.343000000000004</v>
      </c>
      <c r="AU474">
        <v>0.56699999999999995</v>
      </c>
      <c r="AV474">
        <v>0.68</v>
      </c>
      <c r="AW474">
        <v>0.73699999999999999</v>
      </c>
      <c r="AX474">
        <v>0.39700000000000002</v>
      </c>
      <c r="AY474">
        <v>0</v>
      </c>
      <c r="AZ474">
        <v>0</v>
      </c>
      <c r="BA474">
        <v>400</v>
      </c>
      <c r="BB474">
        <v>0</v>
      </c>
      <c r="BC474" t="s">
        <v>74</v>
      </c>
      <c r="BD474">
        <v>0</v>
      </c>
      <c r="BE474" t="s">
        <v>68</v>
      </c>
      <c r="BF474" t="s">
        <v>75</v>
      </c>
      <c r="BG474">
        <v>1.1399999999999999</v>
      </c>
      <c r="BH474">
        <v>0</v>
      </c>
      <c r="BI474" s="1">
        <v>45824.447717673611</v>
      </c>
      <c r="BJ474">
        <v>3.6</v>
      </c>
      <c r="BK474">
        <v>0.99750000000000005</v>
      </c>
      <c r="BL474" s="36">
        <f>HLOOKUP($A474,차량별코스!$E$1:$AZ$20,_xlfn.XLOOKUP(탕데이터!$I474,차량별코스!$D$2:$D$20,차량별코스!$A$2:$A$20),0)</f>
        <v>8</v>
      </c>
      <c r="BM474">
        <f t="shared" si="111"/>
        <v>4019.2069999999999</v>
      </c>
      <c r="BN474">
        <f t="shared" si="112"/>
        <v>607.79499999999996</v>
      </c>
      <c r="BO474">
        <f>IF(COUNTIFS($BL$2:$BL474,$BL474,$O$2:$O474,$O474,$G$2:$G474,$G474)=1,_xlfn.MAXIFS($BO$2:$BO473,$O$2:$O473,$O474,$G$2:$G473,$G474)+1,_xlfn.MAXIFS($BO$2:$BO473,$O$2:$O473,$O474,$G$2:$G473,$G474))</f>
        <v>8</v>
      </c>
      <c r="BP474">
        <f t="shared" si="113"/>
        <v>2645.8940000000002</v>
      </c>
      <c r="BQ474">
        <f t="shared" si="114"/>
        <v>34.660000000000004</v>
      </c>
      <c r="BR474">
        <f t="shared" si="115"/>
        <v>41.591999999999999</v>
      </c>
      <c r="BS474">
        <f t="shared" si="116"/>
        <v>45.058000000000007</v>
      </c>
      <c r="BT474">
        <f t="shared" si="117"/>
        <v>24.261999999999997</v>
      </c>
      <c r="BU474">
        <f t="shared" si="118"/>
        <v>0</v>
      </c>
      <c r="BV474">
        <f t="shared" si="119"/>
        <v>0</v>
      </c>
      <c r="BW474">
        <f t="shared" si="120"/>
        <v>2791.4660000000003</v>
      </c>
      <c r="BX474">
        <f t="shared" si="121"/>
        <v>7720</v>
      </c>
      <c r="BY474" t="str">
        <f t="shared" si="122"/>
        <v>직행1</v>
      </c>
      <c r="BZ474">
        <f t="shared" si="123"/>
        <v>8</v>
      </c>
    </row>
    <row r="475" spans="1:78" x14ac:dyDescent="0.3">
      <c r="A475" s="32">
        <f t="shared" si="110"/>
        <v>45823</v>
      </c>
      <c r="B475" s="1">
        <v>45823.340578703705</v>
      </c>
      <c r="C475" t="s">
        <v>60</v>
      </c>
      <c r="D475" t="s">
        <v>60</v>
      </c>
      <c r="E475" t="s">
        <v>60</v>
      </c>
      <c r="F475" t="s">
        <v>61</v>
      </c>
      <c r="G475" t="s">
        <v>62</v>
      </c>
      <c r="H475" t="s">
        <v>63</v>
      </c>
      <c r="I475" t="s">
        <v>78</v>
      </c>
      <c r="J475" t="s">
        <v>65</v>
      </c>
      <c r="K475" t="s">
        <v>66</v>
      </c>
      <c r="L475">
        <v>15</v>
      </c>
      <c r="M475">
        <v>3</v>
      </c>
      <c r="N475">
        <v>168</v>
      </c>
      <c r="O475">
        <v>7720</v>
      </c>
      <c r="P475" t="s">
        <v>245</v>
      </c>
      <c r="Q475" s="1">
        <v>45786.607561342593</v>
      </c>
      <c r="R475">
        <v>20.052</v>
      </c>
      <c r="S475">
        <v>6.0860000000000003</v>
      </c>
      <c r="T475">
        <v>3.2949999999999999</v>
      </c>
      <c r="U475">
        <v>1467</v>
      </c>
      <c r="V475">
        <v>1</v>
      </c>
      <c r="W475">
        <v>128</v>
      </c>
      <c r="X475">
        <v>546</v>
      </c>
      <c r="Y475">
        <v>1</v>
      </c>
      <c r="Z475">
        <v>16</v>
      </c>
      <c r="AA475">
        <v>0</v>
      </c>
      <c r="AB475">
        <v>0</v>
      </c>
      <c r="AC475">
        <v>91</v>
      </c>
      <c r="AD475">
        <v>49.21</v>
      </c>
      <c r="AE475">
        <v>53.951374999999999</v>
      </c>
      <c r="AF475">
        <v>89.5</v>
      </c>
      <c r="AG475">
        <v>1.9</v>
      </c>
      <c r="AH475">
        <v>3.1</v>
      </c>
      <c r="AI475">
        <v>4.2</v>
      </c>
      <c r="AJ475">
        <v>1.3</v>
      </c>
      <c r="AK475">
        <v>0</v>
      </c>
      <c r="AL475">
        <v>0</v>
      </c>
      <c r="AM475">
        <v>2.89</v>
      </c>
      <c r="AN475">
        <v>48.917000000000002</v>
      </c>
      <c r="AO475">
        <v>6.8000000000000005E-2</v>
      </c>
      <c r="AP475">
        <v>8.7249999999999996</v>
      </c>
      <c r="AQ475">
        <v>0.249</v>
      </c>
      <c r="AR475">
        <v>4.9870000000000001</v>
      </c>
      <c r="AS475">
        <v>79.793000000000006</v>
      </c>
      <c r="AT475">
        <v>20.882999999999999</v>
      </c>
      <c r="AU475">
        <v>0.443</v>
      </c>
      <c r="AV475">
        <v>0.72299999999999998</v>
      </c>
      <c r="AW475">
        <v>0.98</v>
      </c>
      <c r="AX475">
        <v>0.30299999999999999</v>
      </c>
      <c r="AY475">
        <v>0</v>
      </c>
      <c r="AZ475">
        <v>0</v>
      </c>
      <c r="BA475">
        <v>193</v>
      </c>
      <c r="BB475">
        <v>0</v>
      </c>
      <c r="BC475" t="s">
        <v>74</v>
      </c>
      <c r="BD475">
        <v>0</v>
      </c>
      <c r="BE475" t="s">
        <v>68</v>
      </c>
      <c r="BF475" t="s">
        <v>75</v>
      </c>
      <c r="BG475">
        <v>1.1399999999999999</v>
      </c>
      <c r="BH475">
        <v>0</v>
      </c>
      <c r="BI475" s="1">
        <v>45824.447717673611</v>
      </c>
      <c r="BJ475">
        <v>3.6</v>
      </c>
      <c r="BK475">
        <v>0.91520000000000001</v>
      </c>
      <c r="BL475" s="36">
        <f>HLOOKUP($A475,차량별코스!$E$1:$AZ$20,_xlfn.XLOOKUP(탕데이터!$I475,차량별코스!$D$2:$D$20,차량별코스!$A$2:$A$20),0)</f>
        <v>8</v>
      </c>
      <c r="BM475">
        <f t="shared" si="111"/>
        <v>4019.2069999999999</v>
      </c>
      <c r="BN475">
        <f t="shared" si="112"/>
        <v>607.79499999999996</v>
      </c>
      <c r="BO475">
        <f>IF(COUNTIFS($BL$2:$BL475,$BL475,$O$2:$O475,$O475,$G$2:$G475,$G475)=1,_xlfn.MAXIFS($BO$2:$BO474,$O$2:$O474,$O475,$G$2:$G474,$G475)+1,_xlfn.MAXIFS($BO$2:$BO474,$O$2:$O474,$O475,$G$2:$G474,$G475))</f>
        <v>8</v>
      </c>
      <c r="BP475">
        <f t="shared" si="113"/>
        <v>1183.9649999999999</v>
      </c>
      <c r="BQ475">
        <f t="shared" si="114"/>
        <v>27.872999999999998</v>
      </c>
      <c r="BR475">
        <f t="shared" si="115"/>
        <v>45.476999999999997</v>
      </c>
      <c r="BS475">
        <f t="shared" si="116"/>
        <v>61.614000000000004</v>
      </c>
      <c r="BT475">
        <f t="shared" si="117"/>
        <v>19.071000000000002</v>
      </c>
      <c r="BU475">
        <f t="shared" si="118"/>
        <v>0</v>
      </c>
      <c r="BV475">
        <f t="shared" si="119"/>
        <v>0</v>
      </c>
      <c r="BW475">
        <f t="shared" si="120"/>
        <v>1338</v>
      </c>
      <c r="BX475">
        <f t="shared" si="121"/>
        <v>7720</v>
      </c>
      <c r="BY475" t="str">
        <f t="shared" si="122"/>
        <v>직행1</v>
      </c>
      <c r="BZ475">
        <f t="shared" si="123"/>
        <v>8</v>
      </c>
    </row>
    <row r="476" spans="1:78" x14ac:dyDescent="0.3">
      <c r="A476" s="32">
        <f t="shared" si="110"/>
        <v>45823</v>
      </c>
      <c r="B476" s="1">
        <v>45823.363287037035</v>
      </c>
      <c r="C476" t="s">
        <v>60</v>
      </c>
      <c r="D476" t="s">
        <v>60</v>
      </c>
      <c r="E476" t="s">
        <v>60</v>
      </c>
      <c r="F476" t="s">
        <v>61</v>
      </c>
      <c r="G476" t="s">
        <v>62</v>
      </c>
      <c r="H476" t="s">
        <v>63</v>
      </c>
      <c r="I476" t="s">
        <v>78</v>
      </c>
      <c r="J476" t="s">
        <v>65</v>
      </c>
      <c r="K476" t="s">
        <v>66</v>
      </c>
      <c r="L476">
        <v>15</v>
      </c>
      <c r="M476">
        <v>3</v>
      </c>
      <c r="N476">
        <v>168</v>
      </c>
      <c r="O476">
        <v>7720</v>
      </c>
      <c r="P476" t="s">
        <v>245</v>
      </c>
      <c r="Q476" s="1">
        <v>45786.607561342593</v>
      </c>
      <c r="R476">
        <v>40.625999999999998</v>
      </c>
      <c r="S476">
        <v>14.545999999999999</v>
      </c>
      <c r="T476">
        <v>2.7930000000000001</v>
      </c>
      <c r="U476">
        <v>4078</v>
      </c>
      <c r="V476">
        <v>97</v>
      </c>
      <c r="W476">
        <v>915</v>
      </c>
      <c r="X476">
        <v>1193</v>
      </c>
      <c r="Y476">
        <v>0</v>
      </c>
      <c r="Z476">
        <v>21</v>
      </c>
      <c r="AA476">
        <v>0</v>
      </c>
      <c r="AB476">
        <v>0</v>
      </c>
      <c r="AC476">
        <v>93</v>
      </c>
      <c r="AD476">
        <v>35.86</v>
      </c>
      <c r="AE476">
        <v>47.701742000000003</v>
      </c>
      <c r="AF476">
        <v>77.599999999999994</v>
      </c>
      <c r="AG476">
        <v>5.0999999999999996</v>
      </c>
      <c r="AH476">
        <v>7.3</v>
      </c>
      <c r="AI476">
        <v>8.4</v>
      </c>
      <c r="AJ476">
        <v>1.6</v>
      </c>
      <c r="AK476">
        <v>0</v>
      </c>
      <c r="AL476">
        <v>0</v>
      </c>
      <c r="AM476">
        <v>2.4500000000000002</v>
      </c>
      <c r="AN476">
        <v>51.523000000000003</v>
      </c>
      <c r="AO476">
        <v>2.379</v>
      </c>
      <c r="AP476">
        <v>22.437000000000001</v>
      </c>
      <c r="AQ476">
        <v>0.27100000000000002</v>
      </c>
      <c r="AR476">
        <v>0</v>
      </c>
      <c r="AS476">
        <v>51.691000000000003</v>
      </c>
      <c r="AT476">
        <v>51.732999999999997</v>
      </c>
      <c r="AU476">
        <v>3.4</v>
      </c>
      <c r="AV476">
        <v>4.867</v>
      </c>
      <c r="AW476">
        <v>5.6</v>
      </c>
      <c r="AX476">
        <v>1.0669999999999999</v>
      </c>
      <c r="AY476">
        <v>0</v>
      </c>
      <c r="AZ476">
        <v>0</v>
      </c>
      <c r="BA476">
        <v>385</v>
      </c>
      <c r="BB476">
        <v>0</v>
      </c>
      <c r="BC476" t="s">
        <v>74</v>
      </c>
      <c r="BD476">
        <v>0</v>
      </c>
      <c r="BE476" t="s">
        <v>68</v>
      </c>
      <c r="BF476" t="s">
        <v>75</v>
      </c>
      <c r="BG476">
        <v>1.1399999999999999</v>
      </c>
      <c r="BH476">
        <v>0</v>
      </c>
      <c r="BI476" s="1">
        <v>45824.447717673611</v>
      </c>
      <c r="BJ476">
        <v>3.6</v>
      </c>
      <c r="BK476">
        <v>0.77580000000000005</v>
      </c>
      <c r="BL476" s="36">
        <f>HLOOKUP($A476,차량별코스!$E$1:$AZ$20,_xlfn.XLOOKUP(탕데이터!$I476,차량별코스!$D$2:$D$20,차량별코스!$A$2:$A$20),0)</f>
        <v>8</v>
      </c>
      <c r="BM476">
        <f t="shared" si="111"/>
        <v>4019.2069999999999</v>
      </c>
      <c r="BN476">
        <f t="shared" si="112"/>
        <v>607.79499999999996</v>
      </c>
      <c r="BO476">
        <f>IF(COUNTIFS($BL$2:$BL476,$BL476,$O$2:$O476,$O476,$G$2:$G476,$G476)=1,_xlfn.MAXIFS($BO$2:$BO475,$O$2:$O475,$O476,$G$2:$G475,$G476)+1,_xlfn.MAXIFS($BO$2:$BO475,$O$2:$O475,$O476,$G$2:$G475,$G476))</f>
        <v>8</v>
      </c>
      <c r="BP476">
        <f t="shared" si="113"/>
        <v>2152.5279999999998</v>
      </c>
      <c r="BQ476">
        <f t="shared" si="114"/>
        <v>207.97799999999998</v>
      </c>
      <c r="BR476">
        <f t="shared" si="115"/>
        <v>297.69399999999996</v>
      </c>
      <c r="BS476">
        <f t="shared" si="116"/>
        <v>342.55200000000002</v>
      </c>
      <c r="BT476">
        <f t="shared" si="117"/>
        <v>65.248000000000005</v>
      </c>
      <c r="BU476">
        <f t="shared" si="118"/>
        <v>0</v>
      </c>
      <c r="BV476">
        <f t="shared" si="119"/>
        <v>0</v>
      </c>
      <c r="BW476">
        <f t="shared" si="120"/>
        <v>3066</v>
      </c>
      <c r="BX476">
        <f t="shared" si="121"/>
        <v>7720</v>
      </c>
      <c r="BY476" t="str">
        <f t="shared" si="122"/>
        <v>직행1</v>
      </c>
      <c r="BZ476">
        <f t="shared" si="123"/>
        <v>8</v>
      </c>
    </row>
    <row r="477" spans="1:78" x14ac:dyDescent="0.3">
      <c r="A477" s="32">
        <f t="shared" si="110"/>
        <v>45823</v>
      </c>
      <c r="B477" s="1">
        <v>45823.563032407408</v>
      </c>
      <c r="C477" t="s">
        <v>60</v>
      </c>
      <c r="D477" t="s">
        <v>60</v>
      </c>
      <c r="E477" t="s">
        <v>60</v>
      </c>
      <c r="F477" t="s">
        <v>61</v>
      </c>
      <c r="G477" t="s">
        <v>62</v>
      </c>
      <c r="H477" t="s">
        <v>63</v>
      </c>
      <c r="I477" t="s">
        <v>78</v>
      </c>
      <c r="J477" t="s">
        <v>65</v>
      </c>
      <c r="K477" t="s">
        <v>66</v>
      </c>
      <c r="L477">
        <v>15</v>
      </c>
      <c r="M477">
        <v>3</v>
      </c>
      <c r="N477">
        <v>168</v>
      </c>
      <c r="O477">
        <v>772</v>
      </c>
      <c r="P477" t="s">
        <v>60</v>
      </c>
      <c r="Q477" t="s">
        <v>60</v>
      </c>
      <c r="R477">
        <v>118.134</v>
      </c>
      <c r="S477">
        <v>40.792000000000002</v>
      </c>
      <c r="T477">
        <v>2.8959999999999999</v>
      </c>
      <c r="U477">
        <v>11427</v>
      </c>
      <c r="V477">
        <v>0</v>
      </c>
      <c r="W477">
        <v>2648</v>
      </c>
      <c r="X477">
        <v>3464</v>
      </c>
      <c r="Y477">
        <v>1</v>
      </c>
      <c r="Z477">
        <v>33</v>
      </c>
      <c r="AA477">
        <v>1</v>
      </c>
      <c r="AB477">
        <v>43</v>
      </c>
      <c r="AC477">
        <v>102</v>
      </c>
      <c r="AD477">
        <v>37.22</v>
      </c>
      <c r="AE477">
        <v>48.443150000000003</v>
      </c>
      <c r="AF477">
        <v>83</v>
      </c>
      <c r="AG477">
        <v>3.9</v>
      </c>
      <c r="AH477">
        <v>5.0999999999999996</v>
      </c>
      <c r="AI477">
        <v>6.4</v>
      </c>
      <c r="AJ477">
        <v>1.6</v>
      </c>
      <c r="AK477">
        <v>0</v>
      </c>
      <c r="AL477">
        <v>0</v>
      </c>
      <c r="AM477">
        <v>2.54</v>
      </c>
      <c r="AN477">
        <v>50.271999999999998</v>
      </c>
      <c r="AO477">
        <v>0</v>
      </c>
      <c r="AP477">
        <v>23.172999999999998</v>
      </c>
      <c r="AQ477">
        <v>0.28799999999999998</v>
      </c>
      <c r="AR477">
        <v>0.84599999999999997</v>
      </c>
      <c r="AS477">
        <v>27.934000000000001</v>
      </c>
      <c r="AT477">
        <v>157.69999999999999</v>
      </c>
      <c r="AU477">
        <v>7.41</v>
      </c>
      <c r="AV477">
        <v>9.69</v>
      </c>
      <c r="AW477">
        <v>12.16</v>
      </c>
      <c r="AX477">
        <v>3.04</v>
      </c>
      <c r="AY477">
        <v>0</v>
      </c>
      <c r="AZ477">
        <v>0</v>
      </c>
      <c r="BA477">
        <v>1145</v>
      </c>
      <c r="BB477">
        <v>0</v>
      </c>
      <c r="BC477" t="s">
        <v>74</v>
      </c>
      <c r="BD477">
        <v>0</v>
      </c>
      <c r="BE477" t="s">
        <v>68</v>
      </c>
      <c r="BF477" t="s">
        <v>75</v>
      </c>
      <c r="BG477">
        <v>1.1399999999999999</v>
      </c>
      <c r="BH477">
        <v>0</v>
      </c>
      <c r="BI477" s="1">
        <v>45824.447717673611</v>
      </c>
      <c r="BJ477">
        <v>3.6</v>
      </c>
      <c r="BK477">
        <v>0.8044</v>
      </c>
      <c r="BL477" s="36">
        <f>HLOOKUP($A477,차량별코스!$E$1:$AZ$20,_xlfn.XLOOKUP(탕데이터!$I477,차량별코스!$D$2:$D$20,차량별코스!$A$2:$A$20),0)</f>
        <v>8</v>
      </c>
      <c r="BM477">
        <f t="shared" si="111"/>
        <v>118.134</v>
      </c>
      <c r="BN477">
        <f t="shared" si="112"/>
        <v>118.134</v>
      </c>
      <c r="BO477">
        <f>IF(COUNTIFS($BL$2:$BL477,$BL477,$O$2:$O477,$O477,$G$2:$G477,$G477)=1,_xlfn.MAXIFS($BO$2:$BO476,$O$2:$O476,$O477,$G$2:$G476,$G477)+1,_xlfn.MAXIFS($BO$2:$BO476,$O$2:$O476,$O477,$G$2:$G476,$G477))</f>
        <v>1</v>
      </c>
      <c r="BP477">
        <f t="shared" si="113"/>
        <v>6836.41</v>
      </c>
      <c r="BQ477">
        <f t="shared" si="114"/>
        <v>445.65300000000002</v>
      </c>
      <c r="BR477">
        <f t="shared" si="115"/>
        <v>582.77699999999993</v>
      </c>
      <c r="BS477">
        <f t="shared" si="116"/>
        <v>731.32799999999997</v>
      </c>
      <c r="BT477">
        <f t="shared" si="117"/>
        <v>182.83199999999999</v>
      </c>
      <c r="BU477">
        <f t="shared" si="118"/>
        <v>0</v>
      </c>
      <c r="BV477">
        <f t="shared" si="119"/>
        <v>0</v>
      </c>
      <c r="BW477">
        <f t="shared" si="120"/>
        <v>8779</v>
      </c>
      <c r="BX477">
        <f t="shared" si="121"/>
        <v>772</v>
      </c>
      <c r="BY477" t="str">
        <f t="shared" si="122"/>
        <v>직행1</v>
      </c>
      <c r="BZ477">
        <f t="shared" si="123"/>
        <v>8</v>
      </c>
    </row>
    <row r="478" spans="1:78" x14ac:dyDescent="0.3">
      <c r="A478" s="32">
        <f t="shared" si="110"/>
        <v>45823</v>
      </c>
      <c r="B478" s="1">
        <v>45823.775914351849</v>
      </c>
      <c r="C478" t="s">
        <v>60</v>
      </c>
      <c r="D478" t="s">
        <v>60</v>
      </c>
      <c r="E478" t="s">
        <v>60</v>
      </c>
      <c r="F478" t="s">
        <v>61</v>
      </c>
      <c r="G478" t="s">
        <v>62</v>
      </c>
      <c r="H478" t="s">
        <v>63</v>
      </c>
      <c r="I478" t="s">
        <v>78</v>
      </c>
      <c r="J478" t="s">
        <v>65</v>
      </c>
      <c r="K478" t="s">
        <v>66</v>
      </c>
      <c r="L478">
        <v>15</v>
      </c>
      <c r="M478">
        <v>3</v>
      </c>
      <c r="N478">
        <v>168</v>
      </c>
      <c r="O478">
        <v>7720</v>
      </c>
      <c r="P478" t="s">
        <v>245</v>
      </c>
      <c r="Q478" s="1">
        <v>45786.607561342593</v>
      </c>
      <c r="R478">
        <v>125.13</v>
      </c>
      <c r="S478">
        <v>37.975999999999999</v>
      </c>
      <c r="T478">
        <v>3.2949999999999999</v>
      </c>
      <c r="U478">
        <v>11694</v>
      </c>
      <c r="V478">
        <v>0</v>
      </c>
      <c r="W478">
        <v>2583</v>
      </c>
      <c r="X478">
        <v>3681</v>
      </c>
      <c r="Y478">
        <v>0</v>
      </c>
      <c r="Z478">
        <v>33</v>
      </c>
      <c r="AA478">
        <v>1</v>
      </c>
      <c r="AB478">
        <v>218</v>
      </c>
      <c r="AC478">
        <v>92</v>
      </c>
      <c r="AD478">
        <v>38.520000000000003</v>
      </c>
      <c r="AE478">
        <v>49.442219000000001</v>
      </c>
      <c r="AF478">
        <v>87.3</v>
      </c>
      <c r="AG478">
        <v>2.9</v>
      </c>
      <c r="AH478">
        <v>4</v>
      </c>
      <c r="AI478">
        <v>4.2</v>
      </c>
      <c r="AJ478">
        <v>1.6</v>
      </c>
      <c r="AK478">
        <v>0</v>
      </c>
      <c r="AL478">
        <v>0</v>
      </c>
      <c r="AM478">
        <v>2.89</v>
      </c>
      <c r="AN478">
        <v>44.34</v>
      </c>
      <c r="AO478">
        <v>0</v>
      </c>
      <c r="AP478">
        <v>22.088000000000001</v>
      </c>
      <c r="AQ478">
        <v>0.28799999999999998</v>
      </c>
      <c r="AR478">
        <v>0</v>
      </c>
      <c r="AS478">
        <v>26.373000000000001</v>
      </c>
      <c r="AT478">
        <v>168.78</v>
      </c>
      <c r="AU478">
        <v>5.6070000000000002</v>
      </c>
      <c r="AV478">
        <v>7.7329999999999997</v>
      </c>
      <c r="AW478">
        <v>8.1199999999999992</v>
      </c>
      <c r="AX478">
        <v>3.093</v>
      </c>
      <c r="AY478">
        <v>0</v>
      </c>
      <c r="AZ478">
        <v>0</v>
      </c>
      <c r="BA478">
        <v>1204</v>
      </c>
      <c r="BB478">
        <v>0</v>
      </c>
      <c r="BC478" t="s">
        <v>74</v>
      </c>
      <c r="BD478">
        <v>0</v>
      </c>
      <c r="BE478" t="s">
        <v>68</v>
      </c>
      <c r="BF478" t="s">
        <v>75</v>
      </c>
      <c r="BG478">
        <v>1.1399999999999999</v>
      </c>
      <c r="BH478">
        <v>0</v>
      </c>
      <c r="BI478" s="1">
        <v>45824.447717673611</v>
      </c>
      <c r="BJ478">
        <v>3.6</v>
      </c>
      <c r="BK478">
        <v>0.9153</v>
      </c>
      <c r="BL478" s="36">
        <f>HLOOKUP($A478,차량별코스!$E$1:$AZ$20,_xlfn.XLOOKUP(탕데이터!$I478,차량별코스!$D$2:$D$20,차량별코스!$A$2:$A$20),0)</f>
        <v>8</v>
      </c>
      <c r="BM478">
        <f t="shared" si="111"/>
        <v>4019.2069999999999</v>
      </c>
      <c r="BN478">
        <f t="shared" si="112"/>
        <v>607.79499999999996</v>
      </c>
      <c r="BO478">
        <f>IF(COUNTIFS($BL$2:$BL478,$BL478,$O$2:$O478,$O478,$G$2:$G478,$G478)=1,_xlfn.MAXIFS($BO$2:$BO477,$O$2:$O477,$O478,$G$2:$G477,$G478)+1,_xlfn.MAXIFS($BO$2:$BO477,$O$2:$O477,$O478,$G$2:$G477,$G478))</f>
        <v>8</v>
      </c>
      <c r="BP478">
        <f t="shared" si="113"/>
        <v>7625.8619999999992</v>
      </c>
      <c r="BQ478">
        <f t="shared" si="114"/>
        <v>339.12599999999998</v>
      </c>
      <c r="BR478">
        <f t="shared" si="115"/>
        <v>467.76</v>
      </c>
      <c r="BS478">
        <f t="shared" si="116"/>
        <v>491.14800000000002</v>
      </c>
      <c r="BT478">
        <f t="shared" si="117"/>
        <v>187.10400000000001</v>
      </c>
      <c r="BU478">
        <f t="shared" si="118"/>
        <v>0</v>
      </c>
      <c r="BV478">
        <f t="shared" si="119"/>
        <v>0</v>
      </c>
      <c r="BW478">
        <f t="shared" si="120"/>
        <v>9110.9999999999982</v>
      </c>
      <c r="BX478">
        <f t="shared" si="121"/>
        <v>7720</v>
      </c>
      <c r="BY478" t="str">
        <f t="shared" si="122"/>
        <v>직행1</v>
      </c>
      <c r="BZ478">
        <f t="shared" si="123"/>
        <v>8</v>
      </c>
    </row>
    <row r="479" spans="1:78" x14ac:dyDescent="0.3">
      <c r="A479" s="32">
        <f t="shared" si="110"/>
        <v>45824</v>
      </c>
      <c r="B479" s="1">
        <v>45824.387766203705</v>
      </c>
      <c r="C479" t="s">
        <v>60</v>
      </c>
      <c r="D479" t="s">
        <v>60</v>
      </c>
      <c r="E479" t="s">
        <v>60</v>
      </c>
      <c r="F479" t="s">
        <v>61</v>
      </c>
      <c r="G479" t="s">
        <v>62</v>
      </c>
      <c r="H479" t="s">
        <v>63</v>
      </c>
      <c r="I479" t="s">
        <v>78</v>
      </c>
      <c r="J479" t="s">
        <v>65</v>
      </c>
      <c r="K479" t="s">
        <v>66</v>
      </c>
      <c r="L479">
        <v>15</v>
      </c>
      <c r="M479">
        <v>3</v>
      </c>
      <c r="N479">
        <v>168</v>
      </c>
      <c r="O479">
        <v>7720</v>
      </c>
      <c r="P479" t="s">
        <v>245</v>
      </c>
      <c r="Q479" s="1">
        <v>45786.607561342593</v>
      </c>
      <c r="R479">
        <v>39.773000000000003</v>
      </c>
      <c r="S479">
        <v>13.369</v>
      </c>
      <c r="T479">
        <v>2.9750000000000001</v>
      </c>
      <c r="U479">
        <v>5134</v>
      </c>
      <c r="V479">
        <v>203</v>
      </c>
      <c r="W479">
        <v>1494</v>
      </c>
      <c r="X479">
        <v>1192</v>
      </c>
      <c r="Y479">
        <v>0</v>
      </c>
      <c r="Z479">
        <v>6</v>
      </c>
      <c r="AA479">
        <v>1</v>
      </c>
      <c r="AB479">
        <v>176</v>
      </c>
      <c r="AC479">
        <v>88</v>
      </c>
      <c r="AD479">
        <v>27.89</v>
      </c>
      <c r="AE479">
        <v>41.659202999999998</v>
      </c>
      <c r="AF479">
        <v>93</v>
      </c>
      <c r="AG479">
        <v>2</v>
      </c>
      <c r="AH479">
        <v>3.1</v>
      </c>
      <c r="AI479">
        <v>1.6</v>
      </c>
      <c r="AJ479">
        <v>0.3</v>
      </c>
      <c r="AK479">
        <v>0</v>
      </c>
      <c r="AL479">
        <v>0</v>
      </c>
      <c r="AM479">
        <v>2.61</v>
      </c>
      <c r="AN479">
        <v>40.799999999999997</v>
      </c>
      <c r="AO479">
        <v>3.9540000000000002</v>
      </c>
      <c r="AP479">
        <v>29.1</v>
      </c>
      <c r="AQ479">
        <v>0.27700000000000002</v>
      </c>
      <c r="AR479">
        <v>0</v>
      </c>
      <c r="AS479">
        <v>15.086</v>
      </c>
      <c r="AT479">
        <v>79.05</v>
      </c>
      <c r="AU479">
        <v>1.7</v>
      </c>
      <c r="AV479">
        <v>2.6349999999999998</v>
      </c>
      <c r="AW479">
        <v>1.36</v>
      </c>
      <c r="AX479">
        <v>0.255</v>
      </c>
      <c r="AY479">
        <v>0</v>
      </c>
      <c r="AZ479">
        <v>0</v>
      </c>
      <c r="BA479">
        <v>380</v>
      </c>
      <c r="BB479">
        <v>0</v>
      </c>
      <c r="BC479" t="s">
        <v>74</v>
      </c>
      <c r="BD479">
        <v>0</v>
      </c>
      <c r="BE479" t="s">
        <v>68</v>
      </c>
      <c r="BF479" t="s">
        <v>75</v>
      </c>
      <c r="BG479">
        <v>1.1399999999999999</v>
      </c>
      <c r="BH479">
        <v>0</v>
      </c>
      <c r="BI479" s="1">
        <v>45824.447717673611</v>
      </c>
      <c r="BJ479">
        <v>3.6</v>
      </c>
      <c r="BK479">
        <v>0.82640000000000002</v>
      </c>
      <c r="BL479" s="36">
        <f>HLOOKUP($A479,차량별코스!$E$1:$AZ$20,_xlfn.XLOOKUP(탕데이터!$I479,차량별코스!$D$2:$D$20,차량별코스!$A$2:$A$20),0)</f>
        <v>9</v>
      </c>
      <c r="BM479">
        <f t="shared" si="111"/>
        <v>4019.2069999999999</v>
      </c>
      <c r="BN479">
        <f t="shared" si="112"/>
        <v>373.04399999999998</v>
      </c>
      <c r="BO479">
        <f>IF(COUNTIFS($BL$2:$BL479,$BL479,$O$2:$O479,$O479,$G$2:$G479,$G479)=1,_xlfn.MAXIFS($BO$2:$BO478,$O$2:$O478,$O479,$G$2:$G478,$G479)+1,_xlfn.MAXIFS($BO$2:$BO478,$O$2:$O478,$O479,$G$2:$G478,$G479))</f>
        <v>8</v>
      </c>
      <c r="BP479">
        <f t="shared" si="113"/>
        <v>3077.62</v>
      </c>
      <c r="BQ479">
        <f t="shared" si="114"/>
        <v>102.68</v>
      </c>
      <c r="BR479">
        <f t="shared" si="115"/>
        <v>159.154</v>
      </c>
      <c r="BS479">
        <f t="shared" si="116"/>
        <v>82.144000000000005</v>
      </c>
      <c r="BT479">
        <f t="shared" si="117"/>
        <v>15.402000000000001</v>
      </c>
      <c r="BU479">
        <f t="shared" si="118"/>
        <v>0</v>
      </c>
      <c r="BV479">
        <f t="shared" si="119"/>
        <v>0</v>
      </c>
      <c r="BW479">
        <f t="shared" si="120"/>
        <v>3437</v>
      </c>
      <c r="BX479">
        <f t="shared" si="121"/>
        <v>7720</v>
      </c>
      <c r="BY479" t="str">
        <f t="shared" si="122"/>
        <v>직행1</v>
      </c>
      <c r="BZ479">
        <f t="shared" si="123"/>
        <v>9</v>
      </c>
    </row>
    <row r="480" spans="1:78" x14ac:dyDescent="0.3">
      <c r="A480" s="32">
        <f t="shared" si="110"/>
        <v>45809</v>
      </c>
      <c r="B480" s="1">
        <v>45809.304629629631</v>
      </c>
      <c r="C480" t="s">
        <v>60</v>
      </c>
      <c r="D480" t="s">
        <v>60</v>
      </c>
      <c r="E480" t="s">
        <v>60</v>
      </c>
      <c r="F480" t="s">
        <v>61</v>
      </c>
      <c r="G480" t="s">
        <v>62</v>
      </c>
      <c r="H480" t="s">
        <v>63</v>
      </c>
      <c r="I480" t="s">
        <v>79</v>
      </c>
      <c r="J480" t="s">
        <v>65</v>
      </c>
      <c r="K480" t="s">
        <v>66</v>
      </c>
      <c r="L480">
        <v>15</v>
      </c>
      <c r="M480">
        <v>3</v>
      </c>
      <c r="N480">
        <v>168</v>
      </c>
      <c r="O480">
        <v>6870</v>
      </c>
      <c r="P480" t="s">
        <v>246</v>
      </c>
      <c r="Q480" s="1">
        <v>45786.607562962963</v>
      </c>
      <c r="R480">
        <v>16.254000000000001</v>
      </c>
      <c r="S480">
        <v>5.1849999999999996</v>
      </c>
      <c r="T480">
        <v>3.1349999999999998</v>
      </c>
      <c r="U480">
        <v>1824</v>
      </c>
      <c r="V480">
        <v>98</v>
      </c>
      <c r="W480">
        <v>494</v>
      </c>
      <c r="X480">
        <v>290</v>
      </c>
      <c r="Y480">
        <v>0</v>
      </c>
      <c r="Z480">
        <v>2</v>
      </c>
      <c r="AA480">
        <v>0</v>
      </c>
      <c r="AB480">
        <v>0</v>
      </c>
      <c r="AC480">
        <v>95</v>
      </c>
      <c r="AD480">
        <v>32.08</v>
      </c>
      <c r="AE480">
        <v>47.495485000000002</v>
      </c>
      <c r="AF480">
        <v>95.3</v>
      </c>
      <c r="AG480">
        <v>1.1000000000000001</v>
      </c>
      <c r="AH480">
        <v>1.7</v>
      </c>
      <c r="AI480">
        <v>0.9</v>
      </c>
      <c r="AJ480">
        <v>0.9</v>
      </c>
      <c r="AK480">
        <v>0</v>
      </c>
      <c r="AL480">
        <v>0</v>
      </c>
      <c r="AM480">
        <v>2.75</v>
      </c>
      <c r="AN480">
        <v>44.817999999999998</v>
      </c>
      <c r="AO480">
        <v>5.3730000000000002</v>
      </c>
      <c r="AP480">
        <v>27.082999999999998</v>
      </c>
      <c r="AQ480">
        <v>0.123</v>
      </c>
      <c r="AR480">
        <v>0</v>
      </c>
      <c r="AS480">
        <v>12.305</v>
      </c>
      <c r="AT480">
        <v>28.59</v>
      </c>
      <c r="AU480">
        <v>0.33</v>
      </c>
      <c r="AV480">
        <v>0.51</v>
      </c>
      <c r="AW480">
        <v>0.27</v>
      </c>
      <c r="AX480">
        <v>0.27</v>
      </c>
      <c r="AY480">
        <v>0</v>
      </c>
      <c r="AZ480">
        <v>0</v>
      </c>
      <c r="BA480">
        <v>126</v>
      </c>
      <c r="BB480">
        <v>0</v>
      </c>
      <c r="BC480" t="s">
        <v>74</v>
      </c>
      <c r="BD480">
        <v>0</v>
      </c>
      <c r="BE480" t="s">
        <v>68</v>
      </c>
      <c r="BF480" t="s">
        <v>75</v>
      </c>
      <c r="BG480">
        <v>1.1399999999999999</v>
      </c>
      <c r="BH480">
        <v>0</v>
      </c>
      <c r="BI480" s="1">
        <v>45823.877712766203</v>
      </c>
      <c r="BJ480">
        <v>3.6</v>
      </c>
      <c r="BK480">
        <v>0.87080000000000002</v>
      </c>
      <c r="BL480" s="36">
        <f>HLOOKUP($A480,차량별코스!$E$1:$AZ$20,_xlfn.XLOOKUP(탕데이터!$I480,차량별코스!$D$2:$D$20,차량별코스!$A$2:$A$20),0)</f>
        <v>2</v>
      </c>
      <c r="BM480">
        <f t="shared" si="111"/>
        <v>503.13699999999994</v>
      </c>
      <c r="BN480">
        <f t="shared" si="112"/>
        <v>346.70799999999997</v>
      </c>
      <c r="BO480">
        <f>IF(COUNTIFS($BL$2:$BL480,$BL480,$O$2:$O480,$O480,$G$2:$G480,$G480)=1,_xlfn.MAXIFS($BO$2:$BO479,$O$2:$O479,$O480,$G$2:$G479,$G480)+1,_xlfn.MAXIFS($BO$2:$BO479,$O$2:$O479,$O480,$G$2:$G479,$G480))</f>
        <v>1</v>
      </c>
      <c r="BP480">
        <f t="shared" si="113"/>
        <v>1146.2719999999999</v>
      </c>
      <c r="BQ480">
        <f t="shared" si="114"/>
        <v>20.064000000000004</v>
      </c>
      <c r="BR480">
        <f t="shared" si="115"/>
        <v>31.008000000000003</v>
      </c>
      <c r="BS480">
        <f t="shared" si="116"/>
        <v>16.416</v>
      </c>
      <c r="BT480">
        <f t="shared" si="117"/>
        <v>16.416</v>
      </c>
      <c r="BU480">
        <f t="shared" si="118"/>
        <v>0</v>
      </c>
      <c r="BV480">
        <f t="shared" si="119"/>
        <v>0</v>
      </c>
      <c r="BW480">
        <f t="shared" si="120"/>
        <v>1230.1759999999999</v>
      </c>
      <c r="BX480">
        <f t="shared" si="121"/>
        <v>6870</v>
      </c>
      <c r="BY480" t="str">
        <f t="shared" si="122"/>
        <v>직행1</v>
      </c>
      <c r="BZ480">
        <f t="shared" si="123"/>
        <v>2</v>
      </c>
    </row>
    <row r="481" spans="1:78" x14ac:dyDescent="0.3">
      <c r="A481" s="32">
        <f t="shared" si="110"/>
        <v>45809</v>
      </c>
      <c r="B481" s="1">
        <v>45809.329444444447</v>
      </c>
      <c r="C481" t="s">
        <v>60</v>
      </c>
      <c r="D481" t="s">
        <v>60</v>
      </c>
      <c r="E481" t="s">
        <v>60</v>
      </c>
      <c r="F481" t="s">
        <v>61</v>
      </c>
      <c r="G481" t="s">
        <v>62</v>
      </c>
      <c r="H481" t="s">
        <v>63</v>
      </c>
      <c r="I481" t="s">
        <v>79</v>
      </c>
      <c r="J481" t="s">
        <v>65</v>
      </c>
      <c r="K481" t="s">
        <v>66</v>
      </c>
      <c r="L481">
        <v>15</v>
      </c>
      <c r="M481">
        <v>3</v>
      </c>
      <c r="N481">
        <v>168</v>
      </c>
      <c r="O481">
        <v>6870</v>
      </c>
      <c r="P481" t="s">
        <v>246</v>
      </c>
      <c r="Q481" s="1">
        <v>45786.607562962963</v>
      </c>
      <c r="R481">
        <v>23.347999999999999</v>
      </c>
      <c r="S481">
        <v>7.0140000000000002</v>
      </c>
      <c r="T481">
        <v>3.3290000000000002</v>
      </c>
      <c r="U481">
        <v>2211</v>
      </c>
      <c r="V481">
        <v>63</v>
      </c>
      <c r="W481">
        <v>450</v>
      </c>
      <c r="X481">
        <v>657</v>
      </c>
      <c r="Y481">
        <v>0</v>
      </c>
      <c r="Z481">
        <v>0</v>
      </c>
      <c r="AA481">
        <v>0</v>
      </c>
      <c r="AB481">
        <v>0</v>
      </c>
      <c r="AC481">
        <v>89</v>
      </c>
      <c r="AD481">
        <v>38.020000000000003</v>
      </c>
      <c r="AE481">
        <v>49.501130000000003</v>
      </c>
      <c r="AF481">
        <v>94.2</v>
      </c>
      <c r="AG481">
        <v>1</v>
      </c>
      <c r="AH481">
        <v>1.8</v>
      </c>
      <c r="AI481">
        <v>2.6</v>
      </c>
      <c r="AJ481">
        <v>0.4</v>
      </c>
      <c r="AK481">
        <v>0</v>
      </c>
      <c r="AL481">
        <v>0</v>
      </c>
      <c r="AM481">
        <v>2.92</v>
      </c>
      <c r="AN481">
        <v>43.783000000000001</v>
      </c>
      <c r="AO481">
        <v>2.8490000000000002</v>
      </c>
      <c r="AP481">
        <v>20.353000000000002</v>
      </c>
      <c r="AQ481">
        <v>0.25700000000000001</v>
      </c>
      <c r="AR481">
        <v>0</v>
      </c>
      <c r="AS481">
        <v>0</v>
      </c>
      <c r="AT481">
        <v>34.54</v>
      </c>
      <c r="AU481">
        <v>0.36699999999999999</v>
      </c>
      <c r="AV481">
        <v>0.66</v>
      </c>
      <c r="AW481">
        <v>0.95299999999999996</v>
      </c>
      <c r="AX481">
        <v>0.14699999999999999</v>
      </c>
      <c r="AY481">
        <v>0</v>
      </c>
      <c r="AZ481">
        <v>0</v>
      </c>
      <c r="BA481">
        <v>229</v>
      </c>
      <c r="BB481">
        <v>0</v>
      </c>
      <c r="BC481" t="s">
        <v>74</v>
      </c>
      <c r="BD481">
        <v>0</v>
      </c>
      <c r="BE481" t="s">
        <v>68</v>
      </c>
      <c r="BF481" t="s">
        <v>75</v>
      </c>
      <c r="BG481">
        <v>1.1399999999999999</v>
      </c>
      <c r="BH481">
        <v>0</v>
      </c>
      <c r="BI481" s="1">
        <v>45823.877712766203</v>
      </c>
      <c r="BJ481">
        <v>3.6</v>
      </c>
      <c r="BK481">
        <v>0.92469999999999997</v>
      </c>
      <c r="BL481" s="36">
        <f>HLOOKUP($A481,차량별코스!$E$1:$AZ$20,_xlfn.XLOOKUP(탕데이터!$I481,차량별코스!$D$2:$D$20,차량별코스!$A$2:$A$20),0)</f>
        <v>2</v>
      </c>
      <c r="BM481">
        <f t="shared" si="111"/>
        <v>503.13699999999994</v>
      </c>
      <c r="BN481">
        <f t="shared" si="112"/>
        <v>346.70799999999997</v>
      </c>
      <c r="BO481">
        <f>IF(COUNTIFS($BL$2:$BL481,$BL481,$O$2:$O481,$O481,$G$2:$G481,$G481)=1,_xlfn.MAXIFS($BO$2:$BO480,$O$2:$O480,$O481,$G$2:$G480,$G481)+1,_xlfn.MAXIFS($BO$2:$BO480,$O$2:$O480,$O481,$G$2:$G480,$G481))</f>
        <v>1</v>
      </c>
      <c r="BP481">
        <f t="shared" si="113"/>
        <v>1569.7620000000002</v>
      </c>
      <c r="BQ481">
        <f t="shared" si="114"/>
        <v>22.11</v>
      </c>
      <c r="BR481">
        <f t="shared" si="115"/>
        <v>39.798000000000002</v>
      </c>
      <c r="BS481">
        <f t="shared" si="116"/>
        <v>57.486000000000004</v>
      </c>
      <c r="BT481">
        <f t="shared" si="117"/>
        <v>8.8439999999999994</v>
      </c>
      <c r="BU481">
        <f t="shared" si="118"/>
        <v>0</v>
      </c>
      <c r="BV481">
        <f t="shared" si="119"/>
        <v>0</v>
      </c>
      <c r="BW481">
        <f t="shared" si="120"/>
        <v>1698.0000000000002</v>
      </c>
      <c r="BX481">
        <f t="shared" si="121"/>
        <v>6870</v>
      </c>
      <c r="BY481" t="str">
        <f t="shared" si="122"/>
        <v>직행1</v>
      </c>
      <c r="BZ481">
        <f t="shared" si="123"/>
        <v>2</v>
      </c>
    </row>
    <row r="482" spans="1:78" x14ac:dyDescent="0.3">
      <c r="A482" s="32">
        <f t="shared" si="110"/>
        <v>45809</v>
      </c>
      <c r="B482" s="1">
        <v>45809.357766203706</v>
      </c>
      <c r="C482" t="s">
        <v>60</v>
      </c>
      <c r="D482" t="s">
        <v>60</v>
      </c>
      <c r="E482" t="s">
        <v>60</v>
      </c>
      <c r="F482" t="s">
        <v>61</v>
      </c>
      <c r="G482" t="s">
        <v>62</v>
      </c>
      <c r="H482" t="s">
        <v>63</v>
      </c>
      <c r="I482" t="s">
        <v>79</v>
      </c>
      <c r="J482" t="s">
        <v>65</v>
      </c>
      <c r="K482" t="s">
        <v>66</v>
      </c>
      <c r="L482">
        <v>15</v>
      </c>
      <c r="M482">
        <v>3</v>
      </c>
      <c r="N482">
        <v>168</v>
      </c>
      <c r="O482">
        <v>6870</v>
      </c>
      <c r="P482" t="s">
        <v>246</v>
      </c>
      <c r="Q482" s="1">
        <v>45786.607562962963</v>
      </c>
      <c r="R482">
        <v>32.325000000000003</v>
      </c>
      <c r="S482">
        <v>8.6989999999999998</v>
      </c>
      <c r="T482">
        <v>3.7160000000000002</v>
      </c>
      <c r="U482">
        <v>2437</v>
      </c>
      <c r="V482">
        <v>30</v>
      </c>
      <c r="W482">
        <v>97</v>
      </c>
      <c r="X482">
        <v>897</v>
      </c>
      <c r="Y482">
        <v>0</v>
      </c>
      <c r="Z482">
        <v>4</v>
      </c>
      <c r="AA482">
        <v>0</v>
      </c>
      <c r="AB482">
        <v>0</v>
      </c>
      <c r="AC482">
        <v>92</v>
      </c>
      <c r="AD482">
        <v>47.75</v>
      </c>
      <c r="AE482">
        <v>50.376596999999997</v>
      </c>
      <c r="AF482">
        <v>88</v>
      </c>
      <c r="AG482">
        <v>3.4</v>
      </c>
      <c r="AH482">
        <v>3.5</v>
      </c>
      <c r="AI482">
        <v>4.4000000000000004</v>
      </c>
      <c r="AJ482">
        <v>0.7</v>
      </c>
      <c r="AK482">
        <v>0</v>
      </c>
      <c r="AL482">
        <v>0</v>
      </c>
      <c r="AM482">
        <v>3.26</v>
      </c>
      <c r="AN482">
        <v>39.418999999999997</v>
      </c>
      <c r="AO482">
        <v>1.2310000000000001</v>
      </c>
      <c r="AP482">
        <v>3.98</v>
      </c>
      <c r="AQ482">
        <v>0.247</v>
      </c>
      <c r="AR482">
        <v>0</v>
      </c>
      <c r="AS482">
        <v>12.374000000000001</v>
      </c>
      <c r="AT482">
        <v>35.200000000000003</v>
      </c>
      <c r="AU482">
        <v>1.36</v>
      </c>
      <c r="AV482">
        <v>1.4</v>
      </c>
      <c r="AW482">
        <v>1.76</v>
      </c>
      <c r="AX482">
        <v>0.28000000000000003</v>
      </c>
      <c r="AY482">
        <v>0</v>
      </c>
      <c r="AZ482">
        <v>0</v>
      </c>
      <c r="BA482">
        <v>319</v>
      </c>
      <c r="BB482">
        <v>0</v>
      </c>
      <c r="BC482" t="s">
        <v>74</v>
      </c>
      <c r="BD482">
        <v>0</v>
      </c>
      <c r="BE482" t="s">
        <v>68</v>
      </c>
      <c r="BF482" t="s">
        <v>75</v>
      </c>
      <c r="BG482">
        <v>1.1399999999999999</v>
      </c>
      <c r="BH482">
        <v>0</v>
      </c>
      <c r="BI482" s="1">
        <v>45823.877712766203</v>
      </c>
      <c r="BJ482">
        <v>3.6</v>
      </c>
      <c r="BK482">
        <v>1.0322</v>
      </c>
      <c r="BL482" s="36">
        <f>HLOOKUP($A482,차량별코스!$E$1:$AZ$20,_xlfn.XLOOKUP(탕데이터!$I482,차량별코스!$D$2:$D$20,차량별코스!$A$2:$A$20),0)</f>
        <v>2</v>
      </c>
      <c r="BM482">
        <f t="shared" si="111"/>
        <v>503.13699999999994</v>
      </c>
      <c r="BN482">
        <f t="shared" si="112"/>
        <v>346.70799999999997</v>
      </c>
      <c r="BO482">
        <f>IF(COUNTIFS($BL$2:$BL482,$BL482,$O$2:$O482,$O482,$G$2:$G482,$G482)=1,_xlfn.MAXIFS($BO$2:$BO481,$O$2:$O481,$O482,$G$2:$G481,$G482)+1,_xlfn.MAXIFS($BO$2:$BO481,$O$2:$O481,$O482,$G$2:$G481,$G482))</f>
        <v>1</v>
      </c>
      <c r="BP482">
        <f t="shared" si="113"/>
        <v>2017.56</v>
      </c>
      <c r="BQ482">
        <f t="shared" si="114"/>
        <v>82.858000000000004</v>
      </c>
      <c r="BR482">
        <f t="shared" si="115"/>
        <v>85.295000000000002</v>
      </c>
      <c r="BS482">
        <f t="shared" si="116"/>
        <v>107.22800000000001</v>
      </c>
      <c r="BT482">
        <f t="shared" si="117"/>
        <v>17.058999999999997</v>
      </c>
      <c r="BU482">
        <f t="shared" si="118"/>
        <v>0</v>
      </c>
      <c r="BV482">
        <f t="shared" si="119"/>
        <v>0</v>
      </c>
      <c r="BW482">
        <f t="shared" si="120"/>
        <v>2310.0000000000005</v>
      </c>
      <c r="BX482">
        <f t="shared" si="121"/>
        <v>6870</v>
      </c>
      <c r="BY482" t="str">
        <f t="shared" si="122"/>
        <v>직행1</v>
      </c>
      <c r="BZ482">
        <f t="shared" si="123"/>
        <v>2</v>
      </c>
    </row>
    <row r="483" spans="1:78" x14ac:dyDescent="0.3">
      <c r="A483" s="32">
        <f t="shared" si="110"/>
        <v>45809</v>
      </c>
      <c r="B483" s="1">
        <v>45809.396041666667</v>
      </c>
      <c r="C483" t="s">
        <v>60</v>
      </c>
      <c r="D483" t="s">
        <v>60</v>
      </c>
      <c r="E483" t="s">
        <v>60</v>
      </c>
      <c r="F483" t="s">
        <v>61</v>
      </c>
      <c r="G483" t="s">
        <v>62</v>
      </c>
      <c r="H483" t="s">
        <v>63</v>
      </c>
      <c r="I483" t="s">
        <v>79</v>
      </c>
      <c r="J483" t="s">
        <v>65</v>
      </c>
      <c r="K483" t="s">
        <v>66</v>
      </c>
      <c r="L483">
        <v>15</v>
      </c>
      <c r="M483">
        <v>3</v>
      </c>
      <c r="N483">
        <v>168</v>
      </c>
      <c r="O483">
        <v>6870</v>
      </c>
      <c r="P483" t="s">
        <v>246</v>
      </c>
      <c r="Q483" s="1">
        <v>45786.607562962963</v>
      </c>
      <c r="R483">
        <v>25.364000000000001</v>
      </c>
      <c r="S483">
        <v>6.5830000000000002</v>
      </c>
      <c r="T483">
        <v>3.8530000000000002</v>
      </c>
      <c r="U483">
        <v>2454</v>
      </c>
      <c r="V483">
        <v>32</v>
      </c>
      <c r="W483">
        <v>391</v>
      </c>
      <c r="X483">
        <v>758</v>
      </c>
      <c r="Y483">
        <v>0</v>
      </c>
      <c r="Z483">
        <v>8</v>
      </c>
      <c r="AA483">
        <v>0</v>
      </c>
      <c r="AB483">
        <v>0</v>
      </c>
      <c r="AC483">
        <v>84</v>
      </c>
      <c r="AD483">
        <v>37.21</v>
      </c>
      <c r="AE483">
        <v>44.958319000000003</v>
      </c>
      <c r="AF483">
        <v>96</v>
      </c>
      <c r="AG483">
        <v>1.4</v>
      </c>
      <c r="AH483">
        <v>1.4</v>
      </c>
      <c r="AI483">
        <v>1.1000000000000001</v>
      </c>
      <c r="AJ483">
        <v>0.1</v>
      </c>
      <c r="AK483">
        <v>0</v>
      </c>
      <c r="AL483">
        <v>0</v>
      </c>
      <c r="AM483">
        <v>3.38</v>
      </c>
      <c r="AN483">
        <v>32.872999999999998</v>
      </c>
      <c r="AO483">
        <v>1.304</v>
      </c>
      <c r="AP483">
        <v>15.933</v>
      </c>
      <c r="AQ483">
        <v>0.27600000000000002</v>
      </c>
      <c r="AR483">
        <v>0</v>
      </c>
      <c r="AS483">
        <v>31.541</v>
      </c>
      <c r="AT483">
        <v>38.4</v>
      </c>
      <c r="AU483">
        <v>0.56000000000000005</v>
      </c>
      <c r="AV483">
        <v>0.56000000000000005</v>
      </c>
      <c r="AW483">
        <v>0.44</v>
      </c>
      <c r="AX483">
        <v>0.04</v>
      </c>
      <c r="AY483">
        <v>0</v>
      </c>
      <c r="AZ483">
        <v>0</v>
      </c>
      <c r="BA483">
        <v>231</v>
      </c>
      <c r="BB483">
        <v>0</v>
      </c>
      <c r="BC483" t="s">
        <v>74</v>
      </c>
      <c r="BD483">
        <v>0</v>
      </c>
      <c r="BE483" t="s">
        <v>68</v>
      </c>
      <c r="BF483" t="s">
        <v>75</v>
      </c>
      <c r="BG483">
        <v>1.1399999999999999</v>
      </c>
      <c r="BH483">
        <v>0</v>
      </c>
      <c r="BI483" s="1">
        <v>45823.877712766203</v>
      </c>
      <c r="BJ483">
        <v>3.6</v>
      </c>
      <c r="BK483">
        <v>1.0703</v>
      </c>
      <c r="BL483" s="36">
        <f>HLOOKUP($A483,차량별코스!$E$1:$AZ$20,_xlfn.XLOOKUP(탕데이터!$I483,차량별코스!$D$2:$D$20,차량별코스!$A$2:$A$20),0)</f>
        <v>2</v>
      </c>
      <c r="BM483">
        <f t="shared" si="111"/>
        <v>503.13699999999994</v>
      </c>
      <c r="BN483">
        <f t="shared" si="112"/>
        <v>346.70799999999997</v>
      </c>
      <c r="BO483">
        <f>IF(COUNTIFS($BL$2:$BL483,$BL483,$O$2:$O483,$O483,$G$2:$G483,$G483)=1,_xlfn.MAXIFS($BO$2:$BO482,$O$2:$O482,$O483,$G$2:$G482,$G483)+1,_xlfn.MAXIFS($BO$2:$BO482,$O$2:$O482,$O483,$G$2:$G482,$G483))</f>
        <v>1</v>
      </c>
      <c r="BP483">
        <f t="shared" si="113"/>
        <v>1932.8399999999997</v>
      </c>
      <c r="BQ483">
        <f t="shared" si="114"/>
        <v>34.355999999999995</v>
      </c>
      <c r="BR483">
        <f t="shared" si="115"/>
        <v>34.355999999999995</v>
      </c>
      <c r="BS483">
        <f t="shared" si="116"/>
        <v>26.994000000000003</v>
      </c>
      <c r="BT483">
        <f t="shared" si="117"/>
        <v>2.4540000000000002</v>
      </c>
      <c r="BU483">
        <f t="shared" si="118"/>
        <v>0</v>
      </c>
      <c r="BV483">
        <f t="shared" si="119"/>
        <v>0</v>
      </c>
      <c r="BW483">
        <f t="shared" si="120"/>
        <v>2030.9999999999995</v>
      </c>
      <c r="BX483">
        <f t="shared" si="121"/>
        <v>6870</v>
      </c>
      <c r="BY483" t="str">
        <f t="shared" si="122"/>
        <v>직행1</v>
      </c>
      <c r="BZ483">
        <f t="shared" si="123"/>
        <v>2</v>
      </c>
    </row>
    <row r="484" spans="1:78" x14ac:dyDescent="0.3">
      <c r="A484" s="32">
        <f t="shared" si="110"/>
        <v>45809</v>
      </c>
      <c r="B484" s="1">
        <v>45809.492083333331</v>
      </c>
      <c r="C484" t="s">
        <v>60</v>
      </c>
      <c r="D484" t="s">
        <v>60</v>
      </c>
      <c r="E484" t="s">
        <v>60</v>
      </c>
      <c r="F484" t="s">
        <v>61</v>
      </c>
      <c r="G484" t="s">
        <v>62</v>
      </c>
      <c r="H484" t="s">
        <v>63</v>
      </c>
      <c r="I484" t="s">
        <v>79</v>
      </c>
      <c r="J484" t="s">
        <v>65</v>
      </c>
      <c r="K484" t="s">
        <v>66</v>
      </c>
      <c r="L484">
        <v>15</v>
      </c>
      <c r="M484">
        <v>3</v>
      </c>
      <c r="N484">
        <v>168</v>
      </c>
      <c r="O484">
        <v>6870</v>
      </c>
      <c r="P484" t="s">
        <v>246</v>
      </c>
      <c r="Q484" s="1">
        <v>45786.607562962963</v>
      </c>
      <c r="R484">
        <v>120.84399999999999</v>
      </c>
      <c r="S484">
        <v>52.472000000000001</v>
      </c>
      <c r="T484">
        <v>2.3029999999999999</v>
      </c>
      <c r="U484">
        <v>17491</v>
      </c>
      <c r="V484">
        <v>266</v>
      </c>
      <c r="W484">
        <v>7188</v>
      </c>
      <c r="X484">
        <v>3012</v>
      </c>
      <c r="Y484">
        <v>1</v>
      </c>
      <c r="Z484">
        <v>40</v>
      </c>
      <c r="AA484">
        <v>4</v>
      </c>
      <c r="AB484">
        <v>2588</v>
      </c>
      <c r="AC484">
        <v>101</v>
      </c>
      <c r="AD484">
        <v>24.87</v>
      </c>
      <c r="AE484">
        <v>43.343446</v>
      </c>
      <c r="AF484">
        <v>88.4</v>
      </c>
      <c r="AG484">
        <v>3.4</v>
      </c>
      <c r="AH484">
        <v>4.5</v>
      </c>
      <c r="AI484">
        <v>2.9</v>
      </c>
      <c r="AJ484">
        <v>0.7</v>
      </c>
      <c r="AK484">
        <v>0</v>
      </c>
      <c r="AL484">
        <v>0</v>
      </c>
      <c r="AM484">
        <v>2.02</v>
      </c>
      <c r="AN484">
        <v>57.478000000000002</v>
      </c>
      <c r="AO484">
        <v>1.5209999999999999</v>
      </c>
      <c r="AP484">
        <v>41.094999999999999</v>
      </c>
      <c r="AQ484">
        <v>0.248</v>
      </c>
      <c r="AR484">
        <v>0.82799999999999996</v>
      </c>
      <c r="AS484">
        <v>33.100999999999999</v>
      </c>
      <c r="AT484">
        <v>256.36</v>
      </c>
      <c r="AU484">
        <v>9.86</v>
      </c>
      <c r="AV484">
        <v>13.05</v>
      </c>
      <c r="AW484">
        <v>8.41</v>
      </c>
      <c r="AX484">
        <v>2.0299999999999998</v>
      </c>
      <c r="AY484">
        <v>0</v>
      </c>
      <c r="AZ484">
        <v>0</v>
      </c>
      <c r="BA484">
        <v>1174</v>
      </c>
      <c r="BB484">
        <v>0</v>
      </c>
      <c r="BC484" t="s">
        <v>74</v>
      </c>
      <c r="BD484">
        <v>0</v>
      </c>
      <c r="BE484" t="s">
        <v>68</v>
      </c>
      <c r="BF484" t="s">
        <v>75</v>
      </c>
      <c r="BG484">
        <v>1.1399999999999999</v>
      </c>
      <c r="BH484">
        <v>0</v>
      </c>
      <c r="BI484" s="1">
        <v>45823.877712766203</v>
      </c>
      <c r="BJ484">
        <v>3.6</v>
      </c>
      <c r="BK484">
        <v>0.63970000000000005</v>
      </c>
      <c r="BL484" s="36">
        <f>HLOOKUP($A484,차량별코스!$E$1:$AZ$20,_xlfn.XLOOKUP(탕데이터!$I484,차량별코스!$D$2:$D$20,차량별코스!$A$2:$A$20),0)</f>
        <v>2</v>
      </c>
      <c r="BM484">
        <f t="shared" si="111"/>
        <v>503.13699999999994</v>
      </c>
      <c r="BN484">
        <f t="shared" si="112"/>
        <v>346.70799999999997</v>
      </c>
      <c r="BO484">
        <f>IF(COUNTIFS($BL$2:$BL484,$BL484,$O$2:$O484,$O484,$G$2:$G484,$G484)=1,_xlfn.MAXIFS($BO$2:$BO483,$O$2:$O483,$O484,$G$2:$G483,$G484)+1,_xlfn.MAXIFS($BO$2:$BO483,$O$2:$O483,$O484,$G$2:$G483,$G484))</f>
        <v>1</v>
      </c>
      <c r="BP484">
        <f t="shared" si="113"/>
        <v>8008.0439999999999</v>
      </c>
      <c r="BQ484">
        <f t="shared" si="114"/>
        <v>594.69400000000007</v>
      </c>
      <c r="BR484">
        <f t="shared" si="115"/>
        <v>787.09500000000003</v>
      </c>
      <c r="BS484">
        <f t="shared" si="116"/>
        <v>507.23899999999998</v>
      </c>
      <c r="BT484">
        <f t="shared" si="117"/>
        <v>122.43699999999998</v>
      </c>
      <c r="BU484">
        <f t="shared" si="118"/>
        <v>0</v>
      </c>
      <c r="BV484">
        <f t="shared" si="119"/>
        <v>0</v>
      </c>
      <c r="BW484">
        <f t="shared" si="120"/>
        <v>10019.508999999998</v>
      </c>
      <c r="BX484">
        <f t="shared" si="121"/>
        <v>6870</v>
      </c>
      <c r="BY484" t="str">
        <f t="shared" si="122"/>
        <v>직행1</v>
      </c>
      <c r="BZ484">
        <f t="shared" si="123"/>
        <v>2</v>
      </c>
    </row>
    <row r="485" spans="1:78" x14ac:dyDescent="0.3">
      <c r="A485" s="32">
        <f t="shared" si="110"/>
        <v>45809</v>
      </c>
      <c r="B485" s="1">
        <v>45809.694965277777</v>
      </c>
      <c r="C485" t="s">
        <v>60</v>
      </c>
      <c r="D485" t="s">
        <v>60</v>
      </c>
      <c r="E485" t="s">
        <v>60</v>
      </c>
      <c r="F485" t="s">
        <v>61</v>
      </c>
      <c r="G485" t="s">
        <v>62</v>
      </c>
      <c r="H485" t="s">
        <v>63</v>
      </c>
      <c r="I485" t="s">
        <v>79</v>
      </c>
      <c r="J485" t="s">
        <v>65</v>
      </c>
      <c r="K485" t="s">
        <v>66</v>
      </c>
      <c r="L485">
        <v>15</v>
      </c>
      <c r="M485">
        <v>3</v>
      </c>
      <c r="N485">
        <v>168</v>
      </c>
      <c r="O485">
        <v>6870</v>
      </c>
      <c r="P485" t="s">
        <v>246</v>
      </c>
      <c r="Q485" s="1">
        <v>45786.607562962963</v>
      </c>
      <c r="R485">
        <v>128.57300000000001</v>
      </c>
      <c r="S485">
        <v>38.231999999999999</v>
      </c>
      <c r="T485">
        <v>3.363</v>
      </c>
      <c r="U485">
        <v>11772</v>
      </c>
      <c r="V485">
        <v>4</v>
      </c>
      <c r="W485">
        <v>2307</v>
      </c>
      <c r="X485">
        <v>3154</v>
      </c>
      <c r="Y485">
        <v>0</v>
      </c>
      <c r="Z485">
        <v>29</v>
      </c>
      <c r="AA485">
        <v>0</v>
      </c>
      <c r="AB485">
        <v>0</v>
      </c>
      <c r="AC485">
        <v>90</v>
      </c>
      <c r="AD485">
        <v>39.32</v>
      </c>
      <c r="AE485">
        <v>48.923234000000001</v>
      </c>
      <c r="AF485">
        <v>83.2</v>
      </c>
      <c r="AG485">
        <v>4.0999999999999996</v>
      </c>
      <c r="AH485">
        <v>5.0999999999999996</v>
      </c>
      <c r="AI485">
        <v>6.7</v>
      </c>
      <c r="AJ485">
        <v>1</v>
      </c>
      <c r="AK485">
        <v>0</v>
      </c>
      <c r="AL485">
        <v>0</v>
      </c>
      <c r="AM485">
        <v>2.95</v>
      </c>
      <c r="AN485">
        <v>42.771000000000001</v>
      </c>
      <c r="AO485">
        <v>3.4000000000000002E-2</v>
      </c>
      <c r="AP485">
        <v>19.597000000000001</v>
      </c>
      <c r="AQ485">
        <v>0.24099999999999999</v>
      </c>
      <c r="AR485">
        <v>0</v>
      </c>
      <c r="AS485">
        <v>22.555</v>
      </c>
      <c r="AT485">
        <v>162.24</v>
      </c>
      <c r="AU485">
        <v>7.9950000000000001</v>
      </c>
      <c r="AV485">
        <v>9.9450000000000003</v>
      </c>
      <c r="AW485">
        <v>13.065</v>
      </c>
      <c r="AX485">
        <v>1.95</v>
      </c>
      <c r="AY485">
        <v>0</v>
      </c>
      <c r="AZ485">
        <v>0</v>
      </c>
      <c r="BA485">
        <v>1243</v>
      </c>
      <c r="BB485">
        <v>0</v>
      </c>
      <c r="BC485" t="s">
        <v>74</v>
      </c>
      <c r="BD485">
        <v>0</v>
      </c>
      <c r="BE485" t="s">
        <v>68</v>
      </c>
      <c r="BF485" t="s">
        <v>75</v>
      </c>
      <c r="BG485">
        <v>1.1399999999999999</v>
      </c>
      <c r="BH485">
        <v>0</v>
      </c>
      <c r="BI485" s="1">
        <v>45823.877712766203</v>
      </c>
      <c r="BJ485">
        <v>3.6</v>
      </c>
      <c r="BK485">
        <v>0.93420000000000003</v>
      </c>
      <c r="BL485" s="36">
        <f>HLOOKUP($A485,차량별코스!$E$1:$AZ$20,_xlfn.XLOOKUP(탕데이터!$I485,차량별코스!$D$2:$D$20,차량별코스!$A$2:$A$20),0)</f>
        <v>2</v>
      </c>
      <c r="BM485">
        <f t="shared" si="111"/>
        <v>503.13699999999994</v>
      </c>
      <c r="BN485">
        <f t="shared" si="112"/>
        <v>346.70799999999997</v>
      </c>
      <c r="BO485">
        <f>IF(COUNTIFS($BL$2:$BL485,$BL485,$O$2:$O485,$O485,$G$2:$G485,$G485)=1,_xlfn.MAXIFS($BO$2:$BO484,$O$2:$O484,$O485,$G$2:$G484,$G485)+1,_xlfn.MAXIFS($BO$2:$BO484,$O$2:$O484,$O485,$G$2:$G484,$G485))</f>
        <v>1</v>
      </c>
      <c r="BP485">
        <f t="shared" si="113"/>
        <v>7483.3040000000001</v>
      </c>
      <c r="BQ485">
        <f t="shared" si="114"/>
        <v>482.65199999999993</v>
      </c>
      <c r="BR485">
        <f t="shared" si="115"/>
        <v>600.37199999999996</v>
      </c>
      <c r="BS485">
        <f t="shared" si="116"/>
        <v>788.72400000000005</v>
      </c>
      <c r="BT485">
        <f t="shared" si="117"/>
        <v>117.72</v>
      </c>
      <c r="BU485">
        <f t="shared" si="118"/>
        <v>0</v>
      </c>
      <c r="BV485">
        <f t="shared" si="119"/>
        <v>0</v>
      </c>
      <c r="BW485">
        <f t="shared" si="120"/>
        <v>9472.771999999999</v>
      </c>
      <c r="BX485">
        <f t="shared" si="121"/>
        <v>6870</v>
      </c>
      <c r="BY485" t="str">
        <f t="shared" si="122"/>
        <v>직행1</v>
      </c>
      <c r="BZ485">
        <f t="shared" si="123"/>
        <v>2</v>
      </c>
    </row>
    <row r="486" spans="1:78" x14ac:dyDescent="0.3">
      <c r="A486" s="32">
        <f t="shared" si="110"/>
        <v>45810</v>
      </c>
      <c r="B486" s="1">
        <v>45810.339004629626</v>
      </c>
      <c r="C486" t="s">
        <v>60</v>
      </c>
      <c r="D486" t="s">
        <v>60</v>
      </c>
      <c r="E486" t="s">
        <v>60</v>
      </c>
      <c r="F486" t="s">
        <v>61</v>
      </c>
      <c r="G486" t="s">
        <v>62</v>
      </c>
      <c r="H486" t="s">
        <v>63</v>
      </c>
      <c r="I486" t="s">
        <v>79</v>
      </c>
      <c r="J486" t="s">
        <v>65</v>
      </c>
      <c r="K486" t="s">
        <v>66</v>
      </c>
      <c r="L486">
        <v>15</v>
      </c>
      <c r="M486">
        <v>3</v>
      </c>
      <c r="N486">
        <v>168</v>
      </c>
      <c r="O486">
        <v>6870</v>
      </c>
      <c r="P486" t="s">
        <v>246</v>
      </c>
      <c r="Q486" s="1">
        <v>45786.607562962963</v>
      </c>
      <c r="R486">
        <v>31.047000000000001</v>
      </c>
      <c r="S486">
        <v>8.9890000000000008</v>
      </c>
      <c r="T486">
        <v>3.4540000000000002</v>
      </c>
      <c r="U486">
        <v>3256</v>
      </c>
      <c r="V486">
        <v>425</v>
      </c>
      <c r="W486">
        <v>553</v>
      </c>
      <c r="X486">
        <v>725</v>
      </c>
      <c r="Y486">
        <v>0</v>
      </c>
      <c r="Z486">
        <v>0</v>
      </c>
      <c r="AA486">
        <v>0</v>
      </c>
      <c r="AB486">
        <v>0</v>
      </c>
      <c r="AC486">
        <v>85</v>
      </c>
      <c r="AD486">
        <v>34.33</v>
      </c>
      <c r="AE486">
        <v>49.064599999999999</v>
      </c>
      <c r="AF486">
        <v>96.8</v>
      </c>
      <c r="AG486">
        <v>0.8</v>
      </c>
      <c r="AH486">
        <v>1</v>
      </c>
      <c r="AI486">
        <v>1.3</v>
      </c>
      <c r="AJ486">
        <v>0</v>
      </c>
      <c r="AK486">
        <v>0</v>
      </c>
      <c r="AL486">
        <v>0</v>
      </c>
      <c r="AM486">
        <v>3.03</v>
      </c>
      <c r="AN486">
        <v>41.597000000000001</v>
      </c>
      <c r="AO486">
        <v>13.053000000000001</v>
      </c>
      <c r="AP486">
        <v>16.984000000000002</v>
      </c>
      <c r="AQ486">
        <v>0.22500000000000001</v>
      </c>
      <c r="AR486">
        <v>0</v>
      </c>
      <c r="AS486">
        <v>0</v>
      </c>
      <c r="AT486">
        <v>51.627000000000002</v>
      </c>
      <c r="AU486">
        <v>0.42699999999999999</v>
      </c>
      <c r="AV486">
        <v>0.53300000000000003</v>
      </c>
      <c r="AW486">
        <v>0.69299999999999995</v>
      </c>
      <c r="AX486">
        <v>0</v>
      </c>
      <c r="AY486">
        <v>0</v>
      </c>
      <c r="AZ486">
        <v>0</v>
      </c>
      <c r="BA486">
        <v>309</v>
      </c>
      <c r="BB486">
        <v>0</v>
      </c>
      <c r="BC486" t="s">
        <v>74</v>
      </c>
      <c r="BD486">
        <v>0</v>
      </c>
      <c r="BE486" t="s">
        <v>68</v>
      </c>
      <c r="BF486" t="s">
        <v>75</v>
      </c>
      <c r="BG486">
        <v>1.1399999999999999</v>
      </c>
      <c r="BH486">
        <v>0</v>
      </c>
      <c r="BI486" s="1">
        <v>45823.877712766203</v>
      </c>
      <c r="BJ486">
        <v>3.6</v>
      </c>
      <c r="BK486">
        <v>0.95940000000000003</v>
      </c>
      <c r="BL486" s="36">
        <f>HLOOKUP($A486,차량별코스!$E$1:$AZ$20,_xlfn.XLOOKUP(탕데이터!$I486,차량별코스!$D$2:$D$20,차량별코스!$A$2:$A$20),0)</f>
        <v>3</v>
      </c>
      <c r="BM486">
        <f t="shared" si="111"/>
        <v>503.13699999999994</v>
      </c>
      <c r="BN486">
        <f t="shared" si="112"/>
        <v>156.429</v>
      </c>
      <c r="BO486">
        <f>IF(COUNTIFS($BL$2:$BL486,$BL486,$O$2:$O486,$O486,$G$2:$G486,$G486)=1,_xlfn.MAXIFS($BO$2:$BO485,$O$2:$O485,$O486,$G$2:$G485,$G486)+1,_xlfn.MAXIFS($BO$2:$BO485,$O$2:$O485,$O486,$G$2:$G485,$G486))</f>
        <v>2</v>
      </c>
      <c r="BP486">
        <f t="shared" si="113"/>
        <v>2173.808</v>
      </c>
      <c r="BQ486">
        <f t="shared" si="114"/>
        <v>26.048000000000002</v>
      </c>
      <c r="BR486">
        <f t="shared" si="115"/>
        <v>32.56</v>
      </c>
      <c r="BS486">
        <f t="shared" si="116"/>
        <v>42.328000000000003</v>
      </c>
      <c r="BT486">
        <f t="shared" si="117"/>
        <v>0</v>
      </c>
      <c r="BU486">
        <f t="shared" si="118"/>
        <v>0</v>
      </c>
      <c r="BV486">
        <f t="shared" si="119"/>
        <v>0</v>
      </c>
      <c r="BW486">
        <f t="shared" si="120"/>
        <v>2274.7439999999997</v>
      </c>
      <c r="BX486">
        <f t="shared" si="121"/>
        <v>6870</v>
      </c>
      <c r="BY486" t="str">
        <f t="shared" si="122"/>
        <v>직행1</v>
      </c>
      <c r="BZ486">
        <f t="shared" si="123"/>
        <v>3</v>
      </c>
    </row>
    <row r="487" spans="1:78" x14ac:dyDescent="0.3">
      <c r="A487" s="32">
        <f t="shared" ref="A487:A550" si="124">DATE(YEAR(B487),MONTH(B487),DAY(B487))</f>
        <v>45810</v>
      </c>
      <c r="B487" s="1">
        <v>45810.380879629629</v>
      </c>
      <c r="C487" t="s">
        <v>60</v>
      </c>
      <c r="D487" t="s">
        <v>60</v>
      </c>
      <c r="E487" t="s">
        <v>60</v>
      </c>
      <c r="F487" t="s">
        <v>61</v>
      </c>
      <c r="G487" t="s">
        <v>62</v>
      </c>
      <c r="H487" t="s">
        <v>63</v>
      </c>
      <c r="I487" t="s">
        <v>79</v>
      </c>
      <c r="J487" t="s">
        <v>65</v>
      </c>
      <c r="K487" t="s">
        <v>66</v>
      </c>
      <c r="L487">
        <v>15</v>
      </c>
      <c r="M487">
        <v>3</v>
      </c>
      <c r="N487">
        <v>168</v>
      </c>
      <c r="O487">
        <v>6870</v>
      </c>
      <c r="P487" t="s">
        <v>246</v>
      </c>
      <c r="Q487" s="1">
        <v>45786.607562962963</v>
      </c>
      <c r="R487">
        <v>17.388000000000002</v>
      </c>
      <c r="S487">
        <v>4.0570000000000004</v>
      </c>
      <c r="T487">
        <v>4.2859999999999996</v>
      </c>
      <c r="U487">
        <v>1663</v>
      </c>
      <c r="V487">
        <v>123</v>
      </c>
      <c r="W487">
        <v>226</v>
      </c>
      <c r="X487">
        <v>270</v>
      </c>
      <c r="Y487">
        <v>0</v>
      </c>
      <c r="Z487">
        <v>0</v>
      </c>
      <c r="AA487">
        <v>0</v>
      </c>
      <c r="AB487">
        <v>0</v>
      </c>
      <c r="AC487">
        <v>78</v>
      </c>
      <c r="AD487">
        <v>37.64</v>
      </c>
      <c r="AE487">
        <v>47.638224999999998</v>
      </c>
      <c r="AF487">
        <v>97.1</v>
      </c>
      <c r="AG487">
        <v>0.5</v>
      </c>
      <c r="AH487">
        <v>0.9</v>
      </c>
      <c r="AI487">
        <v>1.6</v>
      </c>
      <c r="AJ487">
        <v>0</v>
      </c>
      <c r="AK487">
        <v>0</v>
      </c>
      <c r="AL487">
        <v>0</v>
      </c>
      <c r="AM487">
        <v>3.76</v>
      </c>
      <c r="AN487">
        <v>30.968</v>
      </c>
      <c r="AO487">
        <v>7.3959999999999999</v>
      </c>
      <c r="AP487">
        <v>13.59</v>
      </c>
      <c r="AQ487">
        <v>0.115</v>
      </c>
      <c r="AR487">
        <v>0</v>
      </c>
      <c r="AS487">
        <v>0</v>
      </c>
      <c r="AT487">
        <v>25.893000000000001</v>
      </c>
      <c r="AU487">
        <v>0.13300000000000001</v>
      </c>
      <c r="AV487">
        <v>0.24</v>
      </c>
      <c r="AW487">
        <v>0.42699999999999999</v>
      </c>
      <c r="AX487">
        <v>0</v>
      </c>
      <c r="AY487">
        <v>0</v>
      </c>
      <c r="AZ487">
        <v>0</v>
      </c>
      <c r="BA487">
        <v>170</v>
      </c>
      <c r="BB487">
        <v>0</v>
      </c>
      <c r="BC487" t="s">
        <v>74</v>
      </c>
      <c r="BD487">
        <v>0</v>
      </c>
      <c r="BE487" t="s">
        <v>68</v>
      </c>
      <c r="BF487" t="s">
        <v>75</v>
      </c>
      <c r="BG487">
        <v>1.1399999999999999</v>
      </c>
      <c r="BH487">
        <v>0</v>
      </c>
      <c r="BI487" s="1">
        <v>45823.877712766203</v>
      </c>
      <c r="BJ487">
        <v>3.6</v>
      </c>
      <c r="BK487">
        <v>1.1904999999999999</v>
      </c>
      <c r="BL487" s="36">
        <f>HLOOKUP($A487,차량별코스!$E$1:$AZ$20,_xlfn.XLOOKUP(탕데이터!$I487,차량별코스!$D$2:$D$20,차량별코스!$A$2:$A$20),0)</f>
        <v>3</v>
      </c>
      <c r="BM487">
        <f t="shared" si="111"/>
        <v>503.13699999999994</v>
      </c>
      <c r="BN487">
        <f t="shared" si="112"/>
        <v>156.429</v>
      </c>
      <c r="BO487">
        <f>IF(COUNTIFS($BL$2:$BL487,$BL487,$O$2:$O487,$O487,$G$2:$G487,$G487)=1,_xlfn.MAXIFS($BO$2:$BO486,$O$2:$O486,$O487,$G$2:$G486,$G487)+1,_xlfn.MAXIFS($BO$2:$BO486,$O$2:$O486,$O487,$G$2:$G486,$G487))</f>
        <v>2</v>
      </c>
      <c r="BP487">
        <f t="shared" si="113"/>
        <v>1265.7729999999999</v>
      </c>
      <c r="BQ487">
        <f t="shared" si="114"/>
        <v>8.3149999999999995</v>
      </c>
      <c r="BR487">
        <f t="shared" si="115"/>
        <v>14.967000000000002</v>
      </c>
      <c r="BS487">
        <f t="shared" si="116"/>
        <v>26.608000000000001</v>
      </c>
      <c r="BT487">
        <f t="shared" si="117"/>
        <v>0</v>
      </c>
      <c r="BU487">
        <f t="shared" si="118"/>
        <v>0</v>
      </c>
      <c r="BV487">
        <f t="shared" si="119"/>
        <v>0</v>
      </c>
      <c r="BW487">
        <f t="shared" si="120"/>
        <v>1315.663</v>
      </c>
      <c r="BX487">
        <f t="shared" si="121"/>
        <v>6870</v>
      </c>
      <c r="BY487" t="str">
        <f t="shared" si="122"/>
        <v>직행1</v>
      </c>
      <c r="BZ487">
        <f t="shared" si="123"/>
        <v>3</v>
      </c>
    </row>
    <row r="488" spans="1:78" x14ac:dyDescent="0.3">
      <c r="A488" s="32">
        <f t="shared" si="124"/>
        <v>45810</v>
      </c>
      <c r="B488" s="1">
        <v>45810.409247685187</v>
      </c>
      <c r="C488" t="s">
        <v>60</v>
      </c>
      <c r="D488" t="s">
        <v>60</v>
      </c>
      <c r="E488" t="s">
        <v>60</v>
      </c>
      <c r="F488" t="s">
        <v>61</v>
      </c>
      <c r="G488" t="s">
        <v>62</v>
      </c>
      <c r="H488" t="s">
        <v>63</v>
      </c>
      <c r="I488" t="s">
        <v>79</v>
      </c>
      <c r="J488" t="s">
        <v>65</v>
      </c>
      <c r="K488" t="s">
        <v>66</v>
      </c>
      <c r="L488">
        <v>15</v>
      </c>
      <c r="M488">
        <v>3</v>
      </c>
      <c r="N488">
        <v>168</v>
      </c>
      <c r="O488">
        <v>6870</v>
      </c>
      <c r="P488" t="s">
        <v>246</v>
      </c>
      <c r="Q488" s="1">
        <v>45786.607562962963</v>
      </c>
      <c r="R488">
        <v>107.994</v>
      </c>
      <c r="S488">
        <v>29.515000000000001</v>
      </c>
      <c r="T488">
        <v>3.6589999999999998</v>
      </c>
      <c r="U488">
        <v>11015</v>
      </c>
      <c r="V488">
        <v>73</v>
      </c>
      <c r="W488">
        <v>2105</v>
      </c>
      <c r="X488">
        <v>2477</v>
      </c>
      <c r="Y488">
        <v>0</v>
      </c>
      <c r="Z488">
        <v>1</v>
      </c>
      <c r="AA488">
        <v>1</v>
      </c>
      <c r="AB488">
        <v>35</v>
      </c>
      <c r="AC488">
        <v>87</v>
      </c>
      <c r="AD488">
        <v>35.299999999999997</v>
      </c>
      <c r="AE488">
        <v>43.994373000000003</v>
      </c>
      <c r="AF488">
        <v>83.9</v>
      </c>
      <c r="AG488">
        <v>4.9000000000000004</v>
      </c>
      <c r="AH488">
        <v>5.7</v>
      </c>
      <c r="AI488">
        <v>5.0999999999999996</v>
      </c>
      <c r="AJ488">
        <v>0.3</v>
      </c>
      <c r="AK488">
        <v>0</v>
      </c>
      <c r="AL488">
        <v>0</v>
      </c>
      <c r="AM488">
        <v>3.21</v>
      </c>
      <c r="AN488">
        <v>34.133000000000003</v>
      </c>
      <c r="AO488">
        <v>0.66300000000000003</v>
      </c>
      <c r="AP488">
        <v>19.11</v>
      </c>
      <c r="AQ488">
        <v>0.222</v>
      </c>
      <c r="AR488">
        <v>0</v>
      </c>
      <c r="AS488">
        <v>0.92600000000000005</v>
      </c>
      <c r="AT488">
        <v>153.81700000000001</v>
      </c>
      <c r="AU488">
        <v>8.9830000000000005</v>
      </c>
      <c r="AV488">
        <v>10.45</v>
      </c>
      <c r="AW488">
        <v>9.35</v>
      </c>
      <c r="AX488">
        <v>0.55000000000000004</v>
      </c>
      <c r="AY488">
        <v>0</v>
      </c>
      <c r="AZ488">
        <v>0</v>
      </c>
      <c r="BA488">
        <v>1054</v>
      </c>
      <c r="BB488">
        <v>0</v>
      </c>
      <c r="BC488" t="s">
        <v>74</v>
      </c>
      <c r="BD488">
        <v>0</v>
      </c>
      <c r="BE488" t="s">
        <v>68</v>
      </c>
      <c r="BF488" t="s">
        <v>75</v>
      </c>
      <c r="BG488">
        <v>1.1399999999999999</v>
      </c>
      <c r="BH488">
        <v>0</v>
      </c>
      <c r="BI488" s="1">
        <v>45823.877712766203</v>
      </c>
      <c r="BJ488">
        <v>3.6</v>
      </c>
      <c r="BK488">
        <v>1.0164</v>
      </c>
      <c r="BL488" s="36">
        <f>HLOOKUP($A488,차량별코스!$E$1:$AZ$20,_xlfn.XLOOKUP(탕데이터!$I488,차량별코스!$D$2:$D$20,차량별코스!$A$2:$A$20),0)</f>
        <v>3</v>
      </c>
      <c r="BM488">
        <f t="shared" si="111"/>
        <v>503.13699999999994</v>
      </c>
      <c r="BN488">
        <f t="shared" si="112"/>
        <v>156.429</v>
      </c>
      <c r="BO488">
        <f>IF(COUNTIFS($BL$2:$BL488,$BL488,$O$2:$O488,$O488,$G$2:$G488,$G488)=1,_xlfn.MAXIFS($BO$2:$BO487,$O$2:$O487,$O488,$G$2:$G487,$G488)+1,_xlfn.MAXIFS($BO$2:$BO487,$O$2:$O487,$O488,$G$2:$G487,$G488))</f>
        <v>2</v>
      </c>
      <c r="BP488">
        <f t="shared" si="113"/>
        <v>7063.5850000000009</v>
      </c>
      <c r="BQ488">
        <f t="shared" si="114"/>
        <v>539.73500000000001</v>
      </c>
      <c r="BR488">
        <f t="shared" si="115"/>
        <v>627.85500000000002</v>
      </c>
      <c r="BS488">
        <f t="shared" si="116"/>
        <v>561.76499999999999</v>
      </c>
      <c r="BT488">
        <f t="shared" si="117"/>
        <v>33.045000000000002</v>
      </c>
      <c r="BU488">
        <f t="shared" si="118"/>
        <v>0</v>
      </c>
      <c r="BV488">
        <f t="shared" si="119"/>
        <v>0</v>
      </c>
      <c r="BW488">
        <f t="shared" si="120"/>
        <v>8825.9850000000006</v>
      </c>
      <c r="BX488">
        <f t="shared" si="121"/>
        <v>6870</v>
      </c>
      <c r="BY488" t="str">
        <f t="shared" si="122"/>
        <v>직행1</v>
      </c>
      <c r="BZ488">
        <f t="shared" si="123"/>
        <v>3</v>
      </c>
    </row>
    <row r="489" spans="1:78" hidden="1" x14ac:dyDescent="0.3">
      <c r="A489" s="32">
        <f t="shared" si="124"/>
        <v>45810</v>
      </c>
      <c r="B489" s="1">
        <v>45810.618831018517</v>
      </c>
      <c r="C489" t="s">
        <v>60</v>
      </c>
      <c r="D489" t="s">
        <v>60</v>
      </c>
      <c r="E489" t="s">
        <v>60</v>
      </c>
      <c r="F489" t="s">
        <v>61</v>
      </c>
      <c r="G489" t="s">
        <v>62</v>
      </c>
      <c r="H489" t="s">
        <v>63</v>
      </c>
      <c r="I489" t="s">
        <v>79</v>
      </c>
      <c r="J489" t="s">
        <v>65</v>
      </c>
      <c r="K489" t="s">
        <v>66</v>
      </c>
      <c r="L489">
        <v>15</v>
      </c>
      <c r="M489">
        <v>3</v>
      </c>
      <c r="N489">
        <v>168</v>
      </c>
      <c r="O489">
        <v>0</v>
      </c>
      <c r="P489" t="s">
        <v>60</v>
      </c>
      <c r="Q489" t="s">
        <v>60</v>
      </c>
      <c r="R489">
        <v>60.106999999999999</v>
      </c>
      <c r="S489">
        <v>23.966000000000001</v>
      </c>
      <c r="T489">
        <v>2.508</v>
      </c>
      <c r="U489">
        <v>7769</v>
      </c>
      <c r="V489">
        <v>1246</v>
      </c>
      <c r="W489">
        <v>2047</v>
      </c>
      <c r="X489">
        <v>1622</v>
      </c>
      <c r="Y489">
        <v>0</v>
      </c>
      <c r="Z489">
        <v>14</v>
      </c>
      <c r="AA489">
        <v>1</v>
      </c>
      <c r="AB489">
        <v>151</v>
      </c>
      <c r="AC489">
        <v>107</v>
      </c>
      <c r="AD489">
        <v>27.85</v>
      </c>
      <c r="AE489">
        <v>48.343443999999998</v>
      </c>
      <c r="AF489">
        <v>94.6</v>
      </c>
      <c r="AG489">
        <v>1.7</v>
      </c>
      <c r="AH489">
        <v>1.4</v>
      </c>
      <c r="AI489">
        <v>1.3</v>
      </c>
      <c r="AJ489">
        <v>0.8</v>
      </c>
      <c r="AK489">
        <v>0.2</v>
      </c>
      <c r="AL489">
        <v>0</v>
      </c>
      <c r="AM489">
        <v>2.2000000000000002</v>
      </c>
      <c r="AN489">
        <v>58.957000000000001</v>
      </c>
      <c r="AO489">
        <v>16.038</v>
      </c>
      <c r="AP489">
        <v>26.347999999999999</v>
      </c>
      <c r="AQ489">
        <v>0.26600000000000001</v>
      </c>
      <c r="AR489">
        <v>0</v>
      </c>
      <c r="AS489">
        <v>23.292000000000002</v>
      </c>
      <c r="AT489">
        <v>121.40300000000001</v>
      </c>
      <c r="AU489">
        <v>2.1819999999999999</v>
      </c>
      <c r="AV489">
        <v>1.7969999999999999</v>
      </c>
      <c r="AW489">
        <v>1.6679999999999999</v>
      </c>
      <c r="AX489">
        <v>1.0269999999999999</v>
      </c>
      <c r="AY489">
        <v>0.25700000000000001</v>
      </c>
      <c r="AZ489">
        <v>0</v>
      </c>
      <c r="BA489">
        <v>586</v>
      </c>
      <c r="BB489">
        <v>0</v>
      </c>
      <c r="BC489" t="s">
        <v>74</v>
      </c>
      <c r="BD489">
        <v>0</v>
      </c>
      <c r="BE489" t="s">
        <v>68</v>
      </c>
      <c r="BF489" t="s">
        <v>75</v>
      </c>
      <c r="BG489">
        <v>1.1399999999999999</v>
      </c>
      <c r="BH489">
        <v>0</v>
      </c>
      <c r="BI489" s="1">
        <v>45823.877712766203</v>
      </c>
      <c r="BJ489">
        <v>3.6</v>
      </c>
      <c r="BK489">
        <v>0.69669999999999999</v>
      </c>
      <c r="BL489" s="36">
        <f>HLOOKUP($A489,차량별코스!$E$1:$AZ$20,_xlfn.XLOOKUP(탕데이터!$I489,차량별코스!$D$2:$D$20,차량별코스!$A$2:$A$20),0)</f>
        <v>3</v>
      </c>
      <c r="BM489">
        <f t="shared" si="111"/>
        <v>339.86</v>
      </c>
      <c r="BN489">
        <f t="shared" si="112"/>
        <v>127.295</v>
      </c>
      <c r="BO489">
        <f>IF(COUNTIFS($BL$2:$BL489,$BL489,$O$2:$O489,$O489,$G$2:$G489,$G489)=1,_xlfn.MAXIFS($BO$2:$BO488,$O$2:$O488,$O489,$G$2:$G488,$G489)+1,_xlfn.MAXIFS($BO$2:$BO488,$O$2:$O488,$O489,$G$2:$G488,$G489))</f>
        <v>2</v>
      </c>
      <c r="BP489">
        <f t="shared" si="113"/>
        <v>4056.4739999999993</v>
      </c>
      <c r="BQ489">
        <f t="shared" si="114"/>
        <v>132.07300000000001</v>
      </c>
      <c r="BR489">
        <f t="shared" si="115"/>
        <v>108.76599999999999</v>
      </c>
      <c r="BS489">
        <f t="shared" si="116"/>
        <v>100.99700000000001</v>
      </c>
      <c r="BT489">
        <f t="shared" si="117"/>
        <v>62.152000000000001</v>
      </c>
      <c r="BU489">
        <f t="shared" si="118"/>
        <v>15.538</v>
      </c>
      <c r="BV489">
        <f t="shared" si="119"/>
        <v>0</v>
      </c>
      <c r="BW489">
        <f t="shared" si="120"/>
        <v>4475.9999999999991</v>
      </c>
      <c r="BX489">
        <f t="shared" si="121"/>
        <v>0</v>
      </c>
      <c r="BY489" t="str">
        <f t="shared" si="122"/>
        <v>직행1</v>
      </c>
      <c r="BZ489">
        <f t="shared" si="123"/>
        <v>3</v>
      </c>
    </row>
    <row r="490" spans="1:78" hidden="1" x14ac:dyDescent="0.3">
      <c r="A490" s="32">
        <f t="shared" si="124"/>
        <v>45810</v>
      </c>
      <c r="B490" s="1">
        <v>45810.756377314814</v>
      </c>
      <c r="C490" t="s">
        <v>60</v>
      </c>
      <c r="D490" t="s">
        <v>60</v>
      </c>
      <c r="E490" t="s">
        <v>60</v>
      </c>
      <c r="F490" t="s">
        <v>61</v>
      </c>
      <c r="G490" t="s">
        <v>62</v>
      </c>
      <c r="H490" t="s">
        <v>63</v>
      </c>
      <c r="I490" t="s">
        <v>79</v>
      </c>
      <c r="J490" t="s">
        <v>65</v>
      </c>
      <c r="K490" t="s">
        <v>66</v>
      </c>
      <c r="L490">
        <v>15</v>
      </c>
      <c r="M490">
        <v>3</v>
      </c>
      <c r="N490">
        <v>168</v>
      </c>
      <c r="O490">
        <v>0</v>
      </c>
      <c r="P490" t="s">
        <v>60</v>
      </c>
      <c r="Q490" t="s">
        <v>60</v>
      </c>
      <c r="R490">
        <v>67.188000000000002</v>
      </c>
      <c r="S490">
        <v>22.844999999999999</v>
      </c>
      <c r="T490">
        <v>2.9409999999999998</v>
      </c>
      <c r="U490">
        <v>7397</v>
      </c>
      <c r="V490">
        <v>60</v>
      </c>
      <c r="W490">
        <v>1917</v>
      </c>
      <c r="X490">
        <v>1817</v>
      </c>
      <c r="Y490">
        <v>0</v>
      </c>
      <c r="Z490">
        <v>24</v>
      </c>
      <c r="AA490">
        <v>1</v>
      </c>
      <c r="AB490">
        <v>44</v>
      </c>
      <c r="AC490">
        <v>100</v>
      </c>
      <c r="AD490">
        <v>32.700000000000003</v>
      </c>
      <c r="AE490">
        <v>44.626702000000002</v>
      </c>
      <c r="AF490">
        <v>85.5</v>
      </c>
      <c r="AG490">
        <v>4.5</v>
      </c>
      <c r="AH490">
        <v>5.5</v>
      </c>
      <c r="AI490">
        <v>2.9</v>
      </c>
      <c r="AJ490">
        <v>1.5</v>
      </c>
      <c r="AK490">
        <v>0</v>
      </c>
      <c r="AL490">
        <v>0</v>
      </c>
      <c r="AM490">
        <v>2.58</v>
      </c>
      <c r="AN490">
        <v>44.860999999999997</v>
      </c>
      <c r="AO490">
        <v>0.81100000000000005</v>
      </c>
      <c r="AP490">
        <v>25.916</v>
      </c>
      <c r="AQ490">
        <v>0.26800000000000002</v>
      </c>
      <c r="AR490">
        <v>0</v>
      </c>
      <c r="AS490">
        <v>35.720999999999997</v>
      </c>
      <c r="AT490">
        <v>104.02500000000001</v>
      </c>
      <c r="AU490">
        <v>5.4749999999999996</v>
      </c>
      <c r="AV490">
        <v>6.6920000000000002</v>
      </c>
      <c r="AW490">
        <v>3.528</v>
      </c>
      <c r="AX490">
        <v>1.825</v>
      </c>
      <c r="AY490">
        <v>0</v>
      </c>
      <c r="AZ490">
        <v>0</v>
      </c>
      <c r="BA490">
        <v>651</v>
      </c>
      <c r="BB490">
        <v>0</v>
      </c>
      <c r="BC490" t="s">
        <v>74</v>
      </c>
      <c r="BD490">
        <v>0</v>
      </c>
      <c r="BE490" t="s">
        <v>68</v>
      </c>
      <c r="BF490" t="s">
        <v>75</v>
      </c>
      <c r="BG490">
        <v>1.1399999999999999</v>
      </c>
      <c r="BH490">
        <v>0</v>
      </c>
      <c r="BI490" s="1">
        <v>45823.877712766203</v>
      </c>
      <c r="BJ490">
        <v>3.6</v>
      </c>
      <c r="BK490">
        <v>0.81699999999999995</v>
      </c>
      <c r="BL490" s="36">
        <f>HLOOKUP($A490,차량별코스!$E$1:$AZ$20,_xlfn.XLOOKUP(탕데이터!$I490,차량별코스!$D$2:$D$20,차량별코스!$A$2:$A$20),0)</f>
        <v>3</v>
      </c>
      <c r="BM490">
        <f t="shared" si="111"/>
        <v>339.86</v>
      </c>
      <c r="BN490">
        <f t="shared" si="112"/>
        <v>127.295</v>
      </c>
      <c r="BO490">
        <f>IF(COUNTIFS($BL$2:$BL490,$BL490,$O$2:$O490,$O490,$G$2:$G490,$G490)=1,_xlfn.MAXIFS($BO$2:$BO489,$O$2:$O489,$O490,$G$2:$G489,$G490)+1,_xlfn.MAXIFS($BO$2:$BO489,$O$2:$O489,$O490,$G$2:$G489,$G490))</f>
        <v>2</v>
      </c>
      <c r="BP490">
        <f t="shared" si="113"/>
        <v>4347.4349999999995</v>
      </c>
      <c r="BQ490">
        <f t="shared" si="114"/>
        <v>332.86500000000001</v>
      </c>
      <c r="BR490">
        <f t="shared" si="115"/>
        <v>406.83499999999998</v>
      </c>
      <c r="BS490">
        <f t="shared" si="116"/>
        <v>214.51299999999998</v>
      </c>
      <c r="BT490">
        <f t="shared" si="117"/>
        <v>110.955</v>
      </c>
      <c r="BU490">
        <f t="shared" si="118"/>
        <v>0</v>
      </c>
      <c r="BV490">
        <f t="shared" si="119"/>
        <v>0</v>
      </c>
      <c r="BW490">
        <f t="shared" si="120"/>
        <v>5412.6029999999992</v>
      </c>
      <c r="BX490">
        <f t="shared" si="121"/>
        <v>0</v>
      </c>
      <c r="BY490" t="str">
        <f t="shared" si="122"/>
        <v>직행1</v>
      </c>
      <c r="BZ490">
        <f t="shared" si="123"/>
        <v>3</v>
      </c>
    </row>
    <row r="491" spans="1:78" hidden="1" x14ac:dyDescent="0.3">
      <c r="A491" s="32">
        <f t="shared" si="124"/>
        <v>45811</v>
      </c>
      <c r="B491" s="1">
        <v>45811.279432870368</v>
      </c>
      <c r="C491" t="s">
        <v>60</v>
      </c>
      <c r="D491" t="s">
        <v>60</v>
      </c>
      <c r="E491" t="s">
        <v>60</v>
      </c>
      <c r="F491" t="s">
        <v>61</v>
      </c>
      <c r="G491" t="s">
        <v>62</v>
      </c>
      <c r="H491" t="s">
        <v>63</v>
      </c>
      <c r="I491" t="s">
        <v>79</v>
      </c>
      <c r="J491" t="s">
        <v>65</v>
      </c>
      <c r="K491" t="s">
        <v>66</v>
      </c>
      <c r="L491">
        <v>15</v>
      </c>
      <c r="M491">
        <v>3</v>
      </c>
      <c r="N491">
        <v>168</v>
      </c>
      <c r="O491">
        <v>0</v>
      </c>
      <c r="P491" t="s">
        <v>60</v>
      </c>
      <c r="Q491" t="s">
        <v>60</v>
      </c>
      <c r="R491">
        <v>16.231999999999999</v>
      </c>
      <c r="S491">
        <v>5.14</v>
      </c>
      <c r="T491">
        <v>3.1579999999999999</v>
      </c>
      <c r="U491">
        <v>1755</v>
      </c>
      <c r="V491">
        <v>1</v>
      </c>
      <c r="W491">
        <v>475</v>
      </c>
      <c r="X491">
        <v>302</v>
      </c>
      <c r="Y491">
        <v>0</v>
      </c>
      <c r="Z491">
        <v>1</v>
      </c>
      <c r="AA491">
        <v>0</v>
      </c>
      <c r="AB491">
        <v>0</v>
      </c>
      <c r="AC491">
        <v>93</v>
      </c>
      <c r="AD491">
        <v>33.299999999999997</v>
      </c>
      <c r="AE491">
        <v>45.688035999999997</v>
      </c>
      <c r="AF491">
        <v>20.8</v>
      </c>
      <c r="AG491">
        <v>19</v>
      </c>
      <c r="AH491">
        <v>29.3</v>
      </c>
      <c r="AI491">
        <v>16</v>
      </c>
      <c r="AJ491">
        <v>14.9</v>
      </c>
      <c r="AK491">
        <v>0</v>
      </c>
      <c r="AL491">
        <v>0</v>
      </c>
      <c r="AM491">
        <v>2.77</v>
      </c>
      <c r="AN491">
        <v>42.398000000000003</v>
      </c>
      <c r="AO491">
        <v>5.7000000000000002E-2</v>
      </c>
      <c r="AP491">
        <v>27.065000000000001</v>
      </c>
      <c r="AQ491">
        <v>0.185</v>
      </c>
      <c r="AR491">
        <v>0</v>
      </c>
      <c r="AS491">
        <v>6.1609999999999996</v>
      </c>
      <c r="AT491">
        <v>5.8929999999999998</v>
      </c>
      <c r="AU491">
        <v>5.383</v>
      </c>
      <c r="AV491">
        <v>8.3019999999999996</v>
      </c>
      <c r="AW491">
        <v>4.5330000000000004</v>
      </c>
      <c r="AX491">
        <v>4.2220000000000004</v>
      </c>
      <c r="AY491">
        <v>0</v>
      </c>
      <c r="AZ491">
        <v>0</v>
      </c>
      <c r="BA491">
        <v>39</v>
      </c>
      <c r="BB491">
        <v>0</v>
      </c>
      <c r="BC491" t="s">
        <v>74</v>
      </c>
      <c r="BD491">
        <v>0</v>
      </c>
      <c r="BE491" t="s">
        <v>68</v>
      </c>
      <c r="BF491" t="s">
        <v>75</v>
      </c>
      <c r="BG491">
        <v>1.1399999999999999</v>
      </c>
      <c r="BH491">
        <v>0</v>
      </c>
      <c r="BI491" s="1">
        <v>45823.877712766203</v>
      </c>
      <c r="BJ491">
        <v>3.6</v>
      </c>
      <c r="BK491">
        <v>0.87719999999999998</v>
      </c>
      <c r="BL491" s="36">
        <f>HLOOKUP($A491,차량별코스!$E$1:$AZ$20,_xlfn.XLOOKUP(탕데이터!$I491,차량별코스!$D$2:$D$20,차량별코스!$A$2:$A$20),0)</f>
        <v>4</v>
      </c>
      <c r="BM491">
        <f t="shared" si="111"/>
        <v>339.86</v>
      </c>
      <c r="BN491">
        <f t="shared" si="112"/>
        <v>320.245</v>
      </c>
      <c r="BO491">
        <f>IF(COUNTIFS($BL$2:$BL491,$BL491,$O$2:$O491,$O491,$G$2:$G491,$G491)=1,_xlfn.MAXIFS($BO$2:$BO490,$O$2:$O490,$O491,$G$2:$G490,$G491)+1,_xlfn.MAXIFS($BO$2:$BO490,$O$2:$O490,$O491,$G$2:$G490,$G491))</f>
        <v>2</v>
      </c>
      <c r="BP491">
        <f t="shared" si="113"/>
        <v>-110.95999999999998</v>
      </c>
      <c r="BQ491">
        <f t="shared" si="114"/>
        <v>333.45</v>
      </c>
      <c r="BR491">
        <f t="shared" si="115"/>
        <v>514.21499999999992</v>
      </c>
      <c r="BS491">
        <f t="shared" si="116"/>
        <v>280.8</v>
      </c>
      <c r="BT491">
        <f t="shared" si="117"/>
        <v>261.495</v>
      </c>
      <c r="BU491">
        <f t="shared" si="118"/>
        <v>0</v>
      </c>
      <c r="BV491">
        <f t="shared" si="119"/>
        <v>0</v>
      </c>
      <c r="BW491">
        <f t="shared" si="120"/>
        <v>1279</v>
      </c>
      <c r="BX491">
        <f t="shared" si="121"/>
        <v>0</v>
      </c>
      <c r="BY491" t="str">
        <f t="shared" si="122"/>
        <v>직행1</v>
      </c>
      <c r="BZ491">
        <f t="shared" si="123"/>
        <v>4</v>
      </c>
    </row>
    <row r="492" spans="1:78" hidden="1" x14ac:dyDescent="0.3">
      <c r="A492" s="32">
        <f t="shared" si="124"/>
        <v>45811</v>
      </c>
      <c r="B492" s="1">
        <v>45811.302800925929</v>
      </c>
      <c r="C492" t="s">
        <v>60</v>
      </c>
      <c r="D492" t="s">
        <v>60</v>
      </c>
      <c r="E492" t="s">
        <v>60</v>
      </c>
      <c r="F492" t="s">
        <v>61</v>
      </c>
      <c r="G492" t="s">
        <v>62</v>
      </c>
      <c r="H492" t="s">
        <v>63</v>
      </c>
      <c r="I492" t="s">
        <v>79</v>
      </c>
      <c r="J492" t="s">
        <v>65</v>
      </c>
      <c r="K492" t="s">
        <v>66</v>
      </c>
      <c r="L492">
        <v>15</v>
      </c>
      <c r="M492">
        <v>3</v>
      </c>
      <c r="N492">
        <v>168</v>
      </c>
      <c r="O492">
        <v>0</v>
      </c>
      <c r="P492" t="s">
        <v>60</v>
      </c>
      <c r="Q492" t="s">
        <v>60</v>
      </c>
      <c r="R492">
        <v>23.672000000000001</v>
      </c>
      <c r="S492">
        <v>7.0620000000000003</v>
      </c>
      <c r="T492">
        <v>3.3519999999999999</v>
      </c>
      <c r="U492">
        <v>2069</v>
      </c>
      <c r="V492">
        <v>21</v>
      </c>
      <c r="W492">
        <v>291</v>
      </c>
      <c r="X492">
        <v>701</v>
      </c>
      <c r="Y492">
        <v>0</v>
      </c>
      <c r="Z492">
        <v>3</v>
      </c>
      <c r="AA492">
        <v>0</v>
      </c>
      <c r="AB492">
        <v>0</v>
      </c>
      <c r="AC492">
        <v>85</v>
      </c>
      <c r="AD492">
        <v>41.19</v>
      </c>
      <c r="AE492">
        <v>48.502630000000003</v>
      </c>
      <c r="AF492">
        <v>95.7</v>
      </c>
      <c r="AG492">
        <v>0.7</v>
      </c>
      <c r="AH492">
        <v>1.5</v>
      </c>
      <c r="AI492">
        <v>1.8</v>
      </c>
      <c r="AJ492">
        <v>0.2</v>
      </c>
      <c r="AK492">
        <v>0</v>
      </c>
      <c r="AL492">
        <v>0</v>
      </c>
      <c r="AM492">
        <v>2.94</v>
      </c>
      <c r="AN492">
        <v>42.457999999999998</v>
      </c>
      <c r="AO492">
        <v>1.0149999999999999</v>
      </c>
      <c r="AP492">
        <v>14.065</v>
      </c>
      <c r="AQ492">
        <v>0.29599999999999999</v>
      </c>
      <c r="AR492">
        <v>0</v>
      </c>
      <c r="AS492">
        <v>12.673</v>
      </c>
      <c r="AT492">
        <v>31.9</v>
      </c>
      <c r="AU492">
        <v>0.23300000000000001</v>
      </c>
      <c r="AV492">
        <v>0.5</v>
      </c>
      <c r="AW492">
        <v>0.6</v>
      </c>
      <c r="AX492">
        <v>6.7000000000000004E-2</v>
      </c>
      <c r="AY492">
        <v>0</v>
      </c>
      <c r="AZ492">
        <v>0</v>
      </c>
      <c r="BA492">
        <v>166</v>
      </c>
      <c r="BB492">
        <v>0</v>
      </c>
      <c r="BC492" t="s">
        <v>74</v>
      </c>
      <c r="BD492">
        <v>0</v>
      </c>
      <c r="BE492" t="s">
        <v>68</v>
      </c>
      <c r="BF492" t="s">
        <v>75</v>
      </c>
      <c r="BG492">
        <v>1.1399999999999999</v>
      </c>
      <c r="BH492">
        <v>0</v>
      </c>
      <c r="BI492" s="1">
        <v>45823.877712766203</v>
      </c>
      <c r="BJ492">
        <v>3.6</v>
      </c>
      <c r="BK492">
        <v>0.93110000000000004</v>
      </c>
      <c r="BL492" s="36">
        <f>HLOOKUP($A492,차량별코스!$E$1:$AZ$20,_xlfn.XLOOKUP(탕데이터!$I492,차량별코스!$D$2:$D$20,차량별코스!$A$2:$A$20),0)</f>
        <v>4</v>
      </c>
      <c r="BM492">
        <f t="shared" si="111"/>
        <v>339.86</v>
      </c>
      <c r="BN492">
        <f t="shared" si="112"/>
        <v>320.245</v>
      </c>
      <c r="BO492">
        <f>IF(COUNTIFS($BL$2:$BL492,$BL492,$O$2:$O492,$O492,$G$2:$G492,$G492)=1,_xlfn.MAXIFS($BO$2:$BO491,$O$2:$O491,$O492,$G$2:$G491,$G492)+1,_xlfn.MAXIFS($BO$2:$BO491,$O$2:$O491,$O492,$G$2:$G491,$G492))</f>
        <v>2</v>
      </c>
      <c r="BP492">
        <f t="shared" si="113"/>
        <v>1668.0330000000001</v>
      </c>
      <c r="BQ492">
        <f t="shared" si="114"/>
        <v>14.482999999999999</v>
      </c>
      <c r="BR492">
        <f t="shared" si="115"/>
        <v>31.035</v>
      </c>
      <c r="BS492">
        <f t="shared" si="116"/>
        <v>37.242000000000004</v>
      </c>
      <c r="BT492">
        <f t="shared" si="117"/>
        <v>4.1379999999999999</v>
      </c>
      <c r="BU492">
        <f t="shared" si="118"/>
        <v>0</v>
      </c>
      <c r="BV492">
        <f t="shared" si="119"/>
        <v>0</v>
      </c>
      <c r="BW492">
        <f t="shared" si="120"/>
        <v>1754.931</v>
      </c>
      <c r="BX492">
        <f t="shared" si="121"/>
        <v>0</v>
      </c>
      <c r="BY492" t="str">
        <f t="shared" si="122"/>
        <v>직행1</v>
      </c>
      <c r="BZ492">
        <f t="shared" si="123"/>
        <v>4</v>
      </c>
    </row>
    <row r="493" spans="1:78" hidden="1" x14ac:dyDescent="0.3">
      <c r="A493" s="32">
        <f t="shared" si="124"/>
        <v>45811</v>
      </c>
      <c r="B493" s="1">
        <v>45811.330578703702</v>
      </c>
      <c r="C493" t="s">
        <v>60</v>
      </c>
      <c r="D493" t="s">
        <v>60</v>
      </c>
      <c r="E493" t="s">
        <v>60</v>
      </c>
      <c r="F493" t="s">
        <v>61</v>
      </c>
      <c r="G493" t="s">
        <v>62</v>
      </c>
      <c r="H493" t="s">
        <v>63</v>
      </c>
      <c r="I493" t="s">
        <v>79</v>
      </c>
      <c r="J493" t="s">
        <v>65</v>
      </c>
      <c r="K493" t="s">
        <v>66</v>
      </c>
      <c r="L493">
        <v>15</v>
      </c>
      <c r="M493">
        <v>3</v>
      </c>
      <c r="N493">
        <v>168</v>
      </c>
      <c r="O493">
        <v>0</v>
      </c>
      <c r="P493" t="s">
        <v>60</v>
      </c>
      <c r="Q493" t="s">
        <v>60</v>
      </c>
      <c r="R493">
        <v>24.802</v>
      </c>
      <c r="S493">
        <v>7.1559999999999997</v>
      </c>
      <c r="T493">
        <v>3.4660000000000002</v>
      </c>
      <c r="U493">
        <v>1874</v>
      </c>
      <c r="V493">
        <v>10</v>
      </c>
      <c r="W493">
        <v>326</v>
      </c>
      <c r="X493">
        <v>687</v>
      </c>
      <c r="Y493">
        <v>0</v>
      </c>
      <c r="Z493">
        <v>3</v>
      </c>
      <c r="AA493">
        <v>0</v>
      </c>
      <c r="AB493">
        <v>0</v>
      </c>
      <c r="AC493">
        <v>96</v>
      </c>
      <c r="AD493">
        <v>47.65</v>
      </c>
      <c r="AE493">
        <v>58.053989999999999</v>
      </c>
      <c r="AF493">
        <v>87.7</v>
      </c>
      <c r="AG493">
        <v>1.9</v>
      </c>
      <c r="AH493">
        <v>2.7</v>
      </c>
      <c r="AI493">
        <v>3.9</v>
      </c>
      <c r="AJ493">
        <v>3.7</v>
      </c>
      <c r="AK493">
        <v>0</v>
      </c>
      <c r="AL493">
        <v>0</v>
      </c>
      <c r="AM493">
        <v>3.04</v>
      </c>
      <c r="AN493">
        <v>50.268000000000001</v>
      </c>
      <c r="AO493">
        <v>0.53300000000000003</v>
      </c>
      <c r="AP493">
        <v>17.396000000000001</v>
      </c>
      <c r="AQ493">
        <v>0.24199999999999999</v>
      </c>
      <c r="AR493">
        <v>0</v>
      </c>
      <c r="AS493">
        <v>12.096</v>
      </c>
      <c r="AT493">
        <v>26.31</v>
      </c>
      <c r="AU493">
        <v>0.56999999999999995</v>
      </c>
      <c r="AV493">
        <v>0.81</v>
      </c>
      <c r="AW493">
        <v>1.17</v>
      </c>
      <c r="AX493">
        <v>1.1100000000000001</v>
      </c>
      <c r="AY493">
        <v>0</v>
      </c>
      <c r="AZ493">
        <v>0</v>
      </c>
      <c r="BA493">
        <v>232</v>
      </c>
      <c r="BB493">
        <v>0</v>
      </c>
      <c r="BC493" t="s">
        <v>74</v>
      </c>
      <c r="BD493">
        <v>0</v>
      </c>
      <c r="BE493" t="s">
        <v>68</v>
      </c>
      <c r="BF493" t="s">
        <v>75</v>
      </c>
      <c r="BG493">
        <v>1.1399999999999999</v>
      </c>
      <c r="BH493">
        <v>0</v>
      </c>
      <c r="BI493" s="1">
        <v>45823.877712766203</v>
      </c>
      <c r="BJ493">
        <v>3.6</v>
      </c>
      <c r="BK493">
        <v>0.96279999999999999</v>
      </c>
      <c r="BL493" s="36">
        <f>HLOOKUP($A493,차량별코스!$E$1:$AZ$20,_xlfn.XLOOKUP(탕데이터!$I493,차량별코스!$D$2:$D$20,차량별코스!$A$2:$A$20),0)</f>
        <v>4</v>
      </c>
      <c r="BM493">
        <f t="shared" si="111"/>
        <v>339.86</v>
      </c>
      <c r="BN493">
        <f t="shared" si="112"/>
        <v>320.245</v>
      </c>
      <c r="BO493">
        <f>IF(COUNTIFS($BL$2:$BL493,$BL493,$O$2:$O493,$O493,$G$2:$G493,$G493)=1,_xlfn.MAXIFS($BO$2:$BO492,$O$2:$O492,$O493,$G$2:$G492,$G493)+1,_xlfn.MAXIFS($BO$2:$BO492,$O$2:$O492,$O493,$G$2:$G492,$G493))</f>
        <v>2</v>
      </c>
      <c r="BP493">
        <f t="shared" si="113"/>
        <v>1307.498</v>
      </c>
      <c r="BQ493">
        <f t="shared" si="114"/>
        <v>35.606000000000002</v>
      </c>
      <c r="BR493">
        <f t="shared" si="115"/>
        <v>50.598000000000006</v>
      </c>
      <c r="BS493">
        <f t="shared" si="116"/>
        <v>73.085999999999999</v>
      </c>
      <c r="BT493">
        <f t="shared" si="117"/>
        <v>69.338000000000008</v>
      </c>
      <c r="BU493">
        <f t="shared" si="118"/>
        <v>0</v>
      </c>
      <c r="BV493">
        <f t="shared" si="119"/>
        <v>0</v>
      </c>
      <c r="BW493">
        <f t="shared" si="120"/>
        <v>1536.126</v>
      </c>
      <c r="BX493">
        <f t="shared" si="121"/>
        <v>0</v>
      </c>
      <c r="BY493" t="str">
        <f t="shared" si="122"/>
        <v>직행1</v>
      </c>
      <c r="BZ493">
        <f t="shared" si="123"/>
        <v>4</v>
      </c>
    </row>
    <row r="494" spans="1:78" hidden="1" x14ac:dyDescent="0.3">
      <c r="A494" s="32">
        <f t="shared" si="124"/>
        <v>45811</v>
      </c>
      <c r="B494" s="1">
        <v>45811.357037037036</v>
      </c>
      <c r="C494" t="s">
        <v>60</v>
      </c>
      <c r="D494" t="s">
        <v>60</v>
      </c>
      <c r="E494" t="s">
        <v>60</v>
      </c>
      <c r="F494" t="s">
        <v>61</v>
      </c>
      <c r="G494" t="s">
        <v>62</v>
      </c>
      <c r="H494" t="s">
        <v>63</v>
      </c>
      <c r="I494" t="s">
        <v>79</v>
      </c>
      <c r="J494" t="s">
        <v>65</v>
      </c>
      <c r="K494" t="s">
        <v>66</v>
      </c>
      <c r="L494">
        <v>15</v>
      </c>
      <c r="M494">
        <v>3</v>
      </c>
      <c r="N494">
        <v>168</v>
      </c>
      <c r="O494">
        <v>0</v>
      </c>
      <c r="P494" t="s">
        <v>60</v>
      </c>
      <c r="Q494" t="s">
        <v>60</v>
      </c>
      <c r="R494">
        <v>41.595999999999997</v>
      </c>
      <c r="S494">
        <v>11.368</v>
      </c>
      <c r="T494">
        <v>3.6589999999999998</v>
      </c>
      <c r="U494">
        <v>3181</v>
      </c>
      <c r="V494">
        <v>21</v>
      </c>
      <c r="W494">
        <v>398</v>
      </c>
      <c r="X494">
        <v>1006</v>
      </c>
      <c r="Y494">
        <v>0</v>
      </c>
      <c r="Z494">
        <v>4</v>
      </c>
      <c r="AA494">
        <v>0</v>
      </c>
      <c r="AB494">
        <v>0</v>
      </c>
      <c r="AC494">
        <v>98</v>
      </c>
      <c r="AD494">
        <v>47.08</v>
      </c>
      <c r="AE494">
        <v>54.216309000000003</v>
      </c>
      <c r="AF494">
        <v>91.3</v>
      </c>
      <c r="AG494">
        <v>2</v>
      </c>
      <c r="AH494">
        <v>1.7</v>
      </c>
      <c r="AI494">
        <v>2.4</v>
      </c>
      <c r="AJ494">
        <v>2.7</v>
      </c>
      <c r="AK494">
        <v>0</v>
      </c>
      <c r="AL494">
        <v>0</v>
      </c>
      <c r="AM494">
        <v>3.21</v>
      </c>
      <c r="AN494">
        <v>43.674999999999997</v>
      </c>
      <c r="AO494">
        <v>0.66</v>
      </c>
      <c r="AP494">
        <v>12.512</v>
      </c>
      <c r="AQ494">
        <v>0.24</v>
      </c>
      <c r="AR494">
        <v>0</v>
      </c>
      <c r="AS494">
        <v>9.6159999999999997</v>
      </c>
      <c r="AT494">
        <v>47.171999999999997</v>
      </c>
      <c r="AU494">
        <v>1.0329999999999999</v>
      </c>
      <c r="AV494">
        <v>0.878</v>
      </c>
      <c r="AW494">
        <v>1.24</v>
      </c>
      <c r="AX494">
        <v>1.395</v>
      </c>
      <c r="AY494">
        <v>0</v>
      </c>
      <c r="AZ494">
        <v>0</v>
      </c>
      <c r="BA494">
        <v>391</v>
      </c>
      <c r="BB494">
        <v>0</v>
      </c>
      <c r="BC494" t="s">
        <v>74</v>
      </c>
      <c r="BD494">
        <v>0</v>
      </c>
      <c r="BE494" t="s">
        <v>68</v>
      </c>
      <c r="BF494" t="s">
        <v>75</v>
      </c>
      <c r="BG494">
        <v>1.1399999999999999</v>
      </c>
      <c r="BH494">
        <v>0</v>
      </c>
      <c r="BI494" s="1">
        <v>45823.877712766203</v>
      </c>
      <c r="BJ494">
        <v>3.6</v>
      </c>
      <c r="BK494">
        <v>1.0164</v>
      </c>
      <c r="BL494" s="36">
        <f>HLOOKUP($A494,차량별코스!$E$1:$AZ$20,_xlfn.XLOOKUP(탕데이터!$I494,차량별코스!$D$2:$D$20,차량별코스!$A$2:$A$20),0)</f>
        <v>4</v>
      </c>
      <c r="BM494">
        <f t="shared" si="111"/>
        <v>339.86</v>
      </c>
      <c r="BN494">
        <f t="shared" si="112"/>
        <v>320.245</v>
      </c>
      <c r="BO494">
        <f>IF(COUNTIFS($BL$2:$BL494,$BL494,$O$2:$O494,$O494,$G$2:$G494,$G494)=1,_xlfn.MAXIFS($BO$2:$BO493,$O$2:$O493,$O494,$G$2:$G493,$G494)+1,_xlfn.MAXIFS($BO$2:$BO493,$O$2:$O493,$O494,$G$2:$G493,$G494))</f>
        <v>2</v>
      </c>
      <c r="BP494">
        <f t="shared" si="113"/>
        <v>2485.2529999999997</v>
      </c>
      <c r="BQ494">
        <f t="shared" si="114"/>
        <v>63.620000000000005</v>
      </c>
      <c r="BR494">
        <f t="shared" si="115"/>
        <v>54.077000000000005</v>
      </c>
      <c r="BS494">
        <f t="shared" si="116"/>
        <v>76.344000000000008</v>
      </c>
      <c r="BT494">
        <f t="shared" si="117"/>
        <v>85.887000000000015</v>
      </c>
      <c r="BU494">
        <f t="shared" si="118"/>
        <v>0</v>
      </c>
      <c r="BV494">
        <f t="shared" si="119"/>
        <v>0</v>
      </c>
      <c r="BW494">
        <f t="shared" si="120"/>
        <v>2765.181</v>
      </c>
      <c r="BX494">
        <f t="shared" si="121"/>
        <v>0</v>
      </c>
      <c r="BY494" t="str">
        <f t="shared" si="122"/>
        <v>직행1</v>
      </c>
      <c r="BZ494">
        <f t="shared" si="123"/>
        <v>4</v>
      </c>
    </row>
    <row r="495" spans="1:78" hidden="1" x14ac:dyDescent="0.3">
      <c r="A495" s="32">
        <f t="shared" si="124"/>
        <v>45811</v>
      </c>
      <c r="B495" s="1">
        <v>45811.437083333331</v>
      </c>
      <c r="C495" t="s">
        <v>60</v>
      </c>
      <c r="D495" t="s">
        <v>60</v>
      </c>
      <c r="E495" t="s">
        <v>60</v>
      </c>
      <c r="F495" t="s">
        <v>61</v>
      </c>
      <c r="G495" t="s">
        <v>62</v>
      </c>
      <c r="H495" t="s">
        <v>63</v>
      </c>
      <c r="I495" t="s">
        <v>79</v>
      </c>
      <c r="J495" t="s">
        <v>65</v>
      </c>
      <c r="K495" t="s">
        <v>66</v>
      </c>
      <c r="L495">
        <v>15</v>
      </c>
      <c r="M495">
        <v>3</v>
      </c>
      <c r="N495">
        <v>168</v>
      </c>
      <c r="O495">
        <v>0</v>
      </c>
      <c r="P495" t="s">
        <v>60</v>
      </c>
      <c r="Q495" t="s">
        <v>60</v>
      </c>
      <c r="R495">
        <v>40.487000000000002</v>
      </c>
      <c r="S495">
        <v>13.055999999999999</v>
      </c>
      <c r="T495">
        <v>3.101</v>
      </c>
      <c r="U495">
        <v>3210</v>
      </c>
      <c r="V495">
        <v>129</v>
      </c>
      <c r="W495">
        <v>353</v>
      </c>
      <c r="X495">
        <v>854</v>
      </c>
      <c r="Y495">
        <v>0</v>
      </c>
      <c r="Z495">
        <v>9</v>
      </c>
      <c r="AA495">
        <v>0</v>
      </c>
      <c r="AB495">
        <v>0</v>
      </c>
      <c r="AC495">
        <v>106</v>
      </c>
      <c r="AD495">
        <v>45.41</v>
      </c>
      <c r="AE495">
        <v>53.428576</v>
      </c>
      <c r="AF495">
        <v>90.6</v>
      </c>
      <c r="AG495">
        <v>2.4</v>
      </c>
      <c r="AH495">
        <v>2.1</v>
      </c>
      <c r="AI495">
        <v>2.6</v>
      </c>
      <c r="AJ495">
        <v>2.2000000000000002</v>
      </c>
      <c r="AK495">
        <v>0.1</v>
      </c>
      <c r="AL495">
        <v>0</v>
      </c>
      <c r="AM495">
        <v>2.72</v>
      </c>
      <c r="AN495">
        <v>51.834000000000003</v>
      </c>
      <c r="AO495">
        <v>4.0190000000000001</v>
      </c>
      <c r="AP495">
        <v>10.997</v>
      </c>
      <c r="AQ495">
        <v>0.19800000000000001</v>
      </c>
      <c r="AR495">
        <v>0</v>
      </c>
      <c r="AS495">
        <v>22.228999999999999</v>
      </c>
      <c r="AT495">
        <v>48.32</v>
      </c>
      <c r="AU495">
        <v>1.28</v>
      </c>
      <c r="AV495">
        <v>1.1200000000000001</v>
      </c>
      <c r="AW495">
        <v>1.387</v>
      </c>
      <c r="AX495">
        <v>1.173</v>
      </c>
      <c r="AY495">
        <v>5.2999999999999999E-2</v>
      </c>
      <c r="AZ495">
        <v>0</v>
      </c>
      <c r="BA495">
        <v>382</v>
      </c>
      <c r="BB495">
        <v>0</v>
      </c>
      <c r="BC495" t="s">
        <v>74</v>
      </c>
      <c r="BD495">
        <v>0</v>
      </c>
      <c r="BE495" t="s">
        <v>68</v>
      </c>
      <c r="BF495" t="s">
        <v>75</v>
      </c>
      <c r="BG495">
        <v>1.1399999999999999</v>
      </c>
      <c r="BH495">
        <v>0</v>
      </c>
      <c r="BI495" s="1">
        <v>45823.877712766203</v>
      </c>
      <c r="BJ495">
        <v>3.6</v>
      </c>
      <c r="BK495">
        <v>0.86140000000000005</v>
      </c>
      <c r="BL495" s="36">
        <f>HLOOKUP($A495,차량별코스!$E$1:$AZ$20,_xlfn.XLOOKUP(탕데이터!$I495,차량별코스!$D$2:$D$20,차량별코스!$A$2:$A$20),0)</f>
        <v>4</v>
      </c>
      <c r="BM495">
        <f t="shared" si="111"/>
        <v>339.86</v>
      </c>
      <c r="BN495">
        <f t="shared" si="112"/>
        <v>320.245</v>
      </c>
      <c r="BO495">
        <f>IF(COUNTIFS($BL$2:$BL495,$BL495,$O$2:$O495,$O495,$G$2:$G495,$G495)=1,_xlfn.MAXIFS($BO$2:$BO494,$O$2:$O494,$O495,$G$2:$G494,$G495)+1,_xlfn.MAXIFS($BO$2:$BO494,$O$2:$O494,$O495,$G$2:$G494,$G495))</f>
        <v>2</v>
      </c>
      <c r="BP495">
        <f t="shared" si="113"/>
        <v>2426.2599999999998</v>
      </c>
      <c r="BQ495">
        <f t="shared" si="114"/>
        <v>77.040000000000006</v>
      </c>
      <c r="BR495">
        <f t="shared" si="115"/>
        <v>67.410000000000011</v>
      </c>
      <c r="BS495">
        <f t="shared" si="116"/>
        <v>83.460000000000008</v>
      </c>
      <c r="BT495">
        <f t="shared" si="117"/>
        <v>70.62</v>
      </c>
      <c r="BU495">
        <f t="shared" si="118"/>
        <v>3.21</v>
      </c>
      <c r="BV495">
        <f t="shared" si="119"/>
        <v>0</v>
      </c>
      <c r="BW495">
        <f t="shared" si="120"/>
        <v>2727.9999999999995</v>
      </c>
      <c r="BX495">
        <f t="shared" si="121"/>
        <v>0</v>
      </c>
      <c r="BY495" t="str">
        <f t="shared" si="122"/>
        <v>직행1</v>
      </c>
      <c r="BZ495">
        <f t="shared" si="123"/>
        <v>4</v>
      </c>
    </row>
    <row r="496" spans="1:78" hidden="1" x14ac:dyDescent="0.3">
      <c r="A496" s="32">
        <f t="shared" si="124"/>
        <v>45811</v>
      </c>
      <c r="B496" s="1">
        <v>45811.481979166667</v>
      </c>
      <c r="C496" t="s">
        <v>60</v>
      </c>
      <c r="D496" t="s">
        <v>60</v>
      </c>
      <c r="E496" t="s">
        <v>60</v>
      </c>
      <c r="F496" t="s">
        <v>61</v>
      </c>
      <c r="G496" t="s">
        <v>62</v>
      </c>
      <c r="H496" t="s">
        <v>63</v>
      </c>
      <c r="I496" t="s">
        <v>79</v>
      </c>
      <c r="J496" t="s">
        <v>65</v>
      </c>
      <c r="K496" t="s">
        <v>66</v>
      </c>
      <c r="L496">
        <v>15</v>
      </c>
      <c r="M496">
        <v>3</v>
      </c>
      <c r="N496">
        <v>168</v>
      </c>
      <c r="O496">
        <v>0</v>
      </c>
      <c r="P496" t="s">
        <v>60</v>
      </c>
      <c r="Q496" t="s">
        <v>60</v>
      </c>
      <c r="R496">
        <v>65.775999999999996</v>
      </c>
      <c r="S496">
        <v>23.745999999999999</v>
      </c>
      <c r="T496">
        <v>2.77</v>
      </c>
      <c r="U496">
        <v>6631</v>
      </c>
      <c r="V496">
        <v>19</v>
      </c>
      <c r="W496">
        <v>1507</v>
      </c>
      <c r="X496">
        <v>1396</v>
      </c>
      <c r="Y496">
        <v>0</v>
      </c>
      <c r="Z496">
        <v>22</v>
      </c>
      <c r="AA496">
        <v>0</v>
      </c>
      <c r="AB496">
        <v>0</v>
      </c>
      <c r="AC496">
        <v>103</v>
      </c>
      <c r="AD496">
        <v>35.71</v>
      </c>
      <c r="AE496">
        <v>46.384627000000002</v>
      </c>
      <c r="AF496">
        <v>0.2</v>
      </c>
      <c r="AG496">
        <v>25.9</v>
      </c>
      <c r="AH496">
        <v>34.6</v>
      </c>
      <c r="AI496">
        <v>26</v>
      </c>
      <c r="AJ496">
        <v>12.6</v>
      </c>
      <c r="AK496">
        <v>0.6</v>
      </c>
      <c r="AL496">
        <v>0</v>
      </c>
      <c r="AM496">
        <v>2.4300000000000002</v>
      </c>
      <c r="AN496">
        <v>50.152999999999999</v>
      </c>
      <c r="AO496">
        <v>0.28599999999999998</v>
      </c>
      <c r="AP496">
        <v>22.727</v>
      </c>
      <c r="AQ496">
        <v>0.19800000000000001</v>
      </c>
      <c r="AR496">
        <v>0</v>
      </c>
      <c r="AS496">
        <v>33.447000000000003</v>
      </c>
      <c r="AT496">
        <v>0.22</v>
      </c>
      <c r="AU496">
        <v>28.49</v>
      </c>
      <c r="AV496">
        <v>38.06</v>
      </c>
      <c r="AW496">
        <v>28.6</v>
      </c>
      <c r="AX496">
        <v>13.86</v>
      </c>
      <c r="AY496">
        <v>0.66</v>
      </c>
      <c r="AZ496">
        <v>0</v>
      </c>
      <c r="BA496">
        <v>626</v>
      </c>
      <c r="BB496">
        <v>0</v>
      </c>
      <c r="BC496" t="s">
        <v>74</v>
      </c>
      <c r="BD496">
        <v>0</v>
      </c>
      <c r="BE496" t="s">
        <v>68</v>
      </c>
      <c r="BF496" t="s">
        <v>75</v>
      </c>
      <c r="BG496">
        <v>1.1399999999999999</v>
      </c>
      <c r="BH496">
        <v>0</v>
      </c>
      <c r="BI496" s="1">
        <v>45823.877712766203</v>
      </c>
      <c r="BJ496">
        <v>3.6</v>
      </c>
      <c r="BK496">
        <v>0.76939999999999997</v>
      </c>
      <c r="BL496" s="36">
        <f>HLOOKUP($A496,차량별코스!$E$1:$AZ$20,_xlfn.XLOOKUP(탕데이터!$I496,차량별코스!$D$2:$D$20,차량별코스!$A$2:$A$20),0)</f>
        <v>4</v>
      </c>
      <c r="BM496">
        <f t="shared" si="111"/>
        <v>339.86</v>
      </c>
      <c r="BN496">
        <f t="shared" si="112"/>
        <v>320.245</v>
      </c>
      <c r="BO496">
        <f>IF(COUNTIFS($BL$2:$BL496,$BL496,$O$2:$O496,$O496,$G$2:$G496,$G496)=1,_xlfn.MAXIFS($BO$2:$BO495,$O$2:$O495,$O496,$G$2:$G495,$G496)+1,_xlfn.MAXIFS($BO$2:$BO495,$O$2:$O495,$O496,$G$2:$G495,$G496))</f>
        <v>2</v>
      </c>
      <c r="BP496">
        <f t="shared" si="113"/>
        <v>-1512.7380000000001</v>
      </c>
      <c r="BQ496">
        <f t="shared" si="114"/>
        <v>1717.4290000000001</v>
      </c>
      <c r="BR496">
        <f t="shared" si="115"/>
        <v>2294.326</v>
      </c>
      <c r="BS496">
        <f t="shared" si="116"/>
        <v>1724.06</v>
      </c>
      <c r="BT496">
        <f t="shared" si="117"/>
        <v>835.50599999999997</v>
      </c>
      <c r="BU496">
        <f t="shared" si="118"/>
        <v>39.786000000000001</v>
      </c>
      <c r="BV496">
        <f t="shared" si="119"/>
        <v>0</v>
      </c>
      <c r="BW496">
        <f t="shared" si="120"/>
        <v>5098.3689999999997</v>
      </c>
      <c r="BX496">
        <f t="shared" si="121"/>
        <v>0</v>
      </c>
      <c r="BY496" t="str">
        <f t="shared" si="122"/>
        <v>직행1</v>
      </c>
      <c r="BZ496">
        <f t="shared" si="123"/>
        <v>4</v>
      </c>
    </row>
    <row r="497" spans="1:78" x14ac:dyDescent="0.3">
      <c r="A497" s="32">
        <f t="shared" si="124"/>
        <v>45811</v>
      </c>
      <c r="B497" s="1">
        <v>45811.578750000001</v>
      </c>
      <c r="C497" t="s">
        <v>60</v>
      </c>
      <c r="D497" t="s">
        <v>60</v>
      </c>
      <c r="E497" t="s">
        <v>60</v>
      </c>
      <c r="F497" t="s">
        <v>61</v>
      </c>
      <c r="G497" t="s">
        <v>62</v>
      </c>
      <c r="H497" t="s">
        <v>63</v>
      </c>
      <c r="I497" t="s">
        <v>79</v>
      </c>
      <c r="J497" t="s">
        <v>65</v>
      </c>
      <c r="K497" t="s">
        <v>66</v>
      </c>
      <c r="L497">
        <v>15</v>
      </c>
      <c r="M497">
        <v>3</v>
      </c>
      <c r="N497">
        <v>168</v>
      </c>
      <c r="O497">
        <v>3584</v>
      </c>
      <c r="P497" t="s">
        <v>247</v>
      </c>
      <c r="Q497" s="1">
        <v>45786.607561493052</v>
      </c>
      <c r="R497">
        <v>36.668999999999997</v>
      </c>
      <c r="S497">
        <v>16.326000000000001</v>
      </c>
      <c r="T497">
        <v>2.246</v>
      </c>
      <c r="U497">
        <v>3862</v>
      </c>
      <c r="V497">
        <v>63</v>
      </c>
      <c r="W497">
        <v>1777</v>
      </c>
      <c r="X497">
        <v>657</v>
      </c>
      <c r="Y497">
        <v>1</v>
      </c>
      <c r="Z497">
        <v>10</v>
      </c>
      <c r="AA497">
        <v>1</v>
      </c>
      <c r="AB497">
        <v>1266</v>
      </c>
      <c r="AC497">
        <v>106</v>
      </c>
      <c r="AD497">
        <v>34.18</v>
      </c>
      <c r="AE497">
        <v>65.28613</v>
      </c>
      <c r="AF497">
        <v>86.1</v>
      </c>
      <c r="AG497">
        <v>2.2000000000000002</v>
      </c>
      <c r="AH497">
        <v>2.7</v>
      </c>
      <c r="AI497">
        <v>2.8</v>
      </c>
      <c r="AJ497">
        <v>2.6</v>
      </c>
      <c r="AK497">
        <v>3.5</v>
      </c>
      <c r="AL497">
        <v>0</v>
      </c>
      <c r="AM497">
        <v>1.97</v>
      </c>
      <c r="AN497">
        <v>92.32</v>
      </c>
      <c r="AO497">
        <v>1.631</v>
      </c>
      <c r="AP497">
        <v>46.012</v>
      </c>
      <c r="AQ497">
        <v>0.16400000000000001</v>
      </c>
      <c r="AR497">
        <v>2.7269999999999999</v>
      </c>
      <c r="AS497">
        <v>27.271000000000001</v>
      </c>
      <c r="AT497">
        <v>54.53</v>
      </c>
      <c r="AU497">
        <v>1.393</v>
      </c>
      <c r="AV497">
        <v>1.71</v>
      </c>
      <c r="AW497">
        <v>1.7729999999999999</v>
      </c>
      <c r="AX497">
        <v>1.647</v>
      </c>
      <c r="AY497">
        <v>2.2170000000000001</v>
      </c>
      <c r="AZ497">
        <v>0</v>
      </c>
      <c r="BA497">
        <v>338</v>
      </c>
      <c r="BB497">
        <v>0</v>
      </c>
      <c r="BC497" t="s">
        <v>74</v>
      </c>
      <c r="BD497">
        <v>0</v>
      </c>
      <c r="BE497" t="s">
        <v>68</v>
      </c>
      <c r="BF497" t="s">
        <v>75</v>
      </c>
      <c r="BG497">
        <v>1.1399999999999999</v>
      </c>
      <c r="BH497">
        <v>0</v>
      </c>
      <c r="BI497" s="1">
        <v>45823.877712766203</v>
      </c>
      <c r="BJ497">
        <v>3.6</v>
      </c>
      <c r="BK497">
        <v>0.62390000000000001</v>
      </c>
      <c r="BL497" s="36">
        <f>HLOOKUP($A497,차량별코스!$E$1:$AZ$20,_xlfn.XLOOKUP(탕데이터!$I497,차량별코스!$D$2:$D$20,차량별코스!$A$2:$A$20),0)</f>
        <v>4</v>
      </c>
      <c r="BM497">
        <f t="shared" si="111"/>
        <v>3564.0039999999995</v>
      </c>
      <c r="BN497">
        <f t="shared" si="112"/>
        <v>179.84399999999999</v>
      </c>
      <c r="BO497">
        <f>IF(COUNTIFS($BL$2:$BL497,$BL497,$O$2:$O497,$O497,$G$2:$G497,$G497)=1,_xlfn.MAXIFS($BO$2:$BO496,$O$2:$O496,$O497,$G$2:$G496,$G497)+1,_xlfn.MAXIFS($BO$2:$BO496,$O$2:$O496,$O497,$G$2:$G496,$G497))</f>
        <v>1</v>
      </c>
      <c r="BP497">
        <f t="shared" si="113"/>
        <v>1485.1819999999998</v>
      </c>
      <c r="BQ497">
        <f t="shared" si="114"/>
        <v>84.964000000000013</v>
      </c>
      <c r="BR497">
        <f t="shared" si="115"/>
        <v>104.27400000000002</v>
      </c>
      <c r="BS497">
        <f t="shared" si="116"/>
        <v>108.136</v>
      </c>
      <c r="BT497">
        <f t="shared" si="117"/>
        <v>100.41200000000001</v>
      </c>
      <c r="BU497">
        <f t="shared" si="118"/>
        <v>135.17000000000002</v>
      </c>
      <c r="BV497">
        <f t="shared" si="119"/>
        <v>0</v>
      </c>
      <c r="BW497">
        <f t="shared" si="120"/>
        <v>2018.1379999999999</v>
      </c>
      <c r="BX497">
        <f t="shared" si="121"/>
        <v>3584</v>
      </c>
      <c r="BY497" t="str">
        <f t="shared" si="122"/>
        <v>직행1</v>
      </c>
      <c r="BZ497">
        <f t="shared" si="123"/>
        <v>4</v>
      </c>
    </row>
    <row r="498" spans="1:78" x14ac:dyDescent="0.3">
      <c r="A498" s="32">
        <f t="shared" si="124"/>
        <v>45811</v>
      </c>
      <c r="B498" s="1">
        <v>45811.651226851849</v>
      </c>
      <c r="C498" t="s">
        <v>60</v>
      </c>
      <c r="D498" t="s">
        <v>60</v>
      </c>
      <c r="E498" t="s">
        <v>60</v>
      </c>
      <c r="F498" t="s">
        <v>61</v>
      </c>
      <c r="G498" t="s">
        <v>62</v>
      </c>
      <c r="H498" t="s">
        <v>63</v>
      </c>
      <c r="I498" t="s">
        <v>79</v>
      </c>
      <c r="J498" t="s">
        <v>65</v>
      </c>
      <c r="K498" t="s">
        <v>66</v>
      </c>
      <c r="L498">
        <v>15</v>
      </c>
      <c r="M498">
        <v>3</v>
      </c>
      <c r="N498">
        <v>168</v>
      </c>
      <c r="O498">
        <v>3584</v>
      </c>
      <c r="P498" t="s">
        <v>247</v>
      </c>
      <c r="Q498" s="1">
        <v>45786.607561493052</v>
      </c>
      <c r="R498">
        <v>37.369</v>
      </c>
      <c r="S498">
        <v>13.27</v>
      </c>
      <c r="T498">
        <v>2.8159999999999998</v>
      </c>
      <c r="U498">
        <v>3206</v>
      </c>
      <c r="V498">
        <v>100</v>
      </c>
      <c r="W498">
        <v>692</v>
      </c>
      <c r="X498">
        <v>592</v>
      </c>
      <c r="Y498">
        <v>1</v>
      </c>
      <c r="Z498">
        <v>9</v>
      </c>
      <c r="AA498">
        <v>0</v>
      </c>
      <c r="AB498">
        <v>0</v>
      </c>
      <c r="AC498">
        <v>104</v>
      </c>
      <c r="AD498">
        <v>41.96</v>
      </c>
      <c r="AE498">
        <v>55.728380000000001</v>
      </c>
      <c r="AF498">
        <v>91.9</v>
      </c>
      <c r="AG498">
        <v>1.7</v>
      </c>
      <c r="AH498">
        <v>1.7</v>
      </c>
      <c r="AI498">
        <v>0.9</v>
      </c>
      <c r="AJ498">
        <v>3.5</v>
      </c>
      <c r="AK498">
        <v>0.4</v>
      </c>
      <c r="AL498">
        <v>0</v>
      </c>
      <c r="AM498">
        <v>2.4700000000000002</v>
      </c>
      <c r="AN498">
        <v>60.731999999999999</v>
      </c>
      <c r="AO498">
        <v>3.1190000000000002</v>
      </c>
      <c r="AP498">
        <v>21.585000000000001</v>
      </c>
      <c r="AQ498">
        <v>0.13400000000000001</v>
      </c>
      <c r="AR498">
        <v>2.6760000000000002</v>
      </c>
      <c r="AS498">
        <v>24.084</v>
      </c>
      <c r="AT498">
        <v>49.012999999999998</v>
      </c>
      <c r="AU498">
        <v>0.90700000000000003</v>
      </c>
      <c r="AV498">
        <v>0.90700000000000003</v>
      </c>
      <c r="AW498">
        <v>0.48</v>
      </c>
      <c r="AX498">
        <v>1.867</v>
      </c>
      <c r="AY498">
        <v>0.21299999999999999</v>
      </c>
      <c r="AZ498">
        <v>0</v>
      </c>
      <c r="BA498">
        <v>349</v>
      </c>
      <c r="BB498">
        <v>0</v>
      </c>
      <c r="BC498" t="s">
        <v>74</v>
      </c>
      <c r="BD498">
        <v>0</v>
      </c>
      <c r="BE498" t="s">
        <v>68</v>
      </c>
      <c r="BF498" t="s">
        <v>75</v>
      </c>
      <c r="BG498">
        <v>1.1399999999999999</v>
      </c>
      <c r="BH498">
        <v>0</v>
      </c>
      <c r="BI498" s="1">
        <v>45823.877712766203</v>
      </c>
      <c r="BJ498">
        <v>3.6</v>
      </c>
      <c r="BK498">
        <v>0.78220000000000001</v>
      </c>
      <c r="BL498" s="36">
        <f>HLOOKUP($A498,차량별코스!$E$1:$AZ$20,_xlfn.XLOOKUP(탕데이터!$I498,차량별코스!$D$2:$D$20,차량별코스!$A$2:$A$20),0)</f>
        <v>4</v>
      </c>
      <c r="BM498">
        <f t="shared" si="111"/>
        <v>3564.0039999999995</v>
      </c>
      <c r="BN498">
        <f t="shared" si="112"/>
        <v>179.84399999999999</v>
      </c>
      <c r="BO498">
        <f>IF(COUNTIFS($BL$2:$BL498,$BL498,$O$2:$O498,$O498,$G$2:$G498,$G498)=1,_xlfn.MAXIFS($BO$2:$BO497,$O$2:$O497,$O498,$G$2:$G497,$G498)+1,_xlfn.MAXIFS($BO$2:$BO497,$O$2:$O497,$O498,$G$2:$G497,$G498))</f>
        <v>1</v>
      </c>
      <c r="BP498">
        <f t="shared" si="113"/>
        <v>2154.3140000000003</v>
      </c>
      <c r="BQ498">
        <f t="shared" si="114"/>
        <v>54.502000000000002</v>
      </c>
      <c r="BR498">
        <f t="shared" si="115"/>
        <v>54.502000000000002</v>
      </c>
      <c r="BS498">
        <f t="shared" si="116"/>
        <v>28.854000000000003</v>
      </c>
      <c r="BT498">
        <f t="shared" si="117"/>
        <v>112.21000000000001</v>
      </c>
      <c r="BU498">
        <f t="shared" si="118"/>
        <v>12.824</v>
      </c>
      <c r="BV498">
        <f t="shared" si="119"/>
        <v>0</v>
      </c>
      <c r="BW498">
        <f t="shared" si="120"/>
        <v>2417.2060000000001</v>
      </c>
      <c r="BX498">
        <f t="shared" si="121"/>
        <v>3584</v>
      </c>
      <c r="BY498" t="str">
        <f t="shared" si="122"/>
        <v>직행1</v>
      </c>
      <c r="BZ498">
        <f t="shared" si="123"/>
        <v>4</v>
      </c>
    </row>
    <row r="499" spans="1:78" x14ac:dyDescent="0.3">
      <c r="A499" s="32">
        <f t="shared" si="124"/>
        <v>45811</v>
      </c>
      <c r="B499" s="1">
        <v>45811.69736111111</v>
      </c>
      <c r="C499" t="s">
        <v>60</v>
      </c>
      <c r="D499" t="s">
        <v>60</v>
      </c>
      <c r="E499" t="s">
        <v>60</v>
      </c>
      <c r="F499" t="s">
        <v>61</v>
      </c>
      <c r="G499" t="s">
        <v>62</v>
      </c>
      <c r="H499" t="s">
        <v>63</v>
      </c>
      <c r="I499" t="s">
        <v>79</v>
      </c>
      <c r="J499" t="s">
        <v>65</v>
      </c>
      <c r="K499" t="s">
        <v>66</v>
      </c>
      <c r="L499">
        <v>15</v>
      </c>
      <c r="M499">
        <v>3</v>
      </c>
      <c r="N499">
        <v>168</v>
      </c>
      <c r="O499">
        <v>3584</v>
      </c>
      <c r="P499" t="s">
        <v>247</v>
      </c>
      <c r="Q499" s="1">
        <v>45786.607561493052</v>
      </c>
      <c r="R499">
        <v>16.149000000000001</v>
      </c>
      <c r="S499">
        <v>5.8529999999999998</v>
      </c>
      <c r="T499">
        <v>2.7589999999999999</v>
      </c>
      <c r="U499">
        <v>1899</v>
      </c>
      <c r="V499">
        <v>37</v>
      </c>
      <c r="W499">
        <v>417</v>
      </c>
      <c r="X499">
        <v>344</v>
      </c>
      <c r="Y499">
        <v>0</v>
      </c>
      <c r="Z499">
        <v>0</v>
      </c>
      <c r="AA499">
        <v>0</v>
      </c>
      <c r="AB499">
        <v>0</v>
      </c>
      <c r="AC499">
        <v>84</v>
      </c>
      <c r="AD499">
        <v>30.61</v>
      </c>
      <c r="AE499">
        <v>40.232691000000003</v>
      </c>
      <c r="AF499">
        <v>87.1</v>
      </c>
      <c r="AG499">
        <v>4</v>
      </c>
      <c r="AH499">
        <v>5.7</v>
      </c>
      <c r="AI499">
        <v>2.8</v>
      </c>
      <c r="AJ499">
        <v>0.3</v>
      </c>
      <c r="AK499">
        <v>0</v>
      </c>
      <c r="AL499">
        <v>0</v>
      </c>
      <c r="AM499">
        <v>2.42</v>
      </c>
      <c r="AN499">
        <v>42.939</v>
      </c>
      <c r="AO499">
        <v>1.948</v>
      </c>
      <c r="AP499">
        <v>21.959</v>
      </c>
      <c r="AQ499">
        <v>0.186</v>
      </c>
      <c r="AR499">
        <v>0</v>
      </c>
      <c r="AS499">
        <v>0</v>
      </c>
      <c r="AT499">
        <v>26.13</v>
      </c>
      <c r="AU499">
        <v>1.2</v>
      </c>
      <c r="AV499">
        <v>1.71</v>
      </c>
      <c r="AW499">
        <v>0.84</v>
      </c>
      <c r="AX499">
        <v>0.09</v>
      </c>
      <c r="AY499">
        <v>0</v>
      </c>
      <c r="AZ499">
        <v>0</v>
      </c>
      <c r="BA499">
        <v>140</v>
      </c>
      <c r="BB499">
        <v>0</v>
      </c>
      <c r="BC499" t="s">
        <v>74</v>
      </c>
      <c r="BD499">
        <v>0</v>
      </c>
      <c r="BE499" t="s">
        <v>68</v>
      </c>
      <c r="BF499" t="s">
        <v>75</v>
      </c>
      <c r="BG499">
        <v>1.1399999999999999</v>
      </c>
      <c r="BH499">
        <v>0</v>
      </c>
      <c r="BI499" s="1">
        <v>45823.877712766203</v>
      </c>
      <c r="BJ499">
        <v>3.6</v>
      </c>
      <c r="BK499">
        <v>0.76639999999999997</v>
      </c>
      <c r="BL499" s="36">
        <f>HLOOKUP($A499,차량별코스!$E$1:$AZ$20,_xlfn.XLOOKUP(탕데이터!$I499,차량별코스!$D$2:$D$20,차량별코스!$A$2:$A$20),0)</f>
        <v>4</v>
      </c>
      <c r="BM499">
        <f t="shared" si="111"/>
        <v>3564.0039999999995</v>
      </c>
      <c r="BN499">
        <f t="shared" si="112"/>
        <v>179.84399999999999</v>
      </c>
      <c r="BO499">
        <f>IF(COUNTIFS($BL$2:$BL499,$BL499,$O$2:$O499,$O499,$G$2:$G499,$G499)=1,_xlfn.MAXIFS($BO$2:$BO498,$O$2:$O498,$O499,$G$2:$G498,$G499)+1,_xlfn.MAXIFS($BO$2:$BO498,$O$2:$O498,$O499,$G$2:$G498,$G499))</f>
        <v>1</v>
      </c>
      <c r="BP499">
        <f t="shared" si="113"/>
        <v>1200.029</v>
      </c>
      <c r="BQ499">
        <f t="shared" si="114"/>
        <v>75.960000000000008</v>
      </c>
      <c r="BR499">
        <f t="shared" si="115"/>
        <v>108.24300000000001</v>
      </c>
      <c r="BS499">
        <f t="shared" si="116"/>
        <v>53.171999999999997</v>
      </c>
      <c r="BT499">
        <f t="shared" si="117"/>
        <v>5.6970000000000001</v>
      </c>
      <c r="BU499">
        <f t="shared" si="118"/>
        <v>0</v>
      </c>
      <c r="BV499">
        <f t="shared" si="119"/>
        <v>0</v>
      </c>
      <c r="BW499">
        <f t="shared" si="120"/>
        <v>1443.1009999999999</v>
      </c>
      <c r="BX499">
        <f t="shared" si="121"/>
        <v>3584</v>
      </c>
      <c r="BY499" t="str">
        <f t="shared" si="122"/>
        <v>직행1</v>
      </c>
      <c r="BZ499">
        <f t="shared" si="123"/>
        <v>4</v>
      </c>
    </row>
    <row r="500" spans="1:78" x14ac:dyDescent="0.3">
      <c r="A500" s="32">
        <f t="shared" si="124"/>
        <v>45811</v>
      </c>
      <c r="B500" s="1">
        <v>45811.724479166667</v>
      </c>
      <c r="C500" t="s">
        <v>60</v>
      </c>
      <c r="D500" t="s">
        <v>60</v>
      </c>
      <c r="E500" t="s">
        <v>60</v>
      </c>
      <c r="F500" t="s">
        <v>61</v>
      </c>
      <c r="G500" t="s">
        <v>62</v>
      </c>
      <c r="H500" t="s">
        <v>63</v>
      </c>
      <c r="I500" t="s">
        <v>79</v>
      </c>
      <c r="J500" t="s">
        <v>65</v>
      </c>
      <c r="K500" t="s">
        <v>66</v>
      </c>
      <c r="L500">
        <v>15</v>
      </c>
      <c r="M500">
        <v>3</v>
      </c>
      <c r="N500">
        <v>168</v>
      </c>
      <c r="O500">
        <v>3584</v>
      </c>
      <c r="P500" t="s">
        <v>247</v>
      </c>
      <c r="Q500" s="1">
        <v>45786.607561493052</v>
      </c>
      <c r="R500">
        <v>23.279</v>
      </c>
      <c r="S500">
        <v>8.3350000000000009</v>
      </c>
      <c r="T500">
        <v>2.7930000000000001</v>
      </c>
      <c r="U500">
        <v>2140</v>
      </c>
      <c r="V500">
        <v>60</v>
      </c>
      <c r="W500">
        <v>297</v>
      </c>
      <c r="X500">
        <v>612</v>
      </c>
      <c r="Y500">
        <v>1</v>
      </c>
      <c r="Z500">
        <v>3</v>
      </c>
      <c r="AA500">
        <v>0</v>
      </c>
      <c r="AB500">
        <v>0</v>
      </c>
      <c r="AC500">
        <v>90</v>
      </c>
      <c r="AD500">
        <v>39.159999999999997</v>
      </c>
      <c r="AE500">
        <v>47.001885000000001</v>
      </c>
      <c r="AF500">
        <v>97.3</v>
      </c>
      <c r="AG500">
        <v>0.5</v>
      </c>
      <c r="AH500">
        <v>1</v>
      </c>
      <c r="AI500">
        <v>1.1000000000000001</v>
      </c>
      <c r="AJ500">
        <v>0.1</v>
      </c>
      <c r="AK500">
        <v>0</v>
      </c>
      <c r="AL500">
        <v>0</v>
      </c>
      <c r="AM500">
        <v>2.4500000000000002</v>
      </c>
      <c r="AN500">
        <v>50.610999999999997</v>
      </c>
      <c r="AO500">
        <v>2.8039999999999998</v>
      </c>
      <c r="AP500">
        <v>13.879</v>
      </c>
      <c r="AQ500">
        <v>0.25800000000000001</v>
      </c>
      <c r="AR500">
        <v>4.2960000000000003</v>
      </c>
      <c r="AS500">
        <v>12.887</v>
      </c>
      <c r="AT500">
        <v>34.055</v>
      </c>
      <c r="AU500">
        <v>0.17499999999999999</v>
      </c>
      <c r="AV500">
        <v>0.35</v>
      </c>
      <c r="AW500">
        <v>0.38500000000000001</v>
      </c>
      <c r="AX500">
        <v>3.5000000000000003E-2</v>
      </c>
      <c r="AY500">
        <v>0</v>
      </c>
      <c r="AZ500">
        <v>0</v>
      </c>
      <c r="BA500">
        <v>224</v>
      </c>
      <c r="BB500">
        <v>0</v>
      </c>
      <c r="BC500" t="s">
        <v>74</v>
      </c>
      <c r="BD500">
        <v>0</v>
      </c>
      <c r="BE500" t="s">
        <v>68</v>
      </c>
      <c r="BF500" t="s">
        <v>75</v>
      </c>
      <c r="BG500">
        <v>1.1399999999999999</v>
      </c>
      <c r="BH500">
        <v>0</v>
      </c>
      <c r="BI500" s="1">
        <v>45823.877712766203</v>
      </c>
      <c r="BJ500">
        <v>3.6</v>
      </c>
      <c r="BK500">
        <v>0.77580000000000005</v>
      </c>
      <c r="BL500" s="36">
        <f>HLOOKUP($A500,차량별코스!$E$1:$AZ$20,_xlfn.XLOOKUP(탕데이터!$I500,차량별코스!$D$2:$D$20,차량별코스!$A$2:$A$20),0)</f>
        <v>4</v>
      </c>
      <c r="BM500">
        <f t="shared" si="111"/>
        <v>3564.0039999999995</v>
      </c>
      <c r="BN500">
        <f t="shared" si="112"/>
        <v>179.84399999999999</v>
      </c>
      <c r="BO500">
        <f>IF(COUNTIFS($BL$2:$BL500,$BL500,$O$2:$O500,$O500,$G$2:$G500,$G500)=1,_xlfn.MAXIFS($BO$2:$BO499,$O$2:$O499,$O500,$G$2:$G499,$G500)+1,_xlfn.MAXIFS($BO$2:$BO499,$O$2:$O499,$O500,$G$2:$G499,$G500))</f>
        <v>1</v>
      </c>
      <c r="BP500">
        <f t="shared" si="113"/>
        <v>1725.2199999999998</v>
      </c>
      <c r="BQ500">
        <f t="shared" si="114"/>
        <v>10.700000000000001</v>
      </c>
      <c r="BR500">
        <f t="shared" si="115"/>
        <v>21.400000000000002</v>
      </c>
      <c r="BS500">
        <f t="shared" si="116"/>
        <v>23.540000000000003</v>
      </c>
      <c r="BT500">
        <f t="shared" si="117"/>
        <v>2.14</v>
      </c>
      <c r="BU500">
        <f t="shared" si="118"/>
        <v>0</v>
      </c>
      <c r="BV500">
        <f t="shared" si="119"/>
        <v>0</v>
      </c>
      <c r="BW500">
        <f t="shared" si="120"/>
        <v>1783</v>
      </c>
      <c r="BX500">
        <f t="shared" si="121"/>
        <v>3584</v>
      </c>
      <c r="BY500" t="str">
        <f t="shared" si="122"/>
        <v>직행1</v>
      </c>
      <c r="BZ500">
        <f t="shared" si="123"/>
        <v>4</v>
      </c>
    </row>
    <row r="501" spans="1:78" x14ac:dyDescent="0.3">
      <c r="A501" s="32">
        <f t="shared" si="124"/>
        <v>45811</v>
      </c>
      <c r="B501" s="1">
        <v>45811.752743055556</v>
      </c>
      <c r="C501" t="s">
        <v>60</v>
      </c>
      <c r="D501" t="s">
        <v>60</v>
      </c>
      <c r="E501" t="s">
        <v>60</v>
      </c>
      <c r="F501" t="s">
        <v>61</v>
      </c>
      <c r="G501" t="s">
        <v>62</v>
      </c>
      <c r="H501" t="s">
        <v>63</v>
      </c>
      <c r="I501" t="s">
        <v>79</v>
      </c>
      <c r="J501" t="s">
        <v>65</v>
      </c>
      <c r="K501" t="s">
        <v>66</v>
      </c>
      <c r="L501">
        <v>15</v>
      </c>
      <c r="M501">
        <v>3</v>
      </c>
      <c r="N501">
        <v>168</v>
      </c>
      <c r="O501">
        <v>3584</v>
      </c>
      <c r="P501" t="s">
        <v>247</v>
      </c>
      <c r="Q501" s="1">
        <v>45786.607561493052</v>
      </c>
      <c r="R501">
        <v>66.378</v>
      </c>
      <c r="S501">
        <v>21.018999999999998</v>
      </c>
      <c r="T501">
        <v>3.1579999999999999</v>
      </c>
      <c r="U501">
        <v>5401</v>
      </c>
      <c r="V501">
        <v>68</v>
      </c>
      <c r="W501">
        <v>1007</v>
      </c>
      <c r="X501">
        <v>1566</v>
      </c>
      <c r="Y501">
        <v>0</v>
      </c>
      <c r="Z501">
        <v>10</v>
      </c>
      <c r="AA501">
        <v>1</v>
      </c>
      <c r="AB501">
        <v>4</v>
      </c>
      <c r="AC501">
        <v>102</v>
      </c>
      <c r="AD501">
        <v>44.24</v>
      </c>
      <c r="AE501">
        <v>55.238264000000001</v>
      </c>
      <c r="AF501">
        <v>91.3</v>
      </c>
      <c r="AG501">
        <v>1.9</v>
      </c>
      <c r="AH501">
        <v>2.2000000000000002</v>
      </c>
      <c r="AI501">
        <v>1.9</v>
      </c>
      <c r="AJ501">
        <v>2.7</v>
      </c>
      <c r="AK501">
        <v>0</v>
      </c>
      <c r="AL501">
        <v>0</v>
      </c>
      <c r="AM501">
        <v>2.77</v>
      </c>
      <c r="AN501">
        <v>52.927999999999997</v>
      </c>
      <c r="AO501">
        <v>1.2589999999999999</v>
      </c>
      <c r="AP501">
        <v>18.645</v>
      </c>
      <c r="AQ501">
        <v>0.22600000000000001</v>
      </c>
      <c r="AR501">
        <v>0</v>
      </c>
      <c r="AS501">
        <v>15.065</v>
      </c>
      <c r="AT501">
        <v>82.17</v>
      </c>
      <c r="AU501">
        <v>1.71</v>
      </c>
      <c r="AV501">
        <v>1.98</v>
      </c>
      <c r="AW501">
        <v>1.71</v>
      </c>
      <c r="AX501">
        <v>2.4300000000000002</v>
      </c>
      <c r="AY501">
        <v>0</v>
      </c>
      <c r="AZ501">
        <v>0</v>
      </c>
      <c r="BA501">
        <v>617</v>
      </c>
      <c r="BB501">
        <v>0</v>
      </c>
      <c r="BC501" t="s">
        <v>74</v>
      </c>
      <c r="BD501">
        <v>0</v>
      </c>
      <c r="BE501" t="s">
        <v>68</v>
      </c>
      <c r="BF501" t="s">
        <v>75</v>
      </c>
      <c r="BG501">
        <v>1.1399999999999999</v>
      </c>
      <c r="BH501">
        <v>0</v>
      </c>
      <c r="BI501" s="1">
        <v>45823.877712766203</v>
      </c>
      <c r="BJ501">
        <v>3.6</v>
      </c>
      <c r="BK501">
        <v>0.87719999999999998</v>
      </c>
      <c r="BL501" s="36">
        <f>HLOOKUP($A501,차량별코스!$E$1:$AZ$20,_xlfn.XLOOKUP(탕데이터!$I501,차량별코스!$D$2:$D$20,차량별코스!$A$2:$A$20),0)</f>
        <v>4</v>
      </c>
      <c r="BM501">
        <f t="shared" si="111"/>
        <v>3564.0039999999995</v>
      </c>
      <c r="BN501">
        <f t="shared" si="112"/>
        <v>179.84399999999999</v>
      </c>
      <c r="BO501">
        <f>IF(COUNTIFS($BL$2:$BL501,$BL501,$O$2:$O501,$O501,$G$2:$G501,$G501)=1,_xlfn.MAXIFS($BO$2:$BO500,$O$2:$O500,$O501,$G$2:$G500,$G501)+1,_xlfn.MAXIFS($BO$2:$BO500,$O$2:$O500,$O501,$G$2:$G500,$G501))</f>
        <v>1</v>
      </c>
      <c r="BP501">
        <f t="shared" si="113"/>
        <v>3856.1129999999994</v>
      </c>
      <c r="BQ501">
        <f t="shared" si="114"/>
        <v>102.619</v>
      </c>
      <c r="BR501">
        <f t="shared" si="115"/>
        <v>118.82200000000002</v>
      </c>
      <c r="BS501">
        <f t="shared" si="116"/>
        <v>102.619</v>
      </c>
      <c r="BT501">
        <f t="shared" si="117"/>
        <v>145.82700000000003</v>
      </c>
      <c r="BU501">
        <f t="shared" si="118"/>
        <v>0</v>
      </c>
      <c r="BV501">
        <f t="shared" si="119"/>
        <v>0</v>
      </c>
      <c r="BW501">
        <f t="shared" si="120"/>
        <v>4326</v>
      </c>
      <c r="BX501">
        <f t="shared" si="121"/>
        <v>3584</v>
      </c>
      <c r="BY501" t="str">
        <f t="shared" si="122"/>
        <v>직행1</v>
      </c>
      <c r="BZ501">
        <f t="shared" si="123"/>
        <v>4</v>
      </c>
    </row>
    <row r="502" spans="1:78" x14ac:dyDescent="0.3">
      <c r="A502" s="32">
        <f t="shared" si="124"/>
        <v>45812</v>
      </c>
      <c r="B502" s="1">
        <v>45812.311365740738</v>
      </c>
      <c r="C502" t="s">
        <v>60</v>
      </c>
      <c r="D502" t="s">
        <v>60</v>
      </c>
      <c r="E502" t="s">
        <v>60</v>
      </c>
      <c r="F502" t="s">
        <v>61</v>
      </c>
      <c r="G502" t="s">
        <v>62</v>
      </c>
      <c r="H502" t="s">
        <v>63</v>
      </c>
      <c r="I502" t="s">
        <v>79</v>
      </c>
      <c r="J502" t="s">
        <v>65</v>
      </c>
      <c r="K502" t="s">
        <v>66</v>
      </c>
      <c r="L502">
        <v>15</v>
      </c>
      <c r="M502">
        <v>3</v>
      </c>
      <c r="N502">
        <v>168</v>
      </c>
      <c r="O502">
        <v>3584</v>
      </c>
      <c r="P502" t="s">
        <v>247</v>
      </c>
      <c r="Q502" s="1">
        <v>45786.607561493052</v>
      </c>
      <c r="R502">
        <v>17.239999999999998</v>
      </c>
      <c r="S502">
        <v>5.1260000000000003</v>
      </c>
      <c r="T502">
        <v>3.363</v>
      </c>
      <c r="U502">
        <v>1370</v>
      </c>
      <c r="V502">
        <v>75</v>
      </c>
      <c r="W502">
        <v>203</v>
      </c>
      <c r="X502">
        <v>381</v>
      </c>
      <c r="Y502">
        <v>0</v>
      </c>
      <c r="Z502">
        <v>1</v>
      </c>
      <c r="AA502">
        <v>0</v>
      </c>
      <c r="AB502">
        <v>0</v>
      </c>
      <c r="AC502">
        <v>91</v>
      </c>
      <c r="AD502">
        <v>45.3</v>
      </c>
      <c r="AE502">
        <v>56.835039000000002</v>
      </c>
      <c r="AF502">
        <v>98.4</v>
      </c>
      <c r="AG502">
        <v>0.3</v>
      </c>
      <c r="AH502">
        <v>0.2</v>
      </c>
      <c r="AI502">
        <v>0.3</v>
      </c>
      <c r="AJ502">
        <v>0.7</v>
      </c>
      <c r="AK502">
        <v>0</v>
      </c>
      <c r="AL502">
        <v>0</v>
      </c>
      <c r="AM502">
        <v>2.95</v>
      </c>
      <c r="AN502">
        <v>50.71</v>
      </c>
      <c r="AO502">
        <v>5.4740000000000002</v>
      </c>
      <c r="AP502">
        <v>14.817</v>
      </c>
      <c r="AQ502">
        <v>0.17399999999999999</v>
      </c>
      <c r="AR502">
        <v>0</v>
      </c>
      <c r="AS502">
        <v>5.8</v>
      </c>
      <c r="AT502">
        <v>21.32</v>
      </c>
      <c r="AU502">
        <v>6.5000000000000002E-2</v>
      </c>
      <c r="AV502">
        <v>4.2999999999999997E-2</v>
      </c>
      <c r="AW502">
        <v>6.5000000000000002E-2</v>
      </c>
      <c r="AX502">
        <v>0.152</v>
      </c>
      <c r="AY502">
        <v>0</v>
      </c>
      <c r="AZ502">
        <v>0</v>
      </c>
      <c r="BA502">
        <v>127</v>
      </c>
      <c r="BB502">
        <v>0</v>
      </c>
      <c r="BC502" t="s">
        <v>74</v>
      </c>
      <c r="BD502">
        <v>0</v>
      </c>
      <c r="BE502" t="s">
        <v>68</v>
      </c>
      <c r="BF502" t="s">
        <v>75</v>
      </c>
      <c r="BG502">
        <v>1.1399999999999999</v>
      </c>
      <c r="BH502">
        <v>0</v>
      </c>
      <c r="BI502" s="1">
        <v>45823.877712766203</v>
      </c>
      <c r="BJ502">
        <v>3.6</v>
      </c>
      <c r="BK502">
        <v>0.93420000000000003</v>
      </c>
      <c r="BL502" s="36">
        <f>HLOOKUP($A502,차량별코스!$E$1:$AZ$20,_xlfn.XLOOKUP(탕데이터!$I502,차량별코스!$D$2:$D$20,차량별코스!$A$2:$A$20),0)</f>
        <v>5</v>
      </c>
      <c r="BM502">
        <f t="shared" si="111"/>
        <v>3564.0039999999995</v>
      </c>
      <c r="BN502">
        <f t="shared" si="112"/>
        <v>376.22899999999993</v>
      </c>
      <c r="BO502">
        <f>IF(COUNTIFS($BL$2:$BL502,$BL502,$O$2:$O502,$O502,$G$2:$G502,$G502)=1,_xlfn.MAXIFS($BO$2:$BO501,$O$2:$O501,$O502,$G$2:$G501,$G502)+1,_xlfn.MAXIFS($BO$2:$BO501,$O$2:$O501,$O502,$G$2:$G501,$G502))</f>
        <v>2</v>
      </c>
      <c r="BP502">
        <f t="shared" si="113"/>
        <v>1070.0800000000002</v>
      </c>
      <c r="BQ502">
        <f t="shared" si="114"/>
        <v>4.1100000000000003</v>
      </c>
      <c r="BR502">
        <f t="shared" si="115"/>
        <v>2.74</v>
      </c>
      <c r="BS502">
        <f t="shared" si="116"/>
        <v>4.1100000000000003</v>
      </c>
      <c r="BT502">
        <f t="shared" si="117"/>
        <v>9.59</v>
      </c>
      <c r="BU502">
        <f t="shared" si="118"/>
        <v>0</v>
      </c>
      <c r="BV502">
        <f t="shared" si="119"/>
        <v>0</v>
      </c>
      <c r="BW502">
        <f t="shared" si="120"/>
        <v>1090.6299999999999</v>
      </c>
      <c r="BX502">
        <f t="shared" si="121"/>
        <v>3584</v>
      </c>
      <c r="BY502" t="str">
        <f t="shared" si="122"/>
        <v>직행1</v>
      </c>
      <c r="BZ502">
        <f t="shared" si="123"/>
        <v>5</v>
      </c>
    </row>
    <row r="503" spans="1:78" x14ac:dyDescent="0.3">
      <c r="A503" s="32">
        <f t="shared" si="124"/>
        <v>45812</v>
      </c>
      <c r="B503" s="1">
        <v>45812.342465277776</v>
      </c>
      <c r="C503" t="s">
        <v>60</v>
      </c>
      <c r="D503" t="s">
        <v>60</v>
      </c>
      <c r="E503" t="s">
        <v>60</v>
      </c>
      <c r="F503" t="s">
        <v>61</v>
      </c>
      <c r="G503" t="s">
        <v>62</v>
      </c>
      <c r="H503" t="s">
        <v>63</v>
      </c>
      <c r="I503" t="s">
        <v>79</v>
      </c>
      <c r="J503" t="s">
        <v>65</v>
      </c>
      <c r="K503" t="s">
        <v>66</v>
      </c>
      <c r="L503">
        <v>15</v>
      </c>
      <c r="M503">
        <v>3</v>
      </c>
      <c r="N503">
        <v>168</v>
      </c>
      <c r="O503">
        <v>3584</v>
      </c>
      <c r="P503" t="s">
        <v>247</v>
      </c>
      <c r="Q503" s="1">
        <v>45786.607561493052</v>
      </c>
      <c r="R503">
        <v>17.422000000000001</v>
      </c>
      <c r="S503">
        <v>4.915</v>
      </c>
      <c r="T503">
        <v>3.5449999999999999</v>
      </c>
      <c r="U503">
        <v>1376</v>
      </c>
      <c r="V503">
        <v>112</v>
      </c>
      <c r="W503">
        <v>179</v>
      </c>
      <c r="X503">
        <v>397</v>
      </c>
      <c r="Y503">
        <v>0</v>
      </c>
      <c r="Z503">
        <v>0</v>
      </c>
      <c r="AA503">
        <v>0</v>
      </c>
      <c r="AB503">
        <v>0</v>
      </c>
      <c r="AC503">
        <v>91</v>
      </c>
      <c r="AD503">
        <v>45.58</v>
      </c>
      <c r="AE503">
        <v>57.805692000000001</v>
      </c>
      <c r="AF503">
        <v>98.1</v>
      </c>
      <c r="AG503">
        <v>0.3</v>
      </c>
      <c r="AH503">
        <v>0.5</v>
      </c>
      <c r="AI503">
        <v>0.4</v>
      </c>
      <c r="AJ503">
        <v>0.7</v>
      </c>
      <c r="AK503">
        <v>0</v>
      </c>
      <c r="AL503">
        <v>0</v>
      </c>
      <c r="AM503">
        <v>3.11</v>
      </c>
      <c r="AN503">
        <v>48.801000000000002</v>
      </c>
      <c r="AO503">
        <v>8.14</v>
      </c>
      <c r="AP503">
        <v>13.009</v>
      </c>
      <c r="AQ503">
        <v>0.17199999999999999</v>
      </c>
      <c r="AR503">
        <v>0</v>
      </c>
      <c r="AS503">
        <v>0</v>
      </c>
      <c r="AT503">
        <v>21.254999999999999</v>
      </c>
      <c r="AU503">
        <v>6.5000000000000002E-2</v>
      </c>
      <c r="AV503">
        <v>0.108</v>
      </c>
      <c r="AW503">
        <v>8.6999999999999994E-2</v>
      </c>
      <c r="AX503">
        <v>0.152</v>
      </c>
      <c r="AY503">
        <v>0</v>
      </c>
      <c r="AZ503">
        <v>0</v>
      </c>
      <c r="BA503">
        <v>131</v>
      </c>
      <c r="BB503">
        <v>0</v>
      </c>
      <c r="BC503" t="s">
        <v>74</v>
      </c>
      <c r="BD503">
        <v>0</v>
      </c>
      <c r="BE503" t="s">
        <v>68</v>
      </c>
      <c r="BF503" t="s">
        <v>75</v>
      </c>
      <c r="BG503">
        <v>1.1399999999999999</v>
      </c>
      <c r="BH503">
        <v>0</v>
      </c>
      <c r="BI503" s="1">
        <v>45823.877712766203</v>
      </c>
      <c r="BJ503">
        <v>3.6</v>
      </c>
      <c r="BK503">
        <v>0.98460000000000003</v>
      </c>
      <c r="BL503" s="36">
        <f>HLOOKUP($A503,차량별코스!$E$1:$AZ$20,_xlfn.XLOOKUP(탕데이터!$I503,차량별코스!$D$2:$D$20,차량별코스!$A$2:$A$20),0)</f>
        <v>5</v>
      </c>
      <c r="BM503">
        <f t="shared" si="111"/>
        <v>3564.0039999999995</v>
      </c>
      <c r="BN503">
        <f t="shared" si="112"/>
        <v>376.22899999999993</v>
      </c>
      <c r="BO503">
        <f>IF(COUNTIFS($BL$2:$BL503,$BL503,$O$2:$O503,$O503,$G$2:$G503,$G503)=1,_xlfn.MAXIFS($BO$2:$BO502,$O$2:$O502,$O503,$G$2:$G502,$G503)+1,_xlfn.MAXIFS($BO$2:$BO502,$O$2:$O502,$O503,$G$2:$G502,$G503))</f>
        <v>2</v>
      </c>
      <c r="BP503">
        <f t="shared" si="113"/>
        <v>1058.856</v>
      </c>
      <c r="BQ503">
        <f t="shared" si="114"/>
        <v>4.1280000000000001</v>
      </c>
      <c r="BR503">
        <f t="shared" si="115"/>
        <v>6.88</v>
      </c>
      <c r="BS503">
        <f t="shared" si="116"/>
        <v>5.5040000000000004</v>
      </c>
      <c r="BT503">
        <f t="shared" si="117"/>
        <v>9.6319999999999997</v>
      </c>
      <c r="BU503">
        <f t="shared" si="118"/>
        <v>0</v>
      </c>
      <c r="BV503">
        <f t="shared" si="119"/>
        <v>0</v>
      </c>
      <c r="BW503">
        <f t="shared" si="120"/>
        <v>1085</v>
      </c>
      <c r="BX503">
        <f t="shared" si="121"/>
        <v>3584</v>
      </c>
      <c r="BY503" t="str">
        <f t="shared" si="122"/>
        <v>직행1</v>
      </c>
      <c r="BZ503">
        <f t="shared" si="123"/>
        <v>5</v>
      </c>
    </row>
    <row r="504" spans="1:78" x14ac:dyDescent="0.3">
      <c r="A504" s="32">
        <f t="shared" si="124"/>
        <v>45812</v>
      </c>
      <c r="B504" s="1">
        <v>45812.363657407404</v>
      </c>
      <c r="C504" t="s">
        <v>60</v>
      </c>
      <c r="D504" t="s">
        <v>60</v>
      </c>
      <c r="E504" t="s">
        <v>60</v>
      </c>
      <c r="F504" t="s">
        <v>61</v>
      </c>
      <c r="G504" t="s">
        <v>62</v>
      </c>
      <c r="H504" t="s">
        <v>63</v>
      </c>
      <c r="I504" t="s">
        <v>79</v>
      </c>
      <c r="J504" t="s">
        <v>65</v>
      </c>
      <c r="K504" t="s">
        <v>66</v>
      </c>
      <c r="L504">
        <v>15</v>
      </c>
      <c r="M504">
        <v>3</v>
      </c>
      <c r="N504">
        <v>168</v>
      </c>
      <c r="O504">
        <v>3584</v>
      </c>
      <c r="P504" t="s">
        <v>247</v>
      </c>
      <c r="Q504" s="1">
        <v>45786.607561493052</v>
      </c>
      <c r="R504">
        <v>30.042999999999999</v>
      </c>
      <c r="S504">
        <v>8.6679999999999993</v>
      </c>
      <c r="T504">
        <v>3.4660000000000002</v>
      </c>
      <c r="U504">
        <v>2599</v>
      </c>
      <c r="V504">
        <v>36</v>
      </c>
      <c r="W504">
        <v>408</v>
      </c>
      <c r="X504">
        <v>929</v>
      </c>
      <c r="Y504">
        <v>0</v>
      </c>
      <c r="Z504">
        <v>6</v>
      </c>
      <c r="AA504">
        <v>0</v>
      </c>
      <c r="AB504">
        <v>0</v>
      </c>
      <c r="AC504">
        <v>96</v>
      </c>
      <c r="AD504">
        <v>41.61</v>
      </c>
      <c r="AE504">
        <v>50.187851000000002</v>
      </c>
      <c r="AF504">
        <v>97</v>
      </c>
      <c r="AG504">
        <v>0.7</v>
      </c>
      <c r="AH504">
        <v>1</v>
      </c>
      <c r="AI504">
        <v>0.9</v>
      </c>
      <c r="AJ504">
        <v>0.4</v>
      </c>
      <c r="AK504">
        <v>0</v>
      </c>
      <c r="AL504">
        <v>0</v>
      </c>
      <c r="AM504">
        <v>3.04</v>
      </c>
      <c r="AN504">
        <v>42.447000000000003</v>
      </c>
      <c r="AO504">
        <v>1.385</v>
      </c>
      <c r="AP504">
        <v>15.698</v>
      </c>
      <c r="AQ504">
        <v>0.3</v>
      </c>
      <c r="AR504">
        <v>0</v>
      </c>
      <c r="AS504">
        <v>19.971</v>
      </c>
      <c r="AT504">
        <v>40.417000000000002</v>
      </c>
      <c r="AU504">
        <v>0.29199999999999998</v>
      </c>
      <c r="AV504">
        <v>0.41699999999999998</v>
      </c>
      <c r="AW504">
        <v>0.375</v>
      </c>
      <c r="AX504">
        <v>0.16700000000000001</v>
      </c>
      <c r="AY504">
        <v>0</v>
      </c>
      <c r="AZ504">
        <v>0</v>
      </c>
      <c r="BA504">
        <v>294</v>
      </c>
      <c r="BB504">
        <v>0</v>
      </c>
      <c r="BC504" t="s">
        <v>74</v>
      </c>
      <c r="BD504">
        <v>0</v>
      </c>
      <c r="BE504" t="s">
        <v>68</v>
      </c>
      <c r="BF504" t="s">
        <v>75</v>
      </c>
      <c r="BG504">
        <v>1.1399999999999999</v>
      </c>
      <c r="BH504">
        <v>0</v>
      </c>
      <c r="BI504" s="1">
        <v>45823.877712766203</v>
      </c>
      <c r="BJ504">
        <v>3.6</v>
      </c>
      <c r="BK504">
        <v>0.96279999999999999</v>
      </c>
      <c r="BL504" s="36">
        <f>HLOOKUP($A504,차량별코스!$E$1:$AZ$20,_xlfn.XLOOKUP(탕데이터!$I504,차량별코스!$D$2:$D$20,차량별코스!$A$2:$A$20),0)</f>
        <v>5</v>
      </c>
      <c r="BM504">
        <f t="shared" si="111"/>
        <v>3564.0039999999995</v>
      </c>
      <c r="BN504">
        <f t="shared" si="112"/>
        <v>376.22899999999993</v>
      </c>
      <c r="BO504">
        <f>IF(COUNTIFS($BL$2:$BL504,$BL504,$O$2:$O504,$O504,$G$2:$G504,$G504)=1,_xlfn.MAXIFS($BO$2:$BO503,$O$2:$O503,$O504,$G$2:$G503,$G504)+1,_xlfn.MAXIFS($BO$2:$BO503,$O$2:$O503,$O504,$G$2:$G503,$G504))</f>
        <v>2</v>
      </c>
      <c r="BP504">
        <f t="shared" si="113"/>
        <v>2077.0299999999997</v>
      </c>
      <c r="BQ504">
        <f t="shared" si="114"/>
        <v>18.192999999999998</v>
      </c>
      <c r="BR504">
        <f t="shared" si="115"/>
        <v>25.990000000000002</v>
      </c>
      <c r="BS504">
        <f t="shared" si="116"/>
        <v>23.391000000000002</v>
      </c>
      <c r="BT504">
        <f t="shared" si="117"/>
        <v>10.396000000000001</v>
      </c>
      <c r="BU504">
        <f t="shared" si="118"/>
        <v>0</v>
      </c>
      <c r="BV504">
        <f t="shared" si="119"/>
        <v>0</v>
      </c>
      <c r="BW504">
        <f t="shared" si="120"/>
        <v>2155</v>
      </c>
      <c r="BX504">
        <f t="shared" si="121"/>
        <v>3584</v>
      </c>
      <c r="BY504" t="str">
        <f t="shared" si="122"/>
        <v>직행1</v>
      </c>
      <c r="BZ504">
        <f t="shared" si="123"/>
        <v>5</v>
      </c>
    </row>
    <row r="505" spans="1:78" x14ac:dyDescent="0.3">
      <c r="A505" s="32">
        <f t="shared" si="124"/>
        <v>45812</v>
      </c>
      <c r="B505" s="1">
        <v>45812.406574074077</v>
      </c>
      <c r="C505" t="s">
        <v>60</v>
      </c>
      <c r="D505" t="s">
        <v>60</v>
      </c>
      <c r="E505" t="s">
        <v>60</v>
      </c>
      <c r="F505" t="s">
        <v>61</v>
      </c>
      <c r="G505" t="s">
        <v>62</v>
      </c>
      <c r="H505" t="s">
        <v>63</v>
      </c>
      <c r="I505" t="s">
        <v>79</v>
      </c>
      <c r="J505" t="s">
        <v>65</v>
      </c>
      <c r="K505" t="s">
        <v>66</v>
      </c>
      <c r="L505">
        <v>15</v>
      </c>
      <c r="M505">
        <v>3</v>
      </c>
      <c r="N505">
        <v>168</v>
      </c>
      <c r="O505">
        <v>3584</v>
      </c>
      <c r="P505" t="s">
        <v>247</v>
      </c>
      <c r="Q505" s="1">
        <v>45786.607561493052</v>
      </c>
      <c r="R505">
        <v>60.220999999999997</v>
      </c>
      <c r="S505">
        <v>21.477</v>
      </c>
      <c r="T505">
        <v>2.8039999999999998</v>
      </c>
      <c r="U505">
        <v>5516</v>
      </c>
      <c r="V505">
        <v>248</v>
      </c>
      <c r="W505">
        <v>1049</v>
      </c>
      <c r="X505">
        <v>1418</v>
      </c>
      <c r="Y505">
        <v>0</v>
      </c>
      <c r="Z505">
        <v>11</v>
      </c>
      <c r="AA505">
        <v>0</v>
      </c>
      <c r="AB505">
        <v>0</v>
      </c>
      <c r="AC505">
        <v>102</v>
      </c>
      <c r="AD505">
        <v>39.299999999999997</v>
      </c>
      <c r="AE505">
        <v>51.385472999999998</v>
      </c>
      <c r="AF505">
        <v>91.9</v>
      </c>
      <c r="AG505">
        <v>2</v>
      </c>
      <c r="AH505">
        <v>2.2000000000000002</v>
      </c>
      <c r="AI505">
        <v>2.1</v>
      </c>
      <c r="AJ505">
        <v>1.8</v>
      </c>
      <c r="AK505">
        <v>0</v>
      </c>
      <c r="AL505">
        <v>0</v>
      </c>
      <c r="AM505">
        <v>2.46</v>
      </c>
      <c r="AN505">
        <v>55.756</v>
      </c>
      <c r="AO505">
        <v>4.4960000000000004</v>
      </c>
      <c r="AP505">
        <v>19.016999999999999</v>
      </c>
      <c r="AQ505">
        <v>0.23200000000000001</v>
      </c>
      <c r="AR505">
        <v>0</v>
      </c>
      <c r="AS505">
        <v>18.265999999999998</v>
      </c>
      <c r="AT505">
        <v>84.242000000000004</v>
      </c>
      <c r="AU505">
        <v>1.833</v>
      </c>
      <c r="AV505">
        <v>2.0169999999999999</v>
      </c>
      <c r="AW505">
        <v>1.925</v>
      </c>
      <c r="AX505">
        <v>1.65</v>
      </c>
      <c r="AY505">
        <v>0</v>
      </c>
      <c r="AZ505">
        <v>0</v>
      </c>
      <c r="BA505">
        <v>559</v>
      </c>
      <c r="BB505">
        <v>0</v>
      </c>
      <c r="BC505" t="s">
        <v>74</v>
      </c>
      <c r="BD505">
        <v>0</v>
      </c>
      <c r="BE505" t="s">
        <v>68</v>
      </c>
      <c r="BF505" t="s">
        <v>75</v>
      </c>
      <c r="BG505">
        <v>1.1399999999999999</v>
      </c>
      <c r="BH505">
        <v>0</v>
      </c>
      <c r="BI505" s="1">
        <v>45823.877712766203</v>
      </c>
      <c r="BJ505">
        <v>3.6</v>
      </c>
      <c r="BK505">
        <v>0.77890000000000004</v>
      </c>
      <c r="BL505" s="36">
        <f>HLOOKUP($A505,차량별코스!$E$1:$AZ$20,_xlfn.XLOOKUP(탕데이터!$I505,차량별코스!$D$2:$D$20,차량별코스!$A$2:$A$20),0)</f>
        <v>5</v>
      </c>
      <c r="BM505">
        <f t="shared" si="111"/>
        <v>3564.0039999999995</v>
      </c>
      <c r="BN505">
        <f t="shared" si="112"/>
        <v>376.22899999999993</v>
      </c>
      <c r="BO505">
        <f>IF(COUNTIFS($BL$2:$BL505,$BL505,$O$2:$O505,$O505,$G$2:$G505,$G505)=1,_xlfn.MAXIFS($BO$2:$BO504,$O$2:$O504,$O505,$G$2:$G504,$G505)+1,_xlfn.MAXIFS($BO$2:$BO504,$O$2:$O504,$O505,$G$2:$G504,$G505))</f>
        <v>2</v>
      </c>
      <c r="BP505">
        <f t="shared" si="113"/>
        <v>3772.2040000000006</v>
      </c>
      <c r="BQ505">
        <f t="shared" si="114"/>
        <v>110.32000000000001</v>
      </c>
      <c r="BR505">
        <f t="shared" si="115"/>
        <v>121.35200000000002</v>
      </c>
      <c r="BS505">
        <f t="shared" si="116"/>
        <v>115.83600000000001</v>
      </c>
      <c r="BT505">
        <f t="shared" si="117"/>
        <v>99.288000000000011</v>
      </c>
      <c r="BU505">
        <f t="shared" si="118"/>
        <v>0</v>
      </c>
      <c r="BV505">
        <f t="shared" si="119"/>
        <v>0</v>
      </c>
      <c r="BW505">
        <f t="shared" si="120"/>
        <v>4219</v>
      </c>
      <c r="BX505">
        <f t="shared" si="121"/>
        <v>3584</v>
      </c>
      <c r="BY505" t="str">
        <f t="shared" si="122"/>
        <v>직행1</v>
      </c>
      <c r="BZ505">
        <f t="shared" si="123"/>
        <v>5</v>
      </c>
    </row>
    <row r="506" spans="1:78" x14ac:dyDescent="0.3">
      <c r="A506" s="32">
        <f t="shared" si="124"/>
        <v>45812</v>
      </c>
      <c r="B506" s="1">
        <v>45812.529432870368</v>
      </c>
      <c r="C506" t="s">
        <v>60</v>
      </c>
      <c r="D506" t="s">
        <v>60</v>
      </c>
      <c r="E506" t="s">
        <v>60</v>
      </c>
      <c r="F506" t="s">
        <v>61</v>
      </c>
      <c r="G506" t="s">
        <v>62</v>
      </c>
      <c r="H506" t="s">
        <v>63</v>
      </c>
      <c r="I506" t="s">
        <v>79</v>
      </c>
      <c r="J506" t="s">
        <v>65</v>
      </c>
      <c r="K506" t="s">
        <v>66</v>
      </c>
      <c r="L506">
        <v>15</v>
      </c>
      <c r="M506">
        <v>3</v>
      </c>
      <c r="N506">
        <v>168</v>
      </c>
      <c r="O506">
        <v>3584</v>
      </c>
      <c r="P506" t="s">
        <v>247</v>
      </c>
      <c r="Q506" s="1">
        <v>45786.607561493052</v>
      </c>
      <c r="R506">
        <v>16.224</v>
      </c>
      <c r="S506">
        <v>6.41</v>
      </c>
      <c r="T506">
        <v>2.5310000000000001</v>
      </c>
      <c r="U506">
        <v>2251</v>
      </c>
      <c r="V506">
        <v>93</v>
      </c>
      <c r="W506">
        <v>794</v>
      </c>
      <c r="X506">
        <v>328</v>
      </c>
      <c r="Y506">
        <v>0</v>
      </c>
      <c r="Z506">
        <v>0</v>
      </c>
      <c r="AA506">
        <v>1</v>
      </c>
      <c r="AB506">
        <v>24</v>
      </c>
      <c r="AC506">
        <v>80</v>
      </c>
      <c r="AD506">
        <v>25.95</v>
      </c>
      <c r="AE506">
        <v>42.819927999999997</v>
      </c>
      <c r="AF506">
        <v>97.3</v>
      </c>
      <c r="AG506">
        <v>0.8</v>
      </c>
      <c r="AH506">
        <v>1</v>
      </c>
      <c r="AI506">
        <v>0.9</v>
      </c>
      <c r="AJ506">
        <v>0</v>
      </c>
      <c r="AK506">
        <v>0</v>
      </c>
      <c r="AL506">
        <v>0</v>
      </c>
      <c r="AM506">
        <v>2.2200000000000002</v>
      </c>
      <c r="AN506">
        <v>50.76</v>
      </c>
      <c r="AO506">
        <v>4.1310000000000002</v>
      </c>
      <c r="AP506">
        <v>35.273000000000003</v>
      </c>
      <c r="AQ506">
        <v>0.185</v>
      </c>
      <c r="AR506">
        <v>0</v>
      </c>
      <c r="AS506">
        <v>0</v>
      </c>
      <c r="AT506">
        <v>35.677</v>
      </c>
      <c r="AU506">
        <v>0.29299999999999998</v>
      </c>
      <c r="AV506">
        <v>0.36699999999999999</v>
      </c>
      <c r="AW506">
        <v>0.33</v>
      </c>
      <c r="AX506">
        <v>0</v>
      </c>
      <c r="AY506">
        <v>0</v>
      </c>
      <c r="AZ506">
        <v>0</v>
      </c>
      <c r="BA506">
        <v>151</v>
      </c>
      <c r="BB506">
        <v>0</v>
      </c>
      <c r="BC506" t="s">
        <v>74</v>
      </c>
      <c r="BD506">
        <v>0</v>
      </c>
      <c r="BE506" t="s">
        <v>68</v>
      </c>
      <c r="BF506" t="s">
        <v>75</v>
      </c>
      <c r="BG506">
        <v>1.1399999999999999</v>
      </c>
      <c r="BH506">
        <v>0</v>
      </c>
      <c r="BI506" s="1">
        <v>45823.877712766203</v>
      </c>
      <c r="BJ506">
        <v>3.6</v>
      </c>
      <c r="BK506">
        <v>0.70309999999999995</v>
      </c>
      <c r="BL506" s="36">
        <f>HLOOKUP($A506,차량별코스!$E$1:$AZ$20,_xlfn.XLOOKUP(탕데이터!$I506,차량별코스!$D$2:$D$20,차량별코스!$A$2:$A$20),0)</f>
        <v>5</v>
      </c>
      <c r="BM506">
        <f t="shared" si="111"/>
        <v>3564.0039999999995</v>
      </c>
      <c r="BN506">
        <f t="shared" si="112"/>
        <v>376.22899999999993</v>
      </c>
      <c r="BO506">
        <f>IF(COUNTIFS($BL$2:$BL506,$BL506,$O$2:$O506,$O506,$G$2:$G506,$G506)=1,_xlfn.MAXIFS($BO$2:$BO505,$O$2:$O505,$O506,$G$2:$G505,$G506)+1,_xlfn.MAXIFS($BO$2:$BO505,$O$2:$O505,$O506,$G$2:$G505,$G506))</f>
        <v>2</v>
      </c>
      <c r="BP506">
        <f t="shared" si="113"/>
        <v>1303.223</v>
      </c>
      <c r="BQ506">
        <f t="shared" si="114"/>
        <v>18.007999999999999</v>
      </c>
      <c r="BR506">
        <f t="shared" si="115"/>
        <v>22.51</v>
      </c>
      <c r="BS506">
        <f t="shared" si="116"/>
        <v>20.259000000000004</v>
      </c>
      <c r="BT506">
        <f t="shared" si="117"/>
        <v>0</v>
      </c>
      <c r="BU506">
        <f t="shared" si="118"/>
        <v>0</v>
      </c>
      <c r="BV506">
        <f t="shared" si="119"/>
        <v>0</v>
      </c>
      <c r="BW506">
        <f t="shared" si="120"/>
        <v>1364</v>
      </c>
      <c r="BX506">
        <f t="shared" si="121"/>
        <v>3584</v>
      </c>
      <c r="BY506" t="str">
        <f t="shared" si="122"/>
        <v>직행1</v>
      </c>
      <c r="BZ506">
        <f t="shared" si="123"/>
        <v>5</v>
      </c>
    </row>
    <row r="507" spans="1:78" x14ac:dyDescent="0.3">
      <c r="A507" s="32">
        <f t="shared" si="124"/>
        <v>45812</v>
      </c>
      <c r="B507" s="1">
        <v>45812.558449074073</v>
      </c>
      <c r="C507" t="s">
        <v>60</v>
      </c>
      <c r="D507" t="s">
        <v>60</v>
      </c>
      <c r="E507" t="s">
        <v>60</v>
      </c>
      <c r="F507" t="s">
        <v>61</v>
      </c>
      <c r="G507" t="s">
        <v>62</v>
      </c>
      <c r="H507" t="s">
        <v>63</v>
      </c>
      <c r="I507" t="s">
        <v>79</v>
      </c>
      <c r="J507" t="s">
        <v>65</v>
      </c>
      <c r="K507" t="s">
        <v>66</v>
      </c>
      <c r="L507">
        <v>15</v>
      </c>
      <c r="M507">
        <v>3</v>
      </c>
      <c r="N507">
        <v>168</v>
      </c>
      <c r="O507">
        <v>3584</v>
      </c>
      <c r="P507" t="s">
        <v>247</v>
      </c>
      <c r="Q507" s="1">
        <v>45786.607561493052</v>
      </c>
      <c r="R507">
        <v>43.978999999999999</v>
      </c>
      <c r="S507">
        <v>15.01</v>
      </c>
      <c r="T507">
        <v>2.93</v>
      </c>
      <c r="U507">
        <v>3623</v>
      </c>
      <c r="V507">
        <v>12</v>
      </c>
      <c r="W507">
        <v>496</v>
      </c>
      <c r="X507">
        <v>1088</v>
      </c>
      <c r="Y507">
        <v>0</v>
      </c>
      <c r="Z507">
        <v>12</v>
      </c>
      <c r="AA507">
        <v>0</v>
      </c>
      <c r="AB507">
        <v>0</v>
      </c>
      <c r="AC507">
        <v>93</v>
      </c>
      <c r="AD507">
        <v>43.7</v>
      </c>
      <c r="AE507">
        <v>50.826439000000001</v>
      </c>
      <c r="AF507">
        <v>52.1</v>
      </c>
      <c r="AG507">
        <v>10.8</v>
      </c>
      <c r="AH507">
        <v>11.3</v>
      </c>
      <c r="AI507">
        <v>18</v>
      </c>
      <c r="AJ507">
        <v>7.8</v>
      </c>
      <c r="AK507">
        <v>0</v>
      </c>
      <c r="AL507">
        <v>0</v>
      </c>
      <c r="AM507">
        <v>2.57</v>
      </c>
      <c r="AN507">
        <v>52.317</v>
      </c>
      <c r="AO507">
        <v>0.33100000000000002</v>
      </c>
      <c r="AP507">
        <v>13.69</v>
      </c>
      <c r="AQ507">
        <v>0.22700000000000001</v>
      </c>
      <c r="AR507">
        <v>0</v>
      </c>
      <c r="AS507">
        <v>27.286000000000001</v>
      </c>
      <c r="AT507">
        <v>31.26</v>
      </c>
      <c r="AU507">
        <v>6.48</v>
      </c>
      <c r="AV507">
        <v>6.78</v>
      </c>
      <c r="AW507">
        <v>10.8</v>
      </c>
      <c r="AX507">
        <v>4.68</v>
      </c>
      <c r="AY507">
        <v>0</v>
      </c>
      <c r="AZ507">
        <v>0</v>
      </c>
      <c r="BA507">
        <v>426</v>
      </c>
      <c r="BB507">
        <v>0</v>
      </c>
      <c r="BC507" t="s">
        <v>74</v>
      </c>
      <c r="BD507">
        <v>0</v>
      </c>
      <c r="BE507" t="s">
        <v>68</v>
      </c>
      <c r="BF507" t="s">
        <v>75</v>
      </c>
      <c r="BG507">
        <v>1.1399999999999999</v>
      </c>
      <c r="BH507">
        <v>0</v>
      </c>
      <c r="BI507" s="1">
        <v>45823.877712766203</v>
      </c>
      <c r="BJ507">
        <v>3.6</v>
      </c>
      <c r="BK507">
        <v>0.81389999999999996</v>
      </c>
      <c r="BL507" s="36">
        <f>HLOOKUP($A507,차량별코스!$E$1:$AZ$20,_xlfn.XLOOKUP(탕데이터!$I507,차량별코스!$D$2:$D$20,차량별코스!$A$2:$A$20),0)</f>
        <v>5</v>
      </c>
      <c r="BM507">
        <f t="shared" si="111"/>
        <v>3564.0039999999995</v>
      </c>
      <c r="BN507">
        <f t="shared" si="112"/>
        <v>376.22899999999993</v>
      </c>
      <c r="BO507">
        <f>IF(COUNTIFS($BL$2:$BL507,$BL507,$O$2:$O507,$O507,$G$2:$G507,$G507)=1,_xlfn.MAXIFS($BO$2:$BO506,$O$2:$O506,$O507,$G$2:$G506,$G507)+1,_xlfn.MAXIFS($BO$2:$BO506,$O$2:$O506,$O507,$G$2:$G506,$G507))</f>
        <v>2</v>
      </c>
      <c r="BP507">
        <f t="shared" si="113"/>
        <v>1379.5830000000001</v>
      </c>
      <c r="BQ507">
        <f t="shared" si="114"/>
        <v>391.28400000000005</v>
      </c>
      <c r="BR507">
        <f t="shared" si="115"/>
        <v>409.399</v>
      </c>
      <c r="BS507">
        <f t="shared" si="116"/>
        <v>652.14</v>
      </c>
      <c r="BT507">
        <f t="shared" si="117"/>
        <v>282.59399999999999</v>
      </c>
      <c r="BU507">
        <f t="shared" si="118"/>
        <v>0</v>
      </c>
      <c r="BV507">
        <f t="shared" si="119"/>
        <v>0</v>
      </c>
      <c r="BW507">
        <f t="shared" si="120"/>
        <v>3115</v>
      </c>
      <c r="BX507">
        <f t="shared" si="121"/>
        <v>3584</v>
      </c>
      <c r="BY507" t="str">
        <f t="shared" si="122"/>
        <v>직행1</v>
      </c>
      <c r="BZ507">
        <f t="shared" si="123"/>
        <v>5</v>
      </c>
    </row>
    <row r="508" spans="1:78" x14ac:dyDescent="0.3">
      <c r="A508" s="32">
        <f t="shared" si="124"/>
        <v>45812</v>
      </c>
      <c r="B508" s="1">
        <v>45812.655300925922</v>
      </c>
      <c r="C508" t="s">
        <v>60</v>
      </c>
      <c r="D508" t="s">
        <v>60</v>
      </c>
      <c r="E508" t="s">
        <v>60</v>
      </c>
      <c r="F508" t="s">
        <v>61</v>
      </c>
      <c r="G508" t="s">
        <v>62</v>
      </c>
      <c r="H508" t="s">
        <v>63</v>
      </c>
      <c r="I508" t="s">
        <v>79</v>
      </c>
      <c r="J508" t="s">
        <v>65</v>
      </c>
      <c r="K508" t="s">
        <v>66</v>
      </c>
      <c r="L508">
        <v>15</v>
      </c>
      <c r="M508">
        <v>3</v>
      </c>
      <c r="N508">
        <v>168</v>
      </c>
      <c r="O508">
        <v>3584</v>
      </c>
      <c r="P508" t="s">
        <v>247</v>
      </c>
      <c r="Q508" s="1">
        <v>45786.607561493052</v>
      </c>
      <c r="R508">
        <v>68</v>
      </c>
      <c r="S508">
        <v>29.969000000000001</v>
      </c>
      <c r="T508">
        <v>2.2690000000000001</v>
      </c>
      <c r="U508">
        <v>9018</v>
      </c>
      <c r="V508">
        <v>46</v>
      </c>
      <c r="W508">
        <v>3248</v>
      </c>
      <c r="X508">
        <v>1759</v>
      </c>
      <c r="Y508">
        <v>1</v>
      </c>
      <c r="Z508">
        <v>23</v>
      </c>
      <c r="AA508">
        <v>1</v>
      </c>
      <c r="AB508">
        <v>1301</v>
      </c>
      <c r="AC508">
        <v>93</v>
      </c>
      <c r="AD508">
        <v>27.15</v>
      </c>
      <c r="AE508">
        <v>42.767268000000001</v>
      </c>
      <c r="AF508">
        <v>75.400000000000006</v>
      </c>
      <c r="AG508">
        <v>8.3000000000000007</v>
      </c>
      <c r="AH508">
        <v>8.8000000000000007</v>
      </c>
      <c r="AI508">
        <v>6.1</v>
      </c>
      <c r="AJ508">
        <v>1.5</v>
      </c>
      <c r="AK508">
        <v>0</v>
      </c>
      <c r="AL508">
        <v>0</v>
      </c>
      <c r="AM508">
        <v>1.99</v>
      </c>
      <c r="AN508">
        <v>57.594000000000001</v>
      </c>
      <c r="AO508">
        <v>0.51</v>
      </c>
      <c r="AP508">
        <v>36.017000000000003</v>
      </c>
      <c r="AQ508">
        <v>0.25</v>
      </c>
      <c r="AR508">
        <v>1.4710000000000001</v>
      </c>
      <c r="AS508">
        <v>33.823999999999998</v>
      </c>
      <c r="AT508">
        <v>113.1</v>
      </c>
      <c r="AU508">
        <v>12.45</v>
      </c>
      <c r="AV508">
        <v>13.2</v>
      </c>
      <c r="AW508">
        <v>9.15</v>
      </c>
      <c r="AX508">
        <v>2.25</v>
      </c>
      <c r="AY508">
        <v>0</v>
      </c>
      <c r="AZ508">
        <v>0</v>
      </c>
      <c r="BA508">
        <v>646</v>
      </c>
      <c r="BB508">
        <v>0</v>
      </c>
      <c r="BC508" t="s">
        <v>74</v>
      </c>
      <c r="BD508">
        <v>0</v>
      </c>
      <c r="BE508" t="s">
        <v>68</v>
      </c>
      <c r="BF508" t="s">
        <v>75</v>
      </c>
      <c r="BG508">
        <v>1.1399999999999999</v>
      </c>
      <c r="BH508">
        <v>0</v>
      </c>
      <c r="BI508" s="1">
        <v>45823.877712766203</v>
      </c>
      <c r="BJ508">
        <v>3.6</v>
      </c>
      <c r="BK508">
        <v>0.63029999999999997</v>
      </c>
      <c r="BL508" s="36">
        <f>HLOOKUP($A508,차량별코스!$E$1:$AZ$20,_xlfn.XLOOKUP(탕데이터!$I508,차량별코스!$D$2:$D$20,차량별코스!$A$2:$A$20),0)</f>
        <v>5</v>
      </c>
      <c r="BM508">
        <f t="shared" si="111"/>
        <v>3564.0039999999995</v>
      </c>
      <c r="BN508">
        <f t="shared" si="112"/>
        <v>376.22899999999993</v>
      </c>
      <c r="BO508">
        <f>IF(COUNTIFS($BL$2:$BL508,$BL508,$O$2:$O508,$O508,$G$2:$G508,$G508)=1,_xlfn.MAXIFS($BO$2:$BO507,$O$2:$O507,$O508,$G$2:$G507,$G508)+1,_xlfn.MAXIFS($BO$2:$BO507,$O$2:$O507,$O508,$G$2:$G507,$G508))</f>
        <v>2</v>
      </c>
      <c r="BP508">
        <f t="shared" si="113"/>
        <v>3505.5720000000001</v>
      </c>
      <c r="BQ508">
        <f t="shared" si="114"/>
        <v>748.49400000000003</v>
      </c>
      <c r="BR508">
        <f t="shared" si="115"/>
        <v>793.58400000000006</v>
      </c>
      <c r="BS508">
        <f t="shared" si="116"/>
        <v>550.09799999999996</v>
      </c>
      <c r="BT508">
        <f t="shared" si="117"/>
        <v>135.26999999999998</v>
      </c>
      <c r="BU508">
        <f t="shared" si="118"/>
        <v>0</v>
      </c>
      <c r="BV508">
        <f t="shared" si="119"/>
        <v>0</v>
      </c>
      <c r="BW508">
        <f t="shared" si="120"/>
        <v>5733.018</v>
      </c>
      <c r="BX508">
        <f t="shared" si="121"/>
        <v>3584</v>
      </c>
      <c r="BY508" t="str">
        <f t="shared" si="122"/>
        <v>직행1</v>
      </c>
      <c r="BZ508">
        <f t="shared" si="123"/>
        <v>5</v>
      </c>
    </row>
    <row r="509" spans="1:78" x14ac:dyDescent="0.3">
      <c r="A509" s="32">
        <f t="shared" si="124"/>
        <v>45812</v>
      </c>
      <c r="B509" s="1">
        <v>45812.825462962966</v>
      </c>
      <c r="C509" t="s">
        <v>60</v>
      </c>
      <c r="D509" t="s">
        <v>60</v>
      </c>
      <c r="E509" t="s">
        <v>60</v>
      </c>
      <c r="F509" t="s">
        <v>61</v>
      </c>
      <c r="G509" t="s">
        <v>62</v>
      </c>
      <c r="H509" t="s">
        <v>63</v>
      </c>
      <c r="I509" t="s">
        <v>79</v>
      </c>
      <c r="J509" t="s">
        <v>65</v>
      </c>
      <c r="K509" t="s">
        <v>66</v>
      </c>
      <c r="L509">
        <v>15</v>
      </c>
      <c r="M509">
        <v>3</v>
      </c>
      <c r="N509">
        <v>168</v>
      </c>
      <c r="O509">
        <v>3584</v>
      </c>
      <c r="P509" t="s">
        <v>247</v>
      </c>
      <c r="Q509" s="1">
        <v>45786.607561493052</v>
      </c>
      <c r="R509">
        <v>64.265000000000001</v>
      </c>
      <c r="S509">
        <v>20.132999999999999</v>
      </c>
      <c r="T509">
        <v>3.1920000000000002</v>
      </c>
      <c r="U509">
        <v>6517</v>
      </c>
      <c r="V509">
        <v>104</v>
      </c>
      <c r="W509">
        <v>1512</v>
      </c>
      <c r="X509">
        <v>1753</v>
      </c>
      <c r="Y509">
        <v>0</v>
      </c>
      <c r="Z509">
        <v>11</v>
      </c>
      <c r="AA509">
        <v>0</v>
      </c>
      <c r="AB509">
        <v>0</v>
      </c>
      <c r="AC509">
        <v>92</v>
      </c>
      <c r="AD509">
        <v>35.5</v>
      </c>
      <c r="AE509">
        <v>47.205463999999999</v>
      </c>
      <c r="AF509">
        <v>94.2</v>
      </c>
      <c r="AG509">
        <v>1.3</v>
      </c>
      <c r="AH509">
        <v>2</v>
      </c>
      <c r="AI509">
        <v>2</v>
      </c>
      <c r="AJ509">
        <v>0.5</v>
      </c>
      <c r="AK509">
        <v>0</v>
      </c>
      <c r="AL509">
        <v>0</v>
      </c>
      <c r="AM509">
        <v>2.8</v>
      </c>
      <c r="AN509">
        <v>43.53</v>
      </c>
      <c r="AO509">
        <v>1.5960000000000001</v>
      </c>
      <c r="AP509">
        <v>23.201000000000001</v>
      </c>
      <c r="AQ509">
        <v>0.26500000000000001</v>
      </c>
      <c r="AR509">
        <v>0</v>
      </c>
      <c r="AS509">
        <v>17.117000000000001</v>
      </c>
      <c r="AT509">
        <v>102.05</v>
      </c>
      <c r="AU509">
        <v>1.4079999999999999</v>
      </c>
      <c r="AV509">
        <v>2.1669999999999998</v>
      </c>
      <c r="AW509">
        <v>2.1669999999999998</v>
      </c>
      <c r="AX509">
        <v>0.54200000000000004</v>
      </c>
      <c r="AY509">
        <v>0</v>
      </c>
      <c r="AZ509">
        <v>0</v>
      </c>
      <c r="BA509">
        <v>507</v>
      </c>
      <c r="BB509">
        <v>0</v>
      </c>
      <c r="BC509" t="s">
        <v>74</v>
      </c>
      <c r="BD509">
        <v>0</v>
      </c>
      <c r="BE509" t="s">
        <v>68</v>
      </c>
      <c r="BF509" t="s">
        <v>75</v>
      </c>
      <c r="BG509">
        <v>1.1399999999999999</v>
      </c>
      <c r="BH509">
        <v>0</v>
      </c>
      <c r="BI509" s="1">
        <v>45823.877712766203</v>
      </c>
      <c r="BJ509">
        <v>3.6</v>
      </c>
      <c r="BK509">
        <v>0.88670000000000004</v>
      </c>
      <c r="BL509" s="36">
        <f>HLOOKUP($A509,차량별코스!$E$1:$AZ$20,_xlfn.XLOOKUP(탕데이터!$I509,차량별코스!$D$2:$D$20,차량별코스!$A$2:$A$20),0)</f>
        <v>5</v>
      </c>
      <c r="BM509">
        <f t="shared" si="111"/>
        <v>3564.0039999999995</v>
      </c>
      <c r="BN509">
        <f t="shared" si="112"/>
        <v>376.22899999999993</v>
      </c>
      <c r="BO509">
        <f>IF(COUNTIFS($BL$2:$BL509,$BL509,$O$2:$O509,$O509,$G$2:$G509,$G509)=1,_xlfn.MAXIFS($BO$2:$BO508,$O$2:$O508,$O509,$G$2:$G508,$G509)+1,_xlfn.MAXIFS($BO$2:$BO508,$O$2:$O508,$O509,$G$2:$G508,$G509))</f>
        <v>2</v>
      </c>
      <c r="BP509">
        <f t="shared" si="113"/>
        <v>4523.0140000000001</v>
      </c>
      <c r="BQ509">
        <f t="shared" si="114"/>
        <v>84.721000000000004</v>
      </c>
      <c r="BR509">
        <f t="shared" si="115"/>
        <v>130.34</v>
      </c>
      <c r="BS509">
        <f t="shared" si="116"/>
        <v>130.34</v>
      </c>
      <c r="BT509">
        <f t="shared" si="117"/>
        <v>32.585000000000001</v>
      </c>
      <c r="BU509">
        <f t="shared" si="118"/>
        <v>0</v>
      </c>
      <c r="BV509">
        <f t="shared" si="119"/>
        <v>0</v>
      </c>
      <c r="BW509">
        <f t="shared" si="120"/>
        <v>4901.0000000000009</v>
      </c>
      <c r="BX509">
        <f t="shared" si="121"/>
        <v>3584</v>
      </c>
      <c r="BY509" t="str">
        <f t="shared" si="122"/>
        <v>직행1</v>
      </c>
      <c r="BZ509">
        <f t="shared" si="123"/>
        <v>5</v>
      </c>
    </row>
    <row r="510" spans="1:78" x14ac:dyDescent="0.3">
      <c r="A510" s="32">
        <f t="shared" si="124"/>
        <v>45812</v>
      </c>
      <c r="B510" s="1">
        <v>45812.906365740739</v>
      </c>
      <c r="C510" t="s">
        <v>60</v>
      </c>
      <c r="D510" t="s">
        <v>60</v>
      </c>
      <c r="E510" t="s">
        <v>60</v>
      </c>
      <c r="F510" t="s">
        <v>61</v>
      </c>
      <c r="G510" t="s">
        <v>62</v>
      </c>
      <c r="H510" t="s">
        <v>63</v>
      </c>
      <c r="I510" t="s">
        <v>79</v>
      </c>
      <c r="J510" t="s">
        <v>65</v>
      </c>
      <c r="K510" t="s">
        <v>66</v>
      </c>
      <c r="L510">
        <v>15</v>
      </c>
      <c r="M510">
        <v>3</v>
      </c>
      <c r="N510">
        <v>168</v>
      </c>
      <c r="O510">
        <v>3584</v>
      </c>
      <c r="P510" t="s">
        <v>247</v>
      </c>
      <c r="Q510" s="1">
        <v>45786.607561493052</v>
      </c>
      <c r="R510">
        <v>58.835000000000001</v>
      </c>
      <c r="S510">
        <v>15.223000000000001</v>
      </c>
      <c r="T510">
        <v>3.8650000000000002</v>
      </c>
      <c r="U510">
        <v>4356</v>
      </c>
      <c r="V510">
        <v>5</v>
      </c>
      <c r="W510">
        <v>518</v>
      </c>
      <c r="X510">
        <v>1126</v>
      </c>
      <c r="Y510">
        <v>0</v>
      </c>
      <c r="Z510">
        <v>13</v>
      </c>
      <c r="AA510">
        <v>0</v>
      </c>
      <c r="AB510">
        <v>0</v>
      </c>
      <c r="AC510">
        <v>97</v>
      </c>
      <c r="AD510">
        <v>48.62</v>
      </c>
      <c r="AE510">
        <v>55.258451000000001</v>
      </c>
      <c r="AF510">
        <v>94.8</v>
      </c>
      <c r="AG510">
        <v>1</v>
      </c>
      <c r="AH510">
        <v>1.3</v>
      </c>
      <c r="AI510">
        <v>1.9</v>
      </c>
      <c r="AJ510">
        <v>1</v>
      </c>
      <c r="AK510">
        <v>0</v>
      </c>
      <c r="AL510">
        <v>0</v>
      </c>
      <c r="AM510">
        <v>3.39</v>
      </c>
      <c r="AN510">
        <v>41.866999999999997</v>
      </c>
      <c r="AO510">
        <v>0.115</v>
      </c>
      <c r="AP510">
        <v>11.891999999999999</v>
      </c>
      <c r="AQ510">
        <v>0.187</v>
      </c>
      <c r="AR510">
        <v>0</v>
      </c>
      <c r="AS510">
        <v>22.096</v>
      </c>
      <c r="AT510">
        <v>67.94</v>
      </c>
      <c r="AU510">
        <v>0.71699999999999997</v>
      </c>
      <c r="AV510">
        <v>0.93200000000000005</v>
      </c>
      <c r="AW510">
        <v>1.3620000000000001</v>
      </c>
      <c r="AX510">
        <v>0.71699999999999997</v>
      </c>
      <c r="AY510">
        <v>0</v>
      </c>
      <c r="AZ510">
        <v>0</v>
      </c>
      <c r="BA510">
        <v>482</v>
      </c>
      <c r="BB510">
        <v>0</v>
      </c>
      <c r="BC510" t="s">
        <v>74</v>
      </c>
      <c r="BD510">
        <v>0</v>
      </c>
      <c r="BE510" t="s">
        <v>68</v>
      </c>
      <c r="BF510" t="s">
        <v>75</v>
      </c>
      <c r="BG510">
        <v>1.1399999999999999</v>
      </c>
      <c r="BH510">
        <v>0</v>
      </c>
      <c r="BI510" s="1">
        <v>45823.877712766203</v>
      </c>
      <c r="BJ510">
        <v>3.6</v>
      </c>
      <c r="BK510">
        <v>1.0736000000000001</v>
      </c>
      <c r="BL510" s="36">
        <f>HLOOKUP($A510,차량별코스!$E$1:$AZ$20,_xlfn.XLOOKUP(탕데이터!$I510,차량별코스!$D$2:$D$20,차량별코스!$A$2:$A$20),0)</f>
        <v>5</v>
      </c>
      <c r="BM510">
        <f t="shared" si="111"/>
        <v>3564.0039999999995</v>
      </c>
      <c r="BN510">
        <f t="shared" si="112"/>
        <v>376.22899999999993</v>
      </c>
      <c r="BO510">
        <f>IF(COUNTIFS($BL$2:$BL510,$BL510,$O$2:$O510,$O510,$G$2:$G510,$G510)=1,_xlfn.MAXIFS($BO$2:$BO509,$O$2:$O509,$O510,$G$2:$G509,$G510)+1,_xlfn.MAXIFS($BO$2:$BO509,$O$2:$O509,$O510,$G$2:$G509,$G510))</f>
        <v>2</v>
      </c>
      <c r="BP510">
        <f t="shared" si="113"/>
        <v>3606.4879999999994</v>
      </c>
      <c r="BQ510">
        <f t="shared" si="114"/>
        <v>43.56</v>
      </c>
      <c r="BR510">
        <f t="shared" si="115"/>
        <v>56.628000000000007</v>
      </c>
      <c r="BS510">
        <f t="shared" si="116"/>
        <v>82.763999999999996</v>
      </c>
      <c r="BT510">
        <f t="shared" si="117"/>
        <v>43.56</v>
      </c>
      <c r="BU510">
        <f t="shared" si="118"/>
        <v>0</v>
      </c>
      <c r="BV510">
        <f t="shared" si="119"/>
        <v>0</v>
      </c>
      <c r="BW510">
        <f t="shared" si="120"/>
        <v>3832.9999999999995</v>
      </c>
      <c r="BX510">
        <f t="shared" si="121"/>
        <v>3584</v>
      </c>
      <c r="BY510" t="str">
        <f t="shared" si="122"/>
        <v>직행1</v>
      </c>
      <c r="BZ510">
        <f t="shared" si="123"/>
        <v>5</v>
      </c>
    </row>
    <row r="511" spans="1:78" x14ac:dyDescent="0.3">
      <c r="A511" s="32">
        <f t="shared" si="124"/>
        <v>45813</v>
      </c>
      <c r="B511" s="1">
        <v>45813.331064814818</v>
      </c>
      <c r="C511" t="s">
        <v>60</v>
      </c>
      <c r="D511" t="s">
        <v>60</v>
      </c>
      <c r="E511" t="s">
        <v>60</v>
      </c>
      <c r="F511" t="s">
        <v>61</v>
      </c>
      <c r="G511" t="s">
        <v>62</v>
      </c>
      <c r="H511" t="s">
        <v>63</v>
      </c>
      <c r="I511" t="s">
        <v>79</v>
      </c>
      <c r="J511" t="s">
        <v>65</v>
      </c>
      <c r="K511" t="s">
        <v>66</v>
      </c>
      <c r="L511">
        <v>15</v>
      </c>
      <c r="M511">
        <v>3</v>
      </c>
      <c r="N511">
        <v>168</v>
      </c>
      <c r="O511">
        <v>3584</v>
      </c>
      <c r="P511" t="s">
        <v>247</v>
      </c>
      <c r="Q511" s="1">
        <v>45786.607561493052</v>
      </c>
      <c r="R511">
        <v>99.260999999999996</v>
      </c>
      <c r="S511">
        <v>31.896000000000001</v>
      </c>
      <c r="T511">
        <v>3.1120000000000001</v>
      </c>
      <c r="U511">
        <v>8737</v>
      </c>
      <c r="V511">
        <v>183</v>
      </c>
      <c r="W511">
        <v>1993</v>
      </c>
      <c r="X511">
        <v>2408</v>
      </c>
      <c r="Y511">
        <v>0</v>
      </c>
      <c r="Z511">
        <v>28</v>
      </c>
      <c r="AA511">
        <v>0</v>
      </c>
      <c r="AB511">
        <v>0</v>
      </c>
      <c r="AC511">
        <v>101</v>
      </c>
      <c r="AD511">
        <v>40.9</v>
      </c>
      <c r="AE511">
        <v>54.464196999999999</v>
      </c>
      <c r="AF511">
        <v>85.9</v>
      </c>
      <c r="AG511">
        <v>2.6</v>
      </c>
      <c r="AH511">
        <v>3.9</v>
      </c>
      <c r="AI511">
        <v>4.2</v>
      </c>
      <c r="AJ511">
        <v>3.4</v>
      </c>
      <c r="AK511">
        <v>0</v>
      </c>
      <c r="AL511">
        <v>0</v>
      </c>
      <c r="AM511">
        <v>2.73</v>
      </c>
      <c r="AN511">
        <v>52.924999999999997</v>
      </c>
      <c r="AO511">
        <v>2.0950000000000002</v>
      </c>
      <c r="AP511">
        <v>22.811</v>
      </c>
      <c r="AQ511">
        <v>0.24199999999999999</v>
      </c>
      <c r="AR511">
        <v>0</v>
      </c>
      <c r="AS511">
        <v>28.207999999999998</v>
      </c>
      <c r="AT511">
        <v>124.55500000000001</v>
      </c>
      <c r="AU511">
        <v>3.77</v>
      </c>
      <c r="AV511">
        <v>5.6550000000000002</v>
      </c>
      <c r="AW511">
        <v>6.09</v>
      </c>
      <c r="AX511">
        <v>4.93</v>
      </c>
      <c r="AY511">
        <v>0</v>
      </c>
      <c r="AZ511">
        <v>0</v>
      </c>
      <c r="BA511">
        <v>906</v>
      </c>
      <c r="BB511">
        <v>0</v>
      </c>
      <c r="BC511" t="s">
        <v>74</v>
      </c>
      <c r="BD511">
        <v>0</v>
      </c>
      <c r="BE511" t="s">
        <v>68</v>
      </c>
      <c r="BF511" t="s">
        <v>75</v>
      </c>
      <c r="BG511">
        <v>1.1399999999999999</v>
      </c>
      <c r="BH511">
        <v>0</v>
      </c>
      <c r="BI511" s="1">
        <v>45823.877712766203</v>
      </c>
      <c r="BJ511">
        <v>3.6</v>
      </c>
      <c r="BK511">
        <v>0.86450000000000005</v>
      </c>
      <c r="BL511" s="36">
        <f>HLOOKUP($A511,차량별코스!$E$1:$AZ$20,_xlfn.XLOOKUP(탕데이터!$I511,차량별코스!$D$2:$D$20,차량별코스!$A$2:$A$20),0)</f>
        <v>6</v>
      </c>
      <c r="BM511">
        <f t="shared" si="111"/>
        <v>3564.0039999999995</v>
      </c>
      <c r="BN511">
        <f t="shared" si="112"/>
        <v>329.709</v>
      </c>
      <c r="BO511">
        <f>IF(COUNTIFS($BL$2:$BL511,$BL511,$O$2:$O511,$O511,$G$2:$G511,$G511)=1,_xlfn.MAXIFS($BO$2:$BO510,$O$2:$O510,$O511,$G$2:$G510,$G511)+1,_xlfn.MAXIFS($BO$2:$BO510,$O$2:$O510,$O511,$G$2:$G510,$G511))</f>
        <v>3</v>
      </c>
      <c r="BP511">
        <f t="shared" si="113"/>
        <v>5329.0830000000005</v>
      </c>
      <c r="BQ511">
        <f t="shared" si="114"/>
        <v>227.16200000000001</v>
      </c>
      <c r="BR511">
        <f t="shared" si="115"/>
        <v>340.74299999999999</v>
      </c>
      <c r="BS511">
        <f t="shared" si="116"/>
        <v>366.95400000000001</v>
      </c>
      <c r="BT511">
        <f t="shared" si="117"/>
        <v>297.05800000000005</v>
      </c>
      <c r="BU511">
        <f t="shared" si="118"/>
        <v>0</v>
      </c>
      <c r="BV511">
        <f t="shared" si="119"/>
        <v>0</v>
      </c>
      <c r="BW511">
        <f t="shared" si="120"/>
        <v>6561.0000000000009</v>
      </c>
      <c r="BX511">
        <f t="shared" si="121"/>
        <v>3584</v>
      </c>
      <c r="BY511" t="str">
        <f t="shared" si="122"/>
        <v>직행1</v>
      </c>
      <c r="BZ511">
        <f t="shared" si="123"/>
        <v>6</v>
      </c>
    </row>
    <row r="512" spans="1:78" x14ac:dyDescent="0.3">
      <c r="A512" s="32">
        <f t="shared" si="124"/>
        <v>45813</v>
      </c>
      <c r="B512" s="1">
        <v>45813.461041666669</v>
      </c>
      <c r="C512" t="s">
        <v>60</v>
      </c>
      <c r="D512" t="s">
        <v>60</v>
      </c>
      <c r="E512" t="s">
        <v>60</v>
      </c>
      <c r="F512" t="s">
        <v>61</v>
      </c>
      <c r="G512" t="s">
        <v>62</v>
      </c>
      <c r="H512" t="s">
        <v>63</v>
      </c>
      <c r="I512" t="s">
        <v>79</v>
      </c>
      <c r="J512" t="s">
        <v>65</v>
      </c>
      <c r="K512" t="s">
        <v>66</v>
      </c>
      <c r="L512">
        <v>15</v>
      </c>
      <c r="M512">
        <v>3</v>
      </c>
      <c r="N512">
        <v>168</v>
      </c>
      <c r="O512">
        <v>3584</v>
      </c>
      <c r="P512" t="s">
        <v>247</v>
      </c>
      <c r="Q512" s="1">
        <v>45786.607561493052</v>
      </c>
      <c r="R512">
        <v>123.02800000000001</v>
      </c>
      <c r="S512">
        <v>50.195</v>
      </c>
      <c r="T512">
        <v>2.4510000000000001</v>
      </c>
      <c r="U512">
        <v>14072</v>
      </c>
      <c r="V512">
        <v>12</v>
      </c>
      <c r="W512">
        <v>5047</v>
      </c>
      <c r="X512">
        <v>2865</v>
      </c>
      <c r="Y512">
        <v>3</v>
      </c>
      <c r="Z512">
        <v>51</v>
      </c>
      <c r="AA512">
        <v>2</v>
      </c>
      <c r="AB512">
        <v>1341</v>
      </c>
      <c r="AC512">
        <v>105</v>
      </c>
      <c r="AD512">
        <v>31.47</v>
      </c>
      <c r="AE512">
        <v>49.140220999999997</v>
      </c>
      <c r="AF512">
        <v>10</v>
      </c>
      <c r="AG512">
        <v>21.3</v>
      </c>
      <c r="AH512">
        <v>24.4</v>
      </c>
      <c r="AI512">
        <v>25.2</v>
      </c>
      <c r="AJ512">
        <v>18.8</v>
      </c>
      <c r="AK512">
        <v>0.3</v>
      </c>
      <c r="AL512">
        <v>0</v>
      </c>
      <c r="AM512">
        <v>2.15</v>
      </c>
      <c r="AN512">
        <v>61.697000000000003</v>
      </c>
      <c r="AO512">
        <v>8.5000000000000006E-2</v>
      </c>
      <c r="AP512">
        <v>35.866</v>
      </c>
      <c r="AQ512">
        <v>0.22800000000000001</v>
      </c>
      <c r="AR512">
        <v>2.4380000000000002</v>
      </c>
      <c r="AS512">
        <v>41.454000000000001</v>
      </c>
      <c r="AT512">
        <v>23.332999999999998</v>
      </c>
      <c r="AU512">
        <v>49.7</v>
      </c>
      <c r="AV512">
        <v>56.933</v>
      </c>
      <c r="AW512">
        <v>58.8</v>
      </c>
      <c r="AX512">
        <v>43.866999999999997</v>
      </c>
      <c r="AY512">
        <v>0.7</v>
      </c>
      <c r="AZ512">
        <v>0</v>
      </c>
      <c r="BA512">
        <v>1188</v>
      </c>
      <c r="BB512">
        <v>0</v>
      </c>
      <c r="BC512" t="s">
        <v>74</v>
      </c>
      <c r="BD512">
        <v>0</v>
      </c>
      <c r="BE512" t="s">
        <v>68</v>
      </c>
      <c r="BF512" t="s">
        <v>75</v>
      </c>
      <c r="BG512">
        <v>1.1399999999999999</v>
      </c>
      <c r="BH512">
        <v>0</v>
      </c>
      <c r="BI512" s="1">
        <v>45823.877712766203</v>
      </c>
      <c r="BJ512">
        <v>3.6</v>
      </c>
      <c r="BK512">
        <v>0.68079999999999996</v>
      </c>
      <c r="BL512" s="36">
        <f>HLOOKUP($A512,차량별코스!$E$1:$AZ$20,_xlfn.XLOOKUP(탕데이터!$I512,차량별코스!$D$2:$D$20,차량별코스!$A$2:$A$20),0)</f>
        <v>6</v>
      </c>
      <c r="BM512">
        <f t="shared" si="111"/>
        <v>3564.0039999999995</v>
      </c>
      <c r="BN512">
        <f t="shared" si="112"/>
        <v>329.709</v>
      </c>
      <c r="BO512">
        <f>IF(COUNTIFS($BL$2:$BL512,$BL512,$O$2:$O512,$O512,$G$2:$G512,$G512)=1,_xlfn.MAXIFS($BO$2:$BO511,$O$2:$O511,$O512,$G$2:$G511,$G512)+1,_xlfn.MAXIFS($BO$2:$BO511,$O$2:$O511,$O512,$G$2:$G511,$G512))</f>
        <v>3</v>
      </c>
      <c r="BP512">
        <f t="shared" si="113"/>
        <v>-3651.8</v>
      </c>
      <c r="BQ512">
        <f t="shared" si="114"/>
        <v>2997.3359999999998</v>
      </c>
      <c r="BR512">
        <f t="shared" si="115"/>
        <v>3433.5679999999998</v>
      </c>
      <c r="BS512">
        <f t="shared" si="116"/>
        <v>3546.1440000000002</v>
      </c>
      <c r="BT512">
        <f t="shared" si="117"/>
        <v>2645.5360000000001</v>
      </c>
      <c r="BU512">
        <f t="shared" si="118"/>
        <v>42.216000000000001</v>
      </c>
      <c r="BV512">
        <f t="shared" si="119"/>
        <v>0</v>
      </c>
      <c r="BW512">
        <f t="shared" si="120"/>
        <v>9013</v>
      </c>
      <c r="BX512">
        <f t="shared" si="121"/>
        <v>3584</v>
      </c>
      <c r="BY512" t="str">
        <f t="shared" si="122"/>
        <v>직행1</v>
      </c>
      <c r="BZ512">
        <f t="shared" si="123"/>
        <v>6</v>
      </c>
    </row>
    <row r="513" spans="1:78" x14ac:dyDescent="0.3">
      <c r="A513" s="32">
        <f t="shared" si="124"/>
        <v>45813</v>
      </c>
      <c r="B513" s="1">
        <v>45813.649895833332</v>
      </c>
      <c r="C513" t="s">
        <v>60</v>
      </c>
      <c r="D513" t="s">
        <v>60</v>
      </c>
      <c r="E513" t="s">
        <v>60</v>
      </c>
      <c r="F513" t="s">
        <v>61</v>
      </c>
      <c r="G513" t="s">
        <v>62</v>
      </c>
      <c r="H513" t="s">
        <v>63</v>
      </c>
      <c r="I513" t="s">
        <v>79</v>
      </c>
      <c r="J513" t="s">
        <v>65</v>
      </c>
      <c r="K513" t="s">
        <v>66</v>
      </c>
      <c r="L513">
        <v>15</v>
      </c>
      <c r="M513">
        <v>3</v>
      </c>
      <c r="N513">
        <v>168</v>
      </c>
      <c r="O513">
        <v>3584</v>
      </c>
      <c r="P513" t="s">
        <v>247</v>
      </c>
      <c r="Q513" s="1">
        <v>45786.607561493052</v>
      </c>
      <c r="R513">
        <v>17.417000000000002</v>
      </c>
      <c r="S513">
        <v>5.4749999999999996</v>
      </c>
      <c r="T513">
        <v>3.181</v>
      </c>
      <c r="U513">
        <v>2045</v>
      </c>
      <c r="V513">
        <v>11</v>
      </c>
      <c r="W513">
        <v>787</v>
      </c>
      <c r="X513">
        <v>293</v>
      </c>
      <c r="Y513">
        <v>0</v>
      </c>
      <c r="Z513">
        <v>1</v>
      </c>
      <c r="AA513">
        <v>1</v>
      </c>
      <c r="AB513">
        <v>260</v>
      </c>
      <c r="AC513">
        <v>93</v>
      </c>
      <c r="AD513">
        <v>30.66</v>
      </c>
      <c r="AE513">
        <v>50.281618999999999</v>
      </c>
      <c r="AF513">
        <v>94.3</v>
      </c>
      <c r="AG513">
        <v>1.1000000000000001</v>
      </c>
      <c r="AH513">
        <v>1.2</v>
      </c>
      <c r="AI513">
        <v>1.8</v>
      </c>
      <c r="AJ513">
        <v>1.6</v>
      </c>
      <c r="AK513">
        <v>0</v>
      </c>
      <c r="AL513">
        <v>0</v>
      </c>
      <c r="AM513">
        <v>2.79</v>
      </c>
      <c r="AN513">
        <v>47.118000000000002</v>
      </c>
      <c r="AO513">
        <v>0.53800000000000003</v>
      </c>
      <c r="AP513">
        <v>38.484000000000002</v>
      </c>
      <c r="AQ513">
        <v>0.115</v>
      </c>
      <c r="AR513">
        <v>0</v>
      </c>
      <c r="AS513">
        <v>5.742</v>
      </c>
      <c r="AT513">
        <v>31.433</v>
      </c>
      <c r="AU513">
        <v>0.36699999999999999</v>
      </c>
      <c r="AV513">
        <v>0.4</v>
      </c>
      <c r="AW513">
        <v>0.6</v>
      </c>
      <c r="AX513">
        <v>0.53300000000000003</v>
      </c>
      <c r="AY513">
        <v>0</v>
      </c>
      <c r="AZ513">
        <v>0</v>
      </c>
      <c r="BA513">
        <v>168</v>
      </c>
      <c r="BB513">
        <v>0</v>
      </c>
      <c r="BC513" t="s">
        <v>74</v>
      </c>
      <c r="BD513">
        <v>0</v>
      </c>
      <c r="BE513" t="s">
        <v>68</v>
      </c>
      <c r="BF513" t="s">
        <v>75</v>
      </c>
      <c r="BG513">
        <v>1.1399999999999999</v>
      </c>
      <c r="BH513">
        <v>0</v>
      </c>
      <c r="BI513" s="1">
        <v>45823.877712766203</v>
      </c>
      <c r="BJ513">
        <v>3.6</v>
      </c>
      <c r="BK513">
        <v>0.88370000000000004</v>
      </c>
      <c r="BL513" s="36">
        <f>HLOOKUP($A513,차량별코스!$E$1:$AZ$20,_xlfn.XLOOKUP(탕데이터!$I513,차량별코스!$D$2:$D$20,차량별코스!$A$2:$A$20),0)</f>
        <v>6</v>
      </c>
      <c r="BM513">
        <f t="shared" si="111"/>
        <v>3564.0039999999995</v>
      </c>
      <c r="BN513">
        <f t="shared" si="112"/>
        <v>329.709</v>
      </c>
      <c r="BO513">
        <f>IF(COUNTIFS($BL$2:$BL513,$BL513,$O$2:$O513,$O513,$G$2:$G513,$G513)=1,_xlfn.MAXIFS($BO$2:$BO512,$O$2:$O512,$O513,$G$2:$G512,$G513)+1,_xlfn.MAXIFS($BO$2:$BO512,$O$2:$O512,$O513,$G$2:$G512,$G513))</f>
        <v>3</v>
      </c>
      <c r="BP513">
        <f t="shared" si="113"/>
        <v>1130.4349999999999</v>
      </c>
      <c r="BQ513">
        <f t="shared" si="114"/>
        <v>22.495000000000001</v>
      </c>
      <c r="BR513">
        <f t="shared" si="115"/>
        <v>24.54</v>
      </c>
      <c r="BS513">
        <f t="shared" si="116"/>
        <v>36.81</v>
      </c>
      <c r="BT513">
        <f t="shared" si="117"/>
        <v>32.72</v>
      </c>
      <c r="BU513">
        <f t="shared" si="118"/>
        <v>0</v>
      </c>
      <c r="BV513">
        <f t="shared" si="119"/>
        <v>0</v>
      </c>
      <c r="BW513">
        <f t="shared" si="120"/>
        <v>1246.9999999999998</v>
      </c>
      <c r="BX513">
        <f t="shared" si="121"/>
        <v>3584</v>
      </c>
      <c r="BY513" t="str">
        <f t="shared" si="122"/>
        <v>직행1</v>
      </c>
      <c r="BZ513">
        <f t="shared" si="123"/>
        <v>6</v>
      </c>
    </row>
    <row r="514" spans="1:78" x14ac:dyDescent="0.3">
      <c r="A514" s="32">
        <f t="shared" si="124"/>
        <v>45813</v>
      </c>
      <c r="B514" s="1">
        <v>45813.676481481481</v>
      </c>
      <c r="C514" t="s">
        <v>60</v>
      </c>
      <c r="D514" t="s">
        <v>60</v>
      </c>
      <c r="E514" t="s">
        <v>60</v>
      </c>
      <c r="F514" t="s">
        <v>61</v>
      </c>
      <c r="G514" t="s">
        <v>62</v>
      </c>
      <c r="H514" t="s">
        <v>63</v>
      </c>
      <c r="I514" t="s">
        <v>79</v>
      </c>
      <c r="J514" t="s">
        <v>65</v>
      </c>
      <c r="K514" t="s">
        <v>66</v>
      </c>
      <c r="L514">
        <v>15</v>
      </c>
      <c r="M514">
        <v>3</v>
      </c>
      <c r="N514">
        <v>168</v>
      </c>
      <c r="O514">
        <v>3584</v>
      </c>
      <c r="P514" t="s">
        <v>247</v>
      </c>
      <c r="Q514" s="1">
        <v>45786.607561493052</v>
      </c>
      <c r="R514">
        <v>90.003</v>
      </c>
      <c r="S514">
        <v>32.351999999999997</v>
      </c>
      <c r="T514">
        <v>2.782</v>
      </c>
      <c r="U514">
        <v>9701</v>
      </c>
      <c r="V514">
        <v>25</v>
      </c>
      <c r="W514">
        <v>2010</v>
      </c>
      <c r="X514">
        <v>2673</v>
      </c>
      <c r="Y514">
        <v>0</v>
      </c>
      <c r="Z514">
        <v>32</v>
      </c>
      <c r="AA514">
        <v>0</v>
      </c>
      <c r="AB514">
        <v>0</v>
      </c>
      <c r="AC514">
        <v>98</v>
      </c>
      <c r="AD514">
        <v>33.4</v>
      </c>
      <c r="AE514">
        <v>42.265942000000003</v>
      </c>
      <c r="AF514">
        <v>86.9</v>
      </c>
      <c r="AG514">
        <v>4.5999999999999996</v>
      </c>
      <c r="AH514">
        <v>4.3</v>
      </c>
      <c r="AI514">
        <v>2.7</v>
      </c>
      <c r="AJ514">
        <v>1.6</v>
      </c>
      <c r="AK514">
        <v>0</v>
      </c>
      <c r="AL514">
        <v>0</v>
      </c>
      <c r="AM514">
        <v>2.44</v>
      </c>
      <c r="AN514">
        <v>44.884</v>
      </c>
      <c r="AO514">
        <v>0.25800000000000001</v>
      </c>
      <c r="AP514">
        <v>20.72</v>
      </c>
      <c r="AQ514">
        <v>0.28899999999999998</v>
      </c>
      <c r="AR514">
        <v>0</v>
      </c>
      <c r="AS514">
        <v>35.554000000000002</v>
      </c>
      <c r="AT514">
        <v>140.488</v>
      </c>
      <c r="AU514">
        <v>7.4370000000000003</v>
      </c>
      <c r="AV514">
        <v>6.952</v>
      </c>
      <c r="AW514">
        <v>4.3650000000000002</v>
      </c>
      <c r="AX514">
        <v>2.5870000000000002</v>
      </c>
      <c r="AY514">
        <v>0</v>
      </c>
      <c r="AZ514">
        <v>0</v>
      </c>
      <c r="BA514">
        <v>856</v>
      </c>
      <c r="BB514">
        <v>0</v>
      </c>
      <c r="BC514" t="s">
        <v>74</v>
      </c>
      <c r="BD514">
        <v>0</v>
      </c>
      <c r="BE514" t="s">
        <v>68</v>
      </c>
      <c r="BF514" t="s">
        <v>75</v>
      </c>
      <c r="BG514">
        <v>1.1399999999999999</v>
      </c>
      <c r="BH514">
        <v>0</v>
      </c>
      <c r="BI514" s="1">
        <v>45823.877712766203</v>
      </c>
      <c r="BJ514">
        <v>3.6</v>
      </c>
      <c r="BK514">
        <v>0.77280000000000004</v>
      </c>
      <c r="BL514" s="36">
        <f>HLOOKUP($A514,차량별코스!$E$1:$AZ$20,_xlfn.XLOOKUP(탕데이터!$I514,차량별코스!$D$2:$D$20,차량별코스!$A$2:$A$20),0)</f>
        <v>6</v>
      </c>
      <c r="BM514">
        <f t="shared" si="111"/>
        <v>3564.0039999999995</v>
      </c>
      <c r="BN514">
        <f t="shared" si="112"/>
        <v>329.709</v>
      </c>
      <c r="BO514">
        <f>IF(COUNTIFS($BL$2:$BL514,$BL514,$O$2:$O514,$O514,$G$2:$G514,$G514)=1,_xlfn.MAXIFS($BO$2:$BO513,$O$2:$O513,$O514,$G$2:$G513,$G514)+1,_xlfn.MAXIFS($BO$2:$BO513,$O$2:$O513,$O514,$G$2:$G513,$G514))</f>
        <v>3</v>
      </c>
      <c r="BP514">
        <f t="shared" si="113"/>
        <v>6395.1690000000017</v>
      </c>
      <c r="BQ514">
        <f t="shared" si="114"/>
        <v>446.24599999999998</v>
      </c>
      <c r="BR514">
        <f t="shared" si="115"/>
        <v>417.14299999999997</v>
      </c>
      <c r="BS514">
        <f t="shared" si="116"/>
        <v>261.92700000000002</v>
      </c>
      <c r="BT514">
        <f t="shared" si="117"/>
        <v>155.21600000000001</v>
      </c>
      <c r="BU514">
        <f t="shared" si="118"/>
        <v>0</v>
      </c>
      <c r="BV514">
        <f t="shared" si="119"/>
        <v>0</v>
      </c>
      <c r="BW514">
        <f t="shared" si="120"/>
        <v>7675.7010000000018</v>
      </c>
      <c r="BX514">
        <f t="shared" si="121"/>
        <v>3584</v>
      </c>
      <c r="BY514" t="str">
        <f t="shared" si="122"/>
        <v>직행1</v>
      </c>
      <c r="BZ514">
        <f t="shared" si="123"/>
        <v>6</v>
      </c>
    </row>
    <row r="515" spans="1:78" x14ac:dyDescent="0.3">
      <c r="A515" s="32">
        <f t="shared" si="124"/>
        <v>45814</v>
      </c>
      <c r="B515" s="1">
        <v>45814.273101851853</v>
      </c>
      <c r="C515" t="s">
        <v>60</v>
      </c>
      <c r="D515" t="s">
        <v>60</v>
      </c>
      <c r="E515" t="s">
        <v>60</v>
      </c>
      <c r="F515" t="s">
        <v>61</v>
      </c>
      <c r="G515" t="s">
        <v>62</v>
      </c>
      <c r="H515" t="s">
        <v>63</v>
      </c>
      <c r="I515" t="s">
        <v>79</v>
      </c>
      <c r="J515" t="s">
        <v>65</v>
      </c>
      <c r="K515" t="s">
        <v>66</v>
      </c>
      <c r="L515">
        <v>15</v>
      </c>
      <c r="M515">
        <v>3</v>
      </c>
      <c r="N515">
        <v>168</v>
      </c>
      <c r="O515">
        <v>3584</v>
      </c>
      <c r="P515" t="s">
        <v>247</v>
      </c>
      <c r="Q515" s="1">
        <v>45786.607561493052</v>
      </c>
      <c r="R515">
        <v>17.641999999999999</v>
      </c>
      <c r="S515">
        <v>5.5860000000000003</v>
      </c>
      <c r="T515">
        <v>3.1579999999999999</v>
      </c>
      <c r="U515">
        <v>2146</v>
      </c>
      <c r="V515">
        <v>84</v>
      </c>
      <c r="W515">
        <v>596</v>
      </c>
      <c r="X515">
        <v>353</v>
      </c>
      <c r="Y515">
        <v>0</v>
      </c>
      <c r="Z515">
        <v>5</v>
      </c>
      <c r="AA515">
        <v>0</v>
      </c>
      <c r="AB515">
        <v>0</v>
      </c>
      <c r="AC515">
        <v>79</v>
      </c>
      <c r="AD515">
        <v>29.6</v>
      </c>
      <c r="AE515">
        <v>43.322699999999998</v>
      </c>
      <c r="AF515">
        <v>97.6</v>
      </c>
      <c r="AG515">
        <v>0.8</v>
      </c>
      <c r="AH515">
        <v>0.9</v>
      </c>
      <c r="AI515">
        <v>0.7</v>
      </c>
      <c r="AJ515">
        <v>0</v>
      </c>
      <c r="AK515">
        <v>0</v>
      </c>
      <c r="AL515">
        <v>0</v>
      </c>
      <c r="AM515">
        <v>2.77</v>
      </c>
      <c r="AN515">
        <v>39.843000000000004</v>
      </c>
      <c r="AO515">
        <v>3.9140000000000001</v>
      </c>
      <c r="AP515">
        <v>27.773</v>
      </c>
      <c r="AQ515">
        <v>0.17</v>
      </c>
      <c r="AR515">
        <v>0</v>
      </c>
      <c r="AS515">
        <v>28.341000000000001</v>
      </c>
      <c r="AT515">
        <v>34.159999999999997</v>
      </c>
      <c r="AU515">
        <v>0.28000000000000003</v>
      </c>
      <c r="AV515">
        <v>0.315</v>
      </c>
      <c r="AW515">
        <v>0.245</v>
      </c>
      <c r="AX515">
        <v>0</v>
      </c>
      <c r="AY515">
        <v>0</v>
      </c>
      <c r="AZ515">
        <v>0</v>
      </c>
      <c r="BA515">
        <v>103</v>
      </c>
      <c r="BB515">
        <v>0</v>
      </c>
      <c r="BC515" t="s">
        <v>74</v>
      </c>
      <c r="BD515">
        <v>0</v>
      </c>
      <c r="BE515" t="s">
        <v>68</v>
      </c>
      <c r="BF515" t="s">
        <v>75</v>
      </c>
      <c r="BG515">
        <v>1.1399999999999999</v>
      </c>
      <c r="BH515">
        <v>0</v>
      </c>
      <c r="BI515" s="1">
        <v>45823.877712766203</v>
      </c>
      <c r="BJ515">
        <v>3.6</v>
      </c>
      <c r="BK515">
        <v>0.87729999999999997</v>
      </c>
      <c r="BL515" s="36">
        <f>HLOOKUP($A515,차량별코스!$E$1:$AZ$20,_xlfn.XLOOKUP(탕데이터!$I515,차량별코스!$D$2:$D$20,차량별코스!$A$2:$A$20),0)</f>
        <v>7</v>
      </c>
      <c r="BM515">
        <f t="shared" ref="BM515:BM578" si="125">SUMIFS(R:R,I:I,I515,O:O,O515)</f>
        <v>3564.0039999999995</v>
      </c>
      <c r="BN515">
        <f t="shared" ref="BN515:BN578" si="126">SUMIFS(R:R,O:O,O515,BL:BL,BL515,G:G,G515)</f>
        <v>331.221</v>
      </c>
      <c r="BO515">
        <f>IF(COUNTIFS($BL$2:$BL515,$BL515,$O$2:$O515,$O515,$G$2:$G515,$G515)=1,_xlfn.MAXIFS($BO$2:$BO514,$O$2:$O514,$O515,$G$2:$G514,$G515)+1,_xlfn.MAXIFS($BO$2:$BO514,$O$2:$O514,$O515,$G$2:$G514,$G515))</f>
        <v>4</v>
      </c>
      <c r="BP515">
        <f t="shared" ref="BP515:BP578" si="127">$U515*AF515%-V515-W515</f>
        <v>1414.4960000000001</v>
      </c>
      <c r="BQ515">
        <f t="shared" ref="BQ515:BQ578" si="128">$U515*AG515%</f>
        <v>17.167999999999999</v>
      </c>
      <c r="BR515">
        <f t="shared" ref="BR515:BR578" si="129">$U515*AH515%</f>
        <v>19.314000000000004</v>
      </c>
      <c r="BS515">
        <f t="shared" ref="BS515:BS578" si="130">$U515*AI515%</f>
        <v>15.021999999999998</v>
      </c>
      <c r="BT515">
        <f t="shared" ref="BT515:BT578" si="131">$U515*AJ515%</f>
        <v>0</v>
      </c>
      <c r="BU515">
        <f t="shared" ref="BU515:BU578" si="132">$U515*AK515%</f>
        <v>0</v>
      </c>
      <c r="BV515">
        <f t="shared" ref="BV515:BV578" si="133">$U515*AL515%</f>
        <v>0</v>
      </c>
      <c r="BW515">
        <f t="shared" ref="BW515:BW578" si="134">SUM(BP515:BV515)</f>
        <v>1466</v>
      </c>
      <c r="BX515">
        <f t="shared" ref="BX515:BX578" si="135">O515</f>
        <v>3584</v>
      </c>
      <c r="BY515" t="str">
        <f t="shared" ref="BY515:BY578" si="136">G515</f>
        <v>직행1</v>
      </c>
      <c r="BZ515">
        <f t="shared" ref="BZ515:BZ578" si="137">BL515</f>
        <v>7</v>
      </c>
    </row>
    <row r="516" spans="1:78" x14ac:dyDescent="0.3">
      <c r="A516" s="32">
        <f t="shared" si="124"/>
        <v>45814</v>
      </c>
      <c r="B516" s="1">
        <v>45814.301030092596</v>
      </c>
      <c r="C516" t="s">
        <v>60</v>
      </c>
      <c r="D516" t="s">
        <v>60</v>
      </c>
      <c r="E516" t="s">
        <v>60</v>
      </c>
      <c r="F516" t="s">
        <v>61</v>
      </c>
      <c r="G516" t="s">
        <v>62</v>
      </c>
      <c r="H516" t="s">
        <v>63</v>
      </c>
      <c r="I516" t="s">
        <v>79</v>
      </c>
      <c r="J516" t="s">
        <v>65</v>
      </c>
      <c r="K516" t="s">
        <v>66</v>
      </c>
      <c r="L516">
        <v>15</v>
      </c>
      <c r="M516">
        <v>3</v>
      </c>
      <c r="N516">
        <v>168</v>
      </c>
      <c r="O516">
        <v>3584</v>
      </c>
      <c r="P516" t="s">
        <v>247</v>
      </c>
      <c r="Q516" s="1">
        <v>45786.607561493052</v>
      </c>
      <c r="R516">
        <v>97.611000000000004</v>
      </c>
      <c r="S516">
        <v>29.12</v>
      </c>
      <c r="T516">
        <v>3.3519999999999999</v>
      </c>
      <c r="U516">
        <v>8146</v>
      </c>
      <c r="V516">
        <v>50</v>
      </c>
      <c r="W516">
        <v>991</v>
      </c>
      <c r="X516">
        <v>2828</v>
      </c>
      <c r="Y516">
        <v>1</v>
      </c>
      <c r="Z516">
        <v>31</v>
      </c>
      <c r="AA516">
        <v>0</v>
      </c>
      <c r="AB516">
        <v>0</v>
      </c>
      <c r="AC516">
        <v>94</v>
      </c>
      <c r="AD516">
        <v>43.14</v>
      </c>
      <c r="AE516">
        <v>49.458049000000003</v>
      </c>
      <c r="AF516">
        <v>90.6</v>
      </c>
      <c r="AG516">
        <v>2.2000000000000002</v>
      </c>
      <c r="AH516">
        <v>3.2</v>
      </c>
      <c r="AI516">
        <v>3.1</v>
      </c>
      <c r="AJ516">
        <v>1</v>
      </c>
      <c r="AK516">
        <v>0</v>
      </c>
      <c r="AL516">
        <v>0</v>
      </c>
      <c r="AM516">
        <v>2.94</v>
      </c>
      <c r="AN516">
        <v>43.447000000000003</v>
      </c>
      <c r="AO516">
        <v>0.61399999999999999</v>
      </c>
      <c r="AP516">
        <v>12.164999999999999</v>
      </c>
      <c r="AQ516">
        <v>0.28699999999999998</v>
      </c>
      <c r="AR516">
        <v>1.024</v>
      </c>
      <c r="AS516">
        <v>31.759</v>
      </c>
      <c r="AT516">
        <v>122.31</v>
      </c>
      <c r="AU516">
        <v>2.97</v>
      </c>
      <c r="AV516">
        <v>4.32</v>
      </c>
      <c r="AW516">
        <v>4.1849999999999996</v>
      </c>
      <c r="AX516">
        <v>1.35</v>
      </c>
      <c r="AY516">
        <v>0</v>
      </c>
      <c r="AZ516">
        <v>0</v>
      </c>
      <c r="BA516">
        <v>928</v>
      </c>
      <c r="BB516">
        <v>0</v>
      </c>
      <c r="BC516" t="s">
        <v>74</v>
      </c>
      <c r="BD516">
        <v>0</v>
      </c>
      <c r="BE516" t="s">
        <v>68</v>
      </c>
      <c r="BF516" t="s">
        <v>75</v>
      </c>
      <c r="BG516">
        <v>1.1399999999999999</v>
      </c>
      <c r="BH516">
        <v>0</v>
      </c>
      <c r="BI516" s="1">
        <v>45823.877712766203</v>
      </c>
      <c r="BJ516">
        <v>3.6</v>
      </c>
      <c r="BK516">
        <v>0.93110000000000004</v>
      </c>
      <c r="BL516" s="36">
        <f>HLOOKUP($A516,차량별코스!$E$1:$AZ$20,_xlfn.XLOOKUP(탕데이터!$I516,차량별코스!$D$2:$D$20,차량별코스!$A$2:$A$20),0)</f>
        <v>7</v>
      </c>
      <c r="BM516">
        <f t="shared" si="125"/>
        <v>3564.0039999999995</v>
      </c>
      <c r="BN516">
        <f t="shared" si="126"/>
        <v>331.221</v>
      </c>
      <c r="BO516">
        <f>IF(COUNTIFS($BL$2:$BL516,$BL516,$O$2:$O516,$O516,$G$2:$G516,$G516)=1,_xlfn.MAXIFS($BO$2:$BO515,$O$2:$O515,$O516,$G$2:$G515,$G516)+1,_xlfn.MAXIFS($BO$2:$BO515,$O$2:$O515,$O516,$G$2:$G515,$G516))</f>
        <v>4</v>
      </c>
      <c r="BP516">
        <f t="shared" si="127"/>
        <v>6339.2759999999989</v>
      </c>
      <c r="BQ516">
        <f t="shared" si="128"/>
        <v>179.21200000000002</v>
      </c>
      <c r="BR516">
        <f t="shared" si="129"/>
        <v>260.67200000000003</v>
      </c>
      <c r="BS516">
        <f t="shared" si="130"/>
        <v>252.52600000000001</v>
      </c>
      <c r="BT516">
        <f t="shared" si="131"/>
        <v>81.460000000000008</v>
      </c>
      <c r="BU516">
        <f t="shared" si="132"/>
        <v>0</v>
      </c>
      <c r="BV516">
        <f t="shared" si="133"/>
        <v>0</v>
      </c>
      <c r="BW516">
        <f t="shared" si="134"/>
        <v>7113.1459999999997</v>
      </c>
      <c r="BX516">
        <f t="shared" si="135"/>
        <v>3584</v>
      </c>
      <c r="BY516" t="str">
        <f t="shared" si="136"/>
        <v>직행1</v>
      </c>
      <c r="BZ516">
        <f t="shared" si="137"/>
        <v>7</v>
      </c>
    </row>
    <row r="517" spans="1:78" x14ac:dyDescent="0.3">
      <c r="A517" s="32">
        <f t="shared" si="124"/>
        <v>45814</v>
      </c>
      <c r="B517" s="1">
        <v>45814.530636574076</v>
      </c>
      <c r="C517" t="s">
        <v>60</v>
      </c>
      <c r="D517" t="s">
        <v>60</v>
      </c>
      <c r="E517" t="s">
        <v>60</v>
      </c>
      <c r="F517" t="s">
        <v>61</v>
      </c>
      <c r="G517" t="s">
        <v>62</v>
      </c>
      <c r="H517" t="s">
        <v>63</v>
      </c>
      <c r="I517" t="s">
        <v>79</v>
      </c>
      <c r="J517" t="s">
        <v>65</v>
      </c>
      <c r="K517" t="s">
        <v>66</v>
      </c>
      <c r="L517">
        <v>15</v>
      </c>
      <c r="M517">
        <v>3</v>
      </c>
      <c r="N517">
        <v>168</v>
      </c>
      <c r="O517">
        <v>3584</v>
      </c>
      <c r="P517" t="s">
        <v>247</v>
      </c>
      <c r="Q517" s="1">
        <v>45786.607561493052</v>
      </c>
      <c r="R517">
        <v>17.420999999999999</v>
      </c>
      <c r="S517">
        <v>6.1859999999999999</v>
      </c>
      <c r="T517">
        <v>2.8159999999999998</v>
      </c>
      <c r="U517">
        <v>2177</v>
      </c>
      <c r="V517">
        <v>65</v>
      </c>
      <c r="W517">
        <v>838</v>
      </c>
      <c r="X517">
        <v>258</v>
      </c>
      <c r="Y517">
        <v>1</v>
      </c>
      <c r="Z517">
        <v>4</v>
      </c>
      <c r="AA517">
        <v>1</v>
      </c>
      <c r="AB517">
        <v>242</v>
      </c>
      <c r="AC517">
        <v>86</v>
      </c>
      <c r="AD517">
        <v>28.81</v>
      </c>
      <c r="AE517">
        <v>49.227159999999998</v>
      </c>
      <c r="AF517">
        <v>98.1</v>
      </c>
      <c r="AG517">
        <v>0.3</v>
      </c>
      <c r="AH517">
        <v>0.4</v>
      </c>
      <c r="AI517">
        <v>1.2</v>
      </c>
      <c r="AJ517">
        <v>0.1</v>
      </c>
      <c r="AK517">
        <v>0</v>
      </c>
      <c r="AL517">
        <v>0</v>
      </c>
      <c r="AM517">
        <v>2.4700000000000002</v>
      </c>
      <c r="AN517">
        <v>52.807000000000002</v>
      </c>
      <c r="AO517">
        <v>2.9860000000000002</v>
      </c>
      <c r="AP517">
        <v>38.493000000000002</v>
      </c>
      <c r="AQ517">
        <v>0.115</v>
      </c>
      <c r="AR517">
        <v>5.74</v>
      </c>
      <c r="AS517">
        <v>22.960999999999999</v>
      </c>
      <c r="AT517">
        <v>34.335000000000001</v>
      </c>
      <c r="AU517">
        <v>0.105</v>
      </c>
      <c r="AV517">
        <v>0.14000000000000001</v>
      </c>
      <c r="AW517">
        <v>0.42</v>
      </c>
      <c r="AX517">
        <v>3.5000000000000003E-2</v>
      </c>
      <c r="AY517">
        <v>0</v>
      </c>
      <c r="AZ517">
        <v>0</v>
      </c>
      <c r="BA517">
        <v>120</v>
      </c>
      <c r="BB517">
        <v>0</v>
      </c>
      <c r="BC517" t="s">
        <v>74</v>
      </c>
      <c r="BD517">
        <v>0</v>
      </c>
      <c r="BE517" t="s">
        <v>68</v>
      </c>
      <c r="BF517" t="s">
        <v>75</v>
      </c>
      <c r="BG517">
        <v>1.1399999999999999</v>
      </c>
      <c r="BH517">
        <v>0</v>
      </c>
      <c r="BI517" s="1">
        <v>45823.877712766203</v>
      </c>
      <c r="BJ517">
        <v>3.6</v>
      </c>
      <c r="BK517">
        <v>0.7823</v>
      </c>
      <c r="BL517" s="36">
        <f>HLOOKUP($A517,차량별코스!$E$1:$AZ$20,_xlfn.XLOOKUP(탕데이터!$I517,차량별코스!$D$2:$D$20,차량별코스!$A$2:$A$20),0)</f>
        <v>7</v>
      </c>
      <c r="BM517">
        <f t="shared" si="125"/>
        <v>3564.0039999999995</v>
      </c>
      <c r="BN517">
        <f t="shared" si="126"/>
        <v>331.221</v>
      </c>
      <c r="BO517">
        <f>IF(COUNTIFS($BL$2:$BL517,$BL517,$O$2:$O517,$O517,$G$2:$G517,$G517)=1,_xlfn.MAXIFS($BO$2:$BO516,$O$2:$O516,$O517,$G$2:$G516,$G517)+1,_xlfn.MAXIFS($BO$2:$BO516,$O$2:$O516,$O517,$G$2:$G516,$G517))</f>
        <v>4</v>
      </c>
      <c r="BP517">
        <f t="shared" si="127"/>
        <v>1232.6370000000002</v>
      </c>
      <c r="BQ517">
        <f t="shared" si="128"/>
        <v>6.5309999999999997</v>
      </c>
      <c r="BR517">
        <f t="shared" si="129"/>
        <v>8.7080000000000002</v>
      </c>
      <c r="BS517">
        <f t="shared" si="130"/>
        <v>26.123999999999999</v>
      </c>
      <c r="BT517">
        <f t="shared" si="131"/>
        <v>2.177</v>
      </c>
      <c r="BU517">
        <f t="shared" si="132"/>
        <v>0</v>
      </c>
      <c r="BV517">
        <f t="shared" si="133"/>
        <v>0</v>
      </c>
      <c r="BW517">
        <f t="shared" si="134"/>
        <v>1276.1770000000001</v>
      </c>
      <c r="BX517">
        <f t="shared" si="135"/>
        <v>3584</v>
      </c>
      <c r="BY517" t="str">
        <f t="shared" si="136"/>
        <v>직행1</v>
      </c>
      <c r="BZ517">
        <f t="shared" si="137"/>
        <v>7</v>
      </c>
    </row>
    <row r="518" spans="1:78" x14ac:dyDescent="0.3">
      <c r="A518" s="32">
        <f t="shared" si="124"/>
        <v>45814</v>
      </c>
      <c r="B518" s="1">
        <v>45814.562349537038</v>
      </c>
      <c r="C518" t="s">
        <v>60</v>
      </c>
      <c r="D518" t="s">
        <v>60</v>
      </c>
      <c r="E518" t="s">
        <v>60</v>
      </c>
      <c r="F518" t="s">
        <v>61</v>
      </c>
      <c r="G518" t="s">
        <v>62</v>
      </c>
      <c r="H518" t="s">
        <v>63</v>
      </c>
      <c r="I518" t="s">
        <v>79</v>
      </c>
      <c r="J518" t="s">
        <v>65</v>
      </c>
      <c r="K518" t="s">
        <v>66</v>
      </c>
      <c r="L518">
        <v>15</v>
      </c>
      <c r="M518">
        <v>3</v>
      </c>
      <c r="N518">
        <v>168</v>
      </c>
      <c r="O518">
        <v>3584</v>
      </c>
      <c r="P518" t="s">
        <v>247</v>
      </c>
      <c r="Q518" s="1">
        <v>45786.607561493052</v>
      </c>
      <c r="R518">
        <v>40.421999999999997</v>
      </c>
      <c r="S518">
        <v>13.532999999999999</v>
      </c>
      <c r="T518">
        <v>2.9870000000000001</v>
      </c>
      <c r="U518">
        <v>3333</v>
      </c>
      <c r="V518">
        <v>31</v>
      </c>
      <c r="W518">
        <v>450</v>
      </c>
      <c r="X518">
        <v>778</v>
      </c>
      <c r="Y518">
        <v>1</v>
      </c>
      <c r="Z518">
        <v>2</v>
      </c>
      <c r="AA518">
        <v>0</v>
      </c>
      <c r="AB518">
        <v>0</v>
      </c>
      <c r="AC518">
        <v>95</v>
      </c>
      <c r="AD518">
        <v>43.66</v>
      </c>
      <c r="AE518">
        <v>51.023575999999998</v>
      </c>
      <c r="AF518">
        <v>93.8</v>
      </c>
      <c r="AG518">
        <v>1.5</v>
      </c>
      <c r="AH518">
        <v>1.6</v>
      </c>
      <c r="AI518">
        <v>1.7</v>
      </c>
      <c r="AJ518">
        <v>1.3</v>
      </c>
      <c r="AK518">
        <v>0</v>
      </c>
      <c r="AL518">
        <v>0</v>
      </c>
      <c r="AM518">
        <v>2.62</v>
      </c>
      <c r="AN518">
        <v>51.433</v>
      </c>
      <c r="AO518">
        <v>0.93</v>
      </c>
      <c r="AP518">
        <v>13.500999999999999</v>
      </c>
      <c r="AQ518">
        <v>0.17299999999999999</v>
      </c>
      <c r="AR518">
        <v>2.4740000000000002</v>
      </c>
      <c r="AS518">
        <v>4.9480000000000004</v>
      </c>
      <c r="AT518">
        <v>51.59</v>
      </c>
      <c r="AU518">
        <v>0.82499999999999996</v>
      </c>
      <c r="AV518">
        <v>0.88</v>
      </c>
      <c r="AW518">
        <v>0.93500000000000005</v>
      </c>
      <c r="AX518">
        <v>0.71499999999999997</v>
      </c>
      <c r="AY518">
        <v>0</v>
      </c>
      <c r="AZ518">
        <v>0</v>
      </c>
      <c r="BA518">
        <v>306</v>
      </c>
      <c r="BB518">
        <v>0</v>
      </c>
      <c r="BC518" t="s">
        <v>74</v>
      </c>
      <c r="BD518">
        <v>0</v>
      </c>
      <c r="BE518" t="s">
        <v>68</v>
      </c>
      <c r="BF518" t="s">
        <v>75</v>
      </c>
      <c r="BG518">
        <v>1.1399999999999999</v>
      </c>
      <c r="BH518">
        <v>0</v>
      </c>
      <c r="BI518" s="1">
        <v>45823.877712766203</v>
      </c>
      <c r="BJ518">
        <v>3.6</v>
      </c>
      <c r="BK518">
        <v>0.82969999999999999</v>
      </c>
      <c r="BL518" s="36">
        <f>HLOOKUP($A518,차량별코스!$E$1:$AZ$20,_xlfn.XLOOKUP(탕데이터!$I518,차량별코스!$D$2:$D$20,차량별코스!$A$2:$A$20),0)</f>
        <v>7</v>
      </c>
      <c r="BM518">
        <f t="shared" si="125"/>
        <v>3564.0039999999995</v>
      </c>
      <c r="BN518">
        <f t="shared" si="126"/>
        <v>331.221</v>
      </c>
      <c r="BO518">
        <f>IF(COUNTIFS($BL$2:$BL518,$BL518,$O$2:$O518,$O518,$G$2:$G518,$G518)=1,_xlfn.MAXIFS($BO$2:$BO517,$O$2:$O517,$O518,$G$2:$G517,$G518)+1,_xlfn.MAXIFS($BO$2:$BO517,$O$2:$O517,$O518,$G$2:$G517,$G518))</f>
        <v>4</v>
      </c>
      <c r="BP518">
        <f t="shared" si="127"/>
        <v>2645.3539999999998</v>
      </c>
      <c r="BQ518">
        <f t="shared" si="128"/>
        <v>49.994999999999997</v>
      </c>
      <c r="BR518">
        <f t="shared" si="129"/>
        <v>53.328000000000003</v>
      </c>
      <c r="BS518">
        <f t="shared" si="130"/>
        <v>56.661000000000001</v>
      </c>
      <c r="BT518">
        <f t="shared" si="131"/>
        <v>43.329000000000001</v>
      </c>
      <c r="BU518">
        <f t="shared" si="132"/>
        <v>0</v>
      </c>
      <c r="BV518">
        <f t="shared" si="133"/>
        <v>0</v>
      </c>
      <c r="BW518">
        <f t="shared" si="134"/>
        <v>2848.6669999999999</v>
      </c>
      <c r="BX518">
        <f t="shared" si="135"/>
        <v>3584</v>
      </c>
      <c r="BY518" t="str">
        <f t="shared" si="136"/>
        <v>직행1</v>
      </c>
      <c r="BZ518">
        <f t="shared" si="137"/>
        <v>7</v>
      </c>
    </row>
    <row r="519" spans="1:78" x14ac:dyDescent="0.3">
      <c r="A519" s="32">
        <f t="shared" si="124"/>
        <v>45814</v>
      </c>
      <c r="B519" s="1">
        <v>45814.603460648148</v>
      </c>
      <c r="C519" t="s">
        <v>60</v>
      </c>
      <c r="D519" t="s">
        <v>60</v>
      </c>
      <c r="E519" t="s">
        <v>60</v>
      </c>
      <c r="F519" t="s">
        <v>61</v>
      </c>
      <c r="G519" t="s">
        <v>62</v>
      </c>
      <c r="H519" t="s">
        <v>63</v>
      </c>
      <c r="I519" t="s">
        <v>79</v>
      </c>
      <c r="J519" t="s">
        <v>65</v>
      </c>
      <c r="K519" t="s">
        <v>66</v>
      </c>
      <c r="L519">
        <v>15</v>
      </c>
      <c r="M519">
        <v>3</v>
      </c>
      <c r="N519">
        <v>168</v>
      </c>
      <c r="O519">
        <v>3584</v>
      </c>
      <c r="P519" t="s">
        <v>247</v>
      </c>
      <c r="Q519" s="1">
        <v>45786.607561493052</v>
      </c>
      <c r="R519">
        <v>19.884</v>
      </c>
      <c r="S519">
        <v>5.9729999999999999</v>
      </c>
      <c r="T519">
        <v>3.3290000000000002</v>
      </c>
      <c r="U519">
        <v>1564</v>
      </c>
      <c r="V519">
        <v>15</v>
      </c>
      <c r="W519">
        <v>173</v>
      </c>
      <c r="X519">
        <v>476</v>
      </c>
      <c r="Y519">
        <v>3</v>
      </c>
      <c r="Z519">
        <v>5</v>
      </c>
      <c r="AA519">
        <v>0</v>
      </c>
      <c r="AB519">
        <v>0</v>
      </c>
      <c r="AC519">
        <v>97</v>
      </c>
      <c r="AD519">
        <v>45.77</v>
      </c>
      <c r="AE519">
        <v>52.021987000000003</v>
      </c>
      <c r="AF519">
        <v>97.2</v>
      </c>
      <c r="AG519">
        <v>0.5</v>
      </c>
      <c r="AH519">
        <v>0.6</v>
      </c>
      <c r="AI519">
        <v>1.4</v>
      </c>
      <c r="AJ519">
        <v>0.3</v>
      </c>
      <c r="AK519">
        <v>0</v>
      </c>
      <c r="AL519">
        <v>0</v>
      </c>
      <c r="AM519">
        <v>2.92</v>
      </c>
      <c r="AN519">
        <v>46.420999999999999</v>
      </c>
      <c r="AO519">
        <v>0.95899999999999996</v>
      </c>
      <c r="AP519">
        <v>11.061</v>
      </c>
      <c r="AQ519">
        <v>0.20100000000000001</v>
      </c>
      <c r="AR519">
        <v>15.087999999999999</v>
      </c>
      <c r="AS519">
        <v>25.146000000000001</v>
      </c>
      <c r="AT519">
        <v>24.3</v>
      </c>
      <c r="AU519">
        <v>0.125</v>
      </c>
      <c r="AV519">
        <v>0.15</v>
      </c>
      <c r="AW519">
        <v>0.35</v>
      </c>
      <c r="AX519">
        <v>7.4999999999999997E-2</v>
      </c>
      <c r="AY519">
        <v>0</v>
      </c>
      <c r="AZ519">
        <v>0</v>
      </c>
      <c r="BA519">
        <v>177</v>
      </c>
      <c r="BB519">
        <v>0</v>
      </c>
      <c r="BC519" t="s">
        <v>74</v>
      </c>
      <c r="BD519">
        <v>0</v>
      </c>
      <c r="BE519" t="s">
        <v>68</v>
      </c>
      <c r="BF519" t="s">
        <v>75</v>
      </c>
      <c r="BG519">
        <v>1.1399999999999999</v>
      </c>
      <c r="BH519">
        <v>0</v>
      </c>
      <c r="BI519" s="1">
        <v>45823.877712766203</v>
      </c>
      <c r="BJ519">
        <v>3.6</v>
      </c>
      <c r="BK519">
        <v>0.92469999999999997</v>
      </c>
      <c r="BL519" s="36">
        <f>HLOOKUP($A519,차량별코스!$E$1:$AZ$20,_xlfn.XLOOKUP(탕데이터!$I519,차량별코스!$D$2:$D$20,차량별코스!$A$2:$A$20),0)</f>
        <v>7</v>
      </c>
      <c r="BM519">
        <f t="shared" si="125"/>
        <v>3564.0039999999995</v>
      </c>
      <c r="BN519">
        <f t="shared" si="126"/>
        <v>331.221</v>
      </c>
      <c r="BO519">
        <f>IF(COUNTIFS($BL$2:$BL519,$BL519,$O$2:$O519,$O519,$G$2:$G519,$G519)=1,_xlfn.MAXIFS($BO$2:$BO518,$O$2:$O518,$O519,$G$2:$G518,$G519)+1,_xlfn.MAXIFS($BO$2:$BO518,$O$2:$O518,$O519,$G$2:$G518,$G519))</f>
        <v>4</v>
      </c>
      <c r="BP519">
        <f t="shared" si="127"/>
        <v>1332.2079999999999</v>
      </c>
      <c r="BQ519">
        <f t="shared" si="128"/>
        <v>7.82</v>
      </c>
      <c r="BR519">
        <f t="shared" si="129"/>
        <v>9.3840000000000003</v>
      </c>
      <c r="BS519">
        <f t="shared" si="130"/>
        <v>21.895999999999997</v>
      </c>
      <c r="BT519">
        <f t="shared" si="131"/>
        <v>4.6920000000000002</v>
      </c>
      <c r="BU519">
        <f t="shared" si="132"/>
        <v>0</v>
      </c>
      <c r="BV519">
        <f t="shared" si="133"/>
        <v>0</v>
      </c>
      <c r="BW519">
        <f t="shared" si="134"/>
        <v>1375.9999999999998</v>
      </c>
      <c r="BX519">
        <f t="shared" si="135"/>
        <v>3584</v>
      </c>
      <c r="BY519" t="str">
        <f t="shared" si="136"/>
        <v>직행1</v>
      </c>
      <c r="BZ519">
        <f t="shared" si="137"/>
        <v>7</v>
      </c>
    </row>
    <row r="520" spans="1:78" x14ac:dyDescent="0.3">
      <c r="A520" s="32">
        <f t="shared" si="124"/>
        <v>45814</v>
      </c>
      <c r="B520" s="1">
        <v>45814.624074074076</v>
      </c>
      <c r="C520" t="s">
        <v>60</v>
      </c>
      <c r="D520" t="s">
        <v>60</v>
      </c>
      <c r="E520" t="s">
        <v>60</v>
      </c>
      <c r="F520" t="s">
        <v>61</v>
      </c>
      <c r="G520" t="s">
        <v>62</v>
      </c>
      <c r="H520" t="s">
        <v>63</v>
      </c>
      <c r="I520" t="s">
        <v>79</v>
      </c>
      <c r="J520" t="s">
        <v>65</v>
      </c>
      <c r="K520" t="s">
        <v>66</v>
      </c>
      <c r="L520">
        <v>15</v>
      </c>
      <c r="M520">
        <v>3</v>
      </c>
      <c r="N520">
        <v>168</v>
      </c>
      <c r="O520">
        <v>3584</v>
      </c>
      <c r="P520" t="s">
        <v>247</v>
      </c>
      <c r="Q520" s="1">
        <v>45786.607561493052</v>
      </c>
      <c r="R520">
        <v>40.122</v>
      </c>
      <c r="S520">
        <v>19.882000000000001</v>
      </c>
      <c r="T520">
        <v>2.0179999999999998</v>
      </c>
      <c r="U520">
        <v>5813</v>
      </c>
      <c r="V520">
        <v>68</v>
      </c>
      <c r="W520">
        <v>2633</v>
      </c>
      <c r="X520">
        <v>971</v>
      </c>
      <c r="Y520">
        <v>1</v>
      </c>
      <c r="Z520">
        <v>10</v>
      </c>
      <c r="AA520">
        <v>2</v>
      </c>
      <c r="AB520">
        <v>930</v>
      </c>
      <c r="AC520">
        <v>94</v>
      </c>
      <c r="AD520">
        <v>24.85</v>
      </c>
      <c r="AE520">
        <v>46.413541000000002</v>
      </c>
      <c r="AF520">
        <v>95.5</v>
      </c>
      <c r="AG520">
        <v>1</v>
      </c>
      <c r="AH520">
        <v>1.8</v>
      </c>
      <c r="AI520">
        <v>1.4</v>
      </c>
      <c r="AJ520">
        <v>0.3</v>
      </c>
      <c r="AK520">
        <v>0</v>
      </c>
      <c r="AL520">
        <v>0</v>
      </c>
      <c r="AM520">
        <v>1.77</v>
      </c>
      <c r="AN520">
        <v>71.453000000000003</v>
      </c>
      <c r="AO520">
        <v>1.17</v>
      </c>
      <c r="AP520">
        <v>45.295000000000002</v>
      </c>
      <c r="AQ520">
        <v>0.224</v>
      </c>
      <c r="AR520">
        <v>2.492</v>
      </c>
      <c r="AS520">
        <v>24.923999999999999</v>
      </c>
      <c r="AT520">
        <v>92.316999999999993</v>
      </c>
      <c r="AU520">
        <v>0.96699999999999997</v>
      </c>
      <c r="AV520">
        <v>1.74</v>
      </c>
      <c r="AW520">
        <v>1.353</v>
      </c>
      <c r="AX520">
        <v>0.28999999999999998</v>
      </c>
      <c r="AY520">
        <v>0</v>
      </c>
      <c r="AZ520">
        <v>0</v>
      </c>
      <c r="BA520">
        <v>366</v>
      </c>
      <c r="BB520">
        <v>0</v>
      </c>
      <c r="BC520" t="s">
        <v>74</v>
      </c>
      <c r="BD520">
        <v>0</v>
      </c>
      <c r="BE520" t="s">
        <v>68</v>
      </c>
      <c r="BF520" t="s">
        <v>75</v>
      </c>
      <c r="BG520">
        <v>1.1399999999999999</v>
      </c>
      <c r="BH520">
        <v>0</v>
      </c>
      <c r="BI520" s="1">
        <v>45823.877712766203</v>
      </c>
      <c r="BJ520">
        <v>3.6</v>
      </c>
      <c r="BK520">
        <v>0.56059999999999999</v>
      </c>
      <c r="BL520" s="36">
        <f>HLOOKUP($A520,차량별코스!$E$1:$AZ$20,_xlfn.XLOOKUP(탕데이터!$I520,차량별코스!$D$2:$D$20,차량별코스!$A$2:$A$20),0)</f>
        <v>7</v>
      </c>
      <c r="BM520">
        <f t="shared" si="125"/>
        <v>3564.0039999999995</v>
      </c>
      <c r="BN520">
        <f t="shared" si="126"/>
        <v>331.221</v>
      </c>
      <c r="BO520">
        <f>IF(COUNTIFS($BL$2:$BL520,$BL520,$O$2:$O520,$O520,$G$2:$G520,$G520)=1,_xlfn.MAXIFS($BO$2:$BO519,$O$2:$O519,$O520,$G$2:$G519,$G520)+1,_xlfn.MAXIFS($BO$2:$BO519,$O$2:$O519,$O520,$G$2:$G519,$G520))</f>
        <v>4</v>
      </c>
      <c r="BP520">
        <f t="shared" si="127"/>
        <v>2850.415</v>
      </c>
      <c r="BQ520">
        <f t="shared" si="128"/>
        <v>58.13</v>
      </c>
      <c r="BR520">
        <f t="shared" si="129"/>
        <v>104.63400000000001</v>
      </c>
      <c r="BS520">
        <f t="shared" si="130"/>
        <v>81.381999999999991</v>
      </c>
      <c r="BT520">
        <f t="shared" si="131"/>
        <v>17.439</v>
      </c>
      <c r="BU520">
        <f t="shared" si="132"/>
        <v>0</v>
      </c>
      <c r="BV520">
        <f t="shared" si="133"/>
        <v>0</v>
      </c>
      <c r="BW520">
        <f t="shared" si="134"/>
        <v>3112</v>
      </c>
      <c r="BX520">
        <f t="shared" si="135"/>
        <v>3584</v>
      </c>
      <c r="BY520" t="str">
        <f t="shared" si="136"/>
        <v>직행1</v>
      </c>
      <c r="BZ520">
        <f t="shared" si="137"/>
        <v>7</v>
      </c>
    </row>
    <row r="521" spans="1:78" x14ac:dyDescent="0.3">
      <c r="A521" s="32">
        <f t="shared" si="124"/>
        <v>45814</v>
      </c>
      <c r="B521" s="1">
        <v>45814.763414351852</v>
      </c>
      <c r="C521" t="s">
        <v>60</v>
      </c>
      <c r="D521" t="s">
        <v>60</v>
      </c>
      <c r="E521" t="s">
        <v>60</v>
      </c>
      <c r="F521" t="s">
        <v>61</v>
      </c>
      <c r="G521" t="s">
        <v>62</v>
      </c>
      <c r="H521" t="s">
        <v>63</v>
      </c>
      <c r="I521" t="s">
        <v>79</v>
      </c>
      <c r="J521" t="s">
        <v>65</v>
      </c>
      <c r="K521" t="s">
        <v>66</v>
      </c>
      <c r="L521">
        <v>15</v>
      </c>
      <c r="M521">
        <v>3</v>
      </c>
      <c r="N521">
        <v>168</v>
      </c>
      <c r="O521">
        <v>3584</v>
      </c>
      <c r="P521" t="s">
        <v>247</v>
      </c>
      <c r="Q521" s="1">
        <v>45786.607561493052</v>
      </c>
      <c r="R521">
        <v>98.119</v>
      </c>
      <c r="S521">
        <v>30.739000000000001</v>
      </c>
      <c r="T521">
        <v>3.1920000000000002</v>
      </c>
      <c r="U521">
        <v>8232</v>
      </c>
      <c r="V521">
        <v>135</v>
      </c>
      <c r="W521">
        <v>1895</v>
      </c>
      <c r="X521">
        <v>2250</v>
      </c>
      <c r="Y521">
        <v>2</v>
      </c>
      <c r="Z521">
        <v>6</v>
      </c>
      <c r="AA521">
        <v>1</v>
      </c>
      <c r="AB521">
        <v>191</v>
      </c>
      <c r="AC521">
        <v>100</v>
      </c>
      <c r="AD521">
        <v>42.91</v>
      </c>
      <c r="AE521">
        <v>56.953941999999998</v>
      </c>
      <c r="AF521">
        <v>58</v>
      </c>
      <c r="AG521">
        <v>6.5</v>
      </c>
      <c r="AH521">
        <v>9.8000000000000007</v>
      </c>
      <c r="AI521">
        <v>14.5</v>
      </c>
      <c r="AJ521">
        <v>11.3</v>
      </c>
      <c r="AK521">
        <v>0</v>
      </c>
      <c r="AL521">
        <v>0</v>
      </c>
      <c r="AM521">
        <v>2.8</v>
      </c>
      <c r="AN521">
        <v>54.055999999999997</v>
      </c>
      <c r="AO521">
        <v>1.64</v>
      </c>
      <c r="AP521">
        <v>23.02</v>
      </c>
      <c r="AQ521">
        <v>0.224</v>
      </c>
      <c r="AR521">
        <v>2.0379999999999998</v>
      </c>
      <c r="AS521">
        <v>6.1150000000000002</v>
      </c>
      <c r="AT521">
        <v>79.266999999999996</v>
      </c>
      <c r="AU521">
        <v>8.8829999999999991</v>
      </c>
      <c r="AV521">
        <v>13.393000000000001</v>
      </c>
      <c r="AW521">
        <v>19.817</v>
      </c>
      <c r="AX521">
        <v>15.443</v>
      </c>
      <c r="AY521">
        <v>0</v>
      </c>
      <c r="AZ521">
        <v>0</v>
      </c>
      <c r="BA521">
        <v>933</v>
      </c>
      <c r="BB521">
        <v>0</v>
      </c>
      <c r="BC521" t="s">
        <v>74</v>
      </c>
      <c r="BD521">
        <v>0</v>
      </c>
      <c r="BE521" t="s">
        <v>68</v>
      </c>
      <c r="BF521" t="s">
        <v>75</v>
      </c>
      <c r="BG521">
        <v>1.1399999999999999</v>
      </c>
      <c r="BH521">
        <v>0</v>
      </c>
      <c r="BI521" s="1">
        <v>45823.877712766203</v>
      </c>
      <c r="BJ521">
        <v>3.6</v>
      </c>
      <c r="BK521">
        <v>0.88670000000000004</v>
      </c>
      <c r="BL521" s="36">
        <f>HLOOKUP($A521,차량별코스!$E$1:$AZ$20,_xlfn.XLOOKUP(탕데이터!$I521,차량별코스!$D$2:$D$20,차량별코스!$A$2:$A$20),0)</f>
        <v>7</v>
      </c>
      <c r="BM521">
        <f t="shared" si="125"/>
        <v>3564.0039999999995</v>
      </c>
      <c r="BN521">
        <f t="shared" si="126"/>
        <v>331.221</v>
      </c>
      <c r="BO521">
        <f>IF(COUNTIFS($BL$2:$BL521,$BL521,$O$2:$O521,$O521,$G$2:$G521,$G521)=1,_xlfn.MAXIFS($BO$2:$BO520,$O$2:$O520,$O521,$G$2:$G520,$G521)+1,_xlfn.MAXIFS($BO$2:$BO520,$O$2:$O520,$O521,$G$2:$G520,$G521))</f>
        <v>4</v>
      </c>
      <c r="BP521">
        <f t="shared" si="127"/>
        <v>2744.5599999999995</v>
      </c>
      <c r="BQ521">
        <f t="shared" si="128"/>
        <v>535.08000000000004</v>
      </c>
      <c r="BR521">
        <f t="shared" si="129"/>
        <v>806.73599999999999</v>
      </c>
      <c r="BS521">
        <f t="shared" si="130"/>
        <v>1193.6399999999999</v>
      </c>
      <c r="BT521">
        <f t="shared" si="131"/>
        <v>930.21600000000001</v>
      </c>
      <c r="BU521">
        <f t="shared" si="132"/>
        <v>0</v>
      </c>
      <c r="BV521">
        <f t="shared" si="133"/>
        <v>0</v>
      </c>
      <c r="BW521">
        <f t="shared" si="134"/>
        <v>6210.232</v>
      </c>
      <c r="BX521">
        <f t="shared" si="135"/>
        <v>3584</v>
      </c>
      <c r="BY521" t="str">
        <f t="shared" si="136"/>
        <v>직행1</v>
      </c>
      <c r="BZ521">
        <f t="shared" si="137"/>
        <v>7</v>
      </c>
    </row>
    <row r="522" spans="1:78" x14ac:dyDescent="0.3">
      <c r="A522" s="32">
        <f t="shared" si="124"/>
        <v>45815</v>
      </c>
      <c r="B522" s="1">
        <v>45815.271203703705</v>
      </c>
      <c r="C522" t="s">
        <v>60</v>
      </c>
      <c r="D522" t="s">
        <v>60</v>
      </c>
      <c r="E522" t="s">
        <v>60</v>
      </c>
      <c r="F522" t="s">
        <v>61</v>
      </c>
      <c r="G522" t="s">
        <v>62</v>
      </c>
      <c r="H522" t="s">
        <v>63</v>
      </c>
      <c r="I522" t="s">
        <v>79</v>
      </c>
      <c r="J522" t="s">
        <v>65</v>
      </c>
      <c r="K522" t="s">
        <v>66</v>
      </c>
      <c r="L522">
        <v>15</v>
      </c>
      <c r="M522">
        <v>3</v>
      </c>
      <c r="N522">
        <v>168</v>
      </c>
      <c r="O522">
        <v>3584</v>
      </c>
      <c r="P522" t="s">
        <v>247</v>
      </c>
      <c r="Q522" s="1">
        <v>45786.607561493052</v>
      </c>
      <c r="R522">
        <v>17.462</v>
      </c>
      <c r="S522">
        <v>4.532</v>
      </c>
      <c r="T522">
        <v>3.8530000000000002</v>
      </c>
      <c r="U522">
        <v>1299</v>
      </c>
      <c r="V522">
        <v>16</v>
      </c>
      <c r="W522">
        <v>216</v>
      </c>
      <c r="X522">
        <v>218</v>
      </c>
      <c r="Y522">
        <v>0</v>
      </c>
      <c r="Z522">
        <v>4</v>
      </c>
      <c r="AA522">
        <v>0</v>
      </c>
      <c r="AB522">
        <v>0</v>
      </c>
      <c r="AC522">
        <v>90</v>
      </c>
      <c r="AD522">
        <v>48.39</v>
      </c>
      <c r="AE522">
        <v>58.915816</v>
      </c>
      <c r="AF522">
        <v>97.6</v>
      </c>
      <c r="AG522">
        <v>0.3</v>
      </c>
      <c r="AH522">
        <v>0.3</v>
      </c>
      <c r="AI522">
        <v>1.4</v>
      </c>
      <c r="AJ522">
        <v>0.4</v>
      </c>
      <c r="AK522">
        <v>0</v>
      </c>
      <c r="AL522">
        <v>0</v>
      </c>
      <c r="AM522">
        <v>3.38</v>
      </c>
      <c r="AN522">
        <v>45.35</v>
      </c>
      <c r="AO522">
        <v>1.232</v>
      </c>
      <c r="AP522">
        <v>16.628</v>
      </c>
      <c r="AQ522">
        <v>0.115</v>
      </c>
      <c r="AR522">
        <v>0</v>
      </c>
      <c r="AS522">
        <v>22.907</v>
      </c>
      <c r="AT522">
        <v>19.52</v>
      </c>
      <c r="AU522">
        <v>0.06</v>
      </c>
      <c r="AV522">
        <v>0.06</v>
      </c>
      <c r="AW522">
        <v>0.28000000000000003</v>
      </c>
      <c r="AX522">
        <v>0.08</v>
      </c>
      <c r="AY522">
        <v>0</v>
      </c>
      <c r="AZ522">
        <v>0</v>
      </c>
      <c r="BA522">
        <v>140</v>
      </c>
      <c r="BB522">
        <v>0</v>
      </c>
      <c r="BC522" t="s">
        <v>74</v>
      </c>
      <c r="BD522">
        <v>0</v>
      </c>
      <c r="BE522" t="s">
        <v>68</v>
      </c>
      <c r="BF522" t="s">
        <v>75</v>
      </c>
      <c r="BG522">
        <v>1.1399999999999999</v>
      </c>
      <c r="BH522">
        <v>0</v>
      </c>
      <c r="BI522" s="1">
        <v>45823.877712766203</v>
      </c>
      <c r="BJ522">
        <v>3.6</v>
      </c>
      <c r="BK522">
        <v>1.0703</v>
      </c>
      <c r="BL522" s="36">
        <f>HLOOKUP($A522,차량별코스!$E$1:$AZ$20,_xlfn.XLOOKUP(탕데이터!$I522,차량별코스!$D$2:$D$20,차량별코스!$A$2:$A$20),0)</f>
        <v>8</v>
      </c>
      <c r="BM522">
        <f t="shared" si="125"/>
        <v>3564.0039999999995</v>
      </c>
      <c r="BN522">
        <f t="shared" si="126"/>
        <v>359.67300000000006</v>
      </c>
      <c r="BO522">
        <f>IF(COUNTIFS($BL$2:$BL522,$BL522,$O$2:$O522,$O522,$G$2:$G522,$G522)=1,_xlfn.MAXIFS($BO$2:$BO521,$O$2:$O521,$O522,$G$2:$G521,$G522)+1,_xlfn.MAXIFS($BO$2:$BO521,$O$2:$O521,$O522,$G$2:$G521,$G522))</f>
        <v>5</v>
      </c>
      <c r="BP522">
        <f t="shared" si="127"/>
        <v>1035.8240000000001</v>
      </c>
      <c r="BQ522">
        <f t="shared" si="128"/>
        <v>3.8970000000000002</v>
      </c>
      <c r="BR522">
        <f t="shared" si="129"/>
        <v>3.8970000000000002</v>
      </c>
      <c r="BS522">
        <f t="shared" si="130"/>
        <v>18.185999999999996</v>
      </c>
      <c r="BT522">
        <f t="shared" si="131"/>
        <v>5.1959999999999997</v>
      </c>
      <c r="BU522">
        <f t="shared" si="132"/>
        <v>0</v>
      </c>
      <c r="BV522">
        <f t="shared" si="133"/>
        <v>0</v>
      </c>
      <c r="BW522">
        <f t="shared" si="134"/>
        <v>1066.9999999999998</v>
      </c>
      <c r="BX522">
        <f t="shared" si="135"/>
        <v>3584</v>
      </c>
      <c r="BY522" t="str">
        <f t="shared" si="136"/>
        <v>직행1</v>
      </c>
      <c r="BZ522">
        <f t="shared" si="137"/>
        <v>8</v>
      </c>
    </row>
    <row r="523" spans="1:78" x14ac:dyDescent="0.3">
      <c r="A523" s="32">
        <f t="shared" si="124"/>
        <v>45815</v>
      </c>
      <c r="B523" s="1">
        <v>45815.290914351855</v>
      </c>
      <c r="C523" t="s">
        <v>60</v>
      </c>
      <c r="D523" t="s">
        <v>60</v>
      </c>
      <c r="E523" t="s">
        <v>60</v>
      </c>
      <c r="F523" t="s">
        <v>61</v>
      </c>
      <c r="G523" t="s">
        <v>62</v>
      </c>
      <c r="H523" t="s">
        <v>63</v>
      </c>
      <c r="I523" t="s">
        <v>79</v>
      </c>
      <c r="J523" t="s">
        <v>65</v>
      </c>
      <c r="K523" t="s">
        <v>66</v>
      </c>
      <c r="L523">
        <v>15</v>
      </c>
      <c r="M523">
        <v>3</v>
      </c>
      <c r="N523">
        <v>168</v>
      </c>
      <c r="O523">
        <v>3584</v>
      </c>
      <c r="P523" t="s">
        <v>247</v>
      </c>
      <c r="Q523" s="1">
        <v>45786.607561493052</v>
      </c>
      <c r="R523">
        <v>41.043999999999997</v>
      </c>
      <c r="S523">
        <v>10.465</v>
      </c>
      <c r="T523">
        <v>3.9220000000000002</v>
      </c>
      <c r="U523">
        <v>3391</v>
      </c>
      <c r="V523">
        <v>52</v>
      </c>
      <c r="W523">
        <v>381</v>
      </c>
      <c r="X523">
        <v>1083</v>
      </c>
      <c r="Y523">
        <v>0</v>
      </c>
      <c r="Z523">
        <v>3</v>
      </c>
      <c r="AA523">
        <v>0</v>
      </c>
      <c r="AB523">
        <v>0</v>
      </c>
      <c r="AC523">
        <v>94</v>
      </c>
      <c r="AD523">
        <v>43.57</v>
      </c>
      <c r="AE523">
        <v>49.952109</v>
      </c>
      <c r="AF523">
        <v>95.7</v>
      </c>
      <c r="AG523">
        <v>1.3</v>
      </c>
      <c r="AH523">
        <v>1.2</v>
      </c>
      <c r="AI523">
        <v>1.5</v>
      </c>
      <c r="AJ523">
        <v>0.3</v>
      </c>
      <c r="AK523">
        <v>0</v>
      </c>
      <c r="AL523">
        <v>0</v>
      </c>
      <c r="AM523">
        <v>3.44</v>
      </c>
      <c r="AN523">
        <v>36.563000000000002</v>
      </c>
      <c r="AO523">
        <v>1.5329999999999999</v>
      </c>
      <c r="AP523">
        <v>11.236000000000001</v>
      </c>
      <c r="AQ523">
        <v>0.24399999999999999</v>
      </c>
      <c r="AR523">
        <v>0</v>
      </c>
      <c r="AS523">
        <v>7.3090000000000002</v>
      </c>
      <c r="AT523">
        <v>52.634999999999998</v>
      </c>
      <c r="AU523">
        <v>0.71499999999999997</v>
      </c>
      <c r="AV523">
        <v>0.66</v>
      </c>
      <c r="AW523">
        <v>0.82499999999999996</v>
      </c>
      <c r="AX523">
        <v>0.16500000000000001</v>
      </c>
      <c r="AY523">
        <v>0</v>
      </c>
      <c r="AZ523">
        <v>0</v>
      </c>
      <c r="BA523">
        <v>382</v>
      </c>
      <c r="BB523">
        <v>0</v>
      </c>
      <c r="BC523" t="s">
        <v>74</v>
      </c>
      <c r="BD523">
        <v>0</v>
      </c>
      <c r="BE523" t="s">
        <v>68</v>
      </c>
      <c r="BF523" t="s">
        <v>75</v>
      </c>
      <c r="BG523">
        <v>1.1399999999999999</v>
      </c>
      <c r="BH523">
        <v>0</v>
      </c>
      <c r="BI523" s="1">
        <v>45823.877712766203</v>
      </c>
      <c r="BJ523">
        <v>3.6</v>
      </c>
      <c r="BK523">
        <v>1.0894999999999999</v>
      </c>
      <c r="BL523" s="36">
        <f>HLOOKUP($A523,차량별코스!$E$1:$AZ$20,_xlfn.XLOOKUP(탕데이터!$I523,차량별코스!$D$2:$D$20,차량별코스!$A$2:$A$20),0)</f>
        <v>8</v>
      </c>
      <c r="BM523">
        <f t="shared" si="125"/>
        <v>3564.0039999999995</v>
      </c>
      <c r="BN523">
        <f t="shared" si="126"/>
        <v>359.67300000000006</v>
      </c>
      <c r="BO523">
        <f>IF(COUNTIFS($BL$2:$BL523,$BL523,$O$2:$O523,$O523,$G$2:$G523,$G523)=1,_xlfn.MAXIFS($BO$2:$BO522,$O$2:$O522,$O523,$G$2:$G522,$G523)+1,_xlfn.MAXIFS($BO$2:$BO522,$O$2:$O522,$O523,$G$2:$G522,$G523))</f>
        <v>5</v>
      </c>
      <c r="BP523">
        <f t="shared" si="127"/>
        <v>2812.1870000000004</v>
      </c>
      <c r="BQ523">
        <f t="shared" si="128"/>
        <v>44.083000000000006</v>
      </c>
      <c r="BR523">
        <f t="shared" si="129"/>
        <v>40.692</v>
      </c>
      <c r="BS523">
        <f t="shared" si="130"/>
        <v>50.864999999999995</v>
      </c>
      <c r="BT523">
        <f t="shared" si="131"/>
        <v>10.173</v>
      </c>
      <c r="BU523">
        <f t="shared" si="132"/>
        <v>0</v>
      </c>
      <c r="BV523">
        <f t="shared" si="133"/>
        <v>0</v>
      </c>
      <c r="BW523">
        <f t="shared" si="134"/>
        <v>2958</v>
      </c>
      <c r="BX523">
        <f t="shared" si="135"/>
        <v>3584</v>
      </c>
      <c r="BY523" t="str">
        <f t="shared" si="136"/>
        <v>직행1</v>
      </c>
      <c r="BZ523">
        <f t="shared" si="137"/>
        <v>8</v>
      </c>
    </row>
    <row r="524" spans="1:78" x14ac:dyDescent="0.3">
      <c r="A524" s="32">
        <f t="shared" si="124"/>
        <v>45815</v>
      </c>
      <c r="B524" s="1">
        <v>45815.339745370373</v>
      </c>
      <c r="C524" t="s">
        <v>60</v>
      </c>
      <c r="D524" t="s">
        <v>60</v>
      </c>
      <c r="E524" t="s">
        <v>60</v>
      </c>
      <c r="F524" t="s">
        <v>61</v>
      </c>
      <c r="G524" t="s">
        <v>62</v>
      </c>
      <c r="H524" t="s">
        <v>63</v>
      </c>
      <c r="I524" t="s">
        <v>79</v>
      </c>
      <c r="J524" t="s">
        <v>65</v>
      </c>
      <c r="K524" t="s">
        <v>66</v>
      </c>
      <c r="L524">
        <v>15</v>
      </c>
      <c r="M524">
        <v>3</v>
      </c>
      <c r="N524">
        <v>168</v>
      </c>
      <c r="O524">
        <v>3584</v>
      </c>
      <c r="P524" t="s">
        <v>247</v>
      </c>
      <c r="Q524" s="1">
        <v>45786.607561493052</v>
      </c>
      <c r="R524">
        <v>19.873000000000001</v>
      </c>
      <c r="S524">
        <v>6.3860000000000001</v>
      </c>
      <c r="T524">
        <v>3.1120000000000001</v>
      </c>
      <c r="U524">
        <v>1543</v>
      </c>
      <c r="V524">
        <v>38</v>
      </c>
      <c r="W524">
        <v>66</v>
      </c>
      <c r="X524">
        <v>520</v>
      </c>
      <c r="Y524">
        <v>0</v>
      </c>
      <c r="Z524">
        <v>6</v>
      </c>
      <c r="AA524">
        <v>0</v>
      </c>
      <c r="AB524">
        <v>0</v>
      </c>
      <c r="AC524">
        <v>92</v>
      </c>
      <c r="AD524">
        <v>46.37</v>
      </c>
      <c r="AE524">
        <v>49.716928000000003</v>
      </c>
      <c r="AF524">
        <v>95.4</v>
      </c>
      <c r="AG524">
        <v>0.9</v>
      </c>
      <c r="AH524">
        <v>1.3</v>
      </c>
      <c r="AI524">
        <v>1.9</v>
      </c>
      <c r="AJ524">
        <v>0.4</v>
      </c>
      <c r="AK524">
        <v>0</v>
      </c>
      <c r="AL524">
        <v>0</v>
      </c>
      <c r="AM524">
        <v>2.73</v>
      </c>
      <c r="AN524">
        <v>47.686</v>
      </c>
      <c r="AO524">
        <v>2.4630000000000001</v>
      </c>
      <c r="AP524">
        <v>4.2770000000000001</v>
      </c>
      <c r="AQ524">
        <v>0.252</v>
      </c>
      <c r="AR524">
        <v>0</v>
      </c>
      <c r="AS524">
        <v>30.192</v>
      </c>
      <c r="AT524">
        <v>23.85</v>
      </c>
      <c r="AU524">
        <v>0.22500000000000001</v>
      </c>
      <c r="AV524">
        <v>0.32500000000000001</v>
      </c>
      <c r="AW524">
        <v>0.47499999999999998</v>
      </c>
      <c r="AX524">
        <v>0.1</v>
      </c>
      <c r="AY524">
        <v>0</v>
      </c>
      <c r="AZ524">
        <v>0</v>
      </c>
      <c r="BA524">
        <v>186</v>
      </c>
      <c r="BB524">
        <v>0</v>
      </c>
      <c r="BC524" t="s">
        <v>74</v>
      </c>
      <c r="BD524">
        <v>0</v>
      </c>
      <c r="BE524" t="s">
        <v>68</v>
      </c>
      <c r="BF524" t="s">
        <v>75</v>
      </c>
      <c r="BG524">
        <v>1.1399999999999999</v>
      </c>
      <c r="BH524">
        <v>0</v>
      </c>
      <c r="BI524" s="1">
        <v>45823.877712766203</v>
      </c>
      <c r="BJ524">
        <v>3.6</v>
      </c>
      <c r="BK524">
        <v>0.86439999999999995</v>
      </c>
      <c r="BL524" s="36">
        <f>HLOOKUP($A524,차량별코스!$E$1:$AZ$20,_xlfn.XLOOKUP(탕데이터!$I524,차량별코스!$D$2:$D$20,차량별코스!$A$2:$A$20),0)</f>
        <v>8</v>
      </c>
      <c r="BM524">
        <f t="shared" si="125"/>
        <v>3564.0039999999995</v>
      </c>
      <c r="BN524">
        <f t="shared" si="126"/>
        <v>359.67300000000006</v>
      </c>
      <c r="BO524">
        <f>IF(COUNTIFS($BL$2:$BL524,$BL524,$O$2:$O524,$O524,$G$2:$G524,$G524)=1,_xlfn.MAXIFS($BO$2:$BO523,$O$2:$O523,$O524,$G$2:$G523,$G524)+1,_xlfn.MAXIFS($BO$2:$BO523,$O$2:$O523,$O524,$G$2:$G523,$G524))</f>
        <v>5</v>
      </c>
      <c r="BP524">
        <f t="shared" si="127"/>
        <v>1368.0220000000002</v>
      </c>
      <c r="BQ524">
        <f t="shared" si="128"/>
        <v>13.887000000000002</v>
      </c>
      <c r="BR524">
        <f t="shared" si="129"/>
        <v>20.059000000000001</v>
      </c>
      <c r="BS524">
        <f t="shared" si="130"/>
        <v>29.317</v>
      </c>
      <c r="BT524">
        <f t="shared" si="131"/>
        <v>6.1719999999999997</v>
      </c>
      <c r="BU524">
        <f t="shared" si="132"/>
        <v>0</v>
      </c>
      <c r="BV524">
        <f t="shared" si="133"/>
        <v>0</v>
      </c>
      <c r="BW524">
        <f t="shared" si="134"/>
        <v>1437.4570000000001</v>
      </c>
      <c r="BX524">
        <f t="shared" si="135"/>
        <v>3584</v>
      </c>
      <c r="BY524" t="str">
        <f t="shared" si="136"/>
        <v>직행1</v>
      </c>
      <c r="BZ524">
        <f t="shared" si="137"/>
        <v>8</v>
      </c>
    </row>
    <row r="525" spans="1:78" x14ac:dyDescent="0.3">
      <c r="A525" s="32">
        <f t="shared" si="124"/>
        <v>45815</v>
      </c>
      <c r="B525" s="1">
        <v>45815.363715277781</v>
      </c>
      <c r="C525" t="s">
        <v>60</v>
      </c>
      <c r="D525" t="s">
        <v>60</v>
      </c>
      <c r="E525" t="s">
        <v>60</v>
      </c>
      <c r="F525" t="s">
        <v>61</v>
      </c>
      <c r="G525" t="s">
        <v>62</v>
      </c>
      <c r="H525" t="s">
        <v>63</v>
      </c>
      <c r="I525" t="s">
        <v>79</v>
      </c>
      <c r="J525" t="s">
        <v>65</v>
      </c>
      <c r="K525" t="s">
        <v>66</v>
      </c>
      <c r="L525">
        <v>15</v>
      </c>
      <c r="M525">
        <v>3</v>
      </c>
      <c r="N525">
        <v>168</v>
      </c>
      <c r="O525">
        <v>3584</v>
      </c>
      <c r="P525" t="s">
        <v>247</v>
      </c>
      <c r="Q525" s="1">
        <v>45786.607561493052</v>
      </c>
      <c r="R525">
        <v>40.433999999999997</v>
      </c>
      <c r="S525">
        <v>14.718999999999999</v>
      </c>
      <c r="T525">
        <v>2.7469999999999999</v>
      </c>
      <c r="U525">
        <v>3941</v>
      </c>
      <c r="V525">
        <v>55</v>
      </c>
      <c r="W525">
        <v>808</v>
      </c>
      <c r="X525">
        <v>934</v>
      </c>
      <c r="Y525">
        <v>1</v>
      </c>
      <c r="Z525">
        <v>16</v>
      </c>
      <c r="AA525">
        <v>0</v>
      </c>
      <c r="AB525">
        <v>0</v>
      </c>
      <c r="AC525">
        <v>102</v>
      </c>
      <c r="AD525">
        <v>36.94</v>
      </c>
      <c r="AE525">
        <v>47.291172000000003</v>
      </c>
      <c r="AF525">
        <v>95.3</v>
      </c>
      <c r="AG525">
        <v>1.1000000000000001</v>
      </c>
      <c r="AH525">
        <v>1.6</v>
      </c>
      <c r="AI525">
        <v>1.2</v>
      </c>
      <c r="AJ525">
        <v>0.7</v>
      </c>
      <c r="AK525">
        <v>0</v>
      </c>
      <c r="AL525">
        <v>0</v>
      </c>
      <c r="AM525">
        <v>2.41</v>
      </c>
      <c r="AN525">
        <v>51.896999999999998</v>
      </c>
      <c r="AO525">
        <v>1.3959999999999999</v>
      </c>
      <c r="AP525">
        <v>20.501999999999999</v>
      </c>
      <c r="AQ525">
        <v>0.223</v>
      </c>
      <c r="AR525">
        <v>2.4729999999999999</v>
      </c>
      <c r="AS525">
        <v>39.570999999999998</v>
      </c>
      <c r="AT525">
        <v>61.945</v>
      </c>
      <c r="AU525">
        <v>0.71499999999999997</v>
      </c>
      <c r="AV525">
        <v>1.04</v>
      </c>
      <c r="AW525">
        <v>0.78</v>
      </c>
      <c r="AX525">
        <v>0.45500000000000002</v>
      </c>
      <c r="AY525">
        <v>0</v>
      </c>
      <c r="AZ525">
        <v>0</v>
      </c>
      <c r="BA525">
        <v>379</v>
      </c>
      <c r="BB525">
        <v>0</v>
      </c>
      <c r="BC525" t="s">
        <v>74</v>
      </c>
      <c r="BD525">
        <v>0</v>
      </c>
      <c r="BE525" t="s">
        <v>68</v>
      </c>
      <c r="BF525" t="s">
        <v>75</v>
      </c>
      <c r="BG525">
        <v>1.1399999999999999</v>
      </c>
      <c r="BH525">
        <v>0</v>
      </c>
      <c r="BI525" s="1">
        <v>45823.877712766203</v>
      </c>
      <c r="BJ525">
        <v>3.6</v>
      </c>
      <c r="BK525">
        <v>0.7631</v>
      </c>
      <c r="BL525" s="36">
        <f>HLOOKUP($A525,차량별코스!$E$1:$AZ$20,_xlfn.XLOOKUP(탕데이터!$I525,차량별코스!$D$2:$D$20,차량별코스!$A$2:$A$20),0)</f>
        <v>8</v>
      </c>
      <c r="BM525">
        <f t="shared" si="125"/>
        <v>3564.0039999999995</v>
      </c>
      <c r="BN525">
        <f t="shared" si="126"/>
        <v>359.67300000000006</v>
      </c>
      <c r="BO525">
        <f>IF(COUNTIFS($BL$2:$BL525,$BL525,$O$2:$O525,$O525,$G$2:$G525,$G525)=1,_xlfn.MAXIFS($BO$2:$BO524,$O$2:$O524,$O525,$G$2:$G524,$G525)+1,_xlfn.MAXIFS($BO$2:$BO524,$O$2:$O524,$O525,$G$2:$G524,$G525))</f>
        <v>5</v>
      </c>
      <c r="BP525">
        <f t="shared" si="127"/>
        <v>2892.7729999999997</v>
      </c>
      <c r="BQ525">
        <f t="shared" si="128"/>
        <v>43.351000000000006</v>
      </c>
      <c r="BR525">
        <f t="shared" si="129"/>
        <v>63.056000000000004</v>
      </c>
      <c r="BS525">
        <f t="shared" si="130"/>
        <v>47.292000000000002</v>
      </c>
      <c r="BT525">
        <f t="shared" si="131"/>
        <v>27.586999999999996</v>
      </c>
      <c r="BU525">
        <f t="shared" si="132"/>
        <v>0</v>
      </c>
      <c r="BV525">
        <f t="shared" si="133"/>
        <v>0</v>
      </c>
      <c r="BW525">
        <f t="shared" si="134"/>
        <v>3074.0589999999997</v>
      </c>
      <c r="BX525">
        <f t="shared" si="135"/>
        <v>3584</v>
      </c>
      <c r="BY525" t="str">
        <f t="shared" si="136"/>
        <v>직행1</v>
      </c>
      <c r="BZ525">
        <f t="shared" si="137"/>
        <v>8</v>
      </c>
    </row>
    <row r="526" spans="1:78" x14ac:dyDescent="0.3">
      <c r="A526" s="32">
        <f t="shared" si="124"/>
        <v>45815</v>
      </c>
      <c r="B526" s="1">
        <v>45815.554513888892</v>
      </c>
      <c r="C526" t="s">
        <v>60</v>
      </c>
      <c r="D526" t="s">
        <v>60</v>
      </c>
      <c r="E526" t="s">
        <v>60</v>
      </c>
      <c r="F526" t="s">
        <v>61</v>
      </c>
      <c r="G526" t="s">
        <v>62</v>
      </c>
      <c r="H526" t="s">
        <v>63</v>
      </c>
      <c r="I526" t="s">
        <v>79</v>
      </c>
      <c r="J526" t="s">
        <v>65</v>
      </c>
      <c r="K526" t="s">
        <v>66</v>
      </c>
      <c r="L526">
        <v>15</v>
      </c>
      <c r="M526">
        <v>3</v>
      </c>
      <c r="N526">
        <v>168</v>
      </c>
      <c r="O526">
        <v>3584</v>
      </c>
      <c r="P526" t="s">
        <v>247</v>
      </c>
      <c r="Q526" s="1">
        <v>45786.607561493052</v>
      </c>
      <c r="R526">
        <v>16.234000000000002</v>
      </c>
      <c r="S526">
        <v>6.2729999999999997</v>
      </c>
      <c r="T526">
        <v>2.5880000000000001</v>
      </c>
      <c r="U526">
        <v>2338</v>
      </c>
      <c r="V526">
        <v>50</v>
      </c>
      <c r="W526">
        <v>904</v>
      </c>
      <c r="X526">
        <v>260</v>
      </c>
      <c r="Y526">
        <v>0</v>
      </c>
      <c r="Z526">
        <v>1</v>
      </c>
      <c r="AA526">
        <v>1</v>
      </c>
      <c r="AB526">
        <v>302</v>
      </c>
      <c r="AC526">
        <v>74</v>
      </c>
      <c r="AD526">
        <v>25</v>
      </c>
      <c r="AE526">
        <v>42.227105999999999</v>
      </c>
      <c r="AF526">
        <v>97.8</v>
      </c>
      <c r="AG526">
        <v>0.7</v>
      </c>
      <c r="AH526">
        <v>0.8</v>
      </c>
      <c r="AI526">
        <v>0.7</v>
      </c>
      <c r="AJ526">
        <v>0</v>
      </c>
      <c r="AK526">
        <v>0</v>
      </c>
      <c r="AL526">
        <v>0</v>
      </c>
      <c r="AM526">
        <v>2.27</v>
      </c>
      <c r="AN526">
        <v>48.747</v>
      </c>
      <c r="AO526">
        <v>2.1379999999999999</v>
      </c>
      <c r="AP526">
        <v>38.665999999999997</v>
      </c>
      <c r="AQ526">
        <v>0.123</v>
      </c>
      <c r="AR526">
        <v>0</v>
      </c>
      <c r="AS526">
        <v>6.16</v>
      </c>
      <c r="AT526">
        <v>37.49</v>
      </c>
      <c r="AU526">
        <v>0.26800000000000002</v>
      </c>
      <c r="AV526">
        <v>0.307</v>
      </c>
      <c r="AW526">
        <v>0.26800000000000002</v>
      </c>
      <c r="AX526">
        <v>0</v>
      </c>
      <c r="AY526">
        <v>0</v>
      </c>
      <c r="AZ526">
        <v>0</v>
      </c>
      <c r="BA526">
        <v>151</v>
      </c>
      <c r="BB526">
        <v>0</v>
      </c>
      <c r="BC526" t="s">
        <v>74</v>
      </c>
      <c r="BD526">
        <v>0</v>
      </c>
      <c r="BE526" t="s">
        <v>68</v>
      </c>
      <c r="BF526" t="s">
        <v>75</v>
      </c>
      <c r="BG526">
        <v>1.1399999999999999</v>
      </c>
      <c r="BH526">
        <v>0</v>
      </c>
      <c r="BI526" s="1">
        <v>45823.877712766203</v>
      </c>
      <c r="BJ526">
        <v>3.6</v>
      </c>
      <c r="BK526">
        <v>0.71889999999999998</v>
      </c>
      <c r="BL526" s="36">
        <f>HLOOKUP($A526,차량별코스!$E$1:$AZ$20,_xlfn.XLOOKUP(탕데이터!$I526,차량별코스!$D$2:$D$20,차량별코스!$A$2:$A$20),0)</f>
        <v>8</v>
      </c>
      <c r="BM526">
        <f t="shared" si="125"/>
        <v>3564.0039999999995</v>
      </c>
      <c r="BN526">
        <f t="shared" si="126"/>
        <v>359.67300000000006</v>
      </c>
      <c r="BO526">
        <f>IF(COUNTIFS($BL$2:$BL526,$BL526,$O$2:$O526,$O526,$G$2:$G526,$G526)=1,_xlfn.MAXIFS($BO$2:$BO525,$O$2:$O525,$O526,$G$2:$G525,$G526)+1,_xlfn.MAXIFS($BO$2:$BO525,$O$2:$O525,$O526,$G$2:$G525,$G526))</f>
        <v>5</v>
      </c>
      <c r="BP526">
        <f t="shared" si="127"/>
        <v>1332.5639999999999</v>
      </c>
      <c r="BQ526">
        <f t="shared" si="128"/>
        <v>16.366</v>
      </c>
      <c r="BR526">
        <f t="shared" si="129"/>
        <v>18.704000000000001</v>
      </c>
      <c r="BS526">
        <f t="shared" si="130"/>
        <v>16.366</v>
      </c>
      <c r="BT526">
        <f t="shared" si="131"/>
        <v>0</v>
      </c>
      <c r="BU526">
        <f t="shared" si="132"/>
        <v>0</v>
      </c>
      <c r="BV526">
        <f t="shared" si="133"/>
        <v>0</v>
      </c>
      <c r="BW526">
        <f t="shared" si="134"/>
        <v>1383.9999999999998</v>
      </c>
      <c r="BX526">
        <f t="shared" si="135"/>
        <v>3584</v>
      </c>
      <c r="BY526" t="str">
        <f t="shared" si="136"/>
        <v>직행1</v>
      </c>
      <c r="BZ526">
        <f t="shared" si="137"/>
        <v>8</v>
      </c>
    </row>
    <row r="527" spans="1:78" x14ac:dyDescent="0.3">
      <c r="A527" s="32">
        <f t="shared" si="124"/>
        <v>45815</v>
      </c>
      <c r="B527" s="1">
        <v>45815.585972222223</v>
      </c>
      <c r="C527" t="s">
        <v>60</v>
      </c>
      <c r="D527" t="s">
        <v>60</v>
      </c>
      <c r="E527" t="s">
        <v>60</v>
      </c>
      <c r="F527" t="s">
        <v>61</v>
      </c>
      <c r="G527" t="s">
        <v>62</v>
      </c>
      <c r="H527" t="s">
        <v>63</v>
      </c>
      <c r="I527" t="s">
        <v>79</v>
      </c>
      <c r="J527" t="s">
        <v>65</v>
      </c>
      <c r="K527" t="s">
        <v>66</v>
      </c>
      <c r="L527">
        <v>15</v>
      </c>
      <c r="M527">
        <v>3</v>
      </c>
      <c r="N527">
        <v>168</v>
      </c>
      <c r="O527">
        <v>3584</v>
      </c>
      <c r="P527" t="s">
        <v>247</v>
      </c>
      <c r="Q527" s="1">
        <v>45786.607561493052</v>
      </c>
      <c r="R527">
        <v>23.268999999999998</v>
      </c>
      <c r="S527">
        <v>8.1959999999999997</v>
      </c>
      <c r="T527">
        <v>2.839</v>
      </c>
      <c r="U527">
        <v>2106</v>
      </c>
      <c r="V527">
        <v>42</v>
      </c>
      <c r="W527">
        <v>242</v>
      </c>
      <c r="X527">
        <v>601</v>
      </c>
      <c r="Y527">
        <v>0</v>
      </c>
      <c r="Z527">
        <v>1</v>
      </c>
      <c r="AA527">
        <v>0</v>
      </c>
      <c r="AB527">
        <v>0</v>
      </c>
      <c r="AC527">
        <v>83</v>
      </c>
      <c r="AD527">
        <v>39.78</v>
      </c>
      <c r="AE527">
        <v>45.975988999999998</v>
      </c>
      <c r="AF527">
        <v>95.1</v>
      </c>
      <c r="AG527">
        <v>0.9</v>
      </c>
      <c r="AH527">
        <v>2.1</v>
      </c>
      <c r="AI527">
        <v>1.7</v>
      </c>
      <c r="AJ527">
        <v>0.1</v>
      </c>
      <c r="AK527">
        <v>0</v>
      </c>
      <c r="AL527">
        <v>0</v>
      </c>
      <c r="AM527">
        <v>2.4900000000000002</v>
      </c>
      <c r="AN527">
        <v>48.481999999999999</v>
      </c>
      <c r="AO527">
        <v>1.994</v>
      </c>
      <c r="AP527">
        <v>11.491</v>
      </c>
      <c r="AQ527">
        <v>0.25800000000000001</v>
      </c>
      <c r="AR527">
        <v>0</v>
      </c>
      <c r="AS527">
        <v>4.298</v>
      </c>
      <c r="AT527">
        <v>33.284999999999997</v>
      </c>
      <c r="AU527">
        <v>0.315</v>
      </c>
      <c r="AV527">
        <v>0.73499999999999999</v>
      </c>
      <c r="AW527">
        <v>0.59499999999999997</v>
      </c>
      <c r="AX527">
        <v>3.5000000000000003E-2</v>
      </c>
      <c r="AY527">
        <v>0</v>
      </c>
      <c r="AZ527">
        <v>0</v>
      </c>
      <c r="BA527">
        <v>227</v>
      </c>
      <c r="BB527">
        <v>0</v>
      </c>
      <c r="BC527" t="s">
        <v>74</v>
      </c>
      <c r="BD527">
        <v>0</v>
      </c>
      <c r="BE527" t="s">
        <v>68</v>
      </c>
      <c r="BF527" t="s">
        <v>75</v>
      </c>
      <c r="BG527">
        <v>1.1399999999999999</v>
      </c>
      <c r="BH527">
        <v>0</v>
      </c>
      <c r="BI527" s="1">
        <v>45823.877712766203</v>
      </c>
      <c r="BJ527">
        <v>3.6</v>
      </c>
      <c r="BK527">
        <v>0.78859999999999997</v>
      </c>
      <c r="BL527" s="36">
        <f>HLOOKUP($A527,차량별코스!$E$1:$AZ$20,_xlfn.XLOOKUP(탕데이터!$I527,차량별코스!$D$2:$D$20,차량별코스!$A$2:$A$20),0)</f>
        <v>8</v>
      </c>
      <c r="BM527">
        <f t="shared" si="125"/>
        <v>3564.0039999999995</v>
      </c>
      <c r="BN527">
        <f t="shared" si="126"/>
        <v>359.67300000000006</v>
      </c>
      <c r="BO527">
        <f>IF(COUNTIFS($BL$2:$BL527,$BL527,$O$2:$O527,$O527,$G$2:$G527,$G527)=1,_xlfn.MAXIFS($BO$2:$BO526,$O$2:$O526,$O527,$G$2:$G526,$G527)+1,_xlfn.MAXIFS($BO$2:$BO526,$O$2:$O526,$O527,$G$2:$G526,$G527))</f>
        <v>5</v>
      </c>
      <c r="BP527">
        <f t="shared" si="127"/>
        <v>1718.8059999999998</v>
      </c>
      <c r="BQ527">
        <f t="shared" si="128"/>
        <v>18.954000000000001</v>
      </c>
      <c r="BR527">
        <f t="shared" si="129"/>
        <v>44.226000000000006</v>
      </c>
      <c r="BS527">
        <f t="shared" si="130"/>
        <v>35.802</v>
      </c>
      <c r="BT527">
        <f t="shared" si="131"/>
        <v>2.1059999999999999</v>
      </c>
      <c r="BU527">
        <f t="shared" si="132"/>
        <v>0</v>
      </c>
      <c r="BV527">
        <f t="shared" si="133"/>
        <v>0</v>
      </c>
      <c r="BW527">
        <f t="shared" si="134"/>
        <v>1819.8939999999998</v>
      </c>
      <c r="BX527">
        <f t="shared" si="135"/>
        <v>3584</v>
      </c>
      <c r="BY527" t="str">
        <f t="shared" si="136"/>
        <v>직행1</v>
      </c>
      <c r="BZ527">
        <f t="shared" si="137"/>
        <v>8</v>
      </c>
    </row>
    <row r="528" spans="1:78" x14ac:dyDescent="0.3">
      <c r="A528" s="32">
        <f t="shared" si="124"/>
        <v>45815</v>
      </c>
      <c r="B528" s="1">
        <v>45815.617268518516</v>
      </c>
      <c r="C528" t="s">
        <v>60</v>
      </c>
      <c r="D528" t="s">
        <v>60</v>
      </c>
      <c r="E528" t="s">
        <v>60</v>
      </c>
      <c r="F528" t="s">
        <v>61</v>
      </c>
      <c r="G528" t="s">
        <v>62</v>
      </c>
      <c r="H528" t="s">
        <v>63</v>
      </c>
      <c r="I528" t="s">
        <v>79</v>
      </c>
      <c r="J528" t="s">
        <v>65</v>
      </c>
      <c r="K528" t="s">
        <v>66</v>
      </c>
      <c r="L528">
        <v>15</v>
      </c>
      <c r="M528">
        <v>3</v>
      </c>
      <c r="N528">
        <v>168</v>
      </c>
      <c r="O528">
        <v>3584</v>
      </c>
      <c r="P528" t="s">
        <v>247</v>
      </c>
      <c r="Q528" s="1">
        <v>45786.607561493052</v>
      </c>
      <c r="R528">
        <v>18.995999999999999</v>
      </c>
      <c r="S528">
        <v>6.2880000000000003</v>
      </c>
      <c r="T528">
        <v>3.0209999999999999</v>
      </c>
      <c r="U528">
        <v>1548</v>
      </c>
      <c r="V528">
        <v>50</v>
      </c>
      <c r="W528">
        <v>51</v>
      </c>
      <c r="X528">
        <v>480</v>
      </c>
      <c r="Y528">
        <v>0</v>
      </c>
      <c r="Z528">
        <v>4</v>
      </c>
      <c r="AA528">
        <v>0</v>
      </c>
      <c r="AB528">
        <v>0</v>
      </c>
      <c r="AC528">
        <v>88</v>
      </c>
      <c r="AD528">
        <v>44.18</v>
      </c>
      <c r="AE528">
        <v>47.260078999999998</v>
      </c>
      <c r="AF528">
        <v>94.5</v>
      </c>
      <c r="AG528">
        <v>1.2</v>
      </c>
      <c r="AH528">
        <v>2.1</v>
      </c>
      <c r="AI528">
        <v>1.9</v>
      </c>
      <c r="AJ528">
        <v>0.3</v>
      </c>
      <c r="AK528">
        <v>0</v>
      </c>
      <c r="AL528">
        <v>0</v>
      </c>
      <c r="AM528">
        <v>2.65</v>
      </c>
      <c r="AN528">
        <v>46.49</v>
      </c>
      <c r="AO528">
        <v>3.23</v>
      </c>
      <c r="AP528">
        <v>3.294</v>
      </c>
      <c r="AQ528">
        <v>0.21099999999999999</v>
      </c>
      <c r="AR528">
        <v>0</v>
      </c>
      <c r="AS528">
        <v>21.056999999999999</v>
      </c>
      <c r="AT528">
        <v>23.625</v>
      </c>
      <c r="AU528">
        <v>0.3</v>
      </c>
      <c r="AV528">
        <v>0.52500000000000002</v>
      </c>
      <c r="AW528">
        <v>0.47499999999999998</v>
      </c>
      <c r="AX528">
        <v>7.4999999999999997E-2</v>
      </c>
      <c r="AY528">
        <v>0</v>
      </c>
      <c r="AZ528">
        <v>0</v>
      </c>
      <c r="BA528">
        <v>180</v>
      </c>
      <c r="BB528">
        <v>0</v>
      </c>
      <c r="BC528" t="s">
        <v>74</v>
      </c>
      <c r="BD528">
        <v>0</v>
      </c>
      <c r="BE528" t="s">
        <v>68</v>
      </c>
      <c r="BF528" t="s">
        <v>75</v>
      </c>
      <c r="BG528">
        <v>1.1399999999999999</v>
      </c>
      <c r="BH528">
        <v>0</v>
      </c>
      <c r="BI528" s="1">
        <v>45823.877712766203</v>
      </c>
      <c r="BJ528">
        <v>3.6</v>
      </c>
      <c r="BK528">
        <v>0.83919999999999995</v>
      </c>
      <c r="BL528" s="36">
        <f>HLOOKUP($A528,차량별코스!$E$1:$AZ$20,_xlfn.XLOOKUP(탕데이터!$I528,차량별코스!$D$2:$D$20,차량별코스!$A$2:$A$20),0)</f>
        <v>8</v>
      </c>
      <c r="BM528">
        <f t="shared" si="125"/>
        <v>3564.0039999999995</v>
      </c>
      <c r="BN528">
        <f t="shared" si="126"/>
        <v>359.67300000000006</v>
      </c>
      <c r="BO528">
        <f>IF(COUNTIFS($BL$2:$BL528,$BL528,$O$2:$O528,$O528,$G$2:$G528,$G528)=1,_xlfn.MAXIFS($BO$2:$BO527,$O$2:$O527,$O528,$G$2:$G527,$G528)+1,_xlfn.MAXIFS($BO$2:$BO527,$O$2:$O527,$O528,$G$2:$G527,$G528))</f>
        <v>5</v>
      </c>
      <c r="BP528">
        <f t="shared" si="127"/>
        <v>1361.86</v>
      </c>
      <c r="BQ528">
        <f t="shared" si="128"/>
        <v>18.576000000000001</v>
      </c>
      <c r="BR528">
        <f t="shared" si="129"/>
        <v>32.508000000000003</v>
      </c>
      <c r="BS528">
        <f t="shared" si="130"/>
        <v>29.411999999999999</v>
      </c>
      <c r="BT528">
        <f t="shared" si="131"/>
        <v>4.6440000000000001</v>
      </c>
      <c r="BU528">
        <f t="shared" si="132"/>
        <v>0</v>
      </c>
      <c r="BV528">
        <f t="shared" si="133"/>
        <v>0</v>
      </c>
      <c r="BW528">
        <f t="shared" si="134"/>
        <v>1447</v>
      </c>
      <c r="BX528">
        <f t="shared" si="135"/>
        <v>3584</v>
      </c>
      <c r="BY528" t="str">
        <f t="shared" si="136"/>
        <v>직행1</v>
      </c>
      <c r="BZ528">
        <f t="shared" si="137"/>
        <v>8</v>
      </c>
    </row>
    <row r="529" spans="1:78" x14ac:dyDescent="0.3">
      <c r="A529" s="32">
        <f t="shared" si="124"/>
        <v>45815</v>
      </c>
      <c r="B529" s="1">
        <v>45815.641446759262</v>
      </c>
      <c r="C529" t="s">
        <v>60</v>
      </c>
      <c r="D529" t="s">
        <v>60</v>
      </c>
      <c r="E529" t="s">
        <v>60</v>
      </c>
      <c r="F529" t="s">
        <v>61</v>
      </c>
      <c r="G529" t="s">
        <v>62</v>
      </c>
      <c r="H529" t="s">
        <v>63</v>
      </c>
      <c r="I529" t="s">
        <v>79</v>
      </c>
      <c r="J529" t="s">
        <v>65</v>
      </c>
      <c r="K529" t="s">
        <v>66</v>
      </c>
      <c r="L529">
        <v>15</v>
      </c>
      <c r="M529">
        <v>3</v>
      </c>
      <c r="N529">
        <v>168</v>
      </c>
      <c r="O529">
        <v>3584</v>
      </c>
      <c r="P529" t="s">
        <v>247</v>
      </c>
      <c r="Q529" s="1">
        <v>45786.607561493052</v>
      </c>
      <c r="R529">
        <v>58.703000000000003</v>
      </c>
      <c r="S529">
        <v>22.885999999999999</v>
      </c>
      <c r="T529">
        <v>2.5649999999999999</v>
      </c>
      <c r="U529">
        <v>6554</v>
      </c>
      <c r="V529">
        <v>56</v>
      </c>
      <c r="W529">
        <v>2396</v>
      </c>
      <c r="X529">
        <v>1218</v>
      </c>
      <c r="Y529">
        <v>0</v>
      </c>
      <c r="Z529">
        <v>13</v>
      </c>
      <c r="AA529">
        <v>1</v>
      </c>
      <c r="AB529">
        <v>1309</v>
      </c>
      <c r="AC529">
        <v>101</v>
      </c>
      <c r="AD529">
        <v>32.24</v>
      </c>
      <c r="AE529">
        <v>51.518940999999998</v>
      </c>
      <c r="AF529">
        <v>70.400000000000006</v>
      </c>
      <c r="AG529">
        <v>6.4</v>
      </c>
      <c r="AH529">
        <v>7.1</v>
      </c>
      <c r="AI529">
        <v>12.6</v>
      </c>
      <c r="AJ529">
        <v>3.5</v>
      </c>
      <c r="AK529">
        <v>0</v>
      </c>
      <c r="AL529">
        <v>0</v>
      </c>
      <c r="AM529">
        <v>2.25</v>
      </c>
      <c r="AN529">
        <v>61.704000000000001</v>
      </c>
      <c r="AO529">
        <v>0.85399999999999998</v>
      </c>
      <c r="AP529">
        <v>36.558</v>
      </c>
      <c r="AQ529">
        <v>0.20399999999999999</v>
      </c>
      <c r="AR529">
        <v>0</v>
      </c>
      <c r="AS529">
        <v>22.145</v>
      </c>
      <c r="AT529">
        <v>76.266999999999996</v>
      </c>
      <c r="AU529">
        <v>6.9329999999999998</v>
      </c>
      <c r="AV529">
        <v>7.6920000000000002</v>
      </c>
      <c r="AW529">
        <v>13.65</v>
      </c>
      <c r="AX529">
        <v>3.7919999999999998</v>
      </c>
      <c r="AY529">
        <v>0</v>
      </c>
      <c r="AZ529">
        <v>0</v>
      </c>
      <c r="BA529">
        <v>560</v>
      </c>
      <c r="BB529">
        <v>0</v>
      </c>
      <c r="BC529" t="s">
        <v>74</v>
      </c>
      <c r="BD529">
        <v>0</v>
      </c>
      <c r="BE529" t="s">
        <v>68</v>
      </c>
      <c r="BF529" t="s">
        <v>75</v>
      </c>
      <c r="BG529">
        <v>1.1399999999999999</v>
      </c>
      <c r="BH529">
        <v>0</v>
      </c>
      <c r="BI529" s="1">
        <v>45823.877712766203</v>
      </c>
      <c r="BJ529">
        <v>3.6</v>
      </c>
      <c r="BK529">
        <v>0.71250000000000002</v>
      </c>
      <c r="BL529" s="36">
        <f>HLOOKUP($A529,차량별코스!$E$1:$AZ$20,_xlfn.XLOOKUP(탕데이터!$I529,차량별코스!$D$2:$D$20,차량별코스!$A$2:$A$20),0)</f>
        <v>8</v>
      </c>
      <c r="BM529">
        <f t="shared" si="125"/>
        <v>3564.0039999999995</v>
      </c>
      <c r="BN529">
        <f t="shared" si="126"/>
        <v>359.67300000000006</v>
      </c>
      <c r="BO529">
        <f>IF(COUNTIFS($BL$2:$BL529,$BL529,$O$2:$O529,$O529,$G$2:$G529,$G529)=1,_xlfn.MAXIFS($BO$2:$BO528,$O$2:$O528,$O529,$G$2:$G528,$G529)+1,_xlfn.MAXIFS($BO$2:$BO528,$O$2:$O528,$O529,$G$2:$G528,$G529))</f>
        <v>5</v>
      </c>
      <c r="BP529">
        <f t="shared" si="127"/>
        <v>2162.0160000000005</v>
      </c>
      <c r="BQ529">
        <f t="shared" si="128"/>
        <v>419.45600000000002</v>
      </c>
      <c r="BR529">
        <f t="shared" si="129"/>
        <v>465.33399999999995</v>
      </c>
      <c r="BS529">
        <f t="shared" si="130"/>
        <v>825.80399999999997</v>
      </c>
      <c r="BT529">
        <f t="shared" si="131"/>
        <v>229.39000000000001</v>
      </c>
      <c r="BU529">
        <f t="shared" si="132"/>
        <v>0</v>
      </c>
      <c r="BV529">
        <f t="shared" si="133"/>
        <v>0</v>
      </c>
      <c r="BW529">
        <f t="shared" si="134"/>
        <v>4102.0000000000009</v>
      </c>
      <c r="BX529">
        <f t="shared" si="135"/>
        <v>3584</v>
      </c>
      <c r="BY529" t="str">
        <f t="shared" si="136"/>
        <v>직행1</v>
      </c>
      <c r="BZ529">
        <f t="shared" si="137"/>
        <v>8</v>
      </c>
    </row>
    <row r="530" spans="1:78" x14ac:dyDescent="0.3">
      <c r="A530" s="32">
        <f t="shared" si="124"/>
        <v>45815</v>
      </c>
      <c r="B530" s="1">
        <v>45815.770254629628</v>
      </c>
      <c r="C530" t="s">
        <v>60</v>
      </c>
      <c r="D530" t="s">
        <v>60</v>
      </c>
      <c r="E530" t="s">
        <v>60</v>
      </c>
      <c r="F530" t="s">
        <v>61</v>
      </c>
      <c r="G530" t="s">
        <v>62</v>
      </c>
      <c r="H530" t="s">
        <v>63</v>
      </c>
      <c r="I530" t="s">
        <v>79</v>
      </c>
      <c r="J530" t="s">
        <v>65</v>
      </c>
      <c r="K530" t="s">
        <v>66</v>
      </c>
      <c r="L530">
        <v>15</v>
      </c>
      <c r="M530">
        <v>3</v>
      </c>
      <c r="N530">
        <v>168</v>
      </c>
      <c r="O530">
        <v>3584</v>
      </c>
      <c r="P530" t="s">
        <v>247</v>
      </c>
      <c r="Q530" s="1">
        <v>45786.607561493052</v>
      </c>
      <c r="R530">
        <v>17.440999999999999</v>
      </c>
      <c r="S530">
        <v>4.4729999999999999</v>
      </c>
      <c r="T530">
        <v>3.899</v>
      </c>
      <c r="U530">
        <v>1899</v>
      </c>
      <c r="V530">
        <v>30</v>
      </c>
      <c r="W530">
        <v>642</v>
      </c>
      <c r="X530">
        <v>302</v>
      </c>
      <c r="Y530">
        <v>0</v>
      </c>
      <c r="Z530">
        <v>1</v>
      </c>
      <c r="AA530">
        <v>1</v>
      </c>
      <c r="AB530">
        <v>22</v>
      </c>
      <c r="AC530">
        <v>82</v>
      </c>
      <c r="AD530">
        <v>33.06</v>
      </c>
      <c r="AE530">
        <v>51.171537999999998</v>
      </c>
      <c r="AF530">
        <v>97.4</v>
      </c>
      <c r="AG530">
        <v>0.4</v>
      </c>
      <c r="AH530">
        <v>0.5</v>
      </c>
      <c r="AI530">
        <v>1.5</v>
      </c>
      <c r="AJ530">
        <v>0.1</v>
      </c>
      <c r="AK530">
        <v>0</v>
      </c>
      <c r="AL530">
        <v>0</v>
      </c>
      <c r="AM530">
        <v>3.42</v>
      </c>
      <c r="AN530">
        <v>37.883000000000003</v>
      </c>
      <c r="AO530">
        <v>1.58</v>
      </c>
      <c r="AP530">
        <v>33.807000000000002</v>
      </c>
      <c r="AQ530">
        <v>0.17199999999999999</v>
      </c>
      <c r="AR530">
        <v>0</v>
      </c>
      <c r="AS530">
        <v>5.734</v>
      </c>
      <c r="AT530">
        <v>29.22</v>
      </c>
      <c r="AU530">
        <v>0.12</v>
      </c>
      <c r="AV530">
        <v>0.15</v>
      </c>
      <c r="AW530">
        <v>0.45</v>
      </c>
      <c r="AX530">
        <v>0.03</v>
      </c>
      <c r="AY530">
        <v>0</v>
      </c>
      <c r="AZ530">
        <v>0</v>
      </c>
      <c r="BA530">
        <v>170</v>
      </c>
      <c r="BB530">
        <v>0</v>
      </c>
      <c r="BC530" t="s">
        <v>74</v>
      </c>
      <c r="BD530">
        <v>0</v>
      </c>
      <c r="BE530" t="s">
        <v>68</v>
      </c>
      <c r="BF530" t="s">
        <v>75</v>
      </c>
      <c r="BG530">
        <v>1.1399999999999999</v>
      </c>
      <c r="BH530">
        <v>0</v>
      </c>
      <c r="BI530" s="1">
        <v>45823.877712766203</v>
      </c>
      <c r="BJ530">
        <v>3.6</v>
      </c>
      <c r="BK530">
        <v>1.0831</v>
      </c>
      <c r="BL530" s="36">
        <f>HLOOKUP($A530,차량별코스!$E$1:$AZ$20,_xlfn.XLOOKUP(탕데이터!$I530,차량별코스!$D$2:$D$20,차량별코스!$A$2:$A$20),0)</f>
        <v>8</v>
      </c>
      <c r="BM530">
        <f t="shared" si="125"/>
        <v>3564.0039999999995</v>
      </c>
      <c r="BN530">
        <f t="shared" si="126"/>
        <v>359.67300000000006</v>
      </c>
      <c r="BO530">
        <f>IF(COUNTIFS($BL$2:$BL530,$BL530,$O$2:$O530,$O530,$G$2:$G530,$G530)=1,_xlfn.MAXIFS($BO$2:$BO529,$O$2:$O529,$O530,$G$2:$G529,$G530)+1,_xlfn.MAXIFS($BO$2:$BO529,$O$2:$O529,$O530,$G$2:$G529,$G530))</f>
        <v>5</v>
      </c>
      <c r="BP530">
        <f t="shared" si="127"/>
        <v>1177.6260000000002</v>
      </c>
      <c r="BQ530">
        <f t="shared" si="128"/>
        <v>7.5960000000000001</v>
      </c>
      <c r="BR530">
        <f t="shared" si="129"/>
        <v>9.495000000000001</v>
      </c>
      <c r="BS530">
        <f t="shared" si="130"/>
        <v>28.484999999999999</v>
      </c>
      <c r="BT530">
        <f t="shared" si="131"/>
        <v>1.899</v>
      </c>
      <c r="BU530">
        <f t="shared" si="132"/>
        <v>0</v>
      </c>
      <c r="BV530">
        <f t="shared" si="133"/>
        <v>0</v>
      </c>
      <c r="BW530">
        <f t="shared" si="134"/>
        <v>1225.1009999999999</v>
      </c>
      <c r="BX530">
        <f t="shared" si="135"/>
        <v>3584</v>
      </c>
      <c r="BY530" t="str">
        <f t="shared" si="136"/>
        <v>직행1</v>
      </c>
      <c r="BZ530">
        <f t="shared" si="137"/>
        <v>8</v>
      </c>
    </row>
    <row r="531" spans="1:78" x14ac:dyDescent="0.3">
      <c r="A531" s="32">
        <f t="shared" si="124"/>
        <v>45815</v>
      </c>
      <c r="B531" s="1">
        <v>45815.797395833331</v>
      </c>
      <c r="C531" t="s">
        <v>60</v>
      </c>
      <c r="D531" t="s">
        <v>60</v>
      </c>
      <c r="E531" t="s">
        <v>60</v>
      </c>
      <c r="F531" t="s">
        <v>61</v>
      </c>
      <c r="G531" t="s">
        <v>62</v>
      </c>
      <c r="H531" t="s">
        <v>63</v>
      </c>
      <c r="I531" t="s">
        <v>79</v>
      </c>
      <c r="J531" t="s">
        <v>65</v>
      </c>
      <c r="K531" t="s">
        <v>66</v>
      </c>
      <c r="L531">
        <v>15</v>
      </c>
      <c r="M531">
        <v>3</v>
      </c>
      <c r="N531">
        <v>168</v>
      </c>
      <c r="O531">
        <v>3584</v>
      </c>
      <c r="P531" t="s">
        <v>247</v>
      </c>
      <c r="Q531" s="1">
        <v>45786.607561493052</v>
      </c>
      <c r="R531">
        <v>40.402999999999999</v>
      </c>
      <c r="S531">
        <v>11.975</v>
      </c>
      <c r="T531">
        <v>3.3740000000000001</v>
      </c>
      <c r="U531">
        <v>3427</v>
      </c>
      <c r="V531">
        <v>167</v>
      </c>
      <c r="W531">
        <v>481</v>
      </c>
      <c r="X531">
        <v>985</v>
      </c>
      <c r="Y531">
        <v>0</v>
      </c>
      <c r="Z531">
        <v>6</v>
      </c>
      <c r="AA531">
        <v>0</v>
      </c>
      <c r="AB531">
        <v>0</v>
      </c>
      <c r="AC531">
        <v>92</v>
      </c>
      <c r="AD531">
        <v>42.44</v>
      </c>
      <c r="AE531">
        <v>52.339221000000002</v>
      </c>
      <c r="AF531">
        <v>96.4</v>
      </c>
      <c r="AG531">
        <v>0.9</v>
      </c>
      <c r="AH531">
        <v>0.8</v>
      </c>
      <c r="AI531">
        <v>1.2</v>
      </c>
      <c r="AJ531">
        <v>0.7</v>
      </c>
      <c r="AK531">
        <v>0</v>
      </c>
      <c r="AL531">
        <v>0</v>
      </c>
      <c r="AM531">
        <v>2.96</v>
      </c>
      <c r="AN531">
        <v>46.027000000000001</v>
      </c>
      <c r="AO531">
        <v>4.8730000000000002</v>
      </c>
      <c r="AP531">
        <v>14.036</v>
      </c>
      <c r="AQ531">
        <v>0.223</v>
      </c>
      <c r="AR531">
        <v>0</v>
      </c>
      <c r="AS531">
        <v>14.85</v>
      </c>
      <c r="AT531">
        <v>54.627000000000002</v>
      </c>
      <c r="AU531">
        <v>0.51</v>
      </c>
      <c r="AV531">
        <v>0.45300000000000001</v>
      </c>
      <c r="AW531">
        <v>0.68</v>
      </c>
      <c r="AX531">
        <v>0.39700000000000002</v>
      </c>
      <c r="AY531">
        <v>0</v>
      </c>
      <c r="AZ531">
        <v>0</v>
      </c>
      <c r="BA531">
        <v>376</v>
      </c>
      <c r="BB531">
        <v>0</v>
      </c>
      <c r="BC531" t="s">
        <v>74</v>
      </c>
      <c r="BD531">
        <v>0</v>
      </c>
      <c r="BE531" t="s">
        <v>68</v>
      </c>
      <c r="BF531" t="s">
        <v>75</v>
      </c>
      <c r="BG531">
        <v>1.1399999999999999</v>
      </c>
      <c r="BH531">
        <v>0</v>
      </c>
      <c r="BI531" s="1">
        <v>45823.877712766203</v>
      </c>
      <c r="BJ531">
        <v>3.6</v>
      </c>
      <c r="BK531">
        <v>0.93720000000000003</v>
      </c>
      <c r="BL531" s="36">
        <f>HLOOKUP($A531,차량별코스!$E$1:$AZ$20,_xlfn.XLOOKUP(탕데이터!$I531,차량별코스!$D$2:$D$20,차량별코스!$A$2:$A$20),0)</f>
        <v>8</v>
      </c>
      <c r="BM531">
        <f t="shared" si="125"/>
        <v>3564.0039999999995</v>
      </c>
      <c r="BN531">
        <f t="shared" si="126"/>
        <v>359.67300000000006</v>
      </c>
      <c r="BO531">
        <f>IF(COUNTIFS($BL$2:$BL531,$BL531,$O$2:$O531,$O531,$G$2:$G531,$G531)=1,_xlfn.MAXIFS($BO$2:$BO530,$O$2:$O530,$O531,$G$2:$G530,$G531)+1,_xlfn.MAXIFS($BO$2:$BO530,$O$2:$O530,$O531,$G$2:$G530,$G531))</f>
        <v>5</v>
      </c>
      <c r="BP531">
        <f t="shared" si="127"/>
        <v>2655.6280000000002</v>
      </c>
      <c r="BQ531">
        <f t="shared" si="128"/>
        <v>30.843000000000004</v>
      </c>
      <c r="BR531">
        <f t="shared" si="129"/>
        <v>27.416</v>
      </c>
      <c r="BS531">
        <f t="shared" si="130"/>
        <v>41.124000000000002</v>
      </c>
      <c r="BT531">
        <f t="shared" si="131"/>
        <v>23.988999999999997</v>
      </c>
      <c r="BU531">
        <f t="shared" si="132"/>
        <v>0</v>
      </c>
      <c r="BV531">
        <f t="shared" si="133"/>
        <v>0</v>
      </c>
      <c r="BW531">
        <f t="shared" si="134"/>
        <v>2779</v>
      </c>
      <c r="BX531">
        <f t="shared" si="135"/>
        <v>3584</v>
      </c>
      <c r="BY531" t="str">
        <f t="shared" si="136"/>
        <v>직행1</v>
      </c>
      <c r="BZ531">
        <f t="shared" si="137"/>
        <v>8</v>
      </c>
    </row>
    <row r="532" spans="1:78" x14ac:dyDescent="0.3">
      <c r="A532" s="32">
        <f t="shared" si="124"/>
        <v>45815</v>
      </c>
      <c r="B532" s="1">
        <v>45815.839305555557</v>
      </c>
      <c r="C532" t="s">
        <v>60</v>
      </c>
      <c r="D532" t="s">
        <v>60</v>
      </c>
      <c r="E532" t="s">
        <v>60</v>
      </c>
      <c r="F532" t="s">
        <v>61</v>
      </c>
      <c r="G532" t="s">
        <v>62</v>
      </c>
      <c r="H532" t="s">
        <v>63</v>
      </c>
      <c r="I532" t="s">
        <v>79</v>
      </c>
      <c r="J532" t="s">
        <v>65</v>
      </c>
      <c r="K532" t="s">
        <v>66</v>
      </c>
      <c r="L532">
        <v>15</v>
      </c>
      <c r="M532">
        <v>3</v>
      </c>
      <c r="N532">
        <v>168</v>
      </c>
      <c r="O532">
        <v>3584</v>
      </c>
      <c r="P532" t="s">
        <v>247</v>
      </c>
      <c r="Q532" s="1">
        <v>45786.607561493052</v>
      </c>
      <c r="R532">
        <v>25.648</v>
      </c>
      <c r="S532">
        <v>7.12</v>
      </c>
      <c r="T532">
        <v>3.6019999999999999</v>
      </c>
      <c r="U532">
        <v>2193</v>
      </c>
      <c r="V532">
        <v>45</v>
      </c>
      <c r="W532">
        <v>323</v>
      </c>
      <c r="X532">
        <v>621</v>
      </c>
      <c r="Y532">
        <v>0</v>
      </c>
      <c r="Z532">
        <v>0</v>
      </c>
      <c r="AA532">
        <v>0</v>
      </c>
      <c r="AB532">
        <v>0</v>
      </c>
      <c r="AC532">
        <v>95</v>
      </c>
      <c r="AD532">
        <v>42.1</v>
      </c>
      <c r="AE532">
        <v>50.593359</v>
      </c>
      <c r="AF532">
        <v>96.2</v>
      </c>
      <c r="AG532">
        <v>1</v>
      </c>
      <c r="AH532">
        <v>0.9</v>
      </c>
      <c r="AI532">
        <v>1.1000000000000001</v>
      </c>
      <c r="AJ532">
        <v>0.8</v>
      </c>
      <c r="AK532">
        <v>0</v>
      </c>
      <c r="AL532">
        <v>0</v>
      </c>
      <c r="AM532">
        <v>3.16</v>
      </c>
      <c r="AN532">
        <v>41.066000000000003</v>
      </c>
      <c r="AO532">
        <v>2.052</v>
      </c>
      <c r="AP532">
        <v>14.728999999999999</v>
      </c>
      <c r="AQ532">
        <v>0.23400000000000001</v>
      </c>
      <c r="AR532">
        <v>0</v>
      </c>
      <c r="AS532">
        <v>0</v>
      </c>
      <c r="AT532">
        <v>33.67</v>
      </c>
      <c r="AU532">
        <v>0.35</v>
      </c>
      <c r="AV532">
        <v>0.315</v>
      </c>
      <c r="AW532">
        <v>0.38500000000000001</v>
      </c>
      <c r="AX532">
        <v>0.28000000000000003</v>
      </c>
      <c r="AY532">
        <v>0</v>
      </c>
      <c r="AZ532">
        <v>0</v>
      </c>
      <c r="BA532">
        <v>244</v>
      </c>
      <c r="BB532">
        <v>0</v>
      </c>
      <c r="BC532" t="s">
        <v>74</v>
      </c>
      <c r="BD532">
        <v>0</v>
      </c>
      <c r="BE532" t="s">
        <v>68</v>
      </c>
      <c r="BF532" t="s">
        <v>75</v>
      </c>
      <c r="BG532">
        <v>1.1399999999999999</v>
      </c>
      <c r="BH532">
        <v>0</v>
      </c>
      <c r="BI532" s="1">
        <v>45823.877712766203</v>
      </c>
      <c r="BJ532">
        <v>3.6</v>
      </c>
      <c r="BK532">
        <v>1.0005999999999999</v>
      </c>
      <c r="BL532" s="36">
        <f>HLOOKUP($A532,차량별코스!$E$1:$AZ$20,_xlfn.XLOOKUP(탕데이터!$I532,차량별코스!$D$2:$D$20,차량별코스!$A$2:$A$20),0)</f>
        <v>8</v>
      </c>
      <c r="BM532">
        <f t="shared" si="125"/>
        <v>3564.0039999999995</v>
      </c>
      <c r="BN532">
        <f t="shared" si="126"/>
        <v>359.67300000000006</v>
      </c>
      <c r="BO532">
        <f>IF(COUNTIFS($BL$2:$BL532,$BL532,$O$2:$O532,$O532,$G$2:$G532,$G532)=1,_xlfn.MAXIFS($BO$2:$BO531,$O$2:$O531,$O532,$G$2:$G531,$G532)+1,_xlfn.MAXIFS($BO$2:$BO531,$O$2:$O531,$O532,$G$2:$G531,$G532))</f>
        <v>5</v>
      </c>
      <c r="BP532">
        <f t="shared" si="127"/>
        <v>1741.6660000000002</v>
      </c>
      <c r="BQ532">
        <f t="shared" si="128"/>
        <v>21.93</v>
      </c>
      <c r="BR532">
        <f t="shared" si="129"/>
        <v>19.737000000000002</v>
      </c>
      <c r="BS532">
        <f t="shared" si="130"/>
        <v>24.123000000000001</v>
      </c>
      <c r="BT532">
        <f t="shared" si="131"/>
        <v>17.544</v>
      </c>
      <c r="BU532">
        <f t="shared" si="132"/>
        <v>0</v>
      </c>
      <c r="BV532">
        <f t="shared" si="133"/>
        <v>0</v>
      </c>
      <c r="BW532">
        <f t="shared" si="134"/>
        <v>1825.0000000000005</v>
      </c>
      <c r="BX532">
        <f t="shared" si="135"/>
        <v>3584</v>
      </c>
      <c r="BY532" t="str">
        <f t="shared" si="136"/>
        <v>직행1</v>
      </c>
      <c r="BZ532">
        <f t="shared" si="137"/>
        <v>8</v>
      </c>
    </row>
    <row r="533" spans="1:78" x14ac:dyDescent="0.3">
      <c r="A533" s="32">
        <f t="shared" si="124"/>
        <v>45815</v>
      </c>
      <c r="B533" s="1">
        <v>45815.867534722223</v>
      </c>
      <c r="C533" t="s">
        <v>60</v>
      </c>
      <c r="D533" t="s">
        <v>60</v>
      </c>
      <c r="E533" t="s">
        <v>60</v>
      </c>
      <c r="F533" t="s">
        <v>61</v>
      </c>
      <c r="G533" t="s">
        <v>62</v>
      </c>
      <c r="H533" t="s">
        <v>63</v>
      </c>
      <c r="I533" t="s">
        <v>79</v>
      </c>
      <c r="J533" t="s">
        <v>65</v>
      </c>
      <c r="K533" t="s">
        <v>66</v>
      </c>
      <c r="L533">
        <v>15</v>
      </c>
      <c r="M533">
        <v>3</v>
      </c>
      <c r="N533">
        <v>168</v>
      </c>
      <c r="O533">
        <v>3584</v>
      </c>
      <c r="P533" t="s">
        <v>247</v>
      </c>
      <c r="Q533" s="1">
        <v>45786.607561493052</v>
      </c>
      <c r="R533">
        <v>40.165999999999997</v>
      </c>
      <c r="S533">
        <v>11.44</v>
      </c>
      <c r="T533">
        <v>3.5110000000000001</v>
      </c>
      <c r="U533">
        <v>3351</v>
      </c>
      <c r="V533">
        <v>15</v>
      </c>
      <c r="W533">
        <v>460</v>
      </c>
      <c r="X533">
        <v>999</v>
      </c>
      <c r="Y533">
        <v>0</v>
      </c>
      <c r="Z533">
        <v>6</v>
      </c>
      <c r="AA533">
        <v>0</v>
      </c>
      <c r="AB533">
        <v>0</v>
      </c>
      <c r="AC533">
        <v>94</v>
      </c>
      <c r="AD533">
        <v>43.15</v>
      </c>
      <c r="AE533">
        <v>50.277259000000001</v>
      </c>
      <c r="AF533">
        <v>93.2</v>
      </c>
      <c r="AG533">
        <v>1.5</v>
      </c>
      <c r="AH533">
        <v>2.2999999999999998</v>
      </c>
      <c r="AI533">
        <v>2.1</v>
      </c>
      <c r="AJ533">
        <v>0.9</v>
      </c>
      <c r="AK533">
        <v>0</v>
      </c>
      <c r="AL533">
        <v>0</v>
      </c>
      <c r="AM533">
        <v>3.08</v>
      </c>
      <c r="AN533">
        <v>41.936999999999998</v>
      </c>
      <c r="AO533">
        <v>0.44800000000000001</v>
      </c>
      <c r="AP533">
        <v>13.727</v>
      </c>
      <c r="AQ533">
        <v>0.224</v>
      </c>
      <c r="AR533">
        <v>0</v>
      </c>
      <c r="AS533">
        <v>14.938000000000001</v>
      </c>
      <c r="AT533">
        <v>51.26</v>
      </c>
      <c r="AU533">
        <v>0.82499999999999996</v>
      </c>
      <c r="AV533">
        <v>1.2649999999999999</v>
      </c>
      <c r="AW533">
        <v>1.155</v>
      </c>
      <c r="AX533">
        <v>0.495</v>
      </c>
      <c r="AY533">
        <v>0</v>
      </c>
      <c r="AZ533">
        <v>0</v>
      </c>
      <c r="BA533">
        <v>327</v>
      </c>
      <c r="BB533">
        <v>0</v>
      </c>
      <c r="BC533" t="s">
        <v>74</v>
      </c>
      <c r="BD533">
        <v>0</v>
      </c>
      <c r="BE533" t="s">
        <v>68</v>
      </c>
      <c r="BF533" t="s">
        <v>75</v>
      </c>
      <c r="BG533">
        <v>1.1399999999999999</v>
      </c>
      <c r="BH533">
        <v>0</v>
      </c>
      <c r="BI533" s="1">
        <v>45823.877712766203</v>
      </c>
      <c r="BJ533">
        <v>3.6</v>
      </c>
      <c r="BK533">
        <v>0.97529999999999994</v>
      </c>
      <c r="BL533" s="36">
        <f>HLOOKUP($A533,차량별코스!$E$1:$AZ$20,_xlfn.XLOOKUP(탕데이터!$I533,차량별코스!$D$2:$D$20,차량별코스!$A$2:$A$20),0)</f>
        <v>8</v>
      </c>
      <c r="BM533">
        <f t="shared" si="125"/>
        <v>3564.0039999999995</v>
      </c>
      <c r="BN533">
        <f t="shared" si="126"/>
        <v>359.67300000000006</v>
      </c>
      <c r="BO533">
        <f>IF(COUNTIFS($BL$2:$BL533,$BL533,$O$2:$O533,$O533,$G$2:$G533,$G533)=1,_xlfn.MAXIFS($BO$2:$BO532,$O$2:$O532,$O533,$G$2:$G532,$G533)+1,_xlfn.MAXIFS($BO$2:$BO532,$O$2:$O532,$O533,$G$2:$G532,$G533))</f>
        <v>5</v>
      </c>
      <c r="BP533">
        <f t="shared" si="127"/>
        <v>2648.1320000000001</v>
      </c>
      <c r="BQ533">
        <f t="shared" si="128"/>
        <v>50.265000000000001</v>
      </c>
      <c r="BR533">
        <f t="shared" si="129"/>
        <v>77.072999999999993</v>
      </c>
      <c r="BS533">
        <f t="shared" si="130"/>
        <v>70.371000000000009</v>
      </c>
      <c r="BT533">
        <f t="shared" si="131"/>
        <v>30.159000000000002</v>
      </c>
      <c r="BU533">
        <f t="shared" si="132"/>
        <v>0</v>
      </c>
      <c r="BV533">
        <f t="shared" si="133"/>
        <v>0</v>
      </c>
      <c r="BW533">
        <f t="shared" si="134"/>
        <v>2876</v>
      </c>
      <c r="BX533">
        <f t="shared" si="135"/>
        <v>3584</v>
      </c>
      <c r="BY533" t="str">
        <f t="shared" si="136"/>
        <v>직행1</v>
      </c>
      <c r="BZ533">
        <f t="shared" si="137"/>
        <v>8</v>
      </c>
    </row>
    <row r="534" spans="1:78" x14ac:dyDescent="0.3">
      <c r="A534" s="32">
        <f t="shared" si="124"/>
        <v>45816</v>
      </c>
      <c r="B534" s="1">
        <v>45816.388240740744</v>
      </c>
      <c r="C534" t="s">
        <v>60</v>
      </c>
      <c r="D534" t="s">
        <v>60</v>
      </c>
      <c r="E534" t="s">
        <v>60</v>
      </c>
      <c r="F534" t="s">
        <v>61</v>
      </c>
      <c r="G534" t="s">
        <v>62</v>
      </c>
      <c r="H534" t="s">
        <v>63</v>
      </c>
      <c r="I534" t="s">
        <v>79</v>
      </c>
      <c r="J534" t="s">
        <v>65</v>
      </c>
      <c r="K534" t="s">
        <v>66</v>
      </c>
      <c r="L534">
        <v>15</v>
      </c>
      <c r="M534">
        <v>3</v>
      </c>
      <c r="N534">
        <v>168</v>
      </c>
      <c r="O534">
        <v>3584</v>
      </c>
      <c r="P534" t="s">
        <v>247</v>
      </c>
      <c r="Q534" s="1">
        <v>45786.607561493052</v>
      </c>
      <c r="R534">
        <v>16.242000000000001</v>
      </c>
      <c r="S534">
        <v>6.3319999999999999</v>
      </c>
      <c r="T534">
        <v>2.5649999999999999</v>
      </c>
      <c r="U534">
        <v>2436</v>
      </c>
      <c r="V534">
        <v>117</v>
      </c>
      <c r="W534">
        <v>935</v>
      </c>
      <c r="X534">
        <v>243</v>
      </c>
      <c r="Y534">
        <v>0</v>
      </c>
      <c r="Z534">
        <v>1</v>
      </c>
      <c r="AA534">
        <v>1</v>
      </c>
      <c r="AB534">
        <v>210</v>
      </c>
      <c r="AC534">
        <v>76</v>
      </c>
      <c r="AD534">
        <v>24</v>
      </c>
      <c r="AE534">
        <v>42.248024999999998</v>
      </c>
      <c r="AF534">
        <v>93</v>
      </c>
      <c r="AG534">
        <v>1.9</v>
      </c>
      <c r="AH534">
        <v>2.7</v>
      </c>
      <c r="AI534">
        <v>2.2999999999999998</v>
      </c>
      <c r="AJ534">
        <v>0</v>
      </c>
      <c r="AK534">
        <v>0</v>
      </c>
      <c r="AL534">
        <v>0</v>
      </c>
      <c r="AM534">
        <v>2.25</v>
      </c>
      <c r="AN534">
        <v>49.323999999999998</v>
      </c>
      <c r="AO534">
        <v>4.8029999999999999</v>
      </c>
      <c r="AP534">
        <v>38.383000000000003</v>
      </c>
      <c r="AQ534">
        <v>0.123</v>
      </c>
      <c r="AR534">
        <v>0</v>
      </c>
      <c r="AS534">
        <v>6.157</v>
      </c>
      <c r="AT534">
        <v>37.200000000000003</v>
      </c>
      <c r="AU534">
        <v>0.76</v>
      </c>
      <c r="AV534">
        <v>1.08</v>
      </c>
      <c r="AW534">
        <v>0.92</v>
      </c>
      <c r="AX534">
        <v>0</v>
      </c>
      <c r="AY534">
        <v>0</v>
      </c>
      <c r="AZ534">
        <v>0</v>
      </c>
      <c r="BA534">
        <v>133</v>
      </c>
      <c r="BB534">
        <v>0</v>
      </c>
      <c r="BC534" t="s">
        <v>74</v>
      </c>
      <c r="BD534">
        <v>0</v>
      </c>
      <c r="BE534" t="s">
        <v>68</v>
      </c>
      <c r="BF534" t="s">
        <v>75</v>
      </c>
      <c r="BG534">
        <v>1.1399999999999999</v>
      </c>
      <c r="BH534">
        <v>0</v>
      </c>
      <c r="BI534" s="1">
        <v>45823.877712766203</v>
      </c>
      <c r="BJ534">
        <v>3.6</v>
      </c>
      <c r="BK534">
        <v>0.71250000000000002</v>
      </c>
      <c r="BL534" s="36">
        <f>HLOOKUP($A534,차량별코스!$E$1:$AZ$20,_xlfn.XLOOKUP(탕데이터!$I534,차량별코스!$D$2:$D$20,차량별코스!$A$2:$A$20),0)</f>
        <v>9</v>
      </c>
      <c r="BM534">
        <f t="shared" si="125"/>
        <v>3564.0039999999995</v>
      </c>
      <c r="BN534">
        <f t="shared" si="126"/>
        <v>333.03899999999999</v>
      </c>
      <c r="BO534">
        <f>IF(COUNTIFS($BL$2:$BL534,$BL534,$O$2:$O534,$O534,$G$2:$G534,$G534)=1,_xlfn.MAXIFS($BO$2:$BO533,$O$2:$O533,$O534,$G$2:$G533,$G534)+1,_xlfn.MAXIFS($BO$2:$BO533,$O$2:$O533,$O534,$G$2:$G533,$G534))</f>
        <v>6</v>
      </c>
      <c r="BP534">
        <f t="shared" si="127"/>
        <v>1213.48</v>
      </c>
      <c r="BQ534">
        <f t="shared" si="128"/>
        <v>46.283999999999999</v>
      </c>
      <c r="BR534">
        <f t="shared" si="129"/>
        <v>65.772000000000006</v>
      </c>
      <c r="BS534">
        <f t="shared" si="130"/>
        <v>56.027999999999999</v>
      </c>
      <c r="BT534">
        <f t="shared" si="131"/>
        <v>0</v>
      </c>
      <c r="BU534">
        <f t="shared" si="132"/>
        <v>0</v>
      </c>
      <c r="BV534">
        <f t="shared" si="133"/>
        <v>0</v>
      </c>
      <c r="BW534">
        <f t="shared" si="134"/>
        <v>1381.5640000000001</v>
      </c>
      <c r="BX534">
        <f t="shared" si="135"/>
        <v>3584</v>
      </c>
      <c r="BY534" t="str">
        <f t="shared" si="136"/>
        <v>직행1</v>
      </c>
      <c r="BZ534">
        <f t="shared" si="137"/>
        <v>9</v>
      </c>
    </row>
    <row r="535" spans="1:78" x14ac:dyDescent="0.3">
      <c r="A535" s="32">
        <f t="shared" si="124"/>
        <v>45816</v>
      </c>
      <c r="B535" s="1">
        <v>45816.419548611113</v>
      </c>
      <c r="C535" t="s">
        <v>60</v>
      </c>
      <c r="D535" t="s">
        <v>60</v>
      </c>
      <c r="E535" t="s">
        <v>60</v>
      </c>
      <c r="F535" t="s">
        <v>61</v>
      </c>
      <c r="G535" t="s">
        <v>62</v>
      </c>
      <c r="H535" t="s">
        <v>63</v>
      </c>
      <c r="I535" t="s">
        <v>79</v>
      </c>
      <c r="J535" t="s">
        <v>65</v>
      </c>
      <c r="K535" t="s">
        <v>66</v>
      </c>
      <c r="L535">
        <v>15</v>
      </c>
      <c r="M535">
        <v>3</v>
      </c>
      <c r="N535">
        <v>168</v>
      </c>
      <c r="O535">
        <v>3584</v>
      </c>
      <c r="P535" t="s">
        <v>247</v>
      </c>
      <c r="Q535" s="1">
        <v>45786.607561493052</v>
      </c>
      <c r="R535">
        <v>23.27</v>
      </c>
      <c r="S535">
        <v>7.3689999999999998</v>
      </c>
      <c r="T535">
        <v>3.1579999999999999</v>
      </c>
      <c r="U535">
        <v>2211</v>
      </c>
      <c r="V535">
        <v>19</v>
      </c>
      <c r="W535">
        <v>304</v>
      </c>
      <c r="X535">
        <v>601</v>
      </c>
      <c r="Y535">
        <v>0</v>
      </c>
      <c r="Z535">
        <v>0</v>
      </c>
      <c r="AA535">
        <v>0</v>
      </c>
      <c r="AB535">
        <v>0</v>
      </c>
      <c r="AC535">
        <v>83</v>
      </c>
      <c r="AD535">
        <v>37.89</v>
      </c>
      <c r="AE535">
        <v>44.370714999999997</v>
      </c>
      <c r="AF535">
        <v>96.9</v>
      </c>
      <c r="AG535">
        <v>0.7</v>
      </c>
      <c r="AH535">
        <v>1.4</v>
      </c>
      <c r="AI535">
        <v>1</v>
      </c>
      <c r="AJ535">
        <v>0</v>
      </c>
      <c r="AK535">
        <v>0</v>
      </c>
      <c r="AL535">
        <v>0</v>
      </c>
      <c r="AM535">
        <v>2.77</v>
      </c>
      <c r="AN535">
        <v>41.014000000000003</v>
      </c>
      <c r="AO535">
        <v>0.85899999999999999</v>
      </c>
      <c r="AP535">
        <v>13.749000000000001</v>
      </c>
      <c r="AQ535">
        <v>0.25800000000000001</v>
      </c>
      <c r="AR535">
        <v>0</v>
      </c>
      <c r="AS535">
        <v>0</v>
      </c>
      <c r="AT535">
        <v>35.53</v>
      </c>
      <c r="AU535">
        <v>0.25700000000000001</v>
      </c>
      <c r="AV535">
        <v>0.51300000000000001</v>
      </c>
      <c r="AW535">
        <v>0.36699999999999999</v>
      </c>
      <c r="AX535">
        <v>0</v>
      </c>
      <c r="AY535">
        <v>0</v>
      </c>
      <c r="AZ535">
        <v>0</v>
      </c>
      <c r="BA535">
        <v>221</v>
      </c>
      <c r="BB535">
        <v>0</v>
      </c>
      <c r="BC535" t="s">
        <v>74</v>
      </c>
      <c r="BD535">
        <v>0</v>
      </c>
      <c r="BE535" t="s">
        <v>68</v>
      </c>
      <c r="BF535" t="s">
        <v>75</v>
      </c>
      <c r="BG535">
        <v>1.1399999999999999</v>
      </c>
      <c r="BH535">
        <v>0</v>
      </c>
      <c r="BI535" s="1">
        <v>45823.877712766203</v>
      </c>
      <c r="BJ535">
        <v>3.6</v>
      </c>
      <c r="BK535">
        <v>0.87719999999999998</v>
      </c>
      <c r="BL535" s="36">
        <f>HLOOKUP($A535,차량별코스!$E$1:$AZ$20,_xlfn.XLOOKUP(탕데이터!$I535,차량별코스!$D$2:$D$20,차량별코스!$A$2:$A$20),0)</f>
        <v>9</v>
      </c>
      <c r="BM535">
        <f t="shared" si="125"/>
        <v>3564.0039999999995</v>
      </c>
      <c r="BN535">
        <f t="shared" si="126"/>
        <v>333.03899999999999</v>
      </c>
      <c r="BO535">
        <f>IF(COUNTIFS($BL$2:$BL535,$BL535,$O$2:$O535,$O535,$G$2:$G535,$G535)=1,_xlfn.MAXIFS($BO$2:$BO534,$O$2:$O534,$O535,$G$2:$G534,$G535)+1,_xlfn.MAXIFS($BO$2:$BO534,$O$2:$O534,$O535,$G$2:$G534,$G535))</f>
        <v>6</v>
      </c>
      <c r="BP535">
        <f t="shared" si="127"/>
        <v>1819.4590000000003</v>
      </c>
      <c r="BQ535">
        <f t="shared" si="128"/>
        <v>15.476999999999999</v>
      </c>
      <c r="BR535">
        <f t="shared" si="129"/>
        <v>30.953999999999997</v>
      </c>
      <c r="BS535">
        <f t="shared" si="130"/>
        <v>22.11</v>
      </c>
      <c r="BT535">
        <f t="shared" si="131"/>
        <v>0</v>
      </c>
      <c r="BU535">
        <f t="shared" si="132"/>
        <v>0</v>
      </c>
      <c r="BV535">
        <f t="shared" si="133"/>
        <v>0</v>
      </c>
      <c r="BW535">
        <f t="shared" si="134"/>
        <v>1888.0000000000002</v>
      </c>
      <c r="BX535">
        <f t="shared" si="135"/>
        <v>3584</v>
      </c>
      <c r="BY535" t="str">
        <f t="shared" si="136"/>
        <v>직행1</v>
      </c>
      <c r="BZ535">
        <f t="shared" si="137"/>
        <v>9</v>
      </c>
    </row>
    <row r="536" spans="1:78" x14ac:dyDescent="0.3">
      <c r="A536" s="32">
        <f t="shared" si="124"/>
        <v>45816</v>
      </c>
      <c r="B536" s="1">
        <v>45816.450983796298</v>
      </c>
      <c r="C536" t="s">
        <v>60</v>
      </c>
      <c r="D536" t="s">
        <v>60</v>
      </c>
      <c r="E536" t="s">
        <v>60</v>
      </c>
      <c r="F536" t="s">
        <v>61</v>
      </c>
      <c r="G536" t="s">
        <v>62</v>
      </c>
      <c r="H536" t="s">
        <v>63</v>
      </c>
      <c r="I536" t="s">
        <v>79</v>
      </c>
      <c r="J536" t="s">
        <v>65</v>
      </c>
      <c r="K536" t="s">
        <v>66</v>
      </c>
      <c r="L536">
        <v>15</v>
      </c>
      <c r="M536">
        <v>3</v>
      </c>
      <c r="N536">
        <v>168</v>
      </c>
      <c r="O536">
        <v>3584</v>
      </c>
      <c r="P536" t="s">
        <v>247</v>
      </c>
      <c r="Q536" s="1">
        <v>45786.607561493052</v>
      </c>
      <c r="R536">
        <v>19.03</v>
      </c>
      <c r="S536">
        <v>5.64</v>
      </c>
      <c r="T536">
        <v>3.3740000000000001</v>
      </c>
      <c r="U536">
        <v>1475</v>
      </c>
      <c r="V536">
        <v>8</v>
      </c>
      <c r="W536">
        <v>91</v>
      </c>
      <c r="X536">
        <v>479</v>
      </c>
      <c r="Y536">
        <v>1</v>
      </c>
      <c r="Z536">
        <v>0</v>
      </c>
      <c r="AA536">
        <v>0</v>
      </c>
      <c r="AB536">
        <v>0</v>
      </c>
      <c r="AC536">
        <v>78</v>
      </c>
      <c r="AD536">
        <v>46.45</v>
      </c>
      <c r="AE536">
        <v>49.787689</v>
      </c>
      <c r="AF536">
        <v>85.3</v>
      </c>
      <c r="AG536">
        <v>2.5</v>
      </c>
      <c r="AH536">
        <v>5.5</v>
      </c>
      <c r="AI536">
        <v>6.6</v>
      </c>
      <c r="AJ536">
        <v>0</v>
      </c>
      <c r="AK536">
        <v>0</v>
      </c>
      <c r="AL536">
        <v>0</v>
      </c>
      <c r="AM536">
        <v>2.96</v>
      </c>
      <c r="AN536">
        <v>43.381</v>
      </c>
      <c r="AO536">
        <v>0.54200000000000004</v>
      </c>
      <c r="AP536">
        <v>6.1689999999999996</v>
      </c>
      <c r="AQ536">
        <v>0.21</v>
      </c>
      <c r="AR536">
        <v>5.2549999999999999</v>
      </c>
      <c r="AS536">
        <v>0</v>
      </c>
      <c r="AT536">
        <v>19.902999999999999</v>
      </c>
      <c r="AU536">
        <v>0.58299999999999996</v>
      </c>
      <c r="AV536">
        <v>1.2829999999999999</v>
      </c>
      <c r="AW536">
        <v>1.54</v>
      </c>
      <c r="AX536">
        <v>0</v>
      </c>
      <c r="AY536">
        <v>0</v>
      </c>
      <c r="AZ536">
        <v>0</v>
      </c>
      <c r="BA536">
        <v>183</v>
      </c>
      <c r="BB536">
        <v>0</v>
      </c>
      <c r="BC536" t="s">
        <v>74</v>
      </c>
      <c r="BD536">
        <v>0</v>
      </c>
      <c r="BE536" t="s">
        <v>68</v>
      </c>
      <c r="BF536" t="s">
        <v>75</v>
      </c>
      <c r="BG536">
        <v>1.1399999999999999</v>
      </c>
      <c r="BH536">
        <v>0</v>
      </c>
      <c r="BI536" s="1">
        <v>45823.877712766203</v>
      </c>
      <c r="BJ536">
        <v>3.6</v>
      </c>
      <c r="BK536">
        <v>0.93730000000000002</v>
      </c>
      <c r="BL536" s="36">
        <f>HLOOKUP($A536,차량별코스!$E$1:$AZ$20,_xlfn.XLOOKUP(탕데이터!$I536,차량별코스!$D$2:$D$20,차량별코스!$A$2:$A$20),0)</f>
        <v>9</v>
      </c>
      <c r="BM536">
        <f t="shared" si="125"/>
        <v>3564.0039999999995</v>
      </c>
      <c r="BN536">
        <f t="shared" si="126"/>
        <v>333.03899999999999</v>
      </c>
      <c r="BO536">
        <f>IF(COUNTIFS($BL$2:$BL536,$BL536,$O$2:$O536,$O536,$G$2:$G536,$G536)=1,_xlfn.MAXIFS($BO$2:$BO535,$O$2:$O535,$O536,$G$2:$G535,$G536)+1,_xlfn.MAXIFS($BO$2:$BO535,$O$2:$O535,$O536,$G$2:$G535,$G536))</f>
        <v>6</v>
      </c>
      <c r="BP536">
        <f t="shared" si="127"/>
        <v>1159.175</v>
      </c>
      <c r="BQ536">
        <f t="shared" si="128"/>
        <v>36.875</v>
      </c>
      <c r="BR536">
        <f t="shared" si="129"/>
        <v>81.125</v>
      </c>
      <c r="BS536">
        <f t="shared" si="130"/>
        <v>97.350000000000009</v>
      </c>
      <c r="BT536">
        <f t="shared" si="131"/>
        <v>0</v>
      </c>
      <c r="BU536">
        <f t="shared" si="132"/>
        <v>0</v>
      </c>
      <c r="BV536">
        <f t="shared" si="133"/>
        <v>0</v>
      </c>
      <c r="BW536">
        <f t="shared" si="134"/>
        <v>1374.5249999999999</v>
      </c>
      <c r="BX536">
        <f t="shared" si="135"/>
        <v>3584</v>
      </c>
      <c r="BY536" t="str">
        <f t="shared" si="136"/>
        <v>직행1</v>
      </c>
      <c r="BZ536">
        <f t="shared" si="137"/>
        <v>9</v>
      </c>
    </row>
    <row r="537" spans="1:78" x14ac:dyDescent="0.3">
      <c r="A537" s="32">
        <f t="shared" si="124"/>
        <v>45816</v>
      </c>
      <c r="B537" s="1">
        <v>45816.475046296298</v>
      </c>
      <c r="C537" t="s">
        <v>60</v>
      </c>
      <c r="D537" t="s">
        <v>60</v>
      </c>
      <c r="E537" t="s">
        <v>60</v>
      </c>
      <c r="F537" t="s">
        <v>61</v>
      </c>
      <c r="G537" t="s">
        <v>62</v>
      </c>
      <c r="H537" t="s">
        <v>63</v>
      </c>
      <c r="I537" t="s">
        <v>79</v>
      </c>
      <c r="J537" t="s">
        <v>65</v>
      </c>
      <c r="K537" t="s">
        <v>66</v>
      </c>
      <c r="L537">
        <v>15</v>
      </c>
      <c r="M537">
        <v>3</v>
      </c>
      <c r="N537">
        <v>168</v>
      </c>
      <c r="O537">
        <v>3584</v>
      </c>
      <c r="P537" t="s">
        <v>247</v>
      </c>
      <c r="Q537" s="1">
        <v>45786.607561493052</v>
      </c>
      <c r="R537">
        <v>58.771999999999998</v>
      </c>
      <c r="S537">
        <v>18.812999999999999</v>
      </c>
      <c r="T537">
        <v>3.1240000000000001</v>
      </c>
      <c r="U537">
        <v>4285</v>
      </c>
      <c r="V537">
        <v>41</v>
      </c>
      <c r="W537">
        <v>343</v>
      </c>
      <c r="X537">
        <v>1129</v>
      </c>
      <c r="Y537">
        <v>0</v>
      </c>
      <c r="Z537">
        <v>11</v>
      </c>
      <c r="AA537">
        <v>0</v>
      </c>
      <c r="AB537">
        <v>0</v>
      </c>
      <c r="AC537">
        <v>95</v>
      </c>
      <c r="AD537">
        <v>49.38</v>
      </c>
      <c r="AE537">
        <v>54.237124999999999</v>
      </c>
      <c r="AF537">
        <v>91.9</v>
      </c>
      <c r="AG537">
        <v>1.6</v>
      </c>
      <c r="AH537">
        <v>1.9</v>
      </c>
      <c r="AI537">
        <v>3.2</v>
      </c>
      <c r="AJ537">
        <v>1.4</v>
      </c>
      <c r="AK537">
        <v>0</v>
      </c>
      <c r="AL537">
        <v>0</v>
      </c>
      <c r="AM537">
        <v>2.74</v>
      </c>
      <c r="AN537">
        <v>52.314999999999998</v>
      </c>
      <c r="AO537">
        <v>0.95699999999999996</v>
      </c>
      <c r="AP537">
        <v>8.0050000000000008</v>
      </c>
      <c r="AQ537">
        <v>0.187</v>
      </c>
      <c r="AR537">
        <v>0</v>
      </c>
      <c r="AS537">
        <v>18.716000000000001</v>
      </c>
      <c r="AT537">
        <v>64.33</v>
      </c>
      <c r="AU537">
        <v>1.1200000000000001</v>
      </c>
      <c r="AV537">
        <v>1.33</v>
      </c>
      <c r="AW537">
        <v>2.2400000000000002</v>
      </c>
      <c r="AX537">
        <v>0.98</v>
      </c>
      <c r="AY537">
        <v>0</v>
      </c>
      <c r="AZ537">
        <v>0</v>
      </c>
      <c r="BA537">
        <v>571</v>
      </c>
      <c r="BB537">
        <v>0</v>
      </c>
      <c r="BC537" t="s">
        <v>74</v>
      </c>
      <c r="BD537">
        <v>0</v>
      </c>
      <c r="BE537" t="s">
        <v>68</v>
      </c>
      <c r="BF537" t="s">
        <v>75</v>
      </c>
      <c r="BG537">
        <v>1.1399999999999999</v>
      </c>
      <c r="BH537">
        <v>0</v>
      </c>
      <c r="BI537" s="1">
        <v>45823.877712766203</v>
      </c>
      <c r="BJ537">
        <v>3.6</v>
      </c>
      <c r="BK537">
        <v>0.86780000000000002</v>
      </c>
      <c r="BL537" s="36">
        <f>HLOOKUP($A537,차량별코스!$E$1:$AZ$20,_xlfn.XLOOKUP(탕데이터!$I537,차량별코스!$D$2:$D$20,차량별코스!$A$2:$A$20),0)</f>
        <v>9</v>
      </c>
      <c r="BM537">
        <f t="shared" si="125"/>
        <v>3564.0039999999995</v>
      </c>
      <c r="BN537">
        <f t="shared" si="126"/>
        <v>333.03899999999999</v>
      </c>
      <c r="BO537">
        <f>IF(COUNTIFS($BL$2:$BL537,$BL537,$O$2:$O537,$O537,$G$2:$G537,$G537)=1,_xlfn.MAXIFS($BO$2:$BO536,$O$2:$O536,$O537,$G$2:$G536,$G537)+1,_xlfn.MAXIFS($BO$2:$BO536,$O$2:$O536,$O537,$G$2:$G536,$G537))</f>
        <v>6</v>
      </c>
      <c r="BP537">
        <f t="shared" si="127"/>
        <v>3553.915</v>
      </c>
      <c r="BQ537">
        <f t="shared" si="128"/>
        <v>68.56</v>
      </c>
      <c r="BR537">
        <f t="shared" si="129"/>
        <v>81.414999999999992</v>
      </c>
      <c r="BS537">
        <f t="shared" si="130"/>
        <v>137.12</v>
      </c>
      <c r="BT537">
        <f t="shared" si="131"/>
        <v>59.989999999999995</v>
      </c>
      <c r="BU537">
        <f t="shared" si="132"/>
        <v>0</v>
      </c>
      <c r="BV537">
        <f t="shared" si="133"/>
        <v>0</v>
      </c>
      <c r="BW537">
        <f t="shared" si="134"/>
        <v>3900.9999999999995</v>
      </c>
      <c r="BX537">
        <f t="shared" si="135"/>
        <v>3584</v>
      </c>
      <c r="BY537" t="str">
        <f t="shared" si="136"/>
        <v>직행1</v>
      </c>
      <c r="BZ537">
        <f t="shared" si="137"/>
        <v>9</v>
      </c>
    </row>
    <row r="538" spans="1:78" x14ac:dyDescent="0.3">
      <c r="A538" s="32">
        <f t="shared" si="124"/>
        <v>45816</v>
      </c>
      <c r="B538" s="1">
        <v>45816.537766203706</v>
      </c>
      <c r="C538" t="s">
        <v>60</v>
      </c>
      <c r="D538" t="s">
        <v>60</v>
      </c>
      <c r="E538" t="s">
        <v>60</v>
      </c>
      <c r="F538" t="s">
        <v>61</v>
      </c>
      <c r="G538" t="s">
        <v>62</v>
      </c>
      <c r="H538" t="s">
        <v>63</v>
      </c>
      <c r="I538" t="s">
        <v>79</v>
      </c>
      <c r="J538" t="s">
        <v>65</v>
      </c>
      <c r="K538" t="s">
        <v>66</v>
      </c>
      <c r="L538">
        <v>15</v>
      </c>
      <c r="M538">
        <v>3</v>
      </c>
      <c r="N538">
        <v>168</v>
      </c>
      <c r="O538">
        <v>3584</v>
      </c>
      <c r="P538" t="s">
        <v>247</v>
      </c>
      <c r="Q538" s="1">
        <v>45786.607561493052</v>
      </c>
      <c r="R538">
        <v>17.155000000000001</v>
      </c>
      <c r="S538">
        <v>5.9009999999999998</v>
      </c>
      <c r="T538">
        <v>2.907</v>
      </c>
      <c r="U538">
        <v>1254</v>
      </c>
      <c r="V538">
        <v>18</v>
      </c>
      <c r="W538">
        <v>161</v>
      </c>
      <c r="X538">
        <v>355</v>
      </c>
      <c r="Y538">
        <v>0</v>
      </c>
      <c r="Z538">
        <v>5</v>
      </c>
      <c r="AA538">
        <v>0</v>
      </c>
      <c r="AB538">
        <v>0</v>
      </c>
      <c r="AC538">
        <v>95</v>
      </c>
      <c r="AD538">
        <v>49.25</v>
      </c>
      <c r="AE538">
        <v>57.449323</v>
      </c>
      <c r="AF538">
        <v>96.3</v>
      </c>
      <c r="AG538">
        <v>0.6</v>
      </c>
      <c r="AH538">
        <v>0.3</v>
      </c>
      <c r="AI538">
        <v>2</v>
      </c>
      <c r="AJ538">
        <v>0.8</v>
      </c>
      <c r="AK538">
        <v>0</v>
      </c>
      <c r="AL538">
        <v>0</v>
      </c>
      <c r="AM538">
        <v>2.5499999999999998</v>
      </c>
      <c r="AN538">
        <v>60.658000000000001</v>
      </c>
      <c r="AO538">
        <v>1.4350000000000001</v>
      </c>
      <c r="AP538">
        <v>12.839</v>
      </c>
      <c r="AQ538">
        <v>0.17499999999999999</v>
      </c>
      <c r="AR538">
        <v>0</v>
      </c>
      <c r="AS538">
        <v>29.146000000000001</v>
      </c>
      <c r="AT538">
        <v>19.260000000000002</v>
      </c>
      <c r="AU538">
        <v>0.12</v>
      </c>
      <c r="AV538">
        <v>0.06</v>
      </c>
      <c r="AW538">
        <v>0.4</v>
      </c>
      <c r="AX538">
        <v>0.16</v>
      </c>
      <c r="AY538">
        <v>0</v>
      </c>
      <c r="AZ538">
        <v>0</v>
      </c>
      <c r="BA538">
        <v>166</v>
      </c>
      <c r="BB538">
        <v>0</v>
      </c>
      <c r="BC538" t="s">
        <v>74</v>
      </c>
      <c r="BD538">
        <v>0</v>
      </c>
      <c r="BE538" t="s">
        <v>68</v>
      </c>
      <c r="BF538" t="s">
        <v>75</v>
      </c>
      <c r="BG538">
        <v>1.1399999999999999</v>
      </c>
      <c r="BH538">
        <v>0</v>
      </c>
      <c r="BI538" s="1">
        <v>45823.877712766203</v>
      </c>
      <c r="BJ538">
        <v>3.6</v>
      </c>
      <c r="BK538">
        <v>0.8075</v>
      </c>
      <c r="BL538" s="36">
        <f>HLOOKUP($A538,차량별코스!$E$1:$AZ$20,_xlfn.XLOOKUP(탕데이터!$I538,차량별코스!$D$2:$D$20,차량별코스!$A$2:$A$20),0)</f>
        <v>9</v>
      </c>
      <c r="BM538">
        <f t="shared" si="125"/>
        <v>3564.0039999999995</v>
      </c>
      <c r="BN538">
        <f t="shared" si="126"/>
        <v>333.03899999999999</v>
      </c>
      <c r="BO538">
        <f>IF(COUNTIFS($BL$2:$BL538,$BL538,$O$2:$O538,$O538,$G$2:$G538,$G538)=1,_xlfn.MAXIFS($BO$2:$BO537,$O$2:$O537,$O538,$G$2:$G537,$G538)+1,_xlfn.MAXIFS($BO$2:$BO537,$O$2:$O537,$O538,$G$2:$G537,$G538))</f>
        <v>6</v>
      </c>
      <c r="BP538">
        <f t="shared" si="127"/>
        <v>1028.6019999999999</v>
      </c>
      <c r="BQ538">
        <f t="shared" si="128"/>
        <v>7.524</v>
      </c>
      <c r="BR538">
        <f t="shared" si="129"/>
        <v>3.762</v>
      </c>
      <c r="BS538">
        <f t="shared" si="130"/>
        <v>25.080000000000002</v>
      </c>
      <c r="BT538">
        <f t="shared" si="131"/>
        <v>10.032</v>
      </c>
      <c r="BU538">
        <f t="shared" si="132"/>
        <v>0</v>
      </c>
      <c r="BV538">
        <f t="shared" si="133"/>
        <v>0</v>
      </c>
      <c r="BW538">
        <f t="shared" si="134"/>
        <v>1074.9999999999995</v>
      </c>
      <c r="BX538">
        <f t="shared" si="135"/>
        <v>3584</v>
      </c>
      <c r="BY538" t="str">
        <f t="shared" si="136"/>
        <v>직행1</v>
      </c>
      <c r="BZ538">
        <f t="shared" si="137"/>
        <v>9</v>
      </c>
    </row>
    <row r="539" spans="1:78" x14ac:dyDescent="0.3">
      <c r="A539" s="32">
        <f t="shared" si="124"/>
        <v>45816</v>
      </c>
      <c r="B539" s="1">
        <v>45816.605798611112</v>
      </c>
      <c r="C539" t="s">
        <v>60</v>
      </c>
      <c r="D539" t="s">
        <v>60</v>
      </c>
      <c r="E539" t="s">
        <v>60</v>
      </c>
      <c r="F539" t="s">
        <v>61</v>
      </c>
      <c r="G539" t="s">
        <v>62</v>
      </c>
      <c r="H539" t="s">
        <v>63</v>
      </c>
      <c r="I539" t="s">
        <v>79</v>
      </c>
      <c r="J539" t="s">
        <v>65</v>
      </c>
      <c r="K539" t="s">
        <v>66</v>
      </c>
      <c r="L539">
        <v>15</v>
      </c>
      <c r="M539">
        <v>3</v>
      </c>
      <c r="N539">
        <v>168</v>
      </c>
      <c r="O539">
        <v>3584</v>
      </c>
      <c r="P539" t="s">
        <v>247</v>
      </c>
      <c r="Q539" s="1">
        <v>45786.607561493052</v>
      </c>
      <c r="R539">
        <v>18.803000000000001</v>
      </c>
      <c r="S539">
        <v>5.5910000000000002</v>
      </c>
      <c r="T539">
        <v>3.363</v>
      </c>
      <c r="U539">
        <v>1496</v>
      </c>
      <c r="V539">
        <v>124</v>
      </c>
      <c r="W539">
        <v>146</v>
      </c>
      <c r="X539">
        <v>400</v>
      </c>
      <c r="Y539">
        <v>0</v>
      </c>
      <c r="Z539">
        <v>6</v>
      </c>
      <c r="AA539">
        <v>0</v>
      </c>
      <c r="AB539">
        <v>0</v>
      </c>
      <c r="AC539">
        <v>82</v>
      </c>
      <c r="AD539">
        <v>45.25</v>
      </c>
      <c r="AE539">
        <v>55.212651999999999</v>
      </c>
      <c r="AF539">
        <v>97.7</v>
      </c>
      <c r="AG539">
        <v>0.2</v>
      </c>
      <c r="AH539">
        <v>0.5</v>
      </c>
      <c r="AI539">
        <v>1.6</v>
      </c>
      <c r="AJ539">
        <v>0</v>
      </c>
      <c r="AK539">
        <v>0</v>
      </c>
      <c r="AL539">
        <v>0</v>
      </c>
      <c r="AM539">
        <v>2.95</v>
      </c>
      <c r="AN539">
        <v>49.13</v>
      </c>
      <c r="AO539">
        <v>8.2889999999999997</v>
      </c>
      <c r="AP539">
        <v>9.7590000000000003</v>
      </c>
      <c r="AQ539">
        <v>0.21299999999999999</v>
      </c>
      <c r="AR539">
        <v>0</v>
      </c>
      <c r="AS539">
        <v>31.91</v>
      </c>
      <c r="AT539">
        <v>22.797000000000001</v>
      </c>
      <c r="AU539">
        <v>4.7E-2</v>
      </c>
      <c r="AV539">
        <v>0.11700000000000001</v>
      </c>
      <c r="AW539">
        <v>0.373</v>
      </c>
      <c r="AX539">
        <v>0</v>
      </c>
      <c r="AY539">
        <v>0</v>
      </c>
      <c r="AZ539">
        <v>0</v>
      </c>
      <c r="BA539">
        <v>179</v>
      </c>
      <c r="BB539">
        <v>0</v>
      </c>
      <c r="BC539" t="s">
        <v>74</v>
      </c>
      <c r="BD539">
        <v>0</v>
      </c>
      <c r="BE539" t="s">
        <v>68</v>
      </c>
      <c r="BF539" t="s">
        <v>75</v>
      </c>
      <c r="BG539">
        <v>1.1399999999999999</v>
      </c>
      <c r="BH539">
        <v>0</v>
      </c>
      <c r="BI539" s="1">
        <v>45823.877712766203</v>
      </c>
      <c r="BJ539">
        <v>3.6</v>
      </c>
      <c r="BK539">
        <v>0.93420000000000003</v>
      </c>
      <c r="BL539" s="36">
        <f>HLOOKUP($A539,차량별코스!$E$1:$AZ$20,_xlfn.XLOOKUP(탕데이터!$I539,차량별코스!$D$2:$D$20,차량별코스!$A$2:$A$20),0)</f>
        <v>9</v>
      </c>
      <c r="BM539">
        <f t="shared" si="125"/>
        <v>3564.0039999999995</v>
      </c>
      <c r="BN539">
        <f t="shared" si="126"/>
        <v>333.03899999999999</v>
      </c>
      <c r="BO539">
        <f>IF(COUNTIFS($BL$2:$BL539,$BL539,$O$2:$O539,$O539,$G$2:$G539,$G539)=1,_xlfn.MAXIFS($BO$2:$BO538,$O$2:$O538,$O539,$G$2:$G538,$G539)+1,_xlfn.MAXIFS($BO$2:$BO538,$O$2:$O538,$O539,$G$2:$G538,$G539))</f>
        <v>6</v>
      </c>
      <c r="BP539">
        <f t="shared" si="127"/>
        <v>1191.5919999999999</v>
      </c>
      <c r="BQ539">
        <f t="shared" si="128"/>
        <v>2.992</v>
      </c>
      <c r="BR539">
        <f t="shared" si="129"/>
        <v>7.48</v>
      </c>
      <c r="BS539">
        <f t="shared" si="130"/>
        <v>23.936</v>
      </c>
      <c r="BT539">
        <f t="shared" si="131"/>
        <v>0</v>
      </c>
      <c r="BU539">
        <f t="shared" si="132"/>
        <v>0</v>
      </c>
      <c r="BV539">
        <f t="shared" si="133"/>
        <v>0</v>
      </c>
      <c r="BW539">
        <f t="shared" si="134"/>
        <v>1225.9999999999998</v>
      </c>
      <c r="BX539">
        <f t="shared" si="135"/>
        <v>3584</v>
      </c>
      <c r="BY539" t="str">
        <f t="shared" si="136"/>
        <v>직행1</v>
      </c>
      <c r="BZ539">
        <f t="shared" si="137"/>
        <v>9</v>
      </c>
    </row>
    <row r="540" spans="1:78" x14ac:dyDescent="0.3">
      <c r="A540" s="32">
        <f t="shared" si="124"/>
        <v>45816</v>
      </c>
      <c r="B540" s="1">
        <v>45816.627847222226</v>
      </c>
      <c r="C540" t="s">
        <v>60</v>
      </c>
      <c r="D540" t="s">
        <v>60</v>
      </c>
      <c r="E540" t="s">
        <v>60</v>
      </c>
      <c r="F540" t="s">
        <v>61</v>
      </c>
      <c r="G540" t="s">
        <v>62</v>
      </c>
      <c r="H540" t="s">
        <v>63</v>
      </c>
      <c r="I540" t="s">
        <v>79</v>
      </c>
      <c r="J540" t="s">
        <v>65</v>
      </c>
      <c r="K540" t="s">
        <v>66</v>
      </c>
      <c r="L540">
        <v>15</v>
      </c>
      <c r="M540">
        <v>3</v>
      </c>
      <c r="N540">
        <v>168</v>
      </c>
      <c r="O540">
        <v>3584</v>
      </c>
      <c r="P540" t="s">
        <v>247</v>
      </c>
      <c r="Q540" s="1">
        <v>45786.607561493052</v>
      </c>
      <c r="R540">
        <v>17.411000000000001</v>
      </c>
      <c r="S540">
        <v>5.0410000000000004</v>
      </c>
      <c r="T540">
        <v>3.4540000000000002</v>
      </c>
      <c r="U540">
        <v>1295</v>
      </c>
      <c r="V540">
        <v>15</v>
      </c>
      <c r="W540">
        <v>188</v>
      </c>
      <c r="X540">
        <v>299</v>
      </c>
      <c r="Y540">
        <v>0</v>
      </c>
      <c r="Z540">
        <v>3</v>
      </c>
      <c r="AA540">
        <v>0</v>
      </c>
      <c r="AB540">
        <v>0</v>
      </c>
      <c r="AC540">
        <v>95</v>
      </c>
      <c r="AD540">
        <v>48.4</v>
      </c>
      <c r="AE540">
        <v>57.398774000000003</v>
      </c>
      <c r="AF540">
        <v>97.6</v>
      </c>
      <c r="AG540">
        <v>0.3</v>
      </c>
      <c r="AH540">
        <v>0.4</v>
      </c>
      <c r="AI540">
        <v>0.9</v>
      </c>
      <c r="AJ540">
        <v>0.8</v>
      </c>
      <c r="AK540">
        <v>0</v>
      </c>
      <c r="AL540">
        <v>0</v>
      </c>
      <c r="AM540">
        <v>3.03</v>
      </c>
      <c r="AN540">
        <v>49.923000000000002</v>
      </c>
      <c r="AO540">
        <v>1.1579999999999999</v>
      </c>
      <c r="AP540">
        <v>14.516999999999999</v>
      </c>
      <c r="AQ540">
        <v>0.115</v>
      </c>
      <c r="AR540">
        <v>0</v>
      </c>
      <c r="AS540">
        <v>17.23</v>
      </c>
      <c r="AT540">
        <v>19.52</v>
      </c>
      <c r="AU540">
        <v>0.06</v>
      </c>
      <c r="AV540">
        <v>0.08</v>
      </c>
      <c r="AW540">
        <v>0.18</v>
      </c>
      <c r="AX540">
        <v>0.16</v>
      </c>
      <c r="AY540">
        <v>0</v>
      </c>
      <c r="AZ540">
        <v>0</v>
      </c>
      <c r="BA540">
        <v>168</v>
      </c>
      <c r="BB540">
        <v>0</v>
      </c>
      <c r="BC540" t="s">
        <v>74</v>
      </c>
      <c r="BD540">
        <v>0</v>
      </c>
      <c r="BE540" t="s">
        <v>68</v>
      </c>
      <c r="BF540" t="s">
        <v>75</v>
      </c>
      <c r="BG540">
        <v>1.1399999999999999</v>
      </c>
      <c r="BH540">
        <v>0</v>
      </c>
      <c r="BI540" s="1">
        <v>45823.877712766203</v>
      </c>
      <c r="BJ540">
        <v>3.6</v>
      </c>
      <c r="BK540">
        <v>0.95940000000000003</v>
      </c>
      <c r="BL540" s="36">
        <f>HLOOKUP($A540,차량별코스!$E$1:$AZ$20,_xlfn.XLOOKUP(탕데이터!$I540,차량별코스!$D$2:$D$20,차량별코스!$A$2:$A$20),0)</f>
        <v>9</v>
      </c>
      <c r="BM540">
        <f t="shared" si="125"/>
        <v>3564.0039999999995</v>
      </c>
      <c r="BN540">
        <f t="shared" si="126"/>
        <v>333.03899999999999</v>
      </c>
      <c r="BO540">
        <f>IF(COUNTIFS($BL$2:$BL540,$BL540,$O$2:$O540,$O540,$G$2:$G540,$G540)=1,_xlfn.MAXIFS($BO$2:$BO539,$O$2:$O539,$O540,$G$2:$G539,$G540)+1,_xlfn.MAXIFS($BO$2:$BO539,$O$2:$O539,$O540,$G$2:$G539,$G540))</f>
        <v>6</v>
      </c>
      <c r="BP540">
        <f t="shared" si="127"/>
        <v>1060.92</v>
      </c>
      <c r="BQ540">
        <f t="shared" si="128"/>
        <v>3.8850000000000002</v>
      </c>
      <c r="BR540">
        <f t="shared" si="129"/>
        <v>5.18</v>
      </c>
      <c r="BS540">
        <f t="shared" si="130"/>
        <v>11.655000000000001</v>
      </c>
      <c r="BT540">
        <f t="shared" si="131"/>
        <v>10.36</v>
      </c>
      <c r="BU540">
        <f t="shared" si="132"/>
        <v>0</v>
      </c>
      <c r="BV540">
        <f t="shared" si="133"/>
        <v>0</v>
      </c>
      <c r="BW540">
        <f t="shared" si="134"/>
        <v>1092</v>
      </c>
      <c r="BX540">
        <f t="shared" si="135"/>
        <v>3584</v>
      </c>
      <c r="BY540" t="str">
        <f t="shared" si="136"/>
        <v>직행1</v>
      </c>
      <c r="BZ540">
        <f t="shared" si="137"/>
        <v>9</v>
      </c>
    </row>
    <row r="541" spans="1:78" x14ac:dyDescent="0.3">
      <c r="A541" s="32">
        <f t="shared" si="124"/>
        <v>45816</v>
      </c>
      <c r="B541" s="1">
        <v>45816.649247685185</v>
      </c>
      <c r="C541" t="s">
        <v>60</v>
      </c>
      <c r="D541" t="s">
        <v>60</v>
      </c>
      <c r="E541" t="s">
        <v>60</v>
      </c>
      <c r="F541" t="s">
        <v>61</v>
      </c>
      <c r="G541" t="s">
        <v>62</v>
      </c>
      <c r="H541" t="s">
        <v>63</v>
      </c>
      <c r="I541" t="s">
        <v>79</v>
      </c>
      <c r="J541" t="s">
        <v>65</v>
      </c>
      <c r="K541" t="s">
        <v>66</v>
      </c>
      <c r="L541">
        <v>15</v>
      </c>
      <c r="M541">
        <v>3</v>
      </c>
      <c r="N541">
        <v>168</v>
      </c>
      <c r="O541">
        <v>3584</v>
      </c>
      <c r="P541" t="s">
        <v>247</v>
      </c>
      <c r="Q541" s="1">
        <v>45786.607561493052</v>
      </c>
      <c r="R541">
        <v>41.011000000000003</v>
      </c>
      <c r="S541">
        <v>12.986000000000001</v>
      </c>
      <c r="T541">
        <v>3.1579999999999999</v>
      </c>
      <c r="U541">
        <v>3476</v>
      </c>
      <c r="V541">
        <v>273</v>
      </c>
      <c r="W541">
        <v>246</v>
      </c>
      <c r="X541">
        <v>920</v>
      </c>
      <c r="Y541">
        <v>0</v>
      </c>
      <c r="Z541">
        <v>4</v>
      </c>
      <c r="AA541">
        <v>0</v>
      </c>
      <c r="AB541">
        <v>0</v>
      </c>
      <c r="AC541">
        <v>88</v>
      </c>
      <c r="AD541">
        <v>42.47</v>
      </c>
      <c r="AE541">
        <v>49.928840000000001</v>
      </c>
      <c r="AF541">
        <v>89.8</v>
      </c>
      <c r="AG541">
        <v>2.9</v>
      </c>
      <c r="AH541">
        <v>2.4</v>
      </c>
      <c r="AI541">
        <v>4.3</v>
      </c>
      <c r="AJ541">
        <v>0.6</v>
      </c>
      <c r="AK541">
        <v>0</v>
      </c>
      <c r="AL541">
        <v>0</v>
      </c>
      <c r="AM541">
        <v>2.77</v>
      </c>
      <c r="AN541">
        <v>47.073999999999998</v>
      </c>
      <c r="AO541">
        <v>7.8540000000000001</v>
      </c>
      <c r="AP541">
        <v>7.077</v>
      </c>
      <c r="AQ541">
        <v>0.219</v>
      </c>
      <c r="AR541">
        <v>0</v>
      </c>
      <c r="AS541">
        <v>9.7530000000000001</v>
      </c>
      <c r="AT541">
        <v>50.887</v>
      </c>
      <c r="AU541">
        <v>1.643</v>
      </c>
      <c r="AV541">
        <v>1.36</v>
      </c>
      <c r="AW541">
        <v>2.4369999999999998</v>
      </c>
      <c r="AX541">
        <v>0.34</v>
      </c>
      <c r="AY541">
        <v>0</v>
      </c>
      <c r="AZ541">
        <v>0</v>
      </c>
      <c r="BA541">
        <v>396</v>
      </c>
      <c r="BB541">
        <v>0</v>
      </c>
      <c r="BC541" t="s">
        <v>74</v>
      </c>
      <c r="BD541">
        <v>0</v>
      </c>
      <c r="BE541" t="s">
        <v>68</v>
      </c>
      <c r="BF541" t="s">
        <v>75</v>
      </c>
      <c r="BG541">
        <v>1.1399999999999999</v>
      </c>
      <c r="BH541">
        <v>0</v>
      </c>
      <c r="BI541" s="1">
        <v>45823.877712766203</v>
      </c>
      <c r="BJ541">
        <v>3.6</v>
      </c>
      <c r="BK541">
        <v>0.87719999999999998</v>
      </c>
      <c r="BL541" s="36">
        <f>HLOOKUP($A541,차량별코스!$E$1:$AZ$20,_xlfn.XLOOKUP(탕데이터!$I541,차량별코스!$D$2:$D$20,차량별코스!$A$2:$A$20),0)</f>
        <v>9</v>
      </c>
      <c r="BM541">
        <f t="shared" si="125"/>
        <v>3564.0039999999995</v>
      </c>
      <c r="BN541">
        <f t="shared" si="126"/>
        <v>333.03899999999999</v>
      </c>
      <c r="BO541">
        <f>IF(COUNTIFS($BL$2:$BL541,$BL541,$O$2:$O541,$O541,$G$2:$G541,$G541)=1,_xlfn.MAXIFS($BO$2:$BO540,$O$2:$O540,$O541,$G$2:$G540,$G541)+1,_xlfn.MAXIFS($BO$2:$BO540,$O$2:$O540,$O541,$G$2:$G540,$G541))</f>
        <v>6</v>
      </c>
      <c r="BP541">
        <f t="shared" si="127"/>
        <v>2602.4479999999999</v>
      </c>
      <c r="BQ541">
        <f t="shared" si="128"/>
        <v>100.80399999999999</v>
      </c>
      <c r="BR541">
        <f t="shared" si="129"/>
        <v>83.424000000000007</v>
      </c>
      <c r="BS541">
        <f t="shared" si="130"/>
        <v>149.46799999999999</v>
      </c>
      <c r="BT541">
        <f t="shared" si="131"/>
        <v>20.856000000000002</v>
      </c>
      <c r="BU541">
        <f t="shared" si="132"/>
        <v>0</v>
      </c>
      <c r="BV541">
        <f t="shared" si="133"/>
        <v>0</v>
      </c>
      <c r="BW541">
        <f t="shared" si="134"/>
        <v>2957</v>
      </c>
      <c r="BX541">
        <f t="shared" si="135"/>
        <v>3584</v>
      </c>
      <c r="BY541" t="str">
        <f t="shared" si="136"/>
        <v>직행1</v>
      </c>
      <c r="BZ541">
        <f t="shared" si="137"/>
        <v>9</v>
      </c>
    </row>
    <row r="542" spans="1:78" x14ac:dyDescent="0.3">
      <c r="A542" s="32">
        <f t="shared" si="124"/>
        <v>45816</v>
      </c>
      <c r="B542" s="1">
        <v>45816.693229166667</v>
      </c>
      <c r="C542" t="s">
        <v>60</v>
      </c>
      <c r="D542" t="s">
        <v>60</v>
      </c>
      <c r="E542" t="s">
        <v>60</v>
      </c>
      <c r="F542" t="s">
        <v>61</v>
      </c>
      <c r="G542" t="s">
        <v>62</v>
      </c>
      <c r="H542" t="s">
        <v>63</v>
      </c>
      <c r="I542" t="s">
        <v>79</v>
      </c>
      <c r="J542" t="s">
        <v>65</v>
      </c>
      <c r="K542" t="s">
        <v>66</v>
      </c>
      <c r="L542">
        <v>15</v>
      </c>
      <c r="M542">
        <v>3</v>
      </c>
      <c r="N542">
        <v>168</v>
      </c>
      <c r="O542">
        <v>3584</v>
      </c>
      <c r="P542" t="s">
        <v>247</v>
      </c>
      <c r="Q542" s="1">
        <v>45786.607561493052</v>
      </c>
      <c r="R542">
        <v>61.244999999999997</v>
      </c>
      <c r="S542">
        <v>26.466999999999999</v>
      </c>
      <c r="T542">
        <v>2.3140000000000001</v>
      </c>
      <c r="U542">
        <v>7421</v>
      </c>
      <c r="V542">
        <v>65</v>
      </c>
      <c r="W542">
        <v>2842</v>
      </c>
      <c r="X542">
        <v>1499</v>
      </c>
      <c r="Y542">
        <v>0</v>
      </c>
      <c r="Z542">
        <v>14</v>
      </c>
      <c r="AA542">
        <v>1</v>
      </c>
      <c r="AB542">
        <v>1260</v>
      </c>
      <c r="AC542">
        <v>93</v>
      </c>
      <c r="AD542">
        <v>29.71</v>
      </c>
      <c r="AE542">
        <v>48.844036000000003</v>
      </c>
      <c r="AF542">
        <v>74.400000000000006</v>
      </c>
      <c r="AG542">
        <v>5.3</v>
      </c>
      <c r="AH542">
        <v>8.6</v>
      </c>
      <c r="AI542">
        <v>9.9</v>
      </c>
      <c r="AJ542">
        <v>1.8</v>
      </c>
      <c r="AK542">
        <v>0</v>
      </c>
      <c r="AL542">
        <v>0</v>
      </c>
      <c r="AM542">
        <v>2.0299999999999998</v>
      </c>
      <c r="AN542">
        <v>65.335999999999999</v>
      </c>
      <c r="AO542">
        <v>0.876</v>
      </c>
      <c r="AP542">
        <v>38.296999999999997</v>
      </c>
      <c r="AQ542">
        <v>0.22900000000000001</v>
      </c>
      <c r="AR542">
        <v>0</v>
      </c>
      <c r="AS542">
        <v>22.859000000000002</v>
      </c>
      <c r="AT542">
        <v>91.76</v>
      </c>
      <c r="AU542">
        <v>6.5369999999999999</v>
      </c>
      <c r="AV542">
        <v>10.606999999999999</v>
      </c>
      <c r="AW542">
        <v>12.21</v>
      </c>
      <c r="AX542">
        <v>2.2200000000000002</v>
      </c>
      <c r="AY542">
        <v>0</v>
      </c>
      <c r="AZ542">
        <v>0</v>
      </c>
      <c r="BA542">
        <v>576</v>
      </c>
      <c r="BB542">
        <v>0</v>
      </c>
      <c r="BC542" t="s">
        <v>74</v>
      </c>
      <c r="BD542">
        <v>0</v>
      </c>
      <c r="BE542" t="s">
        <v>68</v>
      </c>
      <c r="BF542" t="s">
        <v>75</v>
      </c>
      <c r="BG542">
        <v>1.1399999999999999</v>
      </c>
      <c r="BH542">
        <v>0</v>
      </c>
      <c r="BI542" s="1">
        <v>45823.877712766203</v>
      </c>
      <c r="BJ542">
        <v>3.6</v>
      </c>
      <c r="BK542">
        <v>0.64280000000000004</v>
      </c>
      <c r="BL542" s="36">
        <f>HLOOKUP($A542,차량별코스!$E$1:$AZ$20,_xlfn.XLOOKUP(탕데이터!$I542,차량별코스!$D$2:$D$20,차량별코스!$A$2:$A$20),0)</f>
        <v>9</v>
      </c>
      <c r="BM542">
        <f t="shared" si="125"/>
        <v>3564.0039999999995</v>
      </c>
      <c r="BN542">
        <f t="shared" si="126"/>
        <v>333.03899999999999</v>
      </c>
      <c r="BO542">
        <f>IF(COUNTIFS($BL$2:$BL542,$BL542,$O$2:$O542,$O542,$G$2:$G542,$G542)=1,_xlfn.MAXIFS($BO$2:$BO541,$O$2:$O541,$O542,$G$2:$G541,$G542)+1,_xlfn.MAXIFS($BO$2:$BO541,$O$2:$O541,$O542,$G$2:$G541,$G542))</f>
        <v>6</v>
      </c>
      <c r="BP542">
        <f t="shared" si="127"/>
        <v>2614.2240000000011</v>
      </c>
      <c r="BQ542">
        <f t="shared" si="128"/>
        <v>393.31299999999999</v>
      </c>
      <c r="BR542">
        <f t="shared" si="129"/>
        <v>638.2059999999999</v>
      </c>
      <c r="BS542">
        <f t="shared" si="130"/>
        <v>734.67900000000009</v>
      </c>
      <c r="BT542">
        <f t="shared" si="131"/>
        <v>133.578</v>
      </c>
      <c r="BU542">
        <f t="shared" si="132"/>
        <v>0</v>
      </c>
      <c r="BV542">
        <f t="shared" si="133"/>
        <v>0</v>
      </c>
      <c r="BW542">
        <f t="shared" si="134"/>
        <v>4514.0000000000018</v>
      </c>
      <c r="BX542">
        <f t="shared" si="135"/>
        <v>3584</v>
      </c>
      <c r="BY542" t="str">
        <f t="shared" si="136"/>
        <v>직행1</v>
      </c>
      <c r="BZ542">
        <f t="shared" si="137"/>
        <v>9</v>
      </c>
    </row>
    <row r="543" spans="1:78" x14ac:dyDescent="0.3">
      <c r="A543" s="32">
        <f t="shared" si="124"/>
        <v>45816</v>
      </c>
      <c r="B543" s="1">
        <v>45816.833541666667</v>
      </c>
      <c r="C543" t="s">
        <v>60</v>
      </c>
      <c r="D543" t="s">
        <v>60</v>
      </c>
      <c r="E543" t="s">
        <v>60</v>
      </c>
      <c r="F543" t="s">
        <v>61</v>
      </c>
      <c r="G543" t="s">
        <v>62</v>
      </c>
      <c r="H543" t="s">
        <v>63</v>
      </c>
      <c r="I543" t="s">
        <v>79</v>
      </c>
      <c r="J543" t="s">
        <v>65</v>
      </c>
      <c r="K543" t="s">
        <v>66</v>
      </c>
      <c r="L543">
        <v>15</v>
      </c>
      <c r="M543">
        <v>3</v>
      </c>
      <c r="N543">
        <v>168</v>
      </c>
      <c r="O543">
        <v>3584</v>
      </c>
      <c r="P543" t="s">
        <v>247</v>
      </c>
      <c r="Q543" s="1">
        <v>45786.607561493052</v>
      </c>
      <c r="R543">
        <v>60.1</v>
      </c>
      <c r="S543">
        <v>21.341999999999999</v>
      </c>
      <c r="T543">
        <v>2.8159999999999998</v>
      </c>
      <c r="U543">
        <v>6728</v>
      </c>
      <c r="V543">
        <v>84</v>
      </c>
      <c r="W543">
        <v>2308</v>
      </c>
      <c r="X543">
        <v>1397</v>
      </c>
      <c r="Y543">
        <v>0</v>
      </c>
      <c r="Z543">
        <v>12</v>
      </c>
      <c r="AA543">
        <v>2</v>
      </c>
      <c r="AB543">
        <v>193</v>
      </c>
      <c r="AC543">
        <v>104</v>
      </c>
      <c r="AD543">
        <v>32.159999999999997</v>
      </c>
      <c r="AE543">
        <v>49.898541999999999</v>
      </c>
      <c r="AF543">
        <v>81</v>
      </c>
      <c r="AG543">
        <v>4.7</v>
      </c>
      <c r="AH543">
        <v>4.9000000000000004</v>
      </c>
      <c r="AI543">
        <v>6.5</v>
      </c>
      <c r="AJ543">
        <v>2.8</v>
      </c>
      <c r="AK543">
        <v>0</v>
      </c>
      <c r="AL543">
        <v>0</v>
      </c>
      <c r="AM543">
        <v>2.4700000000000002</v>
      </c>
      <c r="AN543">
        <v>53.515000000000001</v>
      </c>
      <c r="AO543">
        <v>1.248</v>
      </c>
      <c r="AP543">
        <v>34.304000000000002</v>
      </c>
      <c r="AQ543">
        <v>0.216</v>
      </c>
      <c r="AR543">
        <v>0</v>
      </c>
      <c r="AS543">
        <v>19.966999999999999</v>
      </c>
      <c r="AT543">
        <v>90.45</v>
      </c>
      <c r="AU543">
        <v>5.2480000000000002</v>
      </c>
      <c r="AV543">
        <v>5.4720000000000004</v>
      </c>
      <c r="AW543">
        <v>7.258</v>
      </c>
      <c r="AX543">
        <v>3.1269999999999998</v>
      </c>
      <c r="AY543">
        <v>0</v>
      </c>
      <c r="AZ543">
        <v>0</v>
      </c>
      <c r="BA543">
        <v>575</v>
      </c>
      <c r="BB543">
        <v>0</v>
      </c>
      <c r="BC543" t="s">
        <v>74</v>
      </c>
      <c r="BD543">
        <v>0</v>
      </c>
      <c r="BE543" t="s">
        <v>68</v>
      </c>
      <c r="BF543" t="s">
        <v>75</v>
      </c>
      <c r="BG543">
        <v>1.1399999999999999</v>
      </c>
      <c r="BH543">
        <v>0</v>
      </c>
      <c r="BI543" s="1">
        <v>45823.877712766203</v>
      </c>
      <c r="BJ543">
        <v>3.6</v>
      </c>
      <c r="BK543">
        <v>0.78220000000000001</v>
      </c>
      <c r="BL543" s="36">
        <f>HLOOKUP($A543,차량별코스!$E$1:$AZ$20,_xlfn.XLOOKUP(탕데이터!$I543,차량별코스!$D$2:$D$20,차량별코스!$A$2:$A$20),0)</f>
        <v>9</v>
      </c>
      <c r="BM543">
        <f t="shared" si="125"/>
        <v>3564.0039999999995</v>
      </c>
      <c r="BN543">
        <f t="shared" si="126"/>
        <v>333.03899999999999</v>
      </c>
      <c r="BO543">
        <f>IF(COUNTIFS($BL$2:$BL543,$BL543,$O$2:$O543,$O543,$G$2:$G543,$G543)=1,_xlfn.MAXIFS($BO$2:$BO542,$O$2:$O542,$O543,$G$2:$G542,$G543)+1,_xlfn.MAXIFS($BO$2:$BO542,$O$2:$O542,$O543,$G$2:$G542,$G543))</f>
        <v>6</v>
      </c>
      <c r="BP543">
        <f t="shared" si="127"/>
        <v>3057.6800000000003</v>
      </c>
      <c r="BQ543">
        <f t="shared" si="128"/>
        <v>316.21600000000001</v>
      </c>
      <c r="BR543">
        <f t="shared" si="129"/>
        <v>329.67200000000003</v>
      </c>
      <c r="BS543">
        <f t="shared" si="130"/>
        <v>437.32</v>
      </c>
      <c r="BT543">
        <f t="shared" si="131"/>
        <v>188.38399999999999</v>
      </c>
      <c r="BU543">
        <f t="shared" si="132"/>
        <v>0</v>
      </c>
      <c r="BV543">
        <f t="shared" si="133"/>
        <v>0</v>
      </c>
      <c r="BW543">
        <f t="shared" si="134"/>
        <v>4329.2719999999999</v>
      </c>
      <c r="BX543">
        <f t="shared" si="135"/>
        <v>3584</v>
      </c>
      <c r="BY543" t="str">
        <f t="shared" si="136"/>
        <v>직행1</v>
      </c>
      <c r="BZ543">
        <f t="shared" si="137"/>
        <v>9</v>
      </c>
    </row>
    <row r="544" spans="1:78" x14ac:dyDescent="0.3">
      <c r="A544" s="32">
        <f t="shared" si="124"/>
        <v>45817</v>
      </c>
      <c r="B544" s="1">
        <v>45817.304513888892</v>
      </c>
      <c r="C544" t="s">
        <v>60</v>
      </c>
      <c r="D544" t="s">
        <v>60</v>
      </c>
      <c r="E544" t="s">
        <v>60</v>
      </c>
      <c r="F544" t="s">
        <v>61</v>
      </c>
      <c r="G544" t="s">
        <v>62</v>
      </c>
      <c r="H544" t="s">
        <v>63</v>
      </c>
      <c r="I544" t="s">
        <v>79</v>
      </c>
      <c r="J544" t="s">
        <v>65</v>
      </c>
      <c r="K544" t="s">
        <v>66</v>
      </c>
      <c r="L544">
        <v>15</v>
      </c>
      <c r="M544">
        <v>3</v>
      </c>
      <c r="N544">
        <v>168</v>
      </c>
      <c r="O544">
        <v>3584</v>
      </c>
      <c r="P544" t="s">
        <v>247</v>
      </c>
      <c r="Q544" s="1">
        <v>45786.607561493052</v>
      </c>
      <c r="R544">
        <v>46.993000000000002</v>
      </c>
      <c r="S544">
        <v>14.314</v>
      </c>
      <c r="T544">
        <v>3.2829999999999999</v>
      </c>
      <c r="U544">
        <v>3916</v>
      </c>
      <c r="V544">
        <v>83</v>
      </c>
      <c r="W544">
        <v>567</v>
      </c>
      <c r="X544">
        <v>1206</v>
      </c>
      <c r="Y544">
        <v>0</v>
      </c>
      <c r="Z544">
        <v>15</v>
      </c>
      <c r="AA544">
        <v>0</v>
      </c>
      <c r="AB544">
        <v>0</v>
      </c>
      <c r="AC544">
        <v>94</v>
      </c>
      <c r="AD544">
        <v>43.2</v>
      </c>
      <c r="AE544">
        <v>51.798786999999997</v>
      </c>
      <c r="AF544">
        <v>93.5</v>
      </c>
      <c r="AG544">
        <v>1.3</v>
      </c>
      <c r="AH544">
        <v>1.7</v>
      </c>
      <c r="AI544">
        <v>2</v>
      </c>
      <c r="AJ544">
        <v>1.4</v>
      </c>
      <c r="AK544">
        <v>0</v>
      </c>
      <c r="AL544">
        <v>0</v>
      </c>
      <c r="AM544">
        <v>2.88</v>
      </c>
      <c r="AN544">
        <v>46.956000000000003</v>
      </c>
      <c r="AO544">
        <v>2.1190000000000002</v>
      </c>
      <c r="AP544">
        <v>14.478999999999999</v>
      </c>
      <c r="AQ544">
        <v>0.255</v>
      </c>
      <c r="AR544">
        <v>0</v>
      </c>
      <c r="AS544">
        <v>31.92</v>
      </c>
      <c r="AT544">
        <v>60.774999999999999</v>
      </c>
      <c r="AU544">
        <v>0.84499999999999997</v>
      </c>
      <c r="AV544">
        <v>1.105</v>
      </c>
      <c r="AW544">
        <v>1.3</v>
      </c>
      <c r="AX544">
        <v>0.91</v>
      </c>
      <c r="AY544">
        <v>0</v>
      </c>
      <c r="AZ544">
        <v>0</v>
      </c>
      <c r="BA544">
        <v>232</v>
      </c>
      <c r="BB544">
        <v>0</v>
      </c>
      <c r="BC544" t="s">
        <v>74</v>
      </c>
      <c r="BD544">
        <v>0</v>
      </c>
      <c r="BE544" t="s">
        <v>68</v>
      </c>
      <c r="BF544" t="s">
        <v>75</v>
      </c>
      <c r="BG544">
        <v>1.1399999999999999</v>
      </c>
      <c r="BH544">
        <v>0</v>
      </c>
      <c r="BI544" s="1">
        <v>45823.877712766203</v>
      </c>
      <c r="BJ544">
        <v>3.6</v>
      </c>
      <c r="BK544">
        <v>0.91190000000000004</v>
      </c>
      <c r="BL544" s="36">
        <f>HLOOKUP($A544,차량별코스!$E$1:$AZ$20,_xlfn.XLOOKUP(탕데이터!$I544,차량별코스!$D$2:$D$20,차량별코스!$A$2:$A$20),0)</f>
        <v>10</v>
      </c>
      <c r="BM544">
        <f t="shared" si="125"/>
        <v>3564.0039999999995</v>
      </c>
      <c r="BN544">
        <f t="shared" si="126"/>
        <v>275.90100000000001</v>
      </c>
      <c r="BO544">
        <f>IF(COUNTIFS($BL$2:$BL544,$BL544,$O$2:$O544,$O544,$G$2:$G544,$G544)=1,_xlfn.MAXIFS($BO$2:$BO543,$O$2:$O543,$O544,$G$2:$G543,$G544)+1,_xlfn.MAXIFS($BO$2:$BO543,$O$2:$O543,$O544,$G$2:$G543,$G544))</f>
        <v>7</v>
      </c>
      <c r="BP544">
        <f t="shared" si="127"/>
        <v>3011.46</v>
      </c>
      <c r="BQ544">
        <f t="shared" si="128"/>
        <v>50.908000000000001</v>
      </c>
      <c r="BR544">
        <f t="shared" si="129"/>
        <v>66.572000000000003</v>
      </c>
      <c r="BS544">
        <f t="shared" si="130"/>
        <v>78.320000000000007</v>
      </c>
      <c r="BT544">
        <f t="shared" si="131"/>
        <v>54.823999999999991</v>
      </c>
      <c r="BU544">
        <f t="shared" si="132"/>
        <v>0</v>
      </c>
      <c r="BV544">
        <f t="shared" si="133"/>
        <v>0</v>
      </c>
      <c r="BW544">
        <f t="shared" si="134"/>
        <v>3262.0840000000003</v>
      </c>
      <c r="BX544">
        <f t="shared" si="135"/>
        <v>3584</v>
      </c>
      <c r="BY544" t="str">
        <f t="shared" si="136"/>
        <v>직행1</v>
      </c>
      <c r="BZ544">
        <f t="shared" si="137"/>
        <v>10</v>
      </c>
    </row>
    <row r="545" spans="1:78" x14ac:dyDescent="0.3">
      <c r="A545" s="32">
        <f t="shared" si="124"/>
        <v>45817</v>
      </c>
      <c r="B545" s="1">
        <v>45817.509062500001</v>
      </c>
      <c r="C545" t="s">
        <v>60</v>
      </c>
      <c r="D545" t="s">
        <v>60</v>
      </c>
      <c r="E545" t="s">
        <v>60</v>
      </c>
      <c r="F545" t="s">
        <v>61</v>
      </c>
      <c r="G545" t="s">
        <v>62</v>
      </c>
      <c r="H545" t="s">
        <v>63</v>
      </c>
      <c r="I545" t="s">
        <v>79</v>
      </c>
      <c r="J545" t="s">
        <v>65</v>
      </c>
      <c r="K545" t="s">
        <v>66</v>
      </c>
      <c r="L545">
        <v>15</v>
      </c>
      <c r="M545">
        <v>3</v>
      </c>
      <c r="N545">
        <v>168</v>
      </c>
      <c r="O545">
        <v>3584</v>
      </c>
      <c r="P545" t="s">
        <v>247</v>
      </c>
      <c r="Q545" s="1">
        <v>45786.607561493052</v>
      </c>
      <c r="R545">
        <v>114.755</v>
      </c>
      <c r="S545">
        <v>46.179000000000002</v>
      </c>
      <c r="T545">
        <v>2.4849999999999999</v>
      </c>
      <c r="U545">
        <v>12935</v>
      </c>
      <c r="V545">
        <v>90</v>
      </c>
      <c r="W545">
        <v>3961</v>
      </c>
      <c r="X545">
        <v>2976</v>
      </c>
      <c r="Y545">
        <v>3</v>
      </c>
      <c r="Z545">
        <v>33</v>
      </c>
      <c r="AA545">
        <v>1</v>
      </c>
      <c r="AB545">
        <v>1286</v>
      </c>
      <c r="AC545">
        <v>98</v>
      </c>
      <c r="AD545">
        <v>31.94</v>
      </c>
      <c r="AE545">
        <v>46.501345999999998</v>
      </c>
      <c r="AF545">
        <v>58.3</v>
      </c>
      <c r="AG545">
        <v>11.3</v>
      </c>
      <c r="AH545">
        <v>15.4</v>
      </c>
      <c r="AI545">
        <v>12.5</v>
      </c>
      <c r="AJ545">
        <v>2.5</v>
      </c>
      <c r="AK545">
        <v>0</v>
      </c>
      <c r="AL545">
        <v>0</v>
      </c>
      <c r="AM545">
        <v>2.1800000000000002</v>
      </c>
      <c r="AN545">
        <v>57.063000000000002</v>
      </c>
      <c r="AO545">
        <v>0.69599999999999995</v>
      </c>
      <c r="AP545">
        <v>30.622</v>
      </c>
      <c r="AQ545">
        <v>0.253</v>
      </c>
      <c r="AR545">
        <v>2.6139999999999999</v>
      </c>
      <c r="AS545">
        <v>28.757000000000001</v>
      </c>
      <c r="AT545">
        <v>125.345</v>
      </c>
      <c r="AU545">
        <v>24.295000000000002</v>
      </c>
      <c r="AV545">
        <v>33.11</v>
      </c>
      <c r="AW545">
        <v>26.875</v>
      </c>
      <c r="AX545">
        <v>5.375</v>
      </c>
      <c r="AY545">
        <v>0</v>
      </c>
      <c r="AZ545">
        <v>0</v>
      </c>
      <c r="BA545">
        <v>1116</v>
      </c>
      <c r="BB545">
        <v>0</v>
      </c>
      <c r="BC545" t="s">
        <v>74</v>
      </c>
      <c r="BD545">
        <v>0</v>
      </c>
      <c r="BE545" t="s">
        <v>68</v>
      </c>
      <c r="BF545" t="s">
        <v>75</v>
      </c>
      <c r="BG545">
        <v>1.1399999999999999</v>
      </c>
      <c r="BH545">
        <v>0</v>
      </c>
      <c r="BI545" s="1">
        <v>45823.877712766203</v>
      </c>
      <c r="BJ545">
        <v>3.6</v>
      </c>
      <c r="BK545">
        <v>0.69030000000000002</v>
      </c>
      <c r="BL545" s="36">
        <f>HLOOKUP($A545,차량별코스!$E$1:$AZ$20,_xlfn.XLOOKUP(탕데이터!$I545,차량별코스!$D$2:$D$20,차량별코스!$A$2:$A$20),0)</f>
        <v>10</v>
      </c>
      <c r="BM545">
        <f t="shared" si="125"/>
        <v>3564.0039999999995</v>
      </c>
      <c r="BN545">
        <f t="shared" si="126"/>
        <v>275.90100000000001</v>
      </c>
      <c r="BO545">
        <f>IF(COUNTIFS($BL$2:$BL545,$BL545,$O$2:$O545,$O545,$G$2:$G545,$G545)=1,_xlfn.MAXIFS($BO$2:$BO544,$O$2:$O544,$O545,$G$2:$G544,$G545)+1,_xlfn.MAXIFS($BO$2:$BO544,$O$2:$O544,$O545,$G$2:$G544,$G545))</f>
        <v>7</v>
      </c>
      <c r="BP545">
        <f t="shared" si="127"/>
        <v>3490.1049999999996</v>
      </c>
      <c r="BQ545">
        <f t="shared" si="128"/>
        <v>1461.655</v>
      </c>
      <c r="BR545">
        <f t="shared" si="129"/>
        <v>1991.99</v>
      </c>
      <c r="BS545">
        <f t="shared" si="130"/>
        <v>1616.875</v>
      </c>
      <c r="BT545">
        <f t="shared" si="131"/>
        <v>323.375</v>
      </c>
      <c r="BU545">
        <f t="shared" si="132"/>
        <v>0</v>
      </c>
      <c r="BV545">
        <f t="shared" si="133"/>
        <v>0</v>
      </c>
      <c r="BW545">
        <f t="shared" si="134"/>
        <v>8884</v>
      </c>
      <c r="BX545">
        <f t="shared" si="135"/>
        <v>3584</v>
      </c>
      <c r="BY545" t="str">
        <f t="shared" si="136"/>
        <v>직행1</v>
      </c>
      <c r="BZ545">
        <f t="shared" si="137"/>
        <v>10</v>
      </c>
    </row>
    <row r="546" spans="1:78" x14ac:dyDescent="0.3">
      <c r="A546" s="32">
        <f t="shared" si="124"/>
        <v>45817</v>
      </c>
      <c r="B546" s="1">
        <v>45817.776388888888</v>
      </c>
      <c r="C546" t="s">
        <v>60</v>
      </c>
      <c r="D546" t="s">
        <v>60</v>
      </c>
      <c r="E546" t="s">
        <v>60</v>
      </c>
      <c r="F546" t="s">
        <v>61</v>
      </c>
      <c r="G546" t="s">
        <v>62</v>
      </c>
      <c r="H546" t="s">
        <v>63</v>
      </c>
      <c r="I546" t="s">
        <v>79</v>
      </c>
      <c r="J546" t="s">
        <v>65</v>
      </c>
      <c r="K546" t="s">
        <v>66</v>
      </c>
      <c r="L546">
        <v>15</v>
      </c>
      <c r="M546">
        <v>3</v>
      </c>
      <c r="N546">
        <v>168</v>
      </c>
      <c r="O546">
        <v>3584</v>
      </c>
      <c r="P546" t="s">
        <v>247</v>
      </c>
      <c r="Q546" s="1">
        <v>45786.607561493052</v>
      </c>
      <c r="R546">
        <v>114.15300000000001</v>
      </c>
      <c r="S546">
        <v>36.954999999999998</v>
      </c>
      <c r="T546">
        <v>3.089</v>
      </c>
      <c r="U546">
        <v>11108</v>
      </c>
      <c r="V546">
        <v>10</v>
      </c>
      <c r="W546">
        <v>2966</v>
      </c>
      <c r="X546">
        <v>2821</v>
      </c>
      <c r="Y546">
        <v>2</v>
      </c>
      <c r="Z546">
        <v>40</v>
      </c>
      <c r="AA546">
        <v>1</v>
      </c>
      <c r="AB546">
        <v>381</v>
      </c>
      <c r="AC546">
        <v>102</v>
      </c>
      <c r="AD546">
        <v>37</v>
      </c>
      <c r="AE546">
        <v>50.534996999999997</v>
      </c>
      <c r="AF546">
        <v>86.3</v>
      </c>
      <c r="AG546">
        <v>3.3</v>
      </c>
      <c r="AH546">
        <v>4.0999999999999996</v>
      </c>
      <c r="AI546">
        <v>3.6</v>
      </c>
      <c r="AJ546">
        <v>2.7</v>
      </c>
      <c r="AK546">
        <v>0</v>
      </c>
      <c r="AL546">
        <v>0</v>
      </c>
      <c r="AM546">
        <v>2.71</v>
      </c>
      <c r="AN546">
        <v>49.003999999999998</v>
      </c>
      <c r="AO546">
        <v>0.09</v>
      </c>
      <c r="AP546">
        <v>26.701000000000001</v>
      </c>
      <c r="AQ546">
        <v>0.245</v>
      </c>
      <c r="AR546">
        <v>1.752</v>
      </c>
      <c r="AS546">
        <v>35.040999999999997</v>
      </c>
      <c r="AT546">
        <v>159.655</v>
      </c>
      <c r="AU546">
        <v>6.1050000000000004</v>
      </c>
      <c r="AV546">
        <v>7.585</v>
      </c>
      <c r="AW546">
        <v>6.66</v>
      </c>
      <c r="AX546">
        <v>4.9950000000000001</v>
      </c>
      <c r="AY546">
        <v>0</v>
      </c>
      <c r="AZ546">
        <v>0</v>
      </c>
      <c r="BA546">
        <v>1078</v>
      </c>
      <c r="BB546">
        <v>0</v>
      </c>
      <c r="BC546" t="s">
        <v>74</v>
      </c>
      <c r="BD546">
        <v>0</v>
      </c>
      <c r="BE546" t="s">
        <v>68</v>
      </c>
      <c r="BF546" t="s">
        <v>75</v>
      </c>
      <c r="BG546">
        <v>1.1399999999999999</v>
      </c>
      <c r="BH546">
        <v>0</v>
      </c>
      <c r="BI546" s="1">
        <v>45823.877712766203</v>
      </c>
      <c r="BJ546">
        <v>3.6</v>
      </c>
      <c r="BK546">
        <v>0.85799999999999998</v>
      </c>
      <c r="BL546" s="36">
        <f>HLOOKUP($A546,차량별코스!$E$1:$AZ$20,_xlfn.XLOOKUP(탕데이터!$I546,차량별코스!$D$2:$D$20,차량별코스!$A$2:$A$20),0)</f>
        <v>10</v>
      </c>
      <c r="BM546">
        <f t="shared" si="125"/>
        <v>3564.0039999999995</v>
      </c>
      <c r="BN546">
        <f t="shared" si="126"/>
        <v>275.90100000000001</v>
      </c>
      <c r="BO546">
        <f>IF(COUNTIFS($BL$2:$BL546,$BL546,$O$2:$O546,$O546,$G$2:$G546,$G546)=1,_xlfn.MAXIFS($BO$2:$BO545,$O$2:$O545,$O546,$G$2:$G545,$G546)+1,_xlfn.MAXIFS($BO$2:$BO545,$O$2:$O545,$O546,$G$2:$G545,$G546))</f>
        <v>7</v>
      </c>
      <c r="BP546">
        <f t="shared" si="127"/>
        <v>6610.2039999999997</v>
      </c>
      <c r="BQ546">
        <f t="shared" si="128"/>
        <v>366.56400000000002</v>
      </c>
      <c r="BR546">
        <f t="shared" si="129"/>
        <v>455.42799999999994</v>
      </c>
      <c r="BS546">
        <f t="shared" si="130"/>
        <v>399.88800000000003</v>
      </c>
      <c r="BT546">
        <f t="shared" si="131"/>
        <v>299.91600000000005</v>
      </c>
      <c r="BU546">
        <f t="shared" si="132"/>
        <v>0</v>
      </c>
      <c r="BV546">
        <f t="shared" si="133"/>
        <v>0</v>
      </c>
      <c r="BW546">
        <f t="shared" si="134"/>
        <v>8132</v>
      </c>
      <c r="BX546">
        <f t="shared" si="135"/>
        <v>3584</v>
      </c>
      <c r="BY546" t="str">
        <f t="shared" si="136"/>
        <v>직행1</v>
      </c>
      <c r="BZ546">
        <f t="shared" si="137"/>
        <v>10</v>
      </c>
    </row>
    <row r="547" spans="1:78" x14ac:dyDescent="0.3">
      <c r="A547" s="32">
        <f t="shared" si="124"/>
        <v>45818</v>
      </c>
      <c r="B547" s="1">
        <v>45818.317708333336</v>
      </c>
      <c r="C547" t="s">
        <v>60</v>
      </c>
      <c r="D547" t="s">
        <v>60</v>
      </c>
      <c r="E547" t="s">
        <v>60</v>
      </c>
      <c r="F547" t="s">
        <v>61</v>
      </c>
      <c r="G547" t="s">
        <v>62</v>
      </c>
      <c r="H547" t="s">
        <v>63</v>
      </c>
      <c r="I547" t="s">
        <v>79</v>
      </c>
      <c r="J547" t="s">
        <v>65</v>
      </c>
      <c r="K547" t="s">
        <v>66</v>
      </c>
      <c r="L547">
        <v>15</v>
      </c>
      <c r="M547">
        <v>3</v>
      </c>
      <c r="N547">
        <v>168</v>
      </c>
      <c r="O547">
        <v>3584</v>
      </c>
      <c r="P547" t="s">
        <v>247</v>
      </c>
      <c r="Q547" s="1">
        <v>45786.607561493052</v>
      </c>
      <c r="R547">
        <v>17.449000000000002</v>
      </c>
      <c r="S547">
        <v>5.1529999999999996</v>
      </c>
      <c r="T547">
        <v>3.3860000000000001</v>
      </c>
      <c r="U547">
        <v>1440</v>
      </c>
      <c r="V547">
        <v>146</v>
      </c>
      <c r="W547">
        <v>196</v>
      </c>
      <c r="X547">
        <v>335</v>
      </c>
      <c r="Y547">
        <v>0</v>
      </c>
      <c r="Z547">
        <v>1</v>
      </c>
      <c r="AA547">
        <v>0</v>
      </c>
      <c r="AB547">
        <v>0</v>
      </c>
      <c r="AC547">
        <v>91</v>
      </c>
      <c r="AD547">
        <v>43.62</v>
      </c>
      <c r="AE547">
        <v>57.209648000000001</v>
      </c>
      <c r="AF547">
        <v>98.5</v>
      </c>
      <c r="AG547">
        <v>0.2</v>
      </c>
      <c r="AH547">
        <v>0.3</v>
      </c>
      <c r="AI547">
        <v>0.7</v>
      </c>
      <c r="AJ547">
        <v>0.3</v>
      </c>
      <c r="AK547">
        <v>0</v>
      </c>
      <c r="AL547">
        <v>0</v>
      </c>
      <c r="AM547">
        <v>2.97</v>
      </c>
      <c r="AN547">
        <v>50.704999999999998</v>
      </c>
      <c r="AO547">
        <v>10.138999999999999</v>
      </c>
      <c r="AP547">
        <v>13.611000000000001</v>
      </c>
      <c r="AQ547">
        <v>0.17199999999999999</v>
      </c>
      <c r="AR547">
        <v>0</v>
      </c>
      <c r="AS547">
        <v>5.7309999999999999</v>
      </c>
      <c r="AT547">
        <v>22.983000000000001</v>
      </c>
      <c r="AU547">
        <v>4.7E-2</v>
      </c>
      <c r="AV547">
        <v>7.0000000000000007E-2</v>
      </c>
      <c r="AW547">
        <v>0.16300000000000001</v>
      </c>
      <c r="AX547">
        <v>7.0000000000000007E-2</v>
      </c>
      <c r="AY547">
        <v>0</v>
      </c>
      <c r="AZ547">
        <v>0</v>
      </c>
      <c r="BA547">
        <v>149</v>
      </c>
      <c r="BB547">
        <v>0</v>
      </c>
      <c r="BC547" t="s">
        <v>74</v>
      </c>
      <c r="BD547">
        <v>0</v>
      </c>
      <c r="BE547" t="s">
        <v>68</v>
      </c>
      <c r="BF547" t="s">
        <v>75</v>
      </c>
      <c r="BG547">
        <v>1.1399999999999999</v>
      </c>
      <c r="BH547">
        <v>0</v>
      </c>
      <c r="BI547" s="1">
        <v>45823.877712766203</v>
      </c>
      <c r="BJ547">
        <v>3.6</v>
      </c>
      <c r="BK547">
        <v>0.94059999999999999</v>
      </c>
      <c r="BL547" s="36">
        <f>HLOOKUP($A547,차량별코스!$E$1:$AZ$20,_xlfn.XLOOKUP(탕데이터!$I547,차량별코스!$D$2:$D$20,차량별코스!$A$2:$A$20),0)</f>
        <v>11</v>
      </c>
      <c r="BM547">
        <f t="shared" si="125"/>
        <v>3564.0039999999995</v>
      </c>
      <c r="BN547">
        <f t="shared" si="126"/>
        <v>417.61399999999992</v>
      </c>
      <c r="BO547">
        <f>IF(COUNTIFS($BL$2:$BL547,$BL547,$O$2:$O547,$O547,$G$2:$G547,$G547)=1,_xlfn.MAXIFS($BO$2:$BO546,$O$2:$O546,$O547,$G$2:$G546,$G547)+1,_xlfn.MAXIFS($BO$2:$BO546,$O$2:$O546,$O547,$G$2:$G546,$G547))</f>
        <v>8</v>
      </c>
      <c r="BP547">
        <f t="shared" si="127"/>
        <v>1076.4000000000001</v>
      </c>
      <c r="BQ547">
        <f t="shared" si="128"/>
        <v>2.88</v>
      </c>
      <c r="BR547">
        <f t="shared" si="129"/>
        <v>4.32</v>
      </c>
      <c r="BS547">
        <f t="shared" si="130"/>
        <v>10.079999999999998</v>
      </c>
      <c r="BT547">
        <f t="shared" si="131"/>
        <v>4.32</v>
      </c>
      <c r="BU547">
        <f t="shared" si="132"/>
        <v>0</v>
      </c>
      <c r="BV547">
        <f t="shared" si="133"/>
        <v>0</v>
      </c>
      <c r="BW547">
        <f t="shared" si="134"/>
        <v>1098</v>
      </c>
      <c r="BX547">
        <f t="shared" si="135"/>
        <v>3584</v>
      </c>
      <c r="BY547" t="str">
        <f t="shared" si="136"/>
        <v>직행1</v>
      </c>
      <c r="BZ547">
        <f t="shared" si="137"/>
        <v>11</v>
      </c>
    </row>
    <row r="548" spans="1:78" x14ac:dyDescent="0.3">
      <c r="A548" s="32">
        <f t="shared" si="124"/>
        <v>45818</v>
      </c>
      <c r="B548" s="1">
        <v>45818.339803240742</v>
      </c>
      <c r="C548" t="s">
        <v>60</v>
      </c>
      <c r="D548" t="s">
        <v>60</v>
      </c>
      <c r="E548" t="s">
        <v>60</v>
      </c>
      <c r="F548" t="s">
        <v>61</v>
      </c>
      <c r="G548" t="s">
        <v>62</v>
      </c>
      <c r="H548" t="s">
        <v>63</v>
      </c>
      <c r="I548" t="s">
        <v>79</v>
      </c>
      <c r="J548" t="s">
        <v>65</v>
      </c>
      <c r="K548" t="s">
        <v>66</v>
      </c>
      <c r="L548">
        <v>15</v>
      </c>
      <c r="M548">
        <v>3</v>
      </c>
      <c r="N548">
        <v>168</v>
      </c>
      <c r="O548">
        <v>3584</v>
      </c>
      <c r="P548" t="s">
        <v>247</v>
      </c>
      <c r="Q548" s="1">
        <v>45786.607561493052</v>
      </c>
      <c r="R548">
        <v>97.350999999999999</v>
      </c>
      <c r="S548">
        <v>35.145000000000003</v>
      </c>
      <c r="T548">
        <v>2.77</v>
      </c>
      <c r="U548">
        <v>9603</v>
      </c>
      <c r="V548">
        <v>80</v>
      </c>
      <c r="W548">
        <v>2087</v>
      </c>
      <c r="X548">
        <v>2625</v>
      </c>
      <c r="Y548">
        <v>1</v>
      </c>
      <c r="Z548">
        <v>44</v>
      </c>
      <c r="AA548">
        <v>0</v>
      </c>
      <c r="AB548">
        <v>0</v>
      </c>
      <c r="AC548">
        <v>96</v>
      </c>
      <c r="AD548">
        <v>36.5</v>
      </c>
      <c r="AE548">
        <v>47.130651</v>
      </c>
      <c r="AF548">
        <v>91.2</v>
      </c>
      <c r="AG548">
        <v>2.2000000000000002</v>
      </c>
      <c r="AH548">
        <v>3.2</v>
      </c>
      <c r="AI548">
        <v>2.9</v>
      </c>
      <c r="AJ548">
        <v>0.4</v>
      </c>
      <c r="AK548">
        <v>0</v>
      </c>
      <c r="AL548">
        <v>0</v>
      </c>
      <c r="AM548">
        <v>2.4300000000000002</v>
      </c>
      <c r="AN548">
        <v>51.113999999999997</v>
      </c>
      <c r="AO548">
        <v>0.83299999999999996</v>
      </c>
      <c r="AP548">
        <v>21.733000000000001</v>
      </c>
      <c r="AQ548">
        <v>0.26700000000000002</v>
      </c>
      <c r="AR548">
        <v>1.0269999999999999</v>
      </c>
      <c r="AS548">
        <v>45.197000000000003</v>
      </c>
      <c r="AT548">
        <v>145.91999999999999</v>
      </c>
      <c r="AU548">
        <v>3.52</v>
      </c>
      <c r="AV548">
        <v>5.12</v>
      </c>
      <c r="AW548">
        <v>4.6399999999999997</v>
      </c>
      <c r="AX548">
        <v>0.64</v>
      </c>
      <c r="AY548">
        <v>0</v>
      </c>
      <c r="AZ548">
        <v>0</v>
      </c>
      <c r="BA548">
        <v>947</v>
      </c>
      <c r="BB548">
        <v>0</v>
      </c>
      <c r="BC548" t="s">
        <v>74</v>
      </c>
      <c r="BD548">
        <v>0</v>
      </c>
      <c r="BE548" t="s">
        <v>68</v>
      </c>
      <c r="BF548" t="s">
        <v>75</v>
      </c>
      <c r="BG548">
        <v>1.1399999999999999</v>
      </c>
      <c r="BH548">
        <v>0</v>
      </c>
      <c r="BI548" s="1">
        <v>45823.877712766203</v>
      </c>
      <c r="BJ548">
        <v>3.6</v>
      </c>
      <c r="BK548">
        <v>0.76939999999999997</v>
      </c>
      <c r="BL548" s="36">
        <f>HLOOKUP($A548,차량별코스!$E$1:$AZ$20,_xlfn.XLOOKUP(탕데이터!$I548,차량별코스!$D$2:$D$20,차량별코스!$A$2:$A$20),0)</f>
        <v>11</v>
      </c>
      <c r="BM548">
        <f t="shared" si="125"/>
        <v>3564.0039999999995</v>
      </c>
      <c r="BN548">
        <f t="shared" si="126"/>
        <v>417.61399999999992</v>
      </c>
      <c r="BO548">
        <f>IF(COUNTIFS($BL$2:$BL548,$BL548,$O$2:$O548,$O548,$G$2:$G548,$G548)=1,_xlfn.MAXIFS($BO$2:$BO547,$O$2:$O547,$O548,$G$2:$G547,$G548)+1,_xlfn.MAXIFS($BO$2:$BO547,$O$2:$O547,$O548,$G$2:$G547,$G548))</f>
        <v>8</v>
      </c>
      <c r="BP548">
        <f t="shared" si="127"/>
        <v>6590.9359999999997</v>
      </c>
      <c r="BQ548">
        <f t="shared" si="128"/>
        <v>211.26600000000002</v>
      </c>
      <c r="BR548">
        <f t="shared" si="129"/>
        <v>307.29599999999999</v>
      </c>
      <c r="BS548">
        <f t="shared" si="130"/>
        <v>278.48699999999997</v>
      </c>
      <c r="BT548">
        <f t="shared" si="131"/>
        <v>38.411999999999999</v>
      </c>
      <c r="BU548">
        <f t="shared" si="132"/>
        <v>0</v>
      </c>
      <c r="BV548">
        <f t="shared" si="133"/>
        <v>0</v>
      </c>
      <c r="BW548">
        <f t="shared" si="134"/>
        <v>7426.3969999999999</v>
      </c>
      <c r="BX548">
        <f t="shared" si="135"/>
        <v>3584</v>
      </c>
      <c r="BY548" t="str">
        <f t="shared" si="136"/>
        <v>직행1</v>
      </c>
      <c r="BZ548">
        <f t="shared" si="137"/>
        <v>11</v>
      </c>
    </row>
    <row r="549" spans="1:78" x14ac:dyDescent="0.3">
      <c r="A549" s="32">
        <f t="shared" si="124"/>
        <v>45818</v>
      </c>
      <c r="B549" s="1">
        <v>45818.470891203702</v>
      </c>
      <c r="C549" t="s">
        <v>60</v>
      </c>
      <c r="D549" t="s">
        <v>60</v>
      </c>
      <c r="E549" t="s">
        <v>60</v>
      </c>
      <c r="F549" t="s">
        <v>61</v>
      </c>
      <c r="G549" t="s">
        <v>62</v>
      </c>
      <c r="H549" t="s">
        <v>63</v>
      </c>
      <c r="I549" t="s">
        <v>79</v>
      </c>
      <c r="J549" t="s">
        <v>65</v>
      </c>
      <c r="K549" t="s">
        <v>66</v>
      </c>
      <c r="L549">
        <v>15</v>
      </c>
      <c r="M549">
        <v>3</v>
      </c>
      <c r="N549">
        <v>168</v>
      </c>
      <c r="O549">
        <v>3584</v>
      </c>
      <c r="P549" t="s">
        <v>247</v>
      </c>
      <c r="Q549" s="1">
        <v>45786.607561493052</v>
      </c>
      <c r="R549">
        <v>36.683999999999997</v>
      </c>
      <c r="S549">
        <v>11.576000000000001</v>
      </c>
      <c r="T549">
        <v>3.169</v>
      </c>
      <c r="U549">
        <v>2636</v>
      </c>
      <c r="V549">
        <v>80</v>
      </c>
      <c r="W549">
        <v>477</v>
      </c>
      <c r="X549">
        <v>613</v>
      </c>
      <c r="Y549">
        <v>0</v>
      </c>
      <c r="Z549">
        <v>4</v>
      </c>
      <c r="AA549">
        <v>0</v>
      </c>
      <c r="AB549">
        <v>0</v>
      </c>
      <c r="AC549">
        <v>106</v>
      </c>
      <c r="AD549">
        <v>50.1</v>
      </c>
      <c r="AE549">
        <v>63.522077000000003</v>
      </c>
      <c r="AF549">
        <v>86.9</v>
      </c>
      <c r="AG549">
        <v>2</v>
      </c>
      <c r="AH549">
        <v>2.7</v>
      </c>
      <c r="AI549">
        <v>2.2999999999999998</v>
      </c>
      <c r="AJ549">
        <v>5.7</v>
      </c>
      <c r="AK549">
        <v>0.6</v>
      </c>
      <c r="AL549">
        <v>0</v>
      </c>
      <c r="AM549">
        <v>2.78</v>
      </c>
      <c r="AN549">
        <v>61.468000000000004</v>
      </c>
      <c r="AO549">
        <v>3.0350000000000001</v>
      </c>
      <c r="AP549">
        <v>18.096</v>
      </c>
      <c r="AQ549">
        <v>0.16400000000000001</v>
      </c>
      <c r="AR549">
        <v>0</v>
      </c>
      <c r="AS549">
        <v>10.904</v>
      </c>
      <c r="AT549">
        <v>37.656999999999996</v>
      </c>
      <c r="AU549">
        <v>0.86699999999999999</v>
      </c>
      <c r="AV549">
        <v>1.17</v>
      </c>
      <c r="AW549">
        <v>0.997</v>
      </c>
      <c r="AX549">
        <v>2.4700000000000002</v>
      </c>
      <c r="AY549">
        <v>0.26</v>
      </c>
      <c r="AZ549">
        <v>0</v>
      </c>
      <c r="BA549">
        <v>346</v>
      </c>
      <c r="BB549">
        <v>0</v>
      </c>
      <c r="BC549" t="s">
        <v>74</v>
      </c>
      <c r="BD549">
        <v>0</v>
      </c>
      <c r="BE549" t="s">
        <v>68</v>
      </c>
      <c r="BF549" t="s">
        <v>75</v>
      </c>
      <c r="BG549">
        <v>1.1399999999999999</v>
      </c>
      <c r="BH549">
        <v>0</v>
      </c>
      <c r="BI549" s="1">
        <v>45823.877712766203</v>
      </c>
      <c r="BJ549">
        <v>3.6</v>
      </c>
      <c r="BK549">
        <v>0.88029999999999997</v>
      </c>
      <c r="BL549" s="36">
        <f>HLOOKUP($A549,차량별코스!$E$1:$AZ$20,_xlfn.XLOOKUP(탕데이터!$I549,차량별코스!$D$2:$D$20,차량별코스!$A$2:$A$20),0)</f>
        <v>11</v>
      </c>
      <c r="BM549">
        <f t="shared" si="125"/>
        <v>3564.0039999999995</v>
      </c>
      <c r="BN549">
        <f t="shared" si="126"/>
        <v>417.61399999999992</v>
      </c>
      <c r="BO549">
        <f>IF(COUNTIFS($BL$2:$BL549,$BL549,$O$2:$O549,$O549,$G$2:$G549,$G549)=1,_xlfn.MAXIFS($BO$2:$BO548,$O$2:$O548,$O549,$G$2:$G548,$G549)+1,_xlfn.MAXIFS($BO$2:$BO548,$O$2:$O548,$O549,$G$2:$G548,$G549))</f>
        <v>8</v>
      </c>
      <c r="BP549">
        <f t="shared" si="127"/>
        <v>1733.6840000000002</v>
      </c>
      <c r="BQ549">
        <f t="shared" si="128"/>
        <v>52.72</v>
      </c>
      <c r="BR549">
        <f t="shared" si="129"/>
        <v>71.172000000000011</v>
      </c>
      <c r="BS549">
        <f t="shared" si="130"/>
        <v>60.628</v>
      </c>
      <c r="BT549">
        <f t="shared" si="131"/>
        <v>150.25200000000001</v>
      </c>
      <c r="BU549">
        <f t="shared" si="132"/>
        <v>15.816000000000001</v>
      </c>
      <c r="BV549">
        <f t="shared" si="133"/>
        <v>0</v>
      </c>
      <c r="BW549">
        <f t="shared" si="134"/>
        <v>2084.2719999999999</v>
      </c>
      <c r="BX549">
        <f t="shared" si="135"/>
        <v>3584</v>
      </c>
      <c r="BY549" t="str">
        <f t="shared" si="136"/>
        <v>직행1</v>
      </c>
      <c r="BZ549">
        <f t="shared" si="137"/>
        <v>11</v>
      </c>
    </row>
    <row r="550" spans="1:78" x14ac:dyDescent="0.3">
      <c r="A550" s="32">
        <f t="shared" si="124"/>
        <v>45818</v>
      </c>
      <c r="B550" s="1">
        <v>45818.536145833335</v>
      </c>
      <c r="C550" t="s">
        <v>60</v>
      </c>
      <c r="D550" t="s">
        <v>60</v>
      </c>
      <c r="E550" t="s">
        <v>60</v>
      </c>
      <c r="F550" t="s">
        <v>61</v>
      </c>
      <c r="G550" t="s">
        <v>62</v>
      </c>
      <c r="H550" t="s">
        <v>63</v>
      </c>
      <c r="I550" t="s">
        <v>79</v>
      </c>
      <c r="J550" t="s">
        <v>65</v>
      </c>
      <c r="K550" t="s">
        <v>66</v>
      </c>
      <c r="L550">
        <v>15</v>
      </c>
      <c r="M550">
        <v>3</v>
      </c>
      <c r="N550">
        <v>168</v>
      </c>
      <c r="O550">
        <v>3584</v>
      </c>
      <c r="P550" t="s">
        <v>247</v>
      </c>
      <c r="Q550" s="1">
        <v>45786.607561493052</v>
      </c>
      <c r="R550">
        <v>37.375</v>
      </c>
      <c r="S550">
        <v>12.278</v>
      </c>
      <c r="T550">
        <v>3.044</v>
      </c>
      <c r="U550">
        <v>3355</v>
      </c>
      <c r="V550">
        <v>91</v>
      </c>
      <c r="W550">
        <v>837</v>
      </c>
      <c r="X550">
        <v>554</v>
      </c>
      <c r="Y550">
        <v>0</v>
      </c>
      <c r="Z550">
        <v>3</v>
      </c>
      <c r="AA550">
        <v>1</v>
      </c>
      <c r="AB550">
        <v>41</v>
      </c>
      <c r="AC550">
        <v>101</v>
      </c>
      <c r="AD550">
        <v>40.1</v>
      </c>
      <c r="AE550">
        <v>55.438785000000003</v>
      </c>
      <c r="AF550">
        <v>94.4</v>
      </c>
      <c r="AG550">
        <v>1.2</v>
      </c>
      <c r="AH550">
        <v>1.2</v>
      </c>
      <c r="AI550">
        <v>0.9</v>
      </c>
      <c r="AJ550">
        <v>2.2999999999999998</v>
      </c>
      <c r="AK550">
        <v>0</v>
      </c>
      <c r="AL550">
        <v>0</v>
      </c>
      <c r="AM550">
        <v>2.67</v>
      </c>
      <c r="AN550">
        <v>55.206000000000003</v>
      </c>
      <c r="AO550">
        <v>2.7120000000000002</v>
      </c>
      <c r="AP550">
        <v>24.948</v>
      </c>
      <c r="AQ550">
        <v>0.13400000000000001</v>
      </c>
      <c r="AR550">
        <v>0</v>
      </c>
      <c r="AS550">
        <v>8.0269999999999992</v>
      </c>
      <c r="AT550">
        <v>51.92</v>
      </c>
      <c r="AU550">
        <v>0.66</v>
      </c>
      <c r="AV550">
        <v>0.66</v>
      </c>
      <c r="AW550">
        <v>0.495</v>
      </c>
      <c r="AX550">
        <v>1.2649999999999999</v>
      </c>
      <c r="AY550">
        <v>0</v>
      </c>
      <c r="AZ550">
        <v>0</v>
      </c>
      <c r="BA550">
        <v>353</v>
      </c>
      <c r="BB550">
        <v>0</v>
      </c>
      <c r="BC550" t="s">
        <v>74</v>
      </c>
      <c r="BD550">
        <v>0</v>
      </c>
      <c r="BE550" t="s">
        <v>68</v>
      </c>
      <c r="BF550" t="s">
        <v>75</v>
      </c>
      <c r="BG550">
        <v>1.1399999999999999</v>
      </c>
      <c r="BH550">
        <v>0</v>
      </c>
      <c r="BI550" s="1">
        <v>45823.877712766203</v>
      </c>
      <c r="BJ550">
        <v>3.6</v>
      </c>
      <c r="BK550">
        <v>0.84560000000000002</v>
      </c>
      <c r="BL550" s="36">
        <f>HLOOKUP($A550,차량별코스!$E$1:$AZ$20,_xlfn.XLOOKUP(탕데이터!$I550,차량별코스!$D$2:$D$20,차량별코스!$A$2:$A$20),0)</f>
        <v>11</v>
      </c>
      <c r="BM550">
        <f t="shared" si="125"/>
        <v>3564.0039999999995</v>
      </c>
      <c r="BN550">
        <f t="shared" si="126"/>
        <v>417.61399999999992</v>
      </c>
      <c r="BO550">
        <f>IF(COUNTIFS($BL$2:$BL550,$BL550,$O$2:$O550,$O550,$G$2:$G550,$G550)=1,_xlfn.MAXIFS($BO$2:$BO549,$O$2:$O549,$O550,$G$2:$G549,$G550)+1,_xlfn.MAXIFS($BO$2:$BO549,$O$2:$O549,$O550,$G$2:$G549,$G550))</f>
        <v>8</v>
      </c>
      <c r="BP550">
        <f t="shared" si="127"/>
        <v>2239.1200000000003</v>
      </c>
      <c r="BQ550">
        <f t="shared" si="128"/>
        <v>40.26</v>
      </c>
      <c r="BR550">
        <f t="shared" si="129"/>
        <v>40.26</v>
      </c>
      <c r="BS550">
        <f t="shared" si="130"/>
        <v>30.195000000000004</v>
      </c>
      <c r="BT550">
        <f t="shared" si="131"/>
        <v>77.164999999999992</v>
      </c>
      <c r="BU550">
        <f t="shared" si="132"/>
        <v>0</v>
      </c>
      <c r="BV550">
        <f t="shared" si="133"/>
        <v>0</v>
      </c>
      <c r="BW550">
        <f t="shared" si="134"/>
        <v>2427.0000000000009</v>
      </c>
      <c r="BX550">
        <f t="shared" si="135"/>
        <v>3584</v>
      </c>
      <c r="BY550" t="str">
        <f t="shared" si="136"/>
        <v>직행1</v>
      </c>
      <c r="BZ550">
        <f t="shared" si="137"/>
        <v>11</v>
      </c>
    </row>
    <row r="551" spans="1:78" x14ac:dyDescent="0.3">
      <c r="A551" s="32">
        <f t="shared" ref="A551:A614" si="138">DATE(YEAR(B551),MONTH(B551),DAY(B551))</f>
        <v>45818</v>
      </c>
      <c r="B551" s="1">
        <v>45818.584687499999</v>
      </c>
      <c r="C551" t="s">
        <v>60</v>
      </c>
      <c r="D551" t="s">
        <v>60</v>
      </c>
      <c r="E551" t="s">
        <v>60</v>
      </c>
      <c r="F551" t="s">
        <v>61</v>
      </c>
      <c r="G551" t="s">
        <v>62</v>
      </c>
      <c r="H551" t="s">
        <v>63</v>
      </c>
      <c r="I551" t="s">
        <v>79</v>
      </c>
      <c r="J551" t="s">
        <v>65</v>
      </c>
      <c r="K551" t="s">
        <v>66</v>
      </c>
      <c r="L551">
        <v>15</v>
      </c>
      <c r="M551">
        <v>3</v>
      </c>
      <c r="N551">
        <v>168</v>
      </c>
      <c r="O551">
        <v>3584</v>
      </c>
      <c r="P551" t="s">
        <v>247</v>
      </c>
      <c r="Q551" s="1">
        <v>45786.607561493052</v>
      </c>
      <c r="R551">
        <v>113.369</v>
      </c>
      <c r="S551">
        <v>45.823999999999998</v>
      </c>
      <c r="T551">
        <v>2.4740000000000002</v>
      </c>
      <c r="U551">
        <v>13773</v>
      </c>
      <c r="V551">
        <v>24</v>
      </c>
      <c r="W551">
        <v>4919</v>
      </c>
      <c r="X551">
        <v>2756</v>
      </c>
      <c r="Y551">
        <v>1</v>
      </c>
      <c r="Z551">
        <v>22</v>
      </c>
      <c r="AA551">
        <v>3</v>
      </c>
      <c r="AB551">
        <v>1445</v>
      </c>
      <c r="AC551">
        <v>94</v>
      </c>
      <c r="AD551">
        <v>29.63</v>
      </c>
      <c r="AE551">
        <v>46.220632999999999</v>
      </c>
      <c r="AF551">
        <v>86.7</v>
      </c>
      <c r="AG551">
        <v>3.7</v>
      </c>
      <c r="AH551">
        <v>4.5999999999999996</v>
      </c>
      <c r="AI551">
        <v>3.3</v>
      </c>
      <c r="AJ551">
        <v>1.7</v>
      </c>
      <c r="AK551">
        <v>0</v>
      </c>
      <c r="AL551">
        <v>0</v>
      </c>
      <c r="AM551">
        <v>2.17</v>
      </c>
      <c r="AN551">
        <v>56.951999999999998</v>
      </c>
      <c r="AO551">
        <v>0.17399999999999999</v>
      </c>
      <c r="AP551">
        <v>35.715000000000003</v>
      </c>
      <c r="AQ551">
        <v>0.23799999999999999</v>
      </c>
      <c r="AR551">
        <v>0.88200000000000001</v>
      </c>
      <c r="AS551">
        <v>19.405999999999999</v>
      </c>
      <c r="AT551">
        <v>197.965</v>
      </c>
      <c r="AU551">
        <v>8.4480000000000004</v>
      </c>
      <c r="AV551">
        <v>10.503</v>
      </c>
      <c r="AW551">
        <v>7.5350000000000001</v>
      </c>
      <c r="AX551">
        <v>3.8820000000000001</v>
      </c>
      <c r="AY551">
        <v>0</v>
      </c>
      <c r="AZ551">
        <v>0</v>
      </c>
      <c r="BA551">
        <v>1100</v>
      </c>
      <c r="BB551">
        <v>0</v>
      </c>
      <c r="BC551" t="s">
        <v>74</v>
      </c>
      <c r="BD551">
        <v>0</v>
      </c>
      <c r="BE551" t="s">
        <v>68</v>
      </c>
      <c r="BF551" t="s">
        <v>75</v>
      </c>
      <c r="BG551">
        <v>1.1399999999999999</v>
      </c>
      <c r="BH551">
        <v>0</v>
      </c>
      <c r="BI551" s="1">
        <v>45823.877712766203</v>
      </c>
      <c r="BJ551">
        <v>3.6</v>
      </c>
      <c r="BK551">
        <v>0.68720000000000003</v>
      </c>
      <c r="BL551" s="36">
        <f>HLOOKUP($A551,차량별코스!$E$1:$AZ$20,_xlfn.XLOOKUP(탕데이터!$I551,차량별코스!$D$2:$D$20,차량별코스!$A$2:$A$20),0)</f>
        <v>11</v>
      </c>
      <c r="BM551">
        <f t="shared" si="125"/>
        <v>3564.0039999999995</v>
      </c>
      <c r="BN551">
        <f t="shared" si="126"/>
        <v>417.61399999999992</v>
      </c>
      <c r="BO551">
        <f>IF(COUNTIFS($BL$2:$BL551,$BL551,$O$2:$O551,$O551,$G$2:$G551,$G551)=1,_xlfn.MAXIFS($BO$2:$BO550,$O$2:$O550,$O551,$G$2:$G550,$G551)+1,_xlfn.MAXIFS($BO$2:$BO550,$O$2:$O550,$O551,$G$2:$G550,$G551))</f>
        <v>8</v>
      </c>
      <c r="BP551">
        <f t="shared" si="127"/>
        <v>6998.1910000000007</v>
      </c>
      <c r="BQ551">
        <f t="shared" si="128"/>
        <v>509.60100000000006</v>
      </c>
      <c r="BR551">
        <f t="shared" si="129"/>
        <v>633.55799999999999</v>
      </c>
      <c r="BS551">
        <f t="shared" si="130"/>
        <v>454.50900000000001</v>
      </c>
      <c r="BT551">
        <f t="shared" si="131"/>
        <v>234.14100000000002</v>
      </c>
      <c r="BU551">
        <f t="shared" si="132"/>
        <v>0</v>
      </c>
      <c r="BV551">
        <f t="shared" si="133"/>
        <v>0</v>
      </c>
      <c r="BW551">
        <f t="shared" si="134"/>
        <v>8830</v>
      </c>
      <c r="BX551">
        <f t="shared" si="135"/>
        <v>3584</v>
      </c>
      <c r="BY551" t="str">
        <f t="shared" si="136"/>
        <v>직행1</v>
      </c>
      <c r="BZ551">
        <f t="shared" si="137"/>
        <v>11</v>
      </c>
    </row>
    <row r="552" spans="1:78" x14ac:dyDescent="0.3">
      <c r="A552" s="32">
        <f t="shared" si="138"/>
        <v>45818</v>
      </c>
      <c r="B552" s="1">
        <v>45818.800937499997</v>
      </c>
      <c r="C552" t="s">
        <v>60</v>
      </c>
      <c r="D552" t="s">
        <v>60</v>
      </c>
      <c r="E552" t="s">
        <v>60</v>
      </c>
      <c r="F552" t="s">
        <v>61</v>
      </c>
      <c r="G552" t="s">
        <v>62</v>
      </c>
      <c r="H552" t="s">
        <v>63</v>
      </c>
      <c r="I552" t="s">
        <v>79</v>
      </c>
      <c r="J552" t="s">
        <v>65</v>
      </c>
      <c r="K552" t="s">
        <v>66</v>
      </c>
      <c r="L552">
        <v>15</v>
      </c>
      <c r="M552">
        <v>3</v>
      </c>
      <c r="N552">
        <v>168</v>
      </c>
      <c r="O552">
        <v>3584</v>
      </c>
      <c r="P552" t="s">
        <v>247</v>
      </c>
      <c r="Q552" s="1">
        <v>45786.607561493052</v>
      </c>
      <c r="R552">
        <v>17.396000000000001</v>
      </c>
      <c r="S552">
        <v>3.6589999999999998</v>
      </c>
      <c r="T552">
        <v>4.7539999999999996</v>
      </c>
      <c r="U552">
        <v>1366</v>
      </c>
      <c r="V552">
        <v>67</v>
      </c>
      <c r="W552">
        <v>33</v>
      </c>
      <c r="X552">
        <v>369</v>
      </c>
      <c r="Y552">
        <v>0</v>
      </c>
      <c r="Z552">
        <v>0</v>
      </c>
      <c r="AA552">
        <v>0</v>
      </c>
      <c r="AB552">
        <v>0</v>
      </c>
      <c r="AC552">
        <v>73</v>
      </c>
      <c r="AD552">
        <v>45.85</v>
      </c>
      <c r="AE552">
        <v>49.467250999999997</v>
      </c>
      <c r="AF552">
        <v>92.6</v>
      </c>
      <c r="AG552">
        <v>0.9</v>
      </c>
      <c r="AH552">
        <v>2.5</v>
      </c>
      <c r="AI552">
        <v>4</v>
      </c>
      <c r="AJ552">
        <v>0</v>
      </c>
      <c r="AK552">
        <v>0</v>
      </c>
      <c r="AL552">
        <v>0</v>
      </c>
      <c r="AM552">
        <v>4.17</v>
      </c>
      <c r="AN552">
        <v>28.606999999999999</v>
      </c>
      <c r="AO552">
        <v>4.9050000000000002</v>
      </c>
      <c r="AP552">
        <v>2.4159999999999999</v>
      </c>
      <c r="AQ552">
        <v>0.17199999999999999</v>
      </c>
      <c r="AR552">
        <v>0</v>
      </c>
      <c r="AS552">
        <v>0</v>
      </c>
      <c r="AT552">
        <v>20.062999999999999</v>
      </c>
      <c r="AU552">
        <v>0.19500000000000001</v>
      </c>
      <c r="AV552">
        <v>0.54200000000000004</v>
      </c>
      <c r="AW552">
        <v>0.86699999999999999</v>
      </c>
      <c r="AX552">
        <v>0</v>
      </c>
      <c r="AY552">
        <v>0</v>
      </c>
      <c r="AZ552">
        <v>0</v>
      </c>
      <c r="BA552">
        <v>149</v>
      </c>
      <c r="BB552">
        <v>0</v>
      </c>
      <c r="BC552" t="s">
        <v>74</v>
      </c>
      <c r="BD552">
        <v>0</v>
      </c>
      <c r="BE552" t="s">
        <v>68</v>
      </c>
      <c r="BF552" t="s">
        <v>75</v>
      </c>
      <c r="BG552">
        <v>1.1399999999999999</v>
      </c>
      <c r="BH552">
        <v>0</v>
      </c>
      <c r="BI552" s="1">
        <v>45823.877712766203</v>
      </c>
      <c r="BJ552">
        <v>3.6</v>
      </c>
      <c r="BK552">
        <v>1.3206</v>
      </c>
      <c r="BL552" s="36">
        <f>HLOOKUP($A552,차량별코스!$E$1:$AZ$20,_xlfn.XLOOKUP(탕데이터!$I552,차량별코스!$D$2:$D$20,차량별코스!$A$2:$A$20),0)</f>
        <v>11</v>
      </c>
      <c r="BM552">
        <f t="shared" si="125"/>
        <v>3564.0039999999995</v>
      </c>
      <c r="BN552">
        <f t="shared" si="126"/>
        <v>417.61399999999992</v>
      </c>
      <c r="BO552">
        <f>IF(COUNTIFS($BL$2:$BL552,$BL552,$O$2:$O552,$O552,$G$2:$G552,$G552)=1,_xlfn.MAXIFS($BO$2:$BO551,$O$2:$O551,$O552,$G$2:$G551,$G552)+1,_xlfn.MAXIFS($BO$2:$BO551,$O$2:$O551,$O552,$G$2:$G551,$G552))</f>
        <v>8</v>
      </c>
      <c r="BP552">
        <f t="shared" si="127"/>
        <v>1164.9159999999999</v>
      </c>
      <c r="BQ552">
        <f t="shared" si="128"/>
        <v>12.294000000000002</v>
      </c>
      <c r="BR552">
        <f t="shared" si="129"/>
        <v>34.15</v>
      </c>
      <c r="BS552">
        <f t="shared" si="130"/>
        <v>54.64</v>
      </c>
      <c r="BT552">
        <f t="shared" si="131"/>
        <v>0</v>
      </c>
      <c r="BU552">
        <f t="shared" si="132"/>
        <v>0</v>
      </c>
      <c r="BV552">
        <f t="shared" si="133"/>
        <v>0</v>
      </c>
      <c r="BW552">
        <f t="shared" si="134"/>
        <v>1266.0000000000002</v>
      </c>
      <c r="BX552">
        <f t="shared" si="135"/>
        <v>3584</v>
      </c>
      <c r="BY552" t="str">
        <f t="shared" si="136"/>
        <v>직행1</v>
      </c>
      <c r="BZ552">
        <f t="shared" si="137"/>
        <v>11</v>
      </c>
    </row>
    <row r="553" spans="1:78" x14ac:dyDescent="0.3">
      <c r="A553" s="32">
        <f t="shared" si="138"/>
        <v>45818</v>
      </c>
      <c r="B553" s="1">
        <v>45818.821932870371</v>
      </c>
      <c r="C553" t="s">
        <v>60</v>
      </c>
      <c r="D553" t="s">
        <v>60</v>
      </c>
      <c r="E553" t="s">
        <v>60</v>
      </c>
      <c r="F553" t="s">
        <v>61</v>
      </c>
      <c r="G553" t="s">
        <v>62</v>
      </c>
      <c r="H553" t="s">
        <v>63</v>
      </c>
      <c r="I553" t="s">
        <v>79</v>
      </c>
      <c r="J553" t="s">
        <v>65</v>
      </c>
      <c r="K553" t="s">
        <v>66</v>
      </c>
      <c r="L553">
        <v>15</v>
      </c>
      <c r="M553">
        <v>3</v>
      </c>
      <c r="N553">
        <v>168</v>
      </c>
      <c r="O553">
        <v>3584</v>
      </c>
      <c r="P553" t="s">
        <v>247</v>
      </c>
      <c r="Q553" s="1">
        <v>45786.607561493052</v>
      </c>
      <c r="R553">
        <v>30.02</v>
      </c>
      <c r="S553">
        <v>7.9080000000000004</v>
      </c>
      <c r="T553">
        <v>3.7959999999999998</v>
      </c>
      <c r="U553">
        <v>2435</v>
      </c>
      <c r="V553">
        <v>74</v>
      </c>
      <c r="W553">
        <v>177</v>
      </c>
      <c r="X553">
        <v>961</v>
      </c>
      <c r="Y553">
        <v>1</v>
      </c>
      <c r="Z553">
        <v>5</v>
      </c>
      <c r="AA553">
        <v>0</v>
      </c>
      <c r="AB553">
        <v>0</v>
      </c>
      <c r="AC553">
        <v>91</v>
      </c>
      <c r="AD553">
        <v>44.38</v>
      </c>
      <c r="AE553">
        <v>49.483488999999999</v>
      </c>
      <c r="AF553">
        <v>73.900000000000006</v>
      </c>
      <c r="AG553">
        <v>5.7</v>
      </c>
      <c r="AH553">
        <v>9.9</v>
      </c>
      <c r="AI553">
        <v>7.3</v>
      </c>
      <c r="AJ553">
        <v>3.2</v>
      </c>
      <c r="AK553">
        <v>0</v>
      </c>
      <c r="AL553">
        <v>0</v>
      </c>
      <c r="AM553">
        <v>3.33</v>
      </c>
      <c r="AN553">
        <v>37.597000000000001</v>
      </c>
      <c r="AO553">
        <v>3.0390000000000001</v>
      </c>
      <c r="AP553">
        <v>7.2690000000000001</v>
      </c>
      <c r="AQ553">
        <v>0.3</v>
      </c>
      <c r="AR553">
        <v>3.331</v>
      </c>
      <c r="AS553">
        <v>16.655999999999999</v>
      </c>
      <c r="AT553">
        <v>29.56</v>
      </c>
      <c r="AU553">
        <v>2.2799999999999998</v>
      </c>
      <c r="AV553">
        <v>3.96</v>
      </c>
      <c r="AW553">
        <v>2.92</v>
      </c>
      <c r="AX553">
        <v>1.28</v>
      </c>
      <c r="AY553">
        <v>0</v>
      </c>
      <c r="AZ553">
        <v>0</v>
      </c>
      <c r="BA553">
        <v>287</v>
      </c>
      <c r="BB553">
        <v>5</v>
      </c>
      <c r="BC553" t="s">
        <v>74</v>
      </c>
      <c r="BD553">
        <v>0</v>
      </c>
      <c r="BE553" t="s">
        <v>68</v>
      </c>
      <c r="BF553" t="s">
        <v>75</v>
      </c>
      <c r="BG553">
        <v>1.1399999999999999</v>
      </c>
      <c r="BH553">
        <v>0</v>
      </c>
      <c r="BI553" s="1">
        <v>45823.877712766203</v>
      </c>
      <c r="BJ553">
        <v>3.6</v>
      </c>
      <c r="BK553">
        <v>1.0545</v>
      </c>
      <c r="BL553" s="36">
        <f>HLOOKUP($A553,차량별코스!$E$1:$AZ$20,_xlfn.XLOOKUP(탕데이터!$I553,차량별코스!$D$2:$D$20,차량별코스!$A$2:$A$20),0)</f>
        <v>11</v>
      </c>
      <c r="BM553">
        <f t="shared" si="125"/>
        <v>3564.0039999999995</v>
      </c>
      <c r="BN553">
        <f t="shared" si="126"/>
        <v>417.61399999999992</v>
      </c>
      <c r="BO553">
        <f>IF(COUNTIFS($BL$2:$BL553,$BL553,$O$2:$O553,$O553,$G$2:$G553,$G553)=1,_xlfn.MAXIFS($BO$2:$BO552,$O$2:$O552,$O553,$G$2:$G552,$G553)+1,_xlfn.MAXIFS($BO$2:$BO552,$O$2:$O552,$O553,$G$2:$G552,$G553))</f>
        <v>8</v>
      </c>
      <c r="BP553">
        <f t="shared" si="127"/>
        <v>1548.4650000000001</v>
      </c>
      <c r="BQ553">
        <f t="shared" si="128"/>
        <v>138.79500000000002</v>
      </c>
      <c r="BR553">
        <f t="shared" si="129"/>
        <v>241.065</v>
      </c>
      <c r="BS553">
        <f t="shared" si="130"/>
        <v>177.755</v>
      </c>
      <c r="BT553">
        <f t="shared" si="131"/>
        <v>77.92</v>
      </c>
      <c r="BU553">
        <f t="shared" si="132"/>
        <v>0</v>
      </c>
      <c r="BV553">
        <f t="shared" si="133"/>
        <v>0</v>
      </c>
      <c r="BW553">
        <f t="shared" si="134"/>
        <v>2184.0000000000005</v>
      </c>
      <c r="BX553">
        <f t="shared" si="135"/>
        <v>3584</v>
      </c>
      <c r="BY553" t="str">
        <f t="shared" si="136"/>
        <v>직행1</v>
      </c>
      <c r="BZ553">
        <f t="shared" si="137"/>
        <v>11</v>
      </c>
    </row>
    <row r="554" spans="1:78" x14ac:dyDescent="0.3">
      <c r="A554" s="32">
        <f t="shared" si="138"/>
        <v>45818</v>
      </c>
      <c r="B554" s="1">
        <v>45818.853518518517</v>
      </c>
      <c r="C554" t="s">
        <v>60</v>
      </c>
      <c r="D554" t="s">
        <v>60</v>
      </c>
      <c r="E554" t="s">
        <v>60</v>
      </c>
      <c r="F554" t="s">
        <v>61</v>
      </c>
      <c r="G554" t="s">
        <v>62</v>
      </c>
      <c r="H554" t="s">
        <v>63</v>
      </c>
      <c r="I554" t="s">
        <v>79</v>
      </c>
      <c r="J554" t="s">
        <v>65</v>
      </c>
      <c r="K554" t="s">
        <v>66</v>
      </c>
      <c r="L554">
        <v>15</v>
      </c>
      <c r="M554">
        <v>3</v>
      </c>
      <c r="N554">
        <v>168</v>
      </c>
      <c r="O554">
        <v>3584</v>
      </c>
      <c r="P554" t="s">
        <v>247</v>
      </c>
      <c r="Q554" s="1">
        <v>45786.607561493052</v>
      </c>
      <c r="R554">
        <v>67.97</v>
      </c>
      <c r="S554">
        <v>20.85</v>
      </c>
      <c r="T554">
        <v>3.26</v>
      </c>
      <c r="U554">
        <v>6253</v>
      </c>
      <c r="V554">
        <v>44</v>
      </c>
      <c r="W554">
        <v>1053</v>
      </c>
      <c r="X554">
        <v>1808</v>
      </c>
      <c r="Y554">
        <v>1</v>
      </c>
      <c r="Z554">
        <v>22</v>
      </c>
      <c r="AA554">
        <v>0</v>
      </c>
      <c r="AB554">
        <v>0</v>
      </c>
      <c r="AC554">
        <v>99</v>
      </c>
      <c r="AD554">
        <v>39.130000000000003</v>
      </c>
      <c r="AE554">
        <v>47.457726000000001</v>
      </c>
      <c r="AF554">
        <v>79.900000000000006</v>
      </c>
      <c r="AG554">
        <v>5.6</v>
      </c>
      <c r="AH554">
        <v>7.5</v>
      </c>
      <c r="AI554">
        <v>5.2</v>
      </c>
      <c r="AJ554">
        <v>1.9</v>
      </c>
      <c r="AK554">
        <v>0</v>
      </c>
      <c r="AL554">
        <v>0</v>
      </c>
      <c r="AM554">
        <v>2.86</v>
      </c>
      <c r="AN554">
        <v>42.722999999999999</v>
      </c>
      <c r="AO554">
        <v>0.70399999999999996</v>
      </c>
      <c r="AP554">
        <v>16.84</v>
      </c>
      <c r="AQ554">
        <v>0.26500000000000001</v>
      </c>
      <c r="AR554">
        <v>1.4710000000000001</v>
      </c>
      <c r="AS554">
        <v>32.366999999999997</v>
      </c>
      <c r="AT554">
        <v>82.563000000000002</v>
      </c>
      <c r="AU554">
        <v>5.7869999999999999</v>
      </c>
      <c r="AV554">
        <v>7.75</v>
      </c>
      <c r="AW554">
        <v>5.3730000000000002</v>
      </c>
      <c r="AX554">
        <v>1.9630000000000001</v>
      </c>
      <c r="AY554">
        <v>0</v>
      </c>
      <c r="AZ554">
        <v>0</v>
      </c>
      <c r="BA554">
        <v>665</v>
      </c>
      <c r="BB554">
        <v>0</v>
      </c>
      <c r="BC554" t="s">
        <v>74</v>
      </c>
      <c r="BD554">
        <v>0</v>
      </c>
      <c r="BE554" t="s">
        <v>68</v>
      </c>
      <c r="BF554" t="s">
        <v>75</v>
      </c>
      <c r="BG554">
        <v>1.1399999999999999</v>
      </c>
      <c r="BH554">
        <v>0</v>
      </c>
      <c r="BI554" s="1">
        <v>45823.877712766203</v>
      </c>
      <c r="BJ554">
        <v>3.6</v>
      </c>
      <c r="BK554">
        <v>0.90549999999999997</v>
      </c>
      <c r="BL554" s="36">
        <f>HLOOKUP($A554,차량별코스!$E$1:$AZ$20,_xlfn.XLOOKUP(탕데이터!$I554,차량별코스!$D$2:$D$20,차량별코스!$A$2:$A$20),0)</f>
        <v>11</v>
      </c>
      <c r="BM554">
        <f t="shared" si="125"/>
        <v>3564.0039999999995</v>
      </c>
      <c r="BN554">
        <f t="shared" si="126"/>
        <v>417.61399999999992</v>
      </c>
      <c r="BO554">
        <f>IF(COUNTIFS($BL$2:$BL554,$BL554,$O$2:$O554,$O554,$G$2:$G554,$G554)=1,_xlfn.MAXIFS($BO$2:$BO553,$O$2:$O553,$O554,$G$2:$G553,$G554)+1,_xlfn.MAXIFS($BO$2:$BO553,$O$2:$O553,$O554,$G$2:$G553,$G554))</f>
        <v>8</v>
      </c>
      <c r="BP554">
        <f t="shared" si="127"/>
        <v>3899.1469999999999</v>
      </c>
      <c r="BQ554">
        <f t="shared" si="128"/>
        <v>350.16799999999995</v>
      </c>
      <c r="BR554">
        <f t="shared" si="129"/>
        <v>468.97499999999997</v>
      </c>
      <c r="BS554">
        <f t="shared" si="130"/>
        <v>325.15600000000001</v>
      </c>
      <c r="BT554">
        <f t="shared" si="131"/>
        <v>118.807</v>
      </c>
      <c r="BU554">
        <f t="shared" si="132"/>
        <v>0</v>
      </c>
      <c r="BV554">
        <f t="shared" si="133"/>
        <v>0</v>
      </c>
      <c r="BW554">
        <f t="shared" si="134"/>
        <v>5162.2529999999997</v>
      </c>
      <c r="BX554">
        <f t="shared" si="135"/>
        <v>3584</v>
      </c>
      <c r="BY554" t="str">
        <f t="shared" si="136"/>
        <v>직행1</v>
      </c>
      <c r="BZ554">
        <f t="shared" si="137"/>
        <v>11</v>
      </c>
    </row>
    <row r="555" spans="1:78" x14ac:dyDescent="0.3">
      <c r="A555" s="32">
        <f t="shared" si="138"/>
        <v>45819</v>
      </c>
      <c r="B555" s="1">
        <v>45819.325624999998</v>
      </c>
      <c r="C555" t="s">
        <v>60</v>
      </c>
      <c r="D555" t="s">
        <v>60</v>
      </c>
      <c r="E555" t="s">
        <v>60</v>
      </c>
      <c r="F555" t="s">
        <v>61</v>
      </c>
      <c r="G555" t="s">
        <v>62</v>
      </c>
      <c r="H555" t="s">
        <v>63</v>
      </c>
      <c r="I555" t="s">
        <v>79</v>
      </c>
      <c r="J555" t="s">
        <v>65</v>
      </c>
      <c r="K555" t="s">
        <v>66</v>
      </c>
      <c r="L555">
        <v>15</v>
      </c>
      <c r="M555">
        <v>3</v>
      </c>
      <c r="N555">
        <v>168</v>
      </c>
      <c r="O555">
        <v>3584</v>
      </c>
      <c r="P555" t="s">
        <v>247</v>
      </c>
      <c r="Q555" s="1">
        <v>45786.607561493052</v>
      </c>
      <c r="R555">
        <v>59.634999999999998</v>
      </c>
      <c r="S555">
        <v>18.617999999999999</v>
      </c>
      <c r="T555">
        <v>3.2029999999999998</v>
      </c>
      <c r="U555">
        <v>5589</v>
      </c>
      <c r="V555">
        <v>83</v>
      </c>
      <c r="W555">
        <v>1110</v>
      </c>
      <c r="X555">
        <v>1451</v>
      </c>
      <c r="Y555">
        <v>2</v>
      </c>
      <c r="Z555">
        <v>21</v>
      </c>
      <c r="AA555">
        <v>0</v>
      </c>
      <c r="AB555">
        <v>0</v>
      </c>
      <c r="AC555">
        <v>102</v>
      </c>
      <c r="AD555">
        <v>38.409999999999997</v>
      </c>
      <c r="AE555">
        <v>48.836633999999997</v>
      </c>
      <c r="AF555">
        <v>93.3</v>
      </c>
      <c r="AG555">
        <v>1.8</v>
      </c>
      <c r="AH555">
        <v>1.9</v>
      </c>
      <c r="AI555">
        <v>1.8</v>
      </c>
      <c r="AJ555">
        <v>1.2</v>
      </c>
      <c r="AK555">
        <v>0</v>
      </c>
      <c r="AL555">
        <v>0</v>
      </c>
      <c r="AM555">
        <v>2.81</v>
      </c>
      <c r="AN555">
        <v>45.127000000000002</v>
      </c>
      <c r="AO555">
        <v>1.4850000000000001</v>
      </c>
      <c r="AP555">
        <v>19.86</v>
      </c>
      <c r="AQ555">
        <v>0.23499999999999999</v>
      </c>
      <c r="AR555">
        <v>3.3540000000000001</v>
      </c>
      <c r="AS555">
        <v>35.213999999999999</v>
      </c>
      <c r="AT555">
        <v>85.525000000000006</v>
      </c>
      <c r="AU555">
        <v>1.65</v>
      </c>
      <c r="AV555">
        <v>1.742</v>
      </c>
      <c r="AW555">
        <v>1.65</v>
      </c>
      <c r="AX555">
        <v>1.1000000000000001</v>
      </c>
      <c r="AY555">
        <v>0</v>
      </c>
      <c r="AZ555">
        <v>0</v>
      </c>
      <c r="BA555">
        <v>576</v>
      </c>
      <c r="BB555">
        <v>0</v>
      </c>
      <c r="BC555" t="s">
        <v>74</v>
      </c>
      <c r="BD555">
        <v>0</v>
      </c>
      <c r="BE555" t="s">
        <v>68</v>
      </c>
      <c r="BF555" t="s">
        <v>75</v>
      </c>
      <c r="BG555">
        <v>1.1399999999999999</v>
      </c>
      <c r="BH555">
        <v>0</v>
      </c>
      <c r="BI555" s="1">
        <v>45823.877712766203</v>
      </c>
      <c r="BJ555">
        <v>3.6</v>
      </c>
      <c r="BK555">
        <v>0.88970000000000005</v>
      </c>
      <c r="BL555" s="36">
        <f>HLOOKUP($A555,차량별코스!$E$1:$AZ$20,_xlfn.XLOOKUP(탕데이터!$I555,차량별코스!$D$2:$D$20,차량별코스!$A$2:$A$20),0)</f>
        <v>1</v>
      </c>
      <c r="BM555">
        <f t="shared" si="125"/>
        <v>3564.0039999999995</v>
      </c>
      <c r="BN555">
        <f t="shared" si="126"/>
        <v>331.42300000000006</v>
      </c>
      <c r="BO555">
        <f>IF(COUNTIFS($BL$2:$BL555,$BL555,$O$2:$O555,$O555,$G$2:$G555,$G555)=1,_xlfn.MAXIFS($BO$2:$BO554,$O$2:$O554,$O555,$G$2:$G554,$G555)+1,_xlfn.MAXIFS($BO$2:$BO554,$O$2:$O554,$O555,$G$2:$G554,$G555))</f>
        <v>9</v>
      </c>
      <c r="BP555">
        <f t="shared" si="127"/>
        <v>4021.5369999999994</v>
      </c>
      <c r="BQ555">
        <f t="shared" si="128"/>
        <v>100.60200000000002</v>
      </c>
      <c r="BR555">
        <f t="shared" si="129"/>
        <v>106.191</v>
      </c>
      <c r="BS555">
        <f t="shared" si="130"/>
        <v>100.60200000000002</v>
      </c>
      <c r="BT555">
        <f t="shared" si="131"/>
        <v>67.067999999999998</v>
      </c>
      <c r="BU555">
        <f t="shared" si="132"/>
        <v>0</v>
      </c>
      <c r="BV555">
        <f t="shared" si="133"/>
        <v>0</v>
      </c>
      <c r="BW555">
        <f t="shared" si="134"/>
        <v>4395.9999999999991</v>
      </c>
      <c r="BX555">
        <f t="shared" si="135"/>
        <v>3584</v>
      </c>
      <c r="BY555" t="str">
        <f t="shared" si="136"/>
        <v>직행1</v>
      </c>
      <c r="BZ555">
        <f t="shared" si="137"/>
        <v>1</v>
      </c>
    </row>
    <row r="556" spans="1:78" x14ac:dyDescent="0.3">
      <c r="A556" s="32">
        <f t="shared" si="138"/>
        <v>45819</v>
      </c>
      <c r="B556" s="1">
        <v>45819.460555555554</v>
      </c>
      <c r="C556" t="s">
        <v>60</v>
      </c>
      <c r="D556" t="s">
        <v>60</v>
      </c>
      <c r="E556" t="s">
        <v>60</v>
      </c>
      <c r="F556" t="s">
        <v>61</v>
      </c>
      <c r="G556" t="s">
        <v>62</v>
      </c>
      <c r="H556" t="s">
        <v>63</v>
      </c>
      <c r="I556" t="s">
        <v>79</v>
      </c>
      <c r="J556" t="s">
        <v>65</v>
      </c>
      <c r="K556" t="s">
        <v>66</v>
      </c>
      <c r="L556">
        <v>15</v>
      </c>
      <c r="M556">
        <v>3</v>
      </c>
      <c r="N556">
        <v>168</v>
      </c>
      <c r="O556">
        <v>3584</v>
      </c>
      <c r="P556" t="s">
        <v>247</v>
      </c>
      <c r="Q556" s="1">
        <v>45786.607561493052</v>
      </c>
      <c r="R556">
        <v>67.296000000000006</v>
      </c>
      <c r="S556">
        <v>25.12</v>
      </c>
      <c r="T556">
        <v>2.6789999999999998</v>
      </c>
      <c r="U556">
        <v>7026</v>
      </c>
      <c r="V556">
        <v>118</v>
      </c>
      <c r="W556">
        <v>1588</v>
      </c>
      <c r="X556">
        <v>1660</v>
      </c>
      <c r="Y556">
        <v>0</v>
      </c>
      <c r="Z556">
        <v>28</v>
      </c>
      <c r="AA556">
        <v>0</v>
      </c>
      <c r="AB556">
        <v>0</v>
      </c>
      <c r="AC556">
        <v>92</v>
      </c>
      <c r="AD556">
        <v>34.479999999999997</v>
      </c>
      <c r="AE556">
        <v>45.538639000000003</v>
      </c>
      <c r="AF556">
        <v>76.8</v>
      </c>
      <c r="AG556">
        <v>6.2</v>
      </c>
      <c r="AH556">
        <v>9.3000000000000007</v>
      </c>
      <c r="AI556">
        <v>6</v>
      </c>
      <c r="AJ556">
        <v>1.7</v>
      </c>
      <c r="AK556">
        <v>0</v>
      </c>
      <c r="AL556">
        <v>0</v>
      </c>
      <c r="AM556">
        <v>2.35</v>
      </c>
      <c r="AN556">
        <v>51.11</v>
      </c>
      <c r="AO556">
        <v>1.679</v>
      </c>
      <c r="AP556">
        <v>22.602</v>
      </c>
      <c r="AQ556">
        <v>0.23799999999999999</v>
      </c>
      <c r="AR556">
        <v>0</v>
      </c>
      <c r="AS556">
        <v>41.606999999999999</v>
      </c>
      <c r="AT556">
        <v>89.6</v>
      </c>
      <c r="AU556">
        <v>7.2329999999999997</v>
      </c>
      <c r="AV556">
        <v>10.85</v>
      </c>
      <c r="AW556">
        <v>7</v>
      </c>
      <c r="AX556">
        <v>1.9830000000000001</v>
      </c>
      <c r="AY556">
        <v>0</v>
      </c>
      <c r="AZ556">
        <v>0</v>
      </c>
      <c r="BA556">
        <v>656</v>
      </c>
      <c r="BB556">
        <v>0</v>
      </c>
      <c r="BC556" t="s">
        <v>74</v>
      </c>
      <c r="BD556">
        <v>0</v>
      </c>
      <c r="BE556" t="s">
        <v>68</v>
      </c>
      <c r="BF556" t="s">
        <v>75</v>
      </c>
      <c r="BG556">
        <v>1.1399999999999999</v>
      </c>
      <c r="BH556">
        <v>0</v>
      </c>
      <c r="BI556" s="1">
        <v>45823.877712766203</v>
      </c>
      <c r="BJ556">
        <v>3.6</v>
      </c>
      <c r="BK556">
        <v>0.74419999999999997</v>
      </c>
      <c r="BL556" s="36">
        <f>HLOOKUP($A556,차량별코스!$E$1:$AZ$20,_xlfn.XLOOKUP(탕데이터!$I556,차량별코스!$D$2:$D$20,차량별코스!$A$2:$A$20),0)</f>
        <v>1</v>
      </c>
      <c r="BM556">
        <f t="shared" si="125"/>
        <v>3564.0039999999995</v>
      </c>
      <c r="BN556">
        <f t="shared" si="126"/>
        <v>331.42300000000006</v>
      </c>
      <c r="BO556">
        <f>IF(COUNTIFS($BL$2:$BL556,$BL556,$O$2:$O556,$O556,$G$2:$G556,$G556)=1,_xlfn.MAXIFS($BO$2:$BO555,$O$2:$O555,$O556,$G$2:$G555,$G556)+1,_xlfn.MAXIFS($BO$2:$BO555,$O$2:$O555,$O556,$G$2:$G555,$G556))</f>
        <v>9</v>
      </c>
      <c r="BP556">
        <f t="shared" si="127"/>
        <v>3689.9679999999998</v>
      </c>
      <c r="BQ556">
        <f t="shared" si="128"/>
        <v>435.61200000000002</v>
      </c>
      <c r="BR556">
        <f t="shared" si="129"/>
        <v>653.41800000000012</v>
      </c>
      <c r="BS556">
        <f t="shared" si="130"/>
        <v>421.56</v>
      </c>
      <c r="BT556">
        <f t="shared" si="131"/>
        <v>119.44200000000001</v>
      </c>
      <c r="BU556">
        <f t="shared" si="132"/>
        <v>0</v>
      </c>
      <c r="BV556">
        <f t="shared" si="133"/>
        <v>0</v>
      </c>
      <c r="BW556">
        <f t="shared" si="134"/>
        <v>5320</v>
      </c>
      <c r="BX556">
        <f t="shared" si="135"/>
        <v>3584</v>
      </c>
      <c r="BY556" t="str">
        <f t="shared" si="136"/>
        <v>직행1</v>
      </c>
      <c r="BZ556">
        <f t="shared" si="137"/>
        <v>1</v>
      </c>
    </row>
    <row r="557" spans="1:78" x14ac:dyDescent="0.3">
      <c r="A557" s="32">
        <f t="shared" si="138"/>
        <v>45819</v>
      </c>
      <c r="B557" s="1">
        <v>45819.601712962962</v>
      </c>
      <c r="C557" t="s">
        <v>60</v>
      </c>
      <c r="D557" t="s">
        <v>60</v>
      </c>
      <c r="E557" t="s">
        <v>60</v>
      </c>
      <c r="F557" t="s">
        <v>61</v>
      </c>
      <c r="G557" t="s">
        <v>62</v>
      </c>
      <c r="H557" t="s">
        <v>63</v>
      </c>
      <c r="I557" t="s">
        <v>79</v>
      </c>
      <c r="J557" t="s">
        <v>65</v>
      </c>
      <c r="K557" t="s">
        <v>66</v>
      </c>
      <c r="L557">
        <v>15</v>
      </c>
      <c r="M557">
        <v>3</v>
      </c>
      <c r="N557">
        <v>168</v>
      </c>
      <c r="O557">
        <v>3584</v>
      </c>
      <c r="P557" t="s">
        <v>247</v>
      </c>
      <c r="Q557" s="1">
        <v>45786.607561493052</v>
      </c>
      <c r="R557">
        <v>39.506999999999998</v>
      </c>
      <c r="S557">
        <v>15.468999999999999</v>
      </c>
      <c r="T557">
        <v>2.5539999999999998</v>
      </c>
      <c r="U557">
        <v>5010</v>
      </c>
      <c r="V557">
        <v>172</v>
      </c>
      <c r="W557">
        <v>1665</v>
      </c>
      <c r="X557">
        <v>955</v>
      </c>
      <c r="Y557">
        <v>0</v>
      </c>
      <c r="Z557">
        <v>6</v>
      </c>
      <c r="AA557">
        <v>1</v>
      </c>
      <c r="AB557">
        <v>307</v>
      </c>
      <c r="AC557">
        <v>82</v>
      </c>
      <c r="AD557">
        <v>28.39</v>
      </c>
      <c r="AE557">
        <v>44.823568000000002</v>
      </c>
      <c r="AF557">
        <v>92.5</v>
      </c>
      <c r="AG557">
        <v>1.8</v>
      </c>
      <c r="AH557">
        <v>3.1</v>
      </c>
      <c r="AI557">
        <v>2.6</v>
      </c>
      <c r="AJ557">
        <v>0</v>
      </c>
      <c r="AK557">
        <v>0</v>
      </c>
      <c r="AL557">
        <v>0</v>
      </c>
      <c r="AM557">
        <v>2.2400000000000002</v>
      </c>
      <c r="AN557">
        <v>53</v>
      </c>
      <c r="AO557">
        <v>3.4329999999999998</v>
      </c>
      <c r="AP557">
        <v>33.234000000000002</v>
      </c>
      <c r="AQ557">
        <v>0.22800000000000001</v>
      </c>
      <c r="AR557">
        <v>0</v>
      </c>
      <c r="AS557">
        <v>15.186999999999999</v>
      </c>
      <c r="AT557">
        <v>77.082999999999998</v>
      </c>
      <c r="AU557">
        <v>1.5</v>
      </c>
      <c r="AV557">
        <v>2.5830000000000002</v>
      </c>
      <c r="AW557">
        <v>2.1669999999999998</v>
      </c>
      <c r="AX557">
        <v>0</v>
      </c>
      <c r="AY557">
        <v>0</v>
      </c>
      <c r="AZ557">
        <v>0</v>
      </c>
      <c r="BA557">
        <v>358</v>
      </c>
      <c r="BB557">
        <v>0</v>
      </c>
      <c r="BC557" t="s">
        <v>74</v>
      </c>
      <c r="BD557">
        <v>0</v>
      </c>
      <c r="BE557" t="s">
        <v>68</v>
      </c>
      <c r="BF557" t="s">
        <v>75</v>
      </c>
      <c r="BG557">
        <v>1.1399999999999999</v>
      </c>
      <c r="BH557">
        <v>0</v>
      </c>
      <c r="BI557" s="1">
        <v>45823.877712766203</v>
      </c>
      <c r="BJ557">
        <v>3.6</v>
      </c>
      <c r="BK557">
        <v>0.70940000000000003</v>
      </c>
      <c r="BL557" s="36">
        <f>HLOOKUP($A557,차량별코스!$E$1:$AZ$20,_xlfn.XLOOKUP(탕데이터!$I557,차량별코스!$D$2:$D$20,차량별코스!$A$2:$A$20),0)</f>
        <v>1</v>
      </c>
      <c r="BM557">
        <f t="shared" si="125"/>
        <v>3564.0039999999995</v>
      </c>
      <c r="BN557">
        <f t="shared" si="126"/>
        <v>331.42300000000006</v>
      </c>
      <c r="BO557">
        <f>IF(COUNTIFS($BL$2:$BL557,$BL557,$O$2:$O557,$O557,$G$2:$G557,$G557)=1,_xlfn.MAXIFS($BO$2:$BO556,$O$2:$O556,$O557,$G$2:$G556,$G557)+1,_xlfn.MAXIFS($BO$2:$BO556,$O$2:$O556,$O557,$G$2:$G556,$G557))</f>
        <v>9</v>
      </c>
      <c r="BP557">
        <f t="shared" si="127"/>
        <v>2797.25</v>
      </c>
      <c r="BQ557">
        <f t="shared" si="128"/>
        <v>90.18</v>
      </c>
      <c r="BR557">
        <f t="shared" si="129"/>
        <v>155.31</v>
      </c>
      <c r="BS557">
        <f t="shared" si="130"/>
        <v>130.26000000000002</v>
      </c>
      <c r="BT557">
        <f t="shared" si="131"/>
        <v>0</v>
      </c>
      <c r="BU557">
        <f t="shared" si="132"/>
        <v>0</v>
      </c>
      <c r="BV557">
        <f t="shared" si="133"/>
        <v>0</v>
      </c>
      <c r="BW557">
        <f t="shared" si="134"/>
        <v>3173</v>
      </c>
      <c r="BX557">
        <f t="shared" si="135"/>
        <v>3584</v>
      </c>
      <c r="BY557" t="str">
        <f t="shared" si="136"/>
        <v>직행1</v>
      </c>
      <c r="BZ557">
        <f t="shared" si="137"/>
        <v>1</v>
      </c>
    </row>
    <row r="558" spans="1:78" x14ac:dyDescent="0.3">
      <c r="A558" s="32">
        <f t="shared" si="138"/>
        <v>45819</v>
      </c>
      <c r="B558" s="1">
        <v>45819.662453703706</v>
      </c>
      <c r="C558" t="s">
        <v>60</v>
      </c>
      <c r="D558" t="s">
        <v>60</v>
      </c>
      <c r="E558" t="s">
        <v>60</v>
      </c>
      <c r="F558" t="s">
        <v>61</v>
      </c>
      <c r="G558" t="s">
        <v>62</v>
      </c>
      <c r="H558" t="s">
        <v>63</v>
      </c>
      <c r="I558" t="s">
        <v>79</v>
      </c>
      <c r="J558" t="s">
        <v>65</v>
      </c>
      <c r="K558" t="s">
        <v>66</v>
      </c>
      <c r="L558">
        <v>15</v>
      </c>
      <c r="M558">
        <v>3</v>
      </c>
      <c r="N558">
        <v>168</v>
      </c>
      <c r="O558">
        <v>3584</v>
      </c>
      <c r="P558" t="s">
        <v>247</v>
      </c>
      <c r="Q558" s="1">
        <v>45786.607561493052</v>
      </c>
      <c r="R558">
        <v>61.866</v>
      </c>
      <c r="S558">
        <v>21.791</v>
      </c>
      <c r="T558">
        <v>2.839</v>
      </c>
      <c r="U558">
        <v>5165</v>
      </c>
      <c r="V558">
        <v>31</v>
      </c>
      <c r="W558">
        <v>922</v>
      </c>
      <c r="X558">
        <v>1523</v>
      </c>
      <c r="Y558">
        <v>3</v>
      </c>
      <c r="Z558">
        <v>23</v>
      </c>
      <c r="AA558">
        <v>1</v>
      </c>
      <c r="AB558">
        <v>283</v>
      </c>
      <c r="AC558">
        <v>93</v>
      </c>
      <c r="AD558">
        <v>43.12</v>
      </c>
      <c r="AE558">
        <v>52.876922999999998</v>
      </c>
      <c r="AF558">
        <v>85</v>
      </c>
      <c r="AG558">
        <v>3.3</v>
      </c>
      <c r="AH558">
        <v>4</v>
      </c>
      <c r="AI558">
        <v>6.5</v>
      </c>
      <c r="AJ558">
        <v>1.2</v>
      </c>
      <c r="AK558">
        <v>0</v>
      </c>
      <c r="AL558">
        <v>0</v>
      </c>
      <c r="AM558">
        <v>2.4900000000000002</v>
      </c>
      <c r="AN558">
        <v>56.765000000000001</v>
      </c>
      <c r="AO558">
        <v>0.6</v>
      </c>
      <c r="AP558">
        <v>17.850999999999999</v>
      </c>
      <c r="AQ558">
        <v>0.24199999999999999</v>
      </c>
      <c r="AR558">
        <v>4.8490000000000002</v>
      </c>
      <c r="AS558">
        <v>37.177</v>
      </c>
      <c r="AT558">
        <v>72.25</v>
      </c>
      <c r="AU558">
        <v>2.8050000000000002</v>
      </c>
      <c r="AV558">
        <v>3.4</v>
      </c>
      <c r="AW558">
        <v>5.5250000000000004</v>
      </c>
      <c r="AX558">
        <v>1.02</v>
      </c>
      <c r="AY558">
        <v>0</v>
      </c>
      <c r="AZ558">
        <v>0</v>
      </c>
      <c r="BA558">
        <v>606</v>
      </c>
      <c r="BB558">
        <v>0</v>
      </c>
      <c r="BC558" t="s">
        <v>74</v>
      </c>
      <c r="BD558">
        <v>0</v>
      </c>
      <c r="BE558" t="s">
        <v>68</v>
      </c>
      <c r="BF558" t="s">
        <v>75</v>
      </c>
      <c r="BG558">
        <v>1.1399999999999999</v>
      </c>
      <c r="BH558">
        <v>0</v>
      </c>
      <c r="BI558" s="1">
        <v>45823.877712766203</v>
      </c>
      <c r="BJ558">
        <v>3.6</v>
      </c>
      <c r="BK558">
        <v>0.78859999999999997</v>
      </c>
      <c r="BL558" s="36">
        <f>HLOOKUP($A558,차량별코스!$E$1:$AZ$20,_xlfn.XLOOKUP(탕데이터!$I558,차량별코스!$D$2:$D$20,차량별코스!$A$2:$A$20),0)</f>
        <v>1</v>
      </c>
      <c r="BM558">
        <f t="shared" si="125"/>
        <v>3564.0039999999995</v>
      </c>
      <c r="BN558">
        <f t="shared" si="126"/>
        <v>331.42300000000006</v>
      </c>
      <c r="BO558">
        <f>IF(COUNTIFS($BL$2:$BL558,$BL558,$O$2:$O558,$O558,$G$2:$G558,$G558)=1,_xlfn.MAXIFS($BO$2:$BO557,$O$2:$O557,$O558,$G$2:$G557,$G558)+1,_xlfn.MAXIFS($BO$2:$BO557,$O$2:$O557,$O558,$G$2:$G557,$G558))</f>
        <v>9</v>
      </c>
      <c r="BP558">
        <f t="shared" si="127"/>
        <v>3437.25</v>
      </c>
      <c r="BQ558">
        <f t="shared" si="128"/>
        <v>170.44500000000002</v>
      </c>
      <c r="BR558">
        <f t="shared" si="129"/>
        <v>206.6</v>
      </c>
      <c r="BS558">
        <f t="shared" si="130"/>
        <v>335.72500000000002</v>
      </c>
      <c r="BT558">
        <f t="shared" si="131"/>
        <v>61.980000000000004</v>
      </c>
      <c r="BU558">
        <f t="shared" si="132"/>
        <v>0</v>
      </c>
      <c r="BV558">
        <f t="shared" si="133"/>
        <v>0</v>
      </c>
      <c r="BW558">
        <f t="shared" si="134"/>
        <v>4212</v>
      </c>
      <c r="BX558">
        <f t="shared" si="135"/>
        <v>3584</v>
      </c>
      <c r="BY558" t="str">
        <f t="shared" si="136"/>
        <v>직행1</v>
      </c>
      <c r="BZ558">
        <f t="shared" si="137"/>
        <v>1</v>
      </c>
    </row>
    <row r="559" spans="1:78" x14ac:dyDescent="0.3">
      <c r="A559" s="32">
        <f t="shared" si="138"/>
        <v>45819</v>
      </c>
      <c r="B559" s="1">
        <v>45819.754363425927</v>
      </c>
      <c r="C559" t="s">
        <v>60</v>
      </c>
      <c r="D559" t="s">
        <v>60</v>
      </c>
      <c r="E559" t="s">
        <v>60</v>
      </c>
      <c r="F559" t="s">
        <v>61</v>
      </c>
      <c r="G559" t="s">
        <v>62</v>
      </c>
      <c r="H559" t="s">
        <v>63</v>
      </c>
      <c r="I559" t="s">
        <v>79</v>
      </c>
      <c r="J559" t="s">
        <v>65</v>
      </c>
      <c r="K559" t="s">
        <v>66</v>
      </c>
      <c r="L559">
        <v>15</v>
      </c>
      <c r="M559">
        <v>3</v>
      </c>
      <c r="N559">
        <v>168</v>
      </c>
      <c r="O559">
        <v>3584</v>
      </c>
      <c r="P559" t="s">
        <v>247</v>
      </c>
      <c r="Q559" s="1">
        <v>45786.607561493052</v>
      </c>
      <c r="R559">
        <v>29.638999999999999</v>
      </c>
      <c r="S559">
        <v>8.8130000000000006</v>
      </c>
      <c r="T559">
        <v>3.363</v>
      </c>
      <c r="U559">
        <v>2305</v>
      </c>
      <c r="V559">
        <v>181</v>
      </c>
      <c r="W559">
        <v>33</v>
      </c>
      <c r="X559">
        <v>632</v>
      </c>
      <c r="Y559">
        <v>0</v>
      </c>
      <c r="Z559">
        <v>2</v>
      </c>
      <c r="AA559">
        <v>0</v>
      </c>
      <c r="AB559">
        <v>0</v>
      </c>
      <c r="AC559">
        <v>94</v>
      </c>
      <c r="AD559">
        <v>46.29</v>
      </c>
      <c r="AE559">
        <v>51.028348000000001</v>
      </c>
      <c r="AF559">
        <v>94</v>
      </c>
      <c r="AG559">
        <v>1.5</v>
      </c>
      <c r="AH559">
        <v>2.7</v>
      </c>
      <c r="AI559">
        <v>1.3</v>
      </c>
      <c r="AJ559">
        <v>0.6</v>
      </c>
      <c r="AK559">
        <v>0</v>
      </c>
      <c r="AL559">
        <v>0</v>
      </c>
      <c r="AM559">
        <v>2.95</v>
      </c>
      <c r="AN559">
        <v>44.81</v>
      </c>
      <c r="AO559">
        <v>7.8520000000000003</v>
      </c>
      <c r="AP559">
        <v>1.4319999999999999</v>
      </c>
      <c r="AQ559">
        <v>0.20200000000000001</v>
      </c>
      <c r="AR559">
        <v>0</v>
      </c>
      <c r="AS559">
        <v>6.7480000000000002</v>
      </c>
      <c r="AT559">
        <v>36.033000000000001</v>
      </c>
      <c r="AU559">
        <v>0.57499999999999996</v>
      </c>
      <c r="AV559">
        <v>1.0349999999999999</v>
      </c>
      <c r="AW559">
        <v>0.498</v>
      </c>
      <c r="AX559">
        <v>0.23</v>
      </c>
      <c r="AY559">
        <v>0</v>
      </c>
      <c r="AZ559">
        <v>0</v>
      </c>
      <c r="BA559">
        <v>292</v>
      </c>
      <c r="BB559">
        <v>0</v>
      </c>
      <c r="BC559" t="s">
        <v>74</v>
      </c>
      <c r="BD559">
        <v>0</v>
      </c>
      <c r="BE559" t="s">
        <v>68</v>
      </c>
      <c r="BF559" t="s">
        <v>75</v>
      </c>
      <c r="BG559">
        <v>1.1399999999999999</v>
      </c>
      <c r="BH559">
        <v>0</v>
      </c>
      <c r="BI559" s="1">
        <v>45823.877712766203</v>
      </c>
      <c r="BJ559">
        <v>3.6</v>
      </c>
      <c r="BK559">
        <v>0.93420000000000003</v>
      </c>
      <c r="BL559" s="36">
        <f>HLOOKUP($A559,차량별코스!$E$1:$AZ$20,_xlfn.XLOOKUP(탕데이터!$I559,차량별코스!$D$2:$D$20,차량별코스!$A$2:$A$20),0)</f>
        <v>1</v>
      </c>
      <c r="BM559">
        <f t="shared" si="125"/>
        <v>3564.0039999999995</v>
      </c>
      <c r="BN559">
        <f t="shared" si="126"/>
        <v>331.42300000000006</v>
      </c>
      <c r="BO559">
        <f>IF(COUNTIFS($BL$2:$BL559,$BL559,$O$2:$O559,$O559,$G$2:$G559,$G559)=1,_xlfn.MAXIFS($BO$2:$BO558,$O$2:$O558,$O559,$G$2:$G558,$G559)+1,_xlfn.MAXIFS($BO$2:$BO558,$O$2:$O558,$O559,$G$2:$G558,$G559))</f>
        <v>9</v>
      </c>
      <c r="BP559">
        <f t="shared" si="127"/>
        <v>1952.6999999999998</v>
      </c>
      <c r="BQ559">
        <f t="shared" si="128"/>
        <v>34.574999999999996</v>
      </c>
      <c r="BR559">
        <f t="shared" si="129"/>
        <v>62.235000000000007</v>
      </c>
      <c r="BS559">
        <f t="shared" si="130"/>
        <v>29.965000000000003</v>
      </c>
      <c r="BT559">
        <f t="shared" si="131"/>
        <v>13.83</v>
      </c>
      <c r="BU559">
        <f t="shared" si="132"/>
        <v>0</v>
      </c>
      <c r="BV559">
        <f t="shared" si="133"/>
        <v>0</v>
      </c>
      <c r="BW559">
        <f t="shared" si="134"/>
        <v>2093.3049999999998</v>
      </c>
      <c r="BX559">
        <f t="shared" si="135"/>
        <v>3584</v>
      </c>
      <c r="BY559" t="str">
        <f t="shared" si="136"/>
        <v>직행1</v>
      </c>
      <c r="BZ559">
        <f t="shared" si="137"/>
        <v>1</v>
      </c>
    </row>
    <row r="560" spans="1:78" x14ac:dyDescent="0.3">
      <c r="A560" s="32">
        <f t="shared" si="138"/>
        <v>45819</v>
      </c>
      <c r="B560" s="1">
        <v>45819.784178240741</v>
      </c>
      <c r="C560" t="s">
        <v>60</v>
      </c>
      <c r="D560" t="s">
        <v>60</v>
      </c>
      <c r="E560" t="s">
        <v>60</v>
      </c>
      <c r="F560" t="s">
        <v>61</v>
      </c>
      <c r="G560" t="s">
        <v>62</v>
      </c>
      <c r="H560" t="s">
        <v>63</v>
      </c>
      <c r="I560" t="s">
        <v>79</v>
      </c>
      <c r="J560" t="s">
        <v>65</v>
      </c>
      <c r="K560" t="s">
        <v>66</v>
      </c>
      <c r="L560">
        <v>15</v>
      </c>
      <c r="M560">
        <v>3</v>
      </c>
      <c r="N560">
        <v>168</v>
      </c>
      <c r="O560">
        <v>3584</v>
      </c>
      <c r="P560" t="s">
        <v>247</v>
      </c>
      <c r="Q560" s="1">
        <v>45786.607561493052</v>
      </c>
      <c r="R560">
        <v>73.48</v>
      </c>
      <c r="S560">
        <v>23.788</v>
      </c>
      <c r="T560">
        <v>3.089</v>
      </c>
      <c r="U560">
        <v>6498</v>
      </c>
      <c r="V560">
        <v>14</v>
      </c>
      <c r="W560">
        <v>1166</v>
      </c>
      <c r="X560">
        <v>2069</v>
      </c>
      <c r="Y560">
        <v>1</v>
      </c>
      <c r="Z560">
        <v>26</v>
      </c>
      <c r="AA560">
        <v>0</v>
      </c>
      <c r="AB560">
        <v>0</v>
      </c>
      <c r="AC560">
        <v>100</v>
      </c>
      <c r="AD560">
        <v>40.71</v>
      </c>
      <c r="AE560">
        <v>49.741948000000001</v>
      </c>
      <c r="AF560">
        <v>77.7</v>
      </c>
      <c r="AG560">
        <v>5.6</v>
      </c>
      <c r="AH560">
        <v>7.3</v>
      </c>
      <c r="AI560">
        <v>6.8</v>
      </c>
      <c r="AJ560">
        <v>2.6</v>
      </c>
      <c r="AK560">
        <v>0</v>
      </c>
      <c r="AL560">
        <v>0</v>
      </c>
      <c r="AM560">
        <v>2.71</v>
      </c>
      <c r="AN560">
        <v>47.984999999999999</v>
      </c>
      <c r="AO560">
        <v>0.215</v>
      </c>
      <c r="AP560">
        <v>17.943999999999999</v>
      </c>
      <c r="AQ560">
        <v>0.27200000000000002</v>
      </c>
      <c r="AR560">
        <v>1.361</v>
      </c>
      <c r="AS560">
        <v>35.384</v>
      </c>
      <c r="AT560">
        <v>82.88</v>
      </c>
      <c r="AU560">
        <v>5.9729999999999999</v>
      </c>
      <c r="AV560">
        <v>7.7869999999999999</v>
      </c>
      <c r="AW560">
        <v>7.2530000000000001</v>
      </c>
      <c r="AX560">
        <v>2.7730000000000001</v>
      </c>
      <c r="AY560">
        <v>0</v>
      </c>
      <c r="AZ560">
        <v>0</v>
      </c>
      <c r="BA560">
        <v>718</v>
      </c>
      <c r="BB560">
        <v>0</v>
      </c>
      <c r="BC560" t="s">
        <v>74</v>
      </c>
      <c r="BD560">
        <v>0</v>
      </c>
      <c r="BE560" t="s">
        <v>68</v>
      </c>
      <c r="BF560" t="s">
        <v>75</v>
      </c>
      <c r="BG560">
        <v>1.1399999999999999</v>
      </c>
      <c r="BH560">
        <v>0</v>
      </c>
      <c r="BI560" s="1">
        <v>45823.877712766203</v>
      </c>
      <c r="BJ560">
        <v>3.6</v>
      </c>
      <c r="BK560">
        <v>0.85799999999999998</v>
      </c>
      <c r="BL560" s="36">
        <f>HLOOKUP($A560,차량별코스!$E$1:$AZ$20,_xlfn.XLOOKUP(탕데이터!$I560,차량별코스!$D$2:$D$20,차량별코스!$A$2:$A$20),0)</f>
        <v>1</v>
      </c>
      <c r="BM560">
        <f t="shared" si="125"/>
        <v>3564.0039999999995</v>
      </c>
      <c r="BN560">
        <f t="shared" si="126"/>
        <v>331.42300000000006</v>
      </c>
      <c r="BO560">
        <f>IF(COUNTIFS($BL$2:$BL560,$BL560,$O$2:$O560,$O560,$G$2:$G560,$G560)=1,_xlfn.MAXIFS($BO$2:$BO559,$O$2:$O559,$O560,$G$2:$G559,$G560)+1,_xlfn.MAXIFS($BO$2:$BO559,$O$2:$O559,$O560,$G$2:$G559,$G560))</f>
        <v>9</v>
      </c>
      <c r="BP560">
        <f t="shared" si="127"/>
        <v>3868.9459999999999</v>
      </c>
      <c r="BQ560">
        <f t="shared" si="128"/>
        <v>363.88799999999998</v>
      </c>
      <c r="BR560">
        <f t="shared" si="129"/>
        <v>474.35399999999998</v>
      </c>
      <c r="BS560">
        <f t="shared" si="130"/>
        <v>441.86400000000003</v>
      </c>
      <c r="BT560">
        <f t="shared" si="131"/>
        <v>168.94800000000001</v>
      </c>
      <c r="BU560">
        <f t="shared" si="132"/>
        <v>0</v>
      </c>
      <c r="BV560">
        <f t="shared" si="133"/>
        <v>0</v>
      </c>
      <c r="BW560">
        <f t="shared" si="134"/>
        <v>5318</v>
      </c>
      <c r="BX560">
        <f t="shared" si="135"/>
        <v>3584</v>
      </c>
      <c r="BY560" t="str">
        <f t="shared" si="136"/>
        <v>직행1</v>
      </c>
      <c r="BZ560">
        <f t="shared" si="137"/>
        <v>1</v>
      </c>
    </row>
    <row r="561" spans="1:78" x14ac:dyDescent="0.3">
      <c r="A561" s="32">
        <f t="shared" si="138"/>
        <v>45820</v>
      </c>
      <c r="B561" s="1">
        <v>45820.30431712963</v>
      </c>
      <c r="C561" t="s">
        <v>60</v>
      </c>
      <c r="D561" t="s">
        <v>60</v>
      </c>
      <c r="E561" t="s">
        <v>60</v>
      </c>
      <c r="F561" t="s">
        <v>61</v>
      </c>
      <c r="G561" t="s">
        <v>62</v>
      </c>
      <c r="H561" t="s">
        <v>63</v>
      </c>
      <c r="I561" t="s">
        <v>79</v>
      </c>
      <c r="J561" t="s">
        <v>65</v>
      </c>
      <c r="K561" t="s">
        <v>66</v>
      </c>
      <c r="L561">
        <v>15</v>
      </c>
      <c r="M561">
        <v>3</v>
      </c>
      <c r="N561">
        <v>168</v>
      </c>
      <c r="O561">
        <v>3584</v>
      </c>
      <c r="P561" t="s">
        <v>247</v>
      </c>
      <c r="Q561" s="1">
        <v>45786.607561493052</v>
      </c>
      <c r="R561">
        <v>71.778999999999996</v>
      </c>
      <c r="S561">
        <v>24.405999999999999</v>
      </c>
      <c r="T561">
        <v>2.9409999999999998</v>
      </c>
      <c r="U561">
        <v>7166</v>
      </c>
      <c r="V561">
        <v>91</v>
      </c>
      <c r="W561">
        <v>1408</v>
      </c>
      <c r="X561">
        <v>1896</v>
      </c>
      <c r="Y561">
        <v>1</v>
      </c>
      <c r="Z561">
        <v>24</v>
      </c>
      <c r="AA561">
        <v>0</v>
      </c>
      <c r="AB561">
        <v>0</v>
      </c>
      <c r="AC561">
        <v>88</v>
      </c>
      <c r="AD561">
        <v>36.06</v>
      </c>
      <c r="AE561">
        <v>45.598084</v>
      </c>
      <c r="AF561">
        <v>92.4</v>
      </c>
      <c r="AG561">
        <v>2.1</v>
      </c>
      <c r="AH561">
        <v>2.5</v>
      </c>
      <c r="AI561">
        <v>2.7</v>
      </c>
      <c r="AJ561">
        <v>0.3</v>
      </c>
      <c r="AK561">
        <v>0</v>
      </c>
      <c r="AL561">
        <v>0</v>
      </c>
      <c r="AM561">
        <v>2.58</v>
      </c>
      <c r="AN561">
        <v>46.11</v>
      </c>
      <c r="AO561">
        <v>1.27</v>
      </c>
      <c r="AP561">
        <v>19.648</v>
      </c>
      <c r="AQ561">
        <v>0.251</v>
      </c>
      <c r="AR561">
        <v>1.393</v>
      </c>
      <c r="AS561">
        <v>33.436</v>
      </c>
      <c r="AT561">
        <v>109.34</v>
      </c>
      <c r="AU561">
        <v>2.4849999999999999</v>
      </c>
      <c r="AV561">
        <v>2.9580000000000002</v>
      </c>
      <c r="AW561">
        <v>3.1949999999999998</v>
      </c>
      <c r="AX561">
        <v>0.35499999999999998</v>
      </c>
      <c r="AY561">
        <v>0</v>
      </c>
      <c r="AZ561">
        <v>0</v>
      </c>
      <c r="BA561">
        <v>698</v>
      </c>
      <c r="BB561">
        <v>0</v>
      </c>
      <c r="BC561" t="s">
        <v>74</v>
      </c>
      <c r="BD561">
        <v>0</v>
      </c>
      <c r="BE561" t="s">
        <v>68</v>
      </c>
      <c r="BF561" t="s">
        <v>75</v>
      </c>
      <c r="BG561">
        <v>1.1399999999999999</v>
      </c>
      <c r="BH561">
        <v>0</v>
      </c>
      <c r="BI561" s="1">
        <v>45823.877712766203</v>
      </c>
      <c r="BJ561">
        <v>3.6</v>
      </c>
      <c r="BK561">
        <v>0.81699999999999995</v>
      </c>
      <c r="BL561" s="36">
        <f>HLOOKUP($A561,차량별코스!$E$1:$AZ$20,_xlfn.XLOOKUP(탕데이터!$I561,차량별코스!$D$2:$D$20,차량별코스!$A$2:$A$20),0)</f>
        <v>2</v>
      </c>
      <c r="BM561">
        <f t="shared" si="125"/>
        <v>3564.0039999999995</v>
      </c>
      <c r="BN561">
        <f t="shared" si="126"/>
        <v>346.27599999999995</v>
      </c>
      <c r="BO561">
        <f>IF(COUNTIFS($BL$2:$BL561,$BL561,$O$2:$O561,$O561,$G$2:$G561,$G561)=1,_xlfn.MAXIFS($BO$2:$BO560,$O$2:$O560,$O561,$G$2:$G560,$G561)+1,_xlfn.MAXIFS($BO$2:$BO560,$O$2:$O560,$O561,$G$2:$G560,$G561))</f>
        <v>10</v>
      </c>
      <c r="BP561">
        <f t="shared" si="127"/>
        <v>5122.384</v>
      </c>
      <c r="BQ561">
        <f t="shared" si="128"/>
        <v>150.48600000000002</v>
      </c>
      <c r="BR561">
        <f t="shared" si="129"/>
        <v>179.15</v>
      </c>
      <c r="BS561">
        <f t="shared" si="130"/>
        <v>193.48200000000003</v>
      </c>
      <c r="BT561">
        <f t="shared" si="131"/>
        <v>21.498000000000001</v>
      </c>
      <c r="BU561">
        <f t="shared" si="132"/>
        <v>0</v>
      </c>
      <c r="BV561">
        <f t="shared" si="133"/>
        <v>0</v>
      </c>
      <c r="BW561">
        <f t="shared" si="134"/>
        <v>5666.9999999999991</v>
      </c>
      <c r="BX561">
        <f t="shared" si="135"/>
        <v>3584</v>
      </c>
      <c r="BY561" t="str">
        <f t="shared" si="136"/>
        <v>직행1</v>
      </c>
      <c r="BZ561">
        <f t="shared" si="137"/>
        <v>2</v>
      </c>
    </row>
    <row r="562" spans="1:78" x14ac:dyDescent="0.3">
      <c r="A562" s="32">
        <f t="shared" si="138"/>
        <v>45820</v>
      </c>
      <c r="B562" s="1">
        <v>45820.395312499997</v>
      </c>
      <c r="C562" t="s">
        <v>60</v>
      </c>
      <c r="D562" t="s">
        <v>60</v>
      </c>
      <c r="E562" t="s">
        <v>60</v>
      </c>
      <c r="F562" t="s">
        <v>61</v>
      </c>
      <c r="G562" t="s">
        <v>62</v>
      </c>
      <c r="H562" t="s">
        <v>63</v>
      </c>
      <c r="I562" t="s">
        <v>79</v>
      </c>
      <c r="J562" t="s">
        <v>65</v>
      </c>
      <c r="K562" t="s">
        <v>66</v>
      </c>
      <c r="L562">
        <v>15</v>
      </c>
      <c r="M562">
        <v>3</v>
      </c>
      <c r="N562">
        <v>168</v>
      </c>
      <c r="O562">
        <v>3584</v>
      </c>
      <c r="P562" t="s">
        <v>247</v>
      </c>
      <c r="Q562" s="1">
        <v>45786.607561493052</v>
      </c>
      <c r="R562">
        <v>25.16</v>
      </c>
      <c r="S562">
        <v>7.61</v>
      </c>
      <c r="T562">
        <v>3.306</v>
      </c>
      <c r="U562">
        <v>1993</v>
      </c>
      <c r="V562">
        <v>33</v>
      </c>
      <c r="W562">
        <v>279</v>
      </c>
      <c r="X562">
        <v>626</v>
      </c>
      <c r="Y562">
        <v>1</v>
      </c>
      <c r="Z562">
        <v>6</v>
      </c>
      <c r="AA562">
        <v>0</v>
      </c>
      <c r="AB562">
        <v>0</v>
      </c>
      <c r="AC562">
        <v>93</v>
      </c>
      <c r="AD562">
        <v>45.45</v>
      </c>
      <c r="AE562">
        <v>53.882148000000001</v>
      </c>
      <c r="AF562">
        <v>97.2</v>
      </c>
      <c r="AG562">
        <v>0.8</v>
      </c>
      <c r="AH562">
        <v>0.5</v>
      </c>
      <c r="AI562">
        <v>1.1000000000000001</v>
      </c>
      <c r="AJ562">
        <v>0.4</v>
      </c>
      <c r="AK562">
        <v>0</v>
      </c>
      <c r="AL562">
        <v>0</v>
      </c>
      <c r="AM562">
        <v>2.9</v>
      </c>
      <c r="AN562">
        <v>48.722999999999999</v>
      </c>
      <c r="AO562">
        <v>1.6559999999999999</v>
      </c>
      <c r="AP562">
        <v>13.999000000000001</v>
      </c>
      <c r="AQ562">
        <v>0.23799999999999999</v>
      </c>
      <c r="AR562">
        <v>3.9750000000000001</v>
      </c>
      <c r="AS562">
        <v>23.847000000000001</v>
      </c>
      <c r="AT562">
        <v>30.78</v>
      </c>
      <c r="AU562">
        <v>0.253</v>
      </c>
      <c r="AV562">
        <v>0.158</v>
      </c>
      <c r="AW562">
        <v>0.34799999999999998</v>
      </c>
      <c r="AX562">
        <v>0.127</v>
      </c>
      <c r="AY562">
        <v>0</v>
      </c>
      <c r="AZ562">
        <v>0</v>
      </c>
      <c r="BA562">
        <v>226</v>
      </c>
      <c r="BB562">
        <v>0</v>
      </c>
      <c r="BC562" t="s">
        <v>74</v>
      </c>
      <c r="BD562">
        <v>0</v>
      </c>
      <c r="BE562" t="s">
        <v>68</v>
      </c>
      <c r="BF562" t="s">
        <v>75</v>
      </c>
      <c r="BG562">
        <v>1.1399999999999999</v>
      </c>
      <c r="BH562">
        <v>0</v>
      </c>
      <c r="BI562" s="1">
        <v>45823.877712766203</v>
      </c>
      <c r="BJ562">
        <v>3.6</v>
      </c>
      <c r="BK562">
        <v>0.91839999999999999</v>
      </c>
      <c r="BL562" s="36">
        <f>HLOOKUP($A562,차량별코스!$E$1:$AZ$20,_xlfn.XLOOKUP(탕데이터!$I562,차량별코스!$D$2:$D$20,차량별코스!$A$2:$A$20),0)</f>
        <v>2</v>
      </c>
      <c r="BM562">
        <f t="shared" si="125"/>
        <v>3564.0039999999995</v>
      </c>
      <c r="BN562">
        <f t="shared" si="126"/>
        <v>346.27599999999995</v>
      </c>
      <c r="BO562">
        <f>IF(COUNTIFS($BL$2:$BL562,$BL562,$O$2:$O562,$O562,$G$2:$G562,$G562)=1,_xlfn.MAXIFS($BO$2:$BO561,$O$2:$O561,$O562,$G$2:$G561,$G562)+1,_xlfn.MAXIFS($BO$2:$BO561,$O$2:$O561,$O562,$G$2:$G561,$G562))</f>
        <v>10</v>
      </c>
      <c r="BP562">
        <f t="shared" si="127"/>
        <v>1625.1959999999999</v>
      </c>
      <c r="BQ562">
        <f t="shared" si="128"/>
        <v>15.944000000000001</v>
      </c>
      <c r="BR562">
        <f t="shared" si="129"/>
        <v>9.9649999999999999</v>
      </c>
      <c r="BS562">
        <f t="shared" si="130"/>
        <v>21.923000000000002</v>
      </c>
      <c r="BT562">
        <f t="shared" si="131"/>
        <v>7.9720000000000004</v>
      </c>
      <c r="BU562">
        <f t="shared" si="132"/>
        <v>0</v>
      </c>
      <c r="BV562">
        <f t="shared" si="133"/>
        <v>0</v>
      </c>
      <c r="BW562">
        <f t="shared" si="134"/>
        <v>1680.9999999999998</v>
      </c>
      <c r="BX562">
        <f t="shared" si="135"/>
        <v>3584</v>
      </c>
      <c r="BY562" t="str">
        <f t="shared" si="136"/>
        <v>직행1</v>
      </c>
      <c r="BZ562">
        <f t="shared" si="137"/>
        <v>2</v>
      </c>
    </row>
    <row r="563" spans="1:78" x14ac:dyDescent="0.3">
      <c r="A563" s="32">
        <f t="shared" si="138"/>
        <v>45820</v>
      </c>
      <c r="B563" s="1">
        <v>45820.496377314812</v>
      </c>
      <c r="C563" t="s">
        <v>60</v>
      </c>
      <c r="D563" t="s">
        <v>60</v>
      </c>
      <c r="E563" t="s">
        <v>60</v>
      </c>
      <c r="F563" t="s">
        <v>61</v>
      </c>
      <c r="G563" t="s">
        <v>62</v>
      </c>
      <c r="H563" t="s">
        <v>63</v>
      </c>
      <c r="I563" t="s">
        <v>79</v>
      </c>
      <c r="J563" t="s">
        <v>65</v>
      </c>
      <c r="K563" t="s">
        <v>66</v>
      </c>
      <c r="L563">
        <v>15</v>
      </c>
      <c r="M563">
        <v>3</v>
      </c>
      <c r="N563">
        <v>168</v>
      </c>
      <c r="O563">
        <v>3584</v>
      </c>
      <c r="P563" t="s">
        <v>247</v>
      </c>
      <c r="Q563" s="1">
        <v>45786.607561493052</v>
      </c>
      <c r="R563">
        <v>56.737000000000002</v>
      </c>
      <c r="S563">
        <v>19.516999999999999</v>
      </c>
      <c r="T563">
        <v>2.907</v>
      </c>
      <c r="U563">
        <v>5468</v>
      </c>
      <c r="V563">
        <v>258</v>
      </c>
      <c r="W563">
        <v>977</v>
      </c>
      <c r="X563">
        <v>1064</v>
      </c>
      <c r="Y563">
        <v>1</v>
      </c>
      <c r="Z563">
        <v>12</v>
      </c>
      <c r="AA563">
        <v>0</v>
      </c>
      <c r="AB563">
        <v>0</v>
      </c>
      <c r="AC563">
        <v>89</v>
      </c>
      <c r="AD563">
        <v>37.35</v>
      </c>
      <c r="AE563">
        <v>48.252558999999998</v>
      </c>
      <c r="AF563">
        <v>71.7</v>
      </c>
      <c r="AG563">
        <v>8.6</v>
      </c>
      <c r="AH563">
        <v>8.1</v>
      </c>
      <c r="AI563">
        <v>8.1999999999999993</v>
      </c>
      <c r="AJ563">
        <v>3.4</v>
      </c>
      <c r="AK563">
        <v>0</v>
      </c>
      <c r="AL563">
        <v>0</v>
      </c>
      <c r="AM563">
        <v>2.5499999999999998</v>
      </c>
      <c r="AN563">
        <v>49.837000000000003</v>
      </c>
      <c r="AO563">
        <v>4.718</v>
      </c>
      <c r="AP563">
        <v>17.867999999999999</v>
      </c>
      <c r="AQ563">
        <v>0.17599999999999999</v>
      </c>
      <c r="AR563">
        <v>1.7629999999999999</v>
      </c>
      <c r="AS563">
        <v>21.15</v>
      </c>
      <c r="AT563">
        <v>64.53</v>
      </c>
      <c r="AU563">
        <v>7.74</v>
      </c>
      <c r="AV563">
        <v>7.29</v>
      </c>
      <c r="AW563">
        <v>7.38</v>
      </c>
      <c r="AX563">
        <v>3.06</v>
      </c>
      <c r="AY563">
        <v>0</v>
      </c>
      <c r="AZ563">
        <v>0</v>
      </c>
      <c r="BA563">
        <v>553</v>
      </c>
      <c r="BB563">
        <v>0</v>
      </c>
      <c r="BC563" t="s">
        <v>74</v>
      </c>
      <c r="BD563">
        <v>0</v>
      </c>
      <c r="BE563" t="s">
        <v>68</v>
      </c>
      <c r="BF563" t="s">
        <v>75</v>
      </c>
      <c r="BG563">
        <v>1.1399999999999999</v>
      </c>
      <c r="BH563">
        <v>0</v>
      </c>
      <c r="BI563" s="1">
        <v>45823.877712766203</v>
      </c>
      <c r="BJ563">
        <v>3.6</v>
      </c>
      <c r="BK563">
        <v>0.8075</v>
      </c>
      <c r="BL563" s="36">
        <f>HLOOKUP($A563,차량별코스!$E$1:$AZ$20,_xlfn.XLOOKUP(탕데이터!$I563,차량별코스!$D$2:$D$20,차량별코스!$A$2:$A$20),0)</f>
        <v>2</v>
      </c>
      <c r="BM563">
        <f t="shared" si="125"/>
        <v>3564.0039999999995</v>
      </c>
      <c r="BN563">
        <f t="shared" si="126"/>
        <v>346.27599999999995</v>
      </c>
      <c r="BO563">
        <f>IF(COUNTIFS($BL$2:$BL563,$BL563,$O$2:$O563,$O563,$G$2:$G563,$G563)=1,_xlfn.MAXIFS($BO$2:$BO562,$O$2:$O562,$O563,$G$2:$G562,$G563)+1,_xlfn.MAXIFS($BO$2:$BO562,$O$2:$O562,$O563,$G$2:$G562,$G563))</f>
        <v>10</v>
      </c>
      <c r="BP563">
        <f t="shared" si="127"/>
        <v>2685.5560000000005</v>
      </c>
      <c r="BQ563">
        <f t="shared" si="128"/>
        <v>470.24799999999999</v>
      </c>
      <c r="BR563">
        <f t="shared" si="129"/>
        <v>442.90800000000002</v>
      </c>
      <c r="BS563">
        <f t="shared" si="130"/>
        <v>448.37599999999992</v>
      </c>
      <c r="BT563">
        <f t="shared" si="131"/>
        <v>185.91200000000001</v>
      </c>
      <c r="BU563">
        <f t="shared" si="132"/>
        <v>0</v>
      </c>
      <c r="BV563">
        <f t="shared" si="133"/>
        <v>0</v>
      </c>
      <c r="BW563">
        <f t="shared" si="134"/>
        <v>4233</v>
      </c>
      <c r="BX563">
        <f t="shared" si="135"/>
        <v>3584</v>
      </c>
      <c r="BY563" t="str">
        <f t="shared" si="136"/>
        <v>직행1</v>
      </c>
      <c r="BZ563">
        <f t="shared" si="137"/>
        <v>2</v>
      </c>
    </row>
    <row r="564" spans="1:78" x14ac:dyDescent="0.3">
      <c r="A564" s="32">
        <f t="shared" si="138"/>
        <v>45820</v>
      </c>
      <c r="B564" s="1">
        <v>45820.561886574076</v>
      </c>
      <c r="C564" t="s">
        <v>60</v>
      </c>
      <c r="D564" t="s">
        <v>60</v>
      </c>
      <c r="E564" t="s">
        <v>60</v>
      </c>
      <c r="F564" t="s">
        <v>61</v>
      </c>
      <c r="G564" t="s">
        <v>62</v>
      </c>
      <c r="H564" t="s">
        <v>63</v>
      </c>
      <c r="I564" t="s">
        <v>79</v>
      </c>
      <c r="J564" t="s">
        <v>65</v>
      </c>
      <c r="K564" t="s">
        <v>66</v>
      </c>
      <c r="L564">
        <v>15</v>
      </c>
      <c r="M564">
        <v>3</v>
      </c>
      <c r="N564">
        <v>168</v>
      </c>
      <c r="O564">
        <v>3584</v>
      </c>
      <c r="P564" t="s">
        <v>247</v>
      </c>
      <c r="Q564" s="1">
        <v>45786.607561493052</v>
      </c>
      <c r="R564">
        <v>40.162999999999997</v>
      </c>
      <c r="S564">
        <v>15.868</v>
      </c>
      <c r="T564">
        <v>2.5310000000000001</v>
      </c>
      <c r="U564">
        <v>4067</v>
      </c>
      <c r="V564">
        <v>42</v>
      </c>
      <c r="W564">
        <v>788</v>
      </c>
      <c r="X564">
        <v>964</v>
      </c>
      <c r="Y564">
        <v>0</v>
      </c>
      <c r="Z564">
        <v>23</v>
      </c>
      <c r="AA564">
        <v>0</v>
      </c>
      <c r="AB564">
        <v>0</v>
      </c>
      <c r="AC564">
        <v>89</v>
      </c>
      <c r="AD564">
        <v>35.549999999999997</v>
      </c>
      <c r="AE564">
        <v>44.666846999999997</v>
      </c>
      <c r="AF564">
        <v>95.5</v>
      </c>
      <c r="AG564">
        <v>1.2</v>
      </c>
      <c r="AH564">
        <v>1.5</v>
      </c>
      <c r="AI564">
        <v>1.6</v>
      </c>
      <c r="AJ564">
        <v>0.2</v>
      </c>
      <c r="AK564">
        <v>0</v>
      </c>
      <c r="AL564">
        <v>0</v>
      </c>
      <c r="AM564">
        <v>2.2200000000000002</v>
      </c>
      <c r="AN564">
        <v>53.308</v>
      </c>
      <c r="AO564">
        <v>1.0329999999999999</v>
      </c>
      <c r="AP564">
        <v>19.375</v>
      </c>
      <c r="AQ564">
        <v>0.224</v>
      </c>
      <c r="AR564">
        <v>0</v>
      </c>
      <c r="AS564">
        <v>57.267000000000003</v>
      </c>
      <c r="AT564">
        <v>63.667000000000002</v>
      </c>
      <c r="AU564">
        <v>0.8</v>
      </c>
      <c r="AV564">
        <v>1</v>
      </c>
      <c r="AW564">
        <v>1.0669999999999999</v>
      </c>
      <c r="AX564">
        <v>0.13300000000000001</v>
      </c>
      <c r="AY564">
        <v>0</v>
      </c>
      <c r="AZ564">
        <v>0</v>
      </c>
      <c r="BA564">
        <v>379</v>
      </c>
      <c r="BB564">
        <v>0</v>
      </c>
      <c r="BC564" t="s">
        <v>74</v>
      </c>
      <c r="BD564">
        <v>0</v>
      </c>
      <c r="BE564" t="s">
        <v>68</v>
      </c>
      <c r="BF564" t="s">
        <v>75</v>
      </c>
      <c r="BG564">
        <v>1.1399999999999999</v>
      </c>
      <c r="BH564">
        <v>0</v>
      </c>
      <c r="BI564" s="1">
        <v>45823.877712766203</v>
      </c>
      <c r="BJ564">
        <v>3.6</v>
      </c>
      <c r="BK564">
        <v>0.70309999999999995</v>
      </c>
      <c r="BL564" s="36">
        <f>HLOOKUP($A564,차량별코스!$E$1:$AZ$20,_xlfn.XLOOKUP(탕데이터!$I564,차량별코스!$D$2:$D$20,차량별코스!$A$2:$A$20),0)</f>
        <v>2</v>
      </c>
      <c r="BM564">
        <f t="shared" si="125"/>
        <v>3564.0039999999995</v>
      </c>
      <c r="BN564">
        <f t="shared" si="126"/>
        <v>346.27599999999995</v>
      </c>
      <c r="BO564">
        <f>IF(COUNTIFS($BL$2:$BL564,$BL564,$O$2:$O564,$O564,$G$2:$G564,$G564)=1,_xlfn.MAXIFS($BO$2:$BO563,$O$2:$O563,$O564,$G$2:$G563,$G564)+1,_xlfn.MAXIFS($BO$2:$BO563,$O$2:$O563,$O564,$G$2:$G563,$G564))</f>
        <v>10</v>
      </c>
      <c r="BP564">
        <f t="shared" si="127"/>
        <v>3053.9849999999997</v>
      </c>
      <c r="BQ564">
        <f t="shared" si="128"/>
        <v>48.804000000000002</v>
      </c>
      <c r="BR564">
        <f t="shared" si="129"/>
        <v>61.004999999999995</v>
      </c>
      <c r="BS564">
        <f t="shared" si="130"/>
        <v>65.072000000000003</v>
      </c>
      <c r="BT564">
        <f t="shared" si="131"/>
        <v>8.1340000000000003</v>
      </c>
      <c r="BU564">
        <f t="shared" si="132"/>
        <v>0</v>
      </c>
      <c r="BV564">
        <f t="shared" si="133"/>
        <v>0</v>
      </c>
      <c r="BW564">
        <f t="shared" si="134"/>
        <v>3237</v>
      </c>
      <c r="BX564">
        <f t="shared" si="135"/>
        <v>3584</v>
      </c>
      <c r="BY564" t="str">
        <f t="shared" si="136"/>
        <v>직행1</v>
      </c>
      <c r="BZ564">
        <f t="shared" si="137"/>
        <v>2</v>
      </c>
    </row>
    <row r="565" spans="1:78" x14ac:dyDescent="0.3">
      <c r="A565" s="32">
        <f t="shared" si="138"/>
        <v>45820</v>
      </c>
      <c r="B565" s="1">
        <v>45820.653009259258</v>
      </c>
      <c r="C565" t="s">
        <v>60</v>
      </c>
      <c r="D565" t="s">
        <v>60</v>
      </c>
      <c r="E565" t="s">
        <v>60</v>
      </c>
      <c r="F565" t="s">
        <v>61</v>
      </c>
      <c r="G565" t="s">
        <v>62</v>
      </c>
      <c r="H565" t="s">
        <v>63</v>
      </c>
      <c r="I565" t="s">
        <v>79</v>
      </c>
      <c r="J565" t="s">
        <v>65</v>
      </c>
      <c r="K565" t="s">
        <v>66</v>
      </c>
      <c r="L565">
        <v>15</v>
      </c>
      <c r="M565">
        <v>3</v>
      </c>
      <c r="N565">
        <v>168</v>
      </c>
      <c r="O565">
        <v>3584</v>
      </c>
      <c r="P565" t="s">
        <v>247</v>
      </c>
      <c r="Q565" s="1">
        <v>45786.607561493052</v>
      </c>
      <c r="R565">
        <v>64.171999999999997</v>
      </c>
      <c r="S565">
        <v>25.126000000000001</v>
      </c>
      <c r="T565">
        <v>2.5539999999999998</v>
      </c>
      <c r="U565">
        <v>7180</v>
      </c>
      <c r="V565">
        <v>229</v>
      </c>
      <c r="W565">
        <v>1922</v>
      </c>
      <c r="X565">
        <v>1621</v>
      </c>
      <c r="Y565">
        <v>0</v>
      </c>
      <c r="Z565">
        <v>12</v>
      </c>
      <c r="AA565">
        <v>1</v>
      </c>
      <c r="AB565">
        <v>18</v>
      </c>
      <c r="AC565">
        <v>101</v>
      </c>
      <c r="AD565">
        <v>32.18</v>
      </c>
      <c r="AE565">
        <v>45.937384000000002</v>
      </c>
      <c r="AF565">
        <v>90.9</v>
      </c>
      <c r="AG565">
        <v>2.2000000000000002</v>
      </c>
      <c r="AH565">
        <v>3.2</v>
      </c>
      <c r="AI565">
        <v>2.4</v>
      </c>
      <c r="AJ565">
        <v>1.2</v>
      </c>
      <c r="AK565">
        <v>0</v>
      </c>
      <c r="AL565">
        <v>0</v>
      </c>
      <c r="AM565">
        <v>2.2400000000000002</v>
      </c>
      <c r="AN565">
        <v>54.392000000000003</v>
      </c>
      <c r="AO565">
        <v>3.1890000000000001</v>
      </c>
      <c r="AP565">
        <v>26.768999999999998</v>
      </c>
      <c r="AQ565">
        <v>0.249</v>
      </c>
      <c r="AR565">
        <v>0</v>
      </c>
      <c r="AS565">
        <v>18.7</v>
      </c>
      <c r="AT565">
        <v>107.565</v>
      </c>
      <c r="AU565">
        <v>2.6030000000000002</v>
      </c>
      <c r="AV565">
        <v>3.7869999999999999</v>
      </c>
      <c r="AW565">
        <v>2.84</v>
      </c>
      <c r="AX565">
        <v>1.42</v>
      </c>
      <c r="AY565">
        <v>0</v>
      </c>
      <c r="AZ565">
        <v>0</v>
      </c>
      <c r="BA565">
        <v>619</v>
      </c>
      <c r="BB565">
        <v>0</v>
      </c>
      <c r="BC565" t="s">
        <v>74</v>
      </c>
      <c r="BD565">
        <v>0</v>
      </c>
      <c r="BE565" t="s">
        <v>68</v>
      </c>
      <c r="BF565" t="s">
        <v>75</v>
      </c>
      <c r="BG565">
        <v>1.1399999999999999</v>
      </c>
      <c r="BH565">
        <v>0</v>
      </c>
      <c r="BI565" s="1">
        <v>45823.877712766203</v>
      </c>
      <c r="BJ565">
        <v>3.6</v>
      </c>
      <c r="BK565">
        <v>0.70940000000000003</v>
      </c>
      <c r="BL565" s="36">
        <f>HLOOKUP($A565,차량별코스!$E$1:$AZ$20,_xlfn.XLOOKUP(탕데이터!$I565,차량별코스!$D$2:$D$20,차량별코스!$A$2:$A$20),0)</f>
        <v>2</v>
      </c>
      <c r="BM565">
        <f t="shared" si="125"/>
        <v>3564.0039999999995</v>
      </c>
      <c r="BN565">
        <f t="shared" si="126"/>
        <v>346.27599999999995</v>
      </c>
      <c r="BO565">
        <f>IF(COUNTIFS($BL$2:$BL565,$BL565,$O$2:$O565,$O565,$G$2:$G565,$G565)=1,_xlfn.MAXIFS($BO$2:$BO564,$O$2:$O564,$O565,$G$2:$G564,$G565)+1,_xlfn.MAXIFS($BO$2:$BO564,$O$2:$O564,$O565,$G$2:$G564,$G565))</f>
        <v>10</v>
      </c>
      <c r="BP565">
        <f t="shared" si="127"/>
        <v>4375.62</v>
      </c>
      <c r="BQ565">
        <f t="shared" si="128"/>
        <v>157.96</v>
      </c>
      <c r="BR565">
        <f t="shared" si="129"/>
        <v>229.76</v>
      </c>
      <c r="BS565">
        <f t="shared" si="130"/>
        <v>172.32</v>
      </c>
      <c r="BT565">
        <f t="shared" si="131"/>
        <v>86.16</v>
      </c>
      <c r="BU565">
        <f t="shared" si="132"/>
        <v>0</v>
      </c>
      <c r="BV565">
        <f t="shared" si="133"/>
        <v>0</v>
      </c>
      <c r="BW565">
        <f t="shared" si="134"/>
        <v>5021.82</v>
      </c>
      <c r="BX565">
        <f t="shared" si="135"/>
        <v>3584</v>
      </c>
      <c r="BY565" t="str">
        <f t="shared" si="136"/>
        <v>직행1</v>
      </c>
      <c r="BZ565">
        <f t="shared" si="137"/>
        <v>2</v>
      </c>
    </row>
    <row r="566" spans="1:78" x14ac:dyDescent="0.3">
      <c r="A566" s="32">
        <f t="shared" si="138"/>
        <v>45820</v>
      </c>
      <c r="B566" s="1">
        <v>45820.739131944443</v>
      </c>
      <c r="C566" t="s">
        <v>60</v>
      </c>
      <c r="D566" t="s">
        <v>60</v>
      </c>
      <c r="E566" t="s">
        <v>60</v>
      </c>
      <c r="F566" t="s">
        <v>61</v>
      </c>
      <c r="G566" t="s">
        <v>62</v>
      </c>
      <c r="H566" t="s">
        <v>63</v>
      </c>
      <c r="I566" t="s">
        <v>79</v>
      </c>
      <c r="J566" t="s">
        <v>65</v>
      </c>
      <c r="K566" t="s">
        <v>66</v>
      </c>
      <c r="L566">
        <v>15</v>
      </c>
      <c r="M566">
        <v>3</v>
      </c>
      <c r="N566">
        <v>168</v>
      </c>
      <c r="O566">
        <v>3584</v>
      </c>
      <c r="P566" t="s">
        <v>247</v>
      </c>
      <c r="Q566" s="1">
        <v>45786.607561493052</v>
      </c>
      <c r="R566">
        <v>88.265000000000001</v>
      </c>
      <c r="S566">
        <v>28.675999999999998</v>
      </c>
      <c r="T566">
        <v>3.0779999999999998</v>
      </c>
      <c r="U566">
        <v>7507</v>
      </c>
      <c r="V566">
        <v>12</v>
      </c>
      <c r="W566">
        <v>1422</v>
      </c>
      <c r="X566">
        <v>2021</v>
      </c>
      <c r="Y566">
        <v>0</v>
      </c>
      <c r="Z566">
        <v>8</v>
      </c>
      <c r="AA566">
        <v>1</v>
      </c>
      <c r="AB566">
        <v>277</v>
      </c>
      <c r="AC566">
        <v>101</v>
      </c>
      <c r="AD566">
        <v>42.33</v>
      </c>
      <c r="AE566">
        <v>52.322423999999998</v>
      </c>
      <c r="AF566">
        <v>91.6</v>
      </c>
      <c r="AG566">
        <v>2</v>
      </c>
      <c r="AH566">
        <v>2.2000000000000002</v>
      </c>
      <c r="AI566">
        <v>2.9</v>
      </c>
      <c r="AJ566">
        <v>1.3</v>
      </c>
      <c r="AK566">
        <v>0</v>
      </c>
      <c r="AL566">
        <v>0</v>
      </c>
      <c r="AM566">
        <v>2.7</v>
      </c>
      <c r="AN566">
        <v>51.097999999999999</v>
      </c>
      <c r="AO566">
        <v>0.16</v>
      </c>
      <c r="AP566">
        <v>18.942</v>
      </c>
      <c r="AQ566">
        <v>0.22700000000000001</v>
      </c>
      <c r="AR566">
        <v>0</v>
      </c>
      <c r="AS566">
        <v>9.0640000000000001</v>
      </c>
      <c r="AT566">
        <v>114.5</v>
      </c>
      <c r="AU566">
        <v>2.5</v>
      </c>
      <c r="AV566">
        <v>2.75</v>
      </c>
      <c r="AW566">
        <v>3.625</v>
      </c>
      <c r="AX566">
        <v>1.625</v>
      </c>
      <c r="AY566">
        <v>0</v>
      </c>
      <c r="AZ566">
        <v>0</v>
      </c>
      <c r="BA566">
        <v>858</v>
      </c>
      <c r="BB566">
        <v>0</v>
      </c>
      <c r="BC566" t="s">
        <v>74</v>
      </c>
      <c r="BD566">
        <v>0</v>
      </c>
      <c r="BE566" t="s">
        <v>68</v>
      </c>
      <c r="BF566" t="s">
        <v>75</v>
      </c>
      <c r="BG566">
        <v>1.1399999999999999</v>
      </c>
      <c r="BH566">
        <v>0</v>
      </c>
      <c r="BI566" s="1">
        <v>45823.877712766203</v>
      </c>
      <c r="BJ566">
        <v>3.6</v>
      </c>
      <c r="BK566">
        <v>0.85499999999999998</v>
      </c>
      <c r="BL566" s="36">
        <f>HLOOKUP($A566,차량별코스!$E$1:$AZ$20,_xlfn.XLOOKUP(탕데이터!$I566,차량별코스!$D$2:$D$20,차량별코스!$A$2:$A$20),0)</f>
        <v>2</v>
      </c>
      <c r="BM566">
        <f t="shared" si="125"/>
        <v>3564.0039999999995</v>
      </c>
      <c r="BN566">
        <f t="shared" si="126"/>
        <v>346.27599999999995</v>
      </c>
      <c r="BO566">
        <f>IF(COUNTIFS($BL$2:$BL566,$BL566,$O$2:$O566,$O566,$G$2:$G566,$G566)=1,_xlfn.MAXIFS($BO$2:$BO565,$O$2:$O565,$O566,$G$2:$G565,$G566)+1,_xlfn.MAXIFS($BO$2:$BO565,$O$2:$O565,$O566,$G$2:$G565,$G566))</f>
        <v>10</v>
      </c>
      <c r="BP566">
        <f t="shared" si="127"/>
        <v>5442.4119999999994</v>
      </c>
      <c r="BQ566">
        <f t="shared" si="128"/>
        <v>150.14000000000001</v>
      </c>
      <c r="BR566">
        <f t="shared" si="129"/>
        <v>165.15400000000002</v>
      </c>
      <c r="BS566">
        <f t="shared" si="130"/>
        <v>217.70299999999997</v>
      </c>
      <c r="BT566">
        <f t="shared" si="131"/>
        <v>97.591000000000008</v>
      </c>
      <c r="BU566">
        <f t="shared" si="132"/>
        <v>0</v>
      </c>
      <c r="BV566">
        <f t="shared" si="133"/>
        <v>0</v>
      </c>
      <c r="BW566">
        <f t="shared" si="134"/>
        <v>6073</v>
      </c>
      <c r="BX566">
        <f t="shared" si="135"/>
        <v>3584</v>
      </c>
      <c r="BY566" t="str">
        <f t="shared" si="136"/>
        <v>직행1</v>
      </c>
      <c r="BZ566">
        <f t="shared" si="137"/>
        <v>2</v>
      </c>
    </row>
    <row r="567" spans="1:78" x14ac:dyDescent="0.3">
      <c r="A567" s="32">
        <f t="shared" si="138"/>
        <v>45821</v>
      </c>
      <c r="B567" s="1">
        <v>45821.345925925925</v>
      </c>
      <c r="C567" t="s">
        <v>60</v>
      </c>
      <c r="D567" t="s">
        <v>60</v>
      </c>
      <c r="E567" t="s">
        <v>60</v>
      </c>
      <c r="F567" t="s">
        <v>61</v>
      </c>
      <c r="G567" t="s">
        <v>62</v>
      </c>
      <c r="H567" t="s">
        <v>63</v>
      </c>
      <c r="I567" t="s">
        <v>79</v>
      </c>
      <c r="J567" t="s">
        <v>65</v>
      </c>
      <c r="K567" t="s">
        <v>66</v>
      </c>
      <c r="L567">
        <v>15</v>
      </c>
      <c r="M567">
        <v>3</v>
      </c>
      <c r="N567">
        <v>168</v>
      </c>
      <c r="O567">
        <v>3584</v>
      </c>
      <c r="P567" t="s">
        <v>247</v>
      </c>
      <c r="Q567" s="1">
        <v>45786.607561493052</v>
      </c>
      <c r="R567">
        <v>31.047999999999998</v>
      </c>
      <c r="S567">
        <v>8.8130000000000006</v>
      </c>
      <c r="T567">
        <v>3.5230000000000001</v>
      </c>
      <c r="U567">
        <v>2521</v>
      </c>
      <c r="V567">
        <v>116</v>
      </c>
      <c r="W567">
        <v>209</v>
      </c>
      <c r="X567">
        <v>817</v>
      </c>
      <c r="Y567">
        <v>0</v>
      </c>
      <c r="Z567">
        <v>2</v>
      </c>
      <c r="AA567">
        <v>0</v>
      </c>
      <c r="AB567">
        <v>0</v>
      </c>
      <c r="AC567">
        <v>84</v>
      </c>
      <c r="AD567">
        <v>44.34</v>
      </c>
      <c r="AE567">
        <v>50.898359999999997</v>
      </c>
      <c r="AF567">
        <v>93.4</v>
      </c>
      <c r="AG567">
        <v>1.4</v>
      </c>
      <c r="AH567">
        <v>1.9</v>
      </c>
      <c r="AI567">
        <v>3.1</v>
      </c>
      <c r="AJ567">
        <v>0.2</v>
      </c>
      <c r="AK567">
        <v>0</v>
      </c>
      <c r="AL567">
        <v>0</v>
      </c>
      <c r="AM567">
        <v>3.09</v>
      </c>
      <c r="AN567">
        <v>42.363999999999997</v>
      </c>
      <c r="AO567">
        <v>4.601</v>
      </c>
      <c r="AP567">
        <v>8.2899999999999991</v>
      </c>
      <c r="AQ567">
        <v>0.25800000000000001</v>
      </c>
      <c r="AR567">
        <v>0</v>
      </c>
      <c r="AS567">
        <v>6.4420000000000002</v>
      </c>
      <c r="AT567">
        <v>38.917000000000002</v>
      </c>
      <c r="AU567">
        <v>0.58299999999999996</v>
      </c>
      <c r="AV567">
        <v>0.79200000000000004</v>
      </c>
      <c r="AW567">
        <v>1.292</v>
      </c>
      <c r="AX567">
        <v>8.3000000000000004E-2</v>
      </c>
      <c r="AY567">
        <v>0</v>
      </c>
      <c r="AZ567">
        <v>0</v>
      </c>
      <c r="BA567">
        <v>305</v>
      </c>
      <c r="BB567">
        <v>0</v>
      </c>
      <c r="BC567" t="s">
        <v>74</v>
      </c>
      <c r="BD567">
        <v>0</v>
      </c>
      <c r="BE567" t="s">
        <v>68</v>
      </c>
      <c r="BF567" t="s">
        <v>75</v>
      </c>
      <c r="BG567">
        <v>1.1399999999999999</v>
      </c>
      <c r="BH567">
        <v>0</v>
      </c>
      <c r="BI567" s="1">
        <v>45823.877712766203</v>
      </c>
      <c r="BJ567">
        <v>3.6</v>
      </c>
      <c r="BK567">
        <v>0.97860000000000003</v>
      </c>
      <c r="BL567" s="36">
        <f>HLOOKUP($A567,차량별코스!$E$1:$AZ$20,_xlfn.XLOOKUP(탕데이터!$I567,차량별코스!$D$2:$D$20,차량별코스!$A$2:$A$20),0)</f>
        <v>3</v>
      </c>
      <c r="BM567">
        <f t="shared" si="125"/>
        <v>3564.0039999999995</v>
      </c>
      <c r="BN567">
        <f t="shared" si="126"/>
        <v>283.07500000000005</v>
      </c>
      <c r="BO567">
        <f>IF(COUNTIFS($BL$2:$BL567,$BL567,$O$2:$O567,$O567,$G$2:$G567,$G567)=1,_xlfn.MAXIFS($BO$2:$BO566,$O$2:$O566,$O567,$G$2:$G566,$G567)+1,_xlfn.MAXIFS($BO$2:$BO566,$O$2:$O566,$O567,$G$2:$G566,$G567))</f>
        <v>11</v>
      </c>
      <c r="BP567">
        <f t="shared" si="127"/>
        <v>2029.614</v>
      </c>
      <c r="BQ567">
        <f t="shared" si="128"/>
        <v>35.293999999999997</v>
      </c>
      <c r="BR567">
        <f t="shared" si="129"/>
        <v>47.899000000000001</v>
      </c>
      <c r="BS567">
        <f t="shared" si="130"/>
        <v>78.150999999999996</v>
      </c>
      <c r="BT567">
        <f t="shared" si="131"/>
        <v>5.0419999999999998</v>
      </c>
      <c r="BU567">
        <f t="shared" si="132"/>
        <v>0</v>
      </c>
      <c r="BV567">
        <f t="shared" si="133"/>
        <v>0</v>
      </c>
      <c r="BW567">
        <f t="shared" si="134"/>
        <v>2195.9999999999995</v>
      </c>
      <c r="BX567">
        <f t="shared" si="135"/>
        <v>3584</v>
      </c>
      <c r="BY567" t="str">
        <f t="shared" si="136"/>
        <v>직행1</v>
      </c>
      <c r="BZ567">
        <f t="shared" si="137"/>
        <v>3</v>
      </c>
    </row>
    <row r="568" spans="1:78" x14ac:dyDescent="0.3">
      <c r="A568" s="32">
        <f t="shared" si="138"/>
        <v>45821</v>
      </c>
      <c r="B568" s="1">
        <v>45821.381342592591</v>
      </c>
      <c r="C568" t="s">
        <v>60</v>
      </c>
      <c r="D568" t="s">
        <v>60</v>
      </c>
      <c r="E568" t="s">
        <v>60</v>
      </c>
      <c r="F568" t="s">
        <v>61</v>
      </c>
      <c r="G568" t="s">
        <v>62</v>
      </c>
      <c r="H568" t="s">
        <v>63</v>
      </c>
      <c r="I568" t="s">
        <v>79</v>
      </c>
      <c r="J568" t="s">
        <v>65</v>
      </c>
      <c r="K568" t="s">
        <v>66</v>
      </c>
      <c r="L568">
        <v>15</v>
      </c>
      <c r="M568">
        <v>3</v>
      </c>
      <c r="N568">
        <v>168</v>
      </c>
      <c r="O568">
        <v>3584</v>
      </c>
      <c r="P568" t="s">
        <v>247</v>
      </c>
      <c r="Q568" s="1">
        <v>45786.607561493052</v>
      </c>
      <c r="R568">
        <v>17.404</v>
      </c>
      <c r="S568">
        <v>5.7169999999999996</v>
      </c>
      <c r="T568">
        <v>3.044</v>
      </c>
      <c r="U568">
        <v>1565</v>
      </c>
      <c r="V568">
        <v>50</v>
      </c>
      <c r="W568">
        <v>337</v>
      </c>
      <c r="X568">
        <v>339</v>
      </c>
      <c r="Y568">
        <v>0</v>
      </c>
      <c r="Z568">
        <v>6</v>
      </c>
      <c r="AA568">
        <v>0</v>
      </c>
      <c r="AB568">
        <v>0</v>
      </c>
      <c r="AC568">
        <v>99</v>
      </c>
      <c r="AD568">
        <v>40.03</v>
      </c>
      <c r="AE568">
        <v>53.186970000000002</v>
      </c>
      <c r="AF568">
        <v>96.2</v>
      </c>
      <c r="AG568">
        <v>0.6</v>
      </c>
      <c r="AH568">
        <v>1</v>
      </c>
      <c r="AI568">
        <v>1.3</v>
      </c>
      <c r="AJ568">
        <v>0.9</v>
      </c>
      <c r="AK568">
        <v>0</v>
      </c>
      <c r="AL568">
        <v>0</v>
      </c>
      <c r="AM568">
        <v>2.67</v>
      </c>
      <c r="AN568">
        <v>52.783000000000001</v>
      </c>
      <c r="AO568">
        <v>3.1949999999999998</v>
      </c>
      <c r="AP568">
        <v>21.533999999999999</v>
      </c>
      <c r="AQ568">
        <v>0.17199999999999999</v>
      </c>
      <c r="AR568">
        <v>0</v>
      </c>
      <c r="AS568">
        <v>34.475000000000001</v>
      </c>
      <c r="AT568">
        <v>24.05</v>
      </c>
      <c r="AU568">
        <v>0.15</v>
      </c>
      <c r="AV568">
        <v>0.25</v>
      </c>
      <c r="AW568">
        <v>0.32500000000000001</v>
      </c>
      <c r="AX568">
        <v>0.22500000000000001</v>
      </c>
      <c r="AY568">
        <v>0</v>
      </c>
      <c r="AZ568">
        <v>0</v>
      </c>
      <c r="BA568">
        <v>170</v>
      </c>
      <c r="BB568">
        <v>0</v>
      </c>
      <c r="BC568" t="s">
        <v>74</v>
      </c>
      <c r="BD568">
        <v>0</v>
      </c>
      <c r="BE568" t="s">
        <v>68</v>
      </c>
      <c r="BF568" t="s">
        <v>75</v>
      </c>
      <c r="BG568">
        <v>1.1399999999999999</v>
      </c>
      <c r="BH568">
        <v>0</v>
      </c>
      <c r="BI568" s="1">
        <v>45823.877712766203</v>
      </c>
      <c r="BJ568">
        <v>3.6</v>
      </c>
      <c r="BK568">
        <v>0.84560000000000002</v>
      </c>
      <c r="BL568" s="36">
        <f>HLOOKUP($A568,차량별코스!$E$1:$AZ$20,_xlfn.XLOOKUP(탕데이터!$I568,차량별코스!$D$2:$D$20,차량별코스!$A$2:$A$20),0)</f>
        <v>3</v>
      </c>
      <c r="BM568">
        <f t="shared" si="125"/>
        <v>3564.0039999999995</v>
      </c>
      <c r="BN568">
        <f t="shared" si="126"/>
        <v>283.07500000000005</v>
      </c>
      <c r="BO568">
        <f>IF(COUNTIFS($BL$2:$BL568,$BL568,$O$2:$O568,$O568,$G$2:$G568,$G568)=1,_xlfn.MAXIFS($BO$2:$BO567,$O$2:$O567,$O568,$G$2:$G567,$G568)+1,_xlfn.MAXIFS($BO$2:$BO567,$O$2:$O567,$O568,$G$2:$G567,$G568))</f>
        <v>11</v>
      </c>
      <c r="BP568">
        <f t="shared" si="127"/>
        <v>1118.5300000000002</v>
      </c>
      <c r="BQ568">
        <f t="shared" si="128"/>
        <v>9.39</v>
      </c>
      <c r="BR568">
        <f t="shared" si="129"/>
        <v>15.65</v>
      </c>
      <c r="BS568">
        <f t="shared" si="130"/>
        <v>20.345000000000002</v>
      </c>
      <c r="BT568">
        <f t="shared" si="131"/>
        <v>14.085000000000001</v>
      </c>
      <c r="BU568">
        <f t="shared" si="132"/>
        <v>0</v>
      </c>
      <c r="BV568">
        <f t="shared" si="133"/>
        <v>0</v>
      </c>
      <c r="BW568">
        <f t="shared" si="134"/>
        <v>1178.0000000000005</v>
      </c>
      <c r="BX568">
        <f t="shared" si="135"/>
        <v>3584</v>
      </c>
      <c r="BY568" t="str">
        <f t="shared" si="136"/>
        <v>직행1</v>
      </c>
      <c r="BZ568">
        <f t="shared" si="137"/>
        <v>3</v>
      </c>
    </row>
    <row r="569" spans="1:78" x14ac:dyDescent="0.3">
      <c r="A569" s="32">
        <f t="shared" si="138"/>
        <v>45821</v>
      </c>
      <c r="B569" s="1">
        <v>45821.408564814818</v>
      </c>
      <c r="C569" t="s">
        <v>60</v>
      </c>
      <c r="D569" t="s">
        <v>60</v>
      </c>
      <c r="E569" t="s">
        <v>60</v>
      </c>
      <c r="F569" t="s">
        <v>61</v>
      </c>
      <c r="G569" t="s">
        <v>62</v>
      </c>
      <c r="H569" t="s">
        <v>63</v>
      </c>
      <c r="I569" t="s">
        <v>79</v>
      </c>
      <c r="J569" t="s">
        <v>65</v>
      </c>
      <c r="K569" t="s">
        <v>66</v>
      </c>
      <c r="L569">
        <v>15</v>
      </c>
      <c r="M569">
        <v>3</v>
      </c>
      <c r="N569">
        <v>168</v>
      </c>
      <c r="O569">
        <v>3584</v>
      </c>
      <c r="P569" t="s">
        <v>247</v>
      </c>
      <c r="Q569" s="1">
        <v>45786.607561493052</v>
      </c>
      <c r="R569">
        <v>41.026000000000003</v>
      </c>
      <c r="S569">
        <v>12.159000000000001</v>
      </c>
      <c r="T569">
        <v>3.3740000000000001</v>
      </c>
      <c r="U569">
        <v>3257</v>
      </c>
      <c r="V569">
        <v>106</v>
      </c>
      <c r="W569">
        <v>314</v>
      </c>
      <c r="X569">
        <v>979</v>
      </c>
      <c r="Y569">
        <v>1</v>
      </c>
      <c r="Z569">
        <v>3</v>
      </c>
      <c r="AA569">
        <v>0</v>
      </c>
      <c r="AB569">
        <v>0</v>
      </c>
      <c r="AC569">
        <v>95</v>
      </c>
      <c r="AD569">
        <v>45.35</v>
      </c>
      <c r="AE569">
        <v>52.059752000000003</v>
      </c>
      <c r="AF569">
        <v>88.8</v>
      </c>
      <c r="AG569">
        <v>2.9</v>
      </c>
      <c r="AH569">
        <v>2.7</v>
      </c>
      <c r="AI569">
        <v>2.7</v>
      </c>
      <c r="AJ569">
        <v>2.8</v>
      </c>
      <c r="AK569">
        <v>0</v>
      </c>
      <c r="AL569">
        <v>0</v>
      </c>
      <c r="AM569">
        <v>2.96</v>
      </c>
      <c r="AN569">
        <v>45.81</v>
      </c>
      <c r="AO569">
        <v>3.254</v>
      </c>
      <c r="AP569">
        <v>9.641</v>
      </c>
      <c r="AQ569">
        <v>0.219</v>
      </c>
      <c r="AR569">
        <v>2.4369999999999998</v>
      </c>
      <c r="AS569">
        <v>7.3120000000000003</v>
      </c>
      <c r="AT569">
        <v>47.36</v>
      </c>
      <c r="AU569">
        <v>1.5469999999999999</v>
      </c>
      <c r="AV569">
        <v>1.44</v>
      </c>
      <c r="AW569">
        <v>1.44</v>
      </c>
      <c r="AX569">
        <v>1.4930000000000001</v>
      </c>
      <c r="AY569">
        <v>0</v>
      </c>
      <c r="AZ569">
        <v>0</v>
      </c>
      <c r="BA569">
        <v>392</v>
      </c>
      <c r="BB569">
        <v>0</v>
      </c>
      <c r="BC569" t="s">
        <v>74</v>
      </c>
      <c r="BD569">
        <v>0</v>
      </c>
      <c r="BE569" t="s">
        <v>68</v>
      </c>
      <c r="BF569" t="s">
        <v>75</v>
      </c>
      <c r="BG569">
        <v>1.1399999999999999</v>
      </c>
      <c r="BH569">
        <v>0</v>
      </c>
      <c r="BI569" s="1">
        <v>45823.877712766203</v>
      </c>
      <c r="BJ569">
        <v>3.6</v>
      </c>
      <c r="BK569">
        <v>0.93730000000000002</v>
      </c>
      <c r="BL569" s="36">
        <f>HLOOKUP($A569,차량별코스!$E$1:$AZ$20,_xlfn.XLOOKUP(탕데이터!$I569,차량별코스!$D$2:$D$20,차량별코스!$A$2:$A$20),0)</f>
        <v>3</v>
      </c>
      <c r="BM569">
        <f t="shared" si="125"/>
        <v>3564.0039999999995</v>
      </c>
      <c r="BN569">
        <f t="shared" si="126"/>
        <v>283.07500000000005</v>
      </c>
      <c r="BO569">
        <f>IF(COUNTIFS($BL$2:$BL569,$BL569,$O$2:$O569,$O569,$G$2:$G569,$G569)=1,_xlfn.MAXIFS($BO$2:$BO568,$O$2:$O568,$O569,$G$2:$G568,$G569)+1,_xlfn.MAXIFS($BO$2:$BO568,$O$2:$O568,$O569,$G$2:$G568,$G569))</f>
        <v>11</v>
      </c>
      <c r="BP569">
        <f t="shared" si="127"/>
        <v>2472.2159999999999</v>
      </c>
      <c r="BQ569">
        <f t="shared" si="128"/>
        <v>94.452999999999989</v>
      </c>
      <c r="BR569">
        <f t="shared" si="129"/>
        <v>87.939000000000007</v>
      </c>
      <c r="BS569">
        <f t="shared" si="130"/>
        <v>87.939000000000007</v>
      </c>
      <c r="BT569">
        <f t="shared" si="131"/>
        <v>91.195999999999984</v>
      </c>
      <c r="BU569">
        <f t="shared" si="132"/>
        <v>0</v>
      </c>
      <c r="BV569">
        <f t="shared" si="133"/>
        <v>0</v>
      </c>
      <c r="BW569">
        <f t="shared" si="134"/>
        <v>2833.7429999999995</v>
      </c>
      <c r="BX569">
        <f t="shared" si="135"/>
        <v>3584</v>
      </c>
      <c r="BY569" t="str">
        <f t="shared" si="136"/>
        <v>직행1</v>
      </c>
      <c r="BZ569">
        <f t="shared" si="137"/>
        <v>3</v>
      </c>
    </row>
    <row r="570" spans="1:78" x14ac:dyDescent="0.3">
      <c r="A570" s="32">
        <f t="shared" si="138"/>
        <v>45821</v>
      </c>
      <c r="B570" s="1">
        <v>45821.450937499998</v>
      </c>
      <c r="C570" t="s">
        <v>60</v>
      </c>
      <c r="D570" t="s">
        <v>60</v>
      </c>
      <c r="E570" t="s">
        <v>60</v>
      </c>
      <c r="F570" t="s">
        <v>61</v>
      </c>
      <c r="G570" t="s">
        <v>62</v>
      </c>
      <c r="H570" t="s">
        <v>63</v>
      </c>
      <c r="I570" t="s">
        <v>79</v>
      </c>
      <c r="J570" t="s">
        <v>65</v>
      </c>
      <c r="K570" t="s">
        <v>66</v>
      </c>
      <c r="L570">
        <v>15</v>
      </c>
      <c r="M570">
        <v>3</v>
      </c>
      <c r="N570">
        <v>168</v>
      </c>
      <c r="O570">
        <v>3584</v>
      </c>
      <c r="P570" t="s">
        <v>247</v>
      </c>
      <c r="Q570" s="1">
        <v>45786.607561493052</v>
      </c>
      <c r="R570">
        <v>65.965000000000003</v>
      </c>
      <c r="S570">
        <v>23.425000000000001</v>
      </c>
      <c r="T570">
        <v>2.8159999999999998</v>
      </c>
      <c r="U570">
        <v>6148</v>
      </c>
      <c r="V570">
        <v>7</v>
      </c>
      <c r="W570">
        <v>1228</v>
      </c>
      <c r="X570">
        <v>1627</v>
      </c>
      <c r="Y570">
        <v>5</v>
      </c>
      <c r="Z570">
        <v>22</v>
      </c>
      <c r="AA570">
        <v>0</v>
      </c>
      <c r="AB570">
        <v>0</v>
      </c>
      <c r="AC570">
        <v>104</v>
      </c>
      <c r="AD570">
        <v>38.630000000000003</v>
      </c>
      <c r="AE570">
        <v>48.335850999999998</v>
      </c>
      <c r="AF570">
        <v>86.5</v>
      </c>
      <c r="AG570">
        <v>3.3</v>
      </c>
      <c r="AH570">
        <v>4.5</v>
      </c>
      <c r="AI570">
        <v>3.4</v>
      </c>
      <c r="AJ570">
        <v>2.2000000000000002</v>
      </c>
      <c r="AK570">
        <v>0.1</v>
      </c>
      <c r="AL570">
        <v>0</v>
      </c>
      <c r="AM570">
        <v>2.4700000000000002</v>
      </c>
      <c r="AN570">
        <v>51.814999999999998</v>
      </c>
      <c r="AO570">
        <v>0.114</v>
      </c>
      <c r="AP570">
        <v>19.974</v>
      </c>
      <c r="AQ570">
        <v>0.24299999999999999</v>
      </c>
      <c r="AR570">
        <v>7.58</v>
      </c>
      <c r="AS570">
        <v>33.350999999999999</v>
      </c>
      <c r="AT570">
        <v>87.941999999999993</v>
      </c>
      <c r="AU570">
        <v>3.355</v>
      </c>
      <c r="AV570">
        <v>4.5750000000000002</v>
      </c>
      <c r="AW570">
        <v>3.4569999999999999</v>
      </c>
      <c r="AX570">
        <v>2.2370000000000001</v>
      </c>
      <c r="AY570">
        <v>0.10199999999999999</v>
      </c>
      <c r="AZ570">
        <v>0</v>
      </c>
      <c r="BA570">
        <v>639</v>
      </c>
      <c r="BB570">
        <v>0</v>
      </c>
      <c r="BC570" t="s">
        <v>74</v>
      </c>
      <c r="BD570">
        <v>0</v>
      </c>
      <c r="BE570" t="s">
        <v>68</v>
      </c>
      <c r="BF570" t="s">
        <v>75</v>
      </c>
      <c r="BG570">
        <v>1.1399999999999999</v>
      </c>
      <c r="BH570">
        <v>0</v>
      </c>
      <c r="BI570" s="1">
        <v>45823.877712766203</v>
      </c>
      <c r="BJ570">
        <v>3.6</v>
      </c>
      <c r="BK570">
        <v>0.78220000000000001</v>
      </c>
      <c r="BL570" s="36">
        <f>HLOOKUP($A570,차량별코스!$E$1:$AZ$20,_xlfn.XLOOKUP(탕데이터!$I570,차량별코스!$D$2:$D$20,차량별코스!$A$2:$A$20),0)</f>
        <v>3</v>
      </c>
      <c r="BM570">
        <f t="shared" si="125"/>
        <v>3564.0039999999995</v>
      </c>
      <c r="BN570">
        <f t="shared" si="126"/>
        <v>283.07500000000005</v>
      </c>
      <c r="BO570">
        <f>IF(COUNTIFS($BL$2:$BL570,$BL570,$O$2:$O570,$O570,$G$2:$G570,$G570)=1,_xlfn.MAXIFS($BO$2:$BO569,$O$2:$O569,$O570,$G$2:$G569,$G570)+1,_xlfn.MAXIFS($BO$2:$BO569,$O$2:$O569,$O570,$G$2:$G569,$G570))</f>
        <v>11</v>
      </c>
      <c r="BP570">
        <f t="shared" si="127"/>
        <v>4083.0199999999995</v>
      </c>
      <c r="BQ570">
        <f t="shared" si="128"/>
        <v>202.88400000000001</v>
      </c>
      <c r="BR570">
        <f t="shared" si="129"/>
        <v>276.65999999999997</v>
      </c>
      <c r="BS570">
        <f t="shared" si="130"/>
        <v>209.03200000000001</v>
      </c>
      <c r="BT570">
        <f t="shared" si="131"/>
        <v>135.256</v>
      </c>
      <c r="BU570">
        <f t="shared" si="132"/>
        <v>6.1479999999999997</v>
      </c>
      <c r="BV570">
        <f t="shared" si="133"/>
        <v>0</v>
      </c>
      <c r="BW570">
        <f t="shared" si="134"/>
        <v>4913</v>
      </c>
      <c r="BX570">
        <f t="shared" si="135"/>
        <v>3584</v>
      </c>
      <c r="BY570" t="str">
        <f t="shared" si="136"/>
        <v>직행1</v>
      </c>
      <c r="BZ570">
        <f t="shared" si="137"/>
        <v>3</v>
      </c>
    </row>
    <row r="571" spans="1:78" x14ac:dyDescent="0.3">
      <c r="A571" s="32">
        <f t="shared" si="138"/>
        <v>45821</v>
      </c>
      <c r="B571" s="1">
        <v>45821.630949074075</v>
      </c>
      <c r="C571" t="s">
        <v>60</v>
      </c>
      <c r="D571" t="s">
        <v>60</v>
      </c>
      <c r="E571" t="s">
        <v>60</v>
      </c>
      <c r="F571" t="s">
        <v>61</v>
      </c>
      <c r="G571" t="s">
        <v>62</v>
      </c>
      <c r="H571" t="s">
        <v>63</v>
      </c>
      <c r="I571" t="s">
        <v>79</v>
      </c>
      <c r="J571" t="s">
        <v>65</v>
      </c>
      <c r="K571" t="s">
        <v>66</v>
      </c>
      <c r="L571">
        <v>15</v>
      </c>
      <c r="M571">
        <v>3</v>
      </c>
      <c r="N571">
        <v>168</v>
      </c>
      <c r="O571">
        <v>3584</v>
      </c>
      <c r="P571" t="s">
        <v>247</v>
      </c>
      <c r="Q571" s="1">
        <v>45786.607561493052</v>
      </c>
      <c r="R571">
        <v>60.066000000000003</v>
      </c>
      <c r="S571">
        <v>23.844999999999999</v>
      </c>
      <c r="T571">
        <v>2.5190000000000001</v>
      </c>
      <c r="U571">
        <v>7352</v>
      </c>
      <c r="V571">
        <v>150</v>
      </c>
      <c r="W571">
        <v>2272</v>
      </c>
      <c r="X571">
        <v>1545</v>
      </c>
      <c r="Y571">
        <v>0</v>
      </c>
      <c r="Z571">
        <v>6</v>
      </c>
      <c r="AA571">
        <v>1</v>
      </c>
      <c r="AB571">
        <v>204</v>
      </c>
      <c r="AC571">
        <v>94</v>
      </c>
      <c r="AD571">
        <v>29.41</v>
      </c>
      <c r="AE571">
        <v>43.861564000000001</v>
      </c>
      <c r="AF571">
        <v>86.2</v>
      </c>
      <c r="AG571">
        <v>4.5999999999999996</v>
      </c>
      <c r="AH571">
        <v>3.3</v>
      </c>
      <c r="AI571">
        <v>3.3</v>
      </c>
      <c r="AJ571">
        <v>2.6</v>
      </c>
      <c r="AK571">
        <v>0</v>
      </c>
      <c r="AL571">
        <v>0</v>
      </c>
      <c r="AM571">
        <v>2.21</v>
      </c>
      <c r="AN571">
        <v>52.651000000000003</v>
      </c>
      <c r="AO571">
        <v>2.04</v>
      </c>
      <c r="AP571">
        <v>30.902999999999999</v>
      </c>
      <c r="AQ571">
        <v>0.25</v>
      </c>
      <c r="AR571">
        <v>0</v>
      </c>
      <c r="AS571">
        <v>9.9890000000000008</v>
      </c>
      <c r="AT571">
        <v>104.877</v>
      </c>
      <c r="AU571">
        <v>5.5970000000000004</v>
      </c>
      <c r="AV571">
        <v>4.0149999999999997</v>
      </c>
      <c r="AW571">
        <v>4.0149999999999997</v>
      </c>
      <c r="AX571">
        <v>3.1629999999999998</v>
      </c>
      <c r="AY571">
        <v>0</v>
      </c>
      <c r="AZ571">
        <v>0</v>
      </c>
      <c r="BA571">
        <v>575</v>
      </c>
      <c r="BB571">
        <v>0</v>
      </c>
      <c r="BC571" t="s">
        <v>74</v>
      </c>
      <c r="BD571">
        <v>0</v>
      </c>
      <c r="BE571" t="s">
        <v>68</v>
      </c>
      <c r="BF571" t="s">
        <v>75</v>
      </c>
      <c r="BG571">
        <v>1.1399999999999999</v>
      </c>
      <c r="BH571">
        <v>0</v>
      </c>
      <c r="BI571" s="1">
        <v>45823.877712766203</v>
      </c>
      <c r="BJ571">
        <v>3.6</v>
      </c>
      <c r="BK571">
        <v>0.69969999999999999</v>
      </c>
      <c r="BL571" s="36">
        <f>HLOOKUP($A571,차량별코스!$E$1:$AZ$20,_xlfn.XLOOKUP(탕데이터!$I571,차량별코스!$D$2:$D$20,차량별코스!$A$2:$A$20),0)</f>
        <v>3</v>
      </c>
      <c r="BM571">
        <f t="shared" si="125"/>
        <v>3564.0039999999995</v>
      </c>
      <c r="BN571">
        <f t="shared" si="126"/>
        <v>283.07500000000005</v>
      </c>
      <c r="BO571">
        <f>IF(COUNTIFS($BL$2:$BL571,$BL571,$O$2:$O571,$O571,$G$2:$G571,$G571)=1,_xlfn.MAXIFS($BO$2:$BO570,$O$2:$O570,$O571,$G$2:$G570,$G571)+1,_xlfn.MAXIFS($BO$2:$BO570,$O$2:$O570,$O571,$G$2:$G570,$G571))</f>
        <v>11</v>
      </c>
      <c r="BP571">
        <f t="shared" si="127"/>
        <v>3915.424</v>
      </c>
      <c r="BQ571">
        <f t="shared" si="128"/>
        <v>338.19200000000001</v>
      </c>
      <c r="BR571">
        <f t="shared" si="129"/>
        <v>242.61600000000001</v>
      </c>
      <c r="BS571">
        <f t="shared" si="130"/>
        <v>242.61600000000001</v>
      </c>
      <c r="BT571">
        <f t="shared" si="131"/>
        <v>191.15200000000002</v>
      </c>
      <c r="BU571">
        <f t="shared" si="132"/>
        <v>0</v>
      </c>
      <c r="BV571">
        <f t="shared" si="133"/>
        <v>0</v>
      </c>
      <c r="BW571">
        <f t="shared" si="134"/>
        <v>4930</v>
      </c>
      <c r="BX571">
        <f t="shared" si="135"/>
        <v>3584</v>
      </c>
      <c r="BY571" t="str">
        <f t="shared" si="136"/>
        <v>직행1</v>
      </c>
      <c r="BZ571">
        <f t="shared" si="137"/>
        <v>3</v>
      </c>
    </row>
    <row r="572" spans="1:78" x14ac:dyDescent="0.3">
      <c r="A572" s="32">
        <f t="shared" si="138"/>
        <v>45821</v>
      </c>
      <c r="B572" s="1">
        <v>45821.752476851849</v>
      </c>
      <c r="C572" t="s">
        <v>60</v>
      </c>
      <c r="D572" t="s">
        <v>60</v>
      </c>
      <c r="E572" t="s">
        <v>60</v>
      </c>
      <c r="F572" t="s">
        <v>61</v>
      </c>
      <c r="G572" t="s">
        <v>62</v>
      </c>
      <c r="H572" t="s">
        <v>63</v>
      </c>
      <c r="I572" t="s">
        <v>79</v>
      </c>
      <c r="J572" t="s">
        <v>65</v>
      </c>
      <c r="K572" t="s">
        <v>66</v>
      </c>
      <c r="L572">
        <v>15</v>
      </c>
      <c r="M572">
        <v>3</v>
      </c>
      <c r="N572">
        <v>168</v>
      </c>
      <c r="O572">
        <v>3584</v>
      </c>
      <c r="P572" t="s">
        <v>247</v>
      </c>
      <c r="Q572" s="1">
        <v>45786.607561493052</v>
      </c>
      <c r="R572">
        <v>67.566000000000003</v>
      </c>
      <c r="S572">
        <v>25.876999999999999</v>
      </c>
      <c r="T572">
        <v>2.6110000000000002</v>
      </c>
      <c r="U572">
        <v>7970</v>
      </c>
      <c r="V572">
        <v>99</v>
      </c>
      <c r="W572">
        <v>2315</v>
      </c>
      <c r="X572">
        <v>1707</v>
      </c>
      <c r="Y572">
        <v>1</v>
      </c>
      <c r="Z572">
        <v>28</v>
      </c>
      <c r="AA572">
        <v>1</v>
      </c>
      <c r="AB572">
        <v>174</v>
      </c>
      <c r="AC572">
        <v>93</v>
      </c>
      <c r="AD572">
        <v>30.52</v>
      </c>
      <c r="AE572">
        <v>43.779274999999998</v>
      </c>
      <c r="AF572">
        <v>87.5</v>
      </c>
      <c r="AG572">
        <v>3.8</v>
      </c>
      <c r="AH572">
        <v>4.5999999999999996</v>
      </c>
      <c r="AI572">
        <v>3.5</v>
      </c>
      <c r="AJ572">
        <v>0.6</v>
      </c>
      <c r="AK572">
        <v>0</v>
      </c>
      <c r="AL572">
        <v>0</v>
      </c>
      <c r="AM572">
        <v>2.29</v>
      </c>
      <c r="AN572">
        <v>50.378999999999998</v>
      </c>
      <c r="AO572">
        <v>1.242</v>
      </c>
      <c r="AP572">
        <v>29.045999999999999</v>
      </c>
      <c r="AQ572">
        <v>0.252</v>
      </c>
      <c r="AR572">
        <v>1.48</v>
      </c>
      <c r="AS572">
        <v>41.441000000000003</v>
      </c>
      <c r="AT572">
        <v>115.208</v>
      </c>
      <c r="AU572">
        <v>5.0030000000000001</v>
      </c>
      <c r="AV572">
        <v>6.0570000000000004</v>
      </c>
      <c r="AW572">
        <v>4.6079999999999997</v>
      </c>
      <c r="AX572">
        <v>0.79</v>
      </c>
      <c r="AY572">
        <v>0</v>
      </c>
      <c r="AZ572">
        <v>0</v>
      </c>
      <c r="BA572">
        <v>651</v>
      </c>
      <c r="BB572">
        <v>0</v>
      </c>
      <c r="BC572" t="s">
        <v>74</v>
      </c>
      <c r="BD572">
        <v>0</v>
      </c>
      <c r="BE572" t="s">
        <v>68</v>
      </c>
      <c r="BF572" t="s">
        <v>75</v>
      </c>
      <c r="BG572">
        <v>1.1399999999999999</v>
      </c>
      <c r="BH572">
        <v>0</v>
      </c>
      <c r="BI572" s="1">
        <v>45823.877712766203</v>
      </c>
      <c r="BJ572">
        <v>3.6</v>
      </c>
      <c r="BK572">
        <v>0.72529999999999994</v>
      </c>
      <c r="BL572" s="36">
        <f>HLOOKUP($A572,차량별코스!$E$1:$AZ$20,_xlfn.XLOOKUP(탕데이터!$I572,차량별코스!$D$2:$D$20,차량별코스!$A$2:$A$20),0)</f>
        <v>3</v>
      </c>
      <c r="BM572">
        <f t="shared" si="125"/>
        <v>3564.0039999999995</v>
      </c>
      <c r="BN572">
        <f t="shared" si="126"/>
        <v>283.07500000000005</v>
      </c>
      <c r="BO572">
        <f>IF(COUNTIFS($BL$2:$BL572,$BL572,$O$2:$O572,$O572,$G$2:$G572,$G572)=1,_xlfn.MAXIFS($BO$2:$BO571,$O$2:$O571,$O572,$G$2:$G571,$G572)+1,_xlfn.MAXIFS($BO$2:$BO571,$O$2:$O571,$O572,$G$2:$G571,$G572))</f>
        <v>11</v>
      </c>
      <c r="BP572">
        <f t="shared" si="127"/>
        <v>4559.75</v>
      </c>
      <c r="BQ572">
        <f t="shared" si="128"/>
        <v>302.86</v>
      </c>
      <c r="BR572">
        <f t="shared" si="129"/>
        <v>366.62</v>
      </c>
      <c r="BS572">
        <f t="shared" si="130"/>
        <v>278.95000000000005</v>
      </c>
      <c r="BT572">
        <f t="shared" si="131"/>
        <v>47.82</v>
      </c>
      <c r="BU572">
        <f t="shared" si="132"/>
        <v>0</v>
      </c>
      <c r="BV572">
        <f t="shared" si="133"/>
        <v>0</v>
      </c>
      <c r="BW572">
        <f t="shared" si="134"/>
        <v>5555.9999999999991</v>
      </c>
      <c r="BX572">
        <f t="shared" si="135"/>
        <v>3584</v>
      </c>
      <c r="BY572" t="str">
        <f t="shared" si="136"/>
        <v>직행1</v>
      </c>
      <c r="BZ572">
        <f t="shared" si="137"/>
        <v>3</v>
      </c>
    </row>
    <row r="573" spans="1:78" x14ac:dyDescent="0.3">
      <c r="A573" s="32">
        <f t="shared" si="138"/>
        <v>45822</v>
      </c>
      <c r="B573" s="1">
        <v>45822.26116898148</v>
      </c>
      <c r="C573" t="s">
        <v>60</v>
      </c>
      <c r="D573" t="s">
        <v>60</v>
      </c>
      <c r="E573" t="s">
        <v>60</v>
      </c>
      <c r="F573" t="s">
        <v>61</v>
      </c>
      <c r="G573" t="s">
        <v>62</v>
      </c>
      <c r="H573" t="s">
        <v>63</v>
      </c>
      <c r="I573" t="s">
        <v>79</v>
      </c>
      <c r="J573" t="s">
        <v>65</v>
      </c>
      <c r="K573" t="s">
        <v>66</v>
      </c>
      <c r="L573">
        <v>15</v>
      </c>
      <c r="M573">
        <v>3</v>
      </c>
      <c r="N573">
        <v>168</v>
      </c>
      <c r="O573">
        <v>2730</v>
      </c>
      <c r="P573" t="s">
        <v>237</v>
      </c>
      <c r="Q573" s="1">
        <v>45786.607563078702</v>
      </c>
      <c r="R573">
        <v>106.358</v>
      </c>
      <c r="S573">
        <v>42.222000000000001</v>
      </c>
      <c r="T573">
        <v>2.5190000000000001</v>
      </c>
      <c r="U573">
        <v>13658</v>
      </c>
      <c r="V573">
        <v>807</v>
      </c>
      <c r="W573">
        <v>5553</v>
      </c>
      <c r="X573">
        <v>1812</v>
      </c>
      <c r="Y573">
        <v>2</v>
      </c>
      <c r="Z573">
        <v>70</v>
      </c>
      <c r="AA573">
        <v>3</v>
      </c>
      <c r="AB573">
        <v>2411</v>
      </c>
      <c r="AC573">
        <v>106</v>
      </c>
      <c r="AD573">
        <v>28.03</v>
      </c>
      <c r="AE573">
        <v>52.4649</v>
      </c>
      <c r="AF573">
        <v>77.400000000000006</v>
      </c>
      <c r="AG573">
        <v>4.9000000000000004</v>
      </c>
      <c r="AH573">
        <v>6.9</v>
      </c>
      <c r="AI573">
        <v>6</v>
      </c>
      <c r="AJ573">
        <v>4.0999999999999996</v>
      </c>
      <c r="AK573">
        <v>0.8</v>
      </c>
      <c r="AL573">
        <v>0</v>
      </c>
      <c r="AM573">
        <v>2.21</v>
      </c>
      <c r="AN573">
        <v>64.116</v>
      </c>
      <c r="AO573">
        <v>5.9089999999999998</v>
      </c>
      <c r="AP573">
        <v>40.656999999999996</v>
      </c>
      <c r="AQ573">
        <v>0.16900000000000001</v>
      </c>
      <c r="AR573">
        <v>1.88</v>
      </c>
      <c r="AS573">
        <v>65.814999999999998</v>
      </c>
      <c r="AT573">
        <v>175.44</v>
      </c>
      <c r="AU573">
        <v>11.106999999999999</v>
      </c>
      <c r="AV573">
        <v>15.64</v>
      </c>
      <c r="AW573">
        <v>13.6</v>
      </c>
      <c r="AX573">
        <v>9.2929999999999993</v>
      </c>
      <c r="AY573">
        <v>1.8129999999999999</v>
      </c>
      <c r="AZ573">
        <v>0</v>
      </c>
      <c r="BA573">
        <v>1029</v>
      </c>
      <c r="BB573">
        <v>0</v>
      </c>
      <c r="BC573" t="s">
        <v>74</v>
      </c>
      <c r="BD573">
        <v>0</v>
      </c>
      <c r="BE573" t="s">
        <v>68</v>
      </c>
      <c r="BF573" t="s">
        <v>75</v>
      </c>
      <c r="BG573">
        <v>1.1399999999999999</v>
      </c>
      <c r="BH573">
        <v>0</v>
      </c>
      <c r="BI573" s="1">
        <v>45823.877712766203</v>
      </c>
      <c r="BJ573">
        <v>3.6</v>
      </c>
      <c r="BK573">
        <v>0.69969999999999999</v>
      </c>
      <c r="BL573" s="36">
        <f>HLOOKUP($A573,차량별코스!$E$1:$AZ$20,_xlfn.XLOOKUP(탕데이터!$I573,차량별코스!$D$2:$D$20,차량별코스!$A$2:$A$20),0)</f>
        <v>4</v>
      </c>
      <c r="BM573">
        <f t="shared" si="125"/>
        <v>686.03399999999999</v>
      </c>
      <c r="BN573">
        <f t="shared" si="126"/>
        <v>393.476</v>
      </c>
      <c r="BO573">
        <f>IF(COUNTIFS($BL$2:$BL573,$BL573,$O$2:$O573,$O573,$G$2:$G573,$G573)=1,_xlfn.MAXIFS($BO$2:$BO572,$O$2:$O572,$O573,$G$2:$G572,$G573)+1,_xlfn.MAXIFS($BO$2:$BO572,$O$2:$O572,$O573,$G$2:$G572,$G573))</f>
        <v>5</v>
      </c>
      <c r="BP573">
        <f t="shared" si="127"/>
        <v>4211.2919999999995</v>
      </c>
      <c r="BQ573">
        <f t="shared" si="128"/>
        <v>669.24200000000008</v>
      </c>
      <c r="BR573">
        <f t="shared" si="129"/>
        <v>942.40200000000004</v>
      </c>
      <c r="BS573">
        <f t="shared" si="130"/>
        <v>819.48</v>
      </c>
      <c r="BT573">
        <f t="shared" si="131"/>
        <v>559.97799999999995</v>
      </c>
      <c r="BU573">
        <f t="shared" si="132"/>
        <v>109.264</v>
      </c>
      <c r="BV573">
        <f t="shared" si="133"/>
        <v>0</v>
      </c>
      <c r="BW573">
        <f t="shared" si="134"/>
        <v>7311.6579999999994</v>
      </c>
      <c r="BX573">
        <f t="shared" si="135"/>
        <v>2730</v>
      </c>
      <c r="BY573" t="str">
        <f t="shared" si="136"/>
        <v>직행1</v>
      </c>
      <c r="BZ573">
        <f t="shared" si="137"/>
        <v>4</v>
      </c>
    </row>
    <row r="574" spans="1:78" x14ac:dyDescent="0.3">
      <c r="A574" s="32">
        <f t="shared" si="138"/>
        <v>45822</v>
      </c>
      <c r="B574" s="1">
        <v>45822.431979166664</v>
      </c>
      <c r="C574" t="s">
        <v>60</v>
      </c>
      <c r="D574" t="s">
        <v>60</v>
      </c>
      <c r="E574" t="s">
        <v>60</v>
      </c>
      <c r="F574" t="s">
        <v>61</v>
      </c>
      <c r="G574" t="s">
        <v>62</v>
      </c>
      <c r="H574" t="s">
        <v>63</v>
      </c>
      <c r="I574" t="s">
        <v>79</v>
      </c>
      <c r="J574" t="s">
        <v>65</v>
      </c>
      <c r="K574" t="s">
        <v>66</v>
      </c>
      <c r="L574">
        <v>15</v>
      </c>
      <c r="M574">
        <v>3</v>
      </c>
      <c r="N574">
        <v>168</v>
      </c>
      <c r="O574">
        <v>2730</v>
      </c>
      <c r="P574" t="s">
        <v>237</v>
      </c>
      <c r="Q574" s="1">
        <v>45786.607563078702</v>
      </c>
      <c r="R574">
        <v>274.74099999999999</v>
      </c>
      <c r="S574">
        <v>108.081</v>
      </c>
      <c r="T574">
        <v>2.5419999999999998</v>
      </c>
      <c r="U574">
        <v>32400</v>
      </c>
      <c r="V574">
        <v>222</v>
      </c>
      <c r="W574">
        <v>12178</v>
      </c>
      <c r="X574">
        <v>4572</v>
      </c>
      <c r="Y574">
        <v>3</v>
      </c>
      <c r="Z574">
        <v>122</v>
      </c>
      <c r="AA574">
        <v>5</v>
      </c>
      <c r="AB574">
        <v>3871</v>
      </c>
      <c r="AC574">
        <v>106</v>
      </c>
      <c r="AD574">
        <v>30.53</v>
      </c>
      <c r="AE574">
        <v>49.453367</v>
      </c>
      <c r="AF574">
        <v>77.5</v>
      </c>
      <c r="AG574">
        <v>6</v>
      </c>
      <c r="AH574">
        <v>6.7</v>
      </c>
      <c r="AI574">
        <v>5.2</v>
      </c>
      <c r="AJ574">
        <v>3.5</v>
      </c>
      <c r="AK574">
        <v>1.1000000000000001</v>
      </c>
      <c r="AL574">
        <v>0</v>
      </c>
      <c r="AM574">
        <v>2.23</v>
      </c>
      <c r="AN574">
        <v>59.42</v>
      </c>
      <c r="AO574">
        <v>0.68500000000000005</v>
      </c>
      <c r="AP574">
        <v>37.585999999999999</v>
      </c>
      <c r="AQ574">
        <v>0.16400000000000001</v>
      </c>
      <c r="AR574">
        <v>1.0920000000000001</v>
      </c>
      <c r="AS574">
        <v>44.405000000000001</v>
      </c>
      <c r="AT574">
        <v>418.5</v>
      </c>
      <c r="AU574">
        <v>32.4</v>
      </c>
      <c r="AV574">
        <v>36.18</v>
      </c>
      <c r="AW574">
        <v>28.08</v>
      </c>
      <c r="AX574">
        <v>18.899999999999999</v>
      </c>
      <c r="AY574">
        <v>5.94</v>
      </c>
      <c r="AZ574">
        <v>0</v>
      </c>
      <c r="BA574">
        <v>2658</v>
      </c>
      <c r="BB574">
        <v>0</v>
      </c>
      <c r="BC574" t="s">
        <v>74</v>
      </c>
      <c r="BD574">
        <v>0</v>
      </c>
      <c r="BE574" t="s">
        <v>68</v>
      </c>
      <c r="BF574" t="s">
        <v>75</v>
      </c>
      <c r="BG574">
        <v>1.1399999999999999</v>
      </c>
      <c r="BH574">
        <v>0</v>
      </c>
      <c r="BI574" s="1">
        <v>45823.877712766203</v>
      </c>
      <c r="BJ574">
        <v>3.6</v>
      </c>
      <c r="BK574">
        <v>0.70609999999999995</v>
      </c>
      <c r="BL574" s="36">
        <f>HLOOKUP($A574,차량별코스!$E$1:$AZ$20,_xlfn.XLOOKUP(탕데이터!$I574,차량별코스!$D$2:$D$20,차량별코스!$A$2:$A$20),0)</f>
        <v>4</v>
      </c>
      <c r="BM574">
        <f t="shared" si="125"/>
        <v>686.03399999999999</v>
      </c>
      <c r="BN574">
        <f t="shared" si="126"/>
        <v>393.476</v>
      </c>
      <c r="BO574">
        <f>IF(COUNTIFS($BL$2:$BL574,$BL574,$O$2:$O574,$O574,$G$2:$G574,$G574)=1,_xlfn.MAXIFS($BO$2:$BO573,$O$2:$O573,$O574,$G$2:$G573,$G574)+1,_xlfn.MAXIFS($BO$2:$BO573,$O$2:$O573,$O574,$G$2:$G573,$G574))</f>
        <v>5</v>
      </c>
      <c r="BP574">
        <f t="shared" si="127"/>
        <v>12710</v>
      </c>
      <c r="BQ574">
        <f t="shared" si="128"/>
        <v>1944</v>
      </c>
      <c r="BR574">
        <f t="shared" si="129"/>
        <v>2170.8000000000002</v>
      </c>
      <c r="BS574">
        <f t="shared" si="130"/>
        <v>1684.8000000000002</v>
      </c>
      <c r="BT574">
        <f t="shared" si="131"/>
        <v>1134</v>
      </c>
      <c r="BU574">
        <f t="shared" si="132"/>
        <v>356.40000000000003</v>
      </c>
      <c r="BV574">
        <f t="shared" si="133"/>
        <v>0</v>
      </c>
      <c r="BW574">
        <f t="shared" si="134"/>
        <v>20000</v>
      </c>
      <c r="BX574">
        <f t="shared" si="135"/>
        <v>2730</v>
      </c>
      <c r="BY574" t="str">
        <f t="shared" si="136"/>
        <v>직행1</v>
      </c>
      <c r="BZ574">
        <f t="shared" si="137"/>
        <v>4</v>
      </c>
    </row>
    <row r="575" spans="1:78" x14ac:dyDescent="0.3">
      <c r="A575" s="32">
        <f t="shared" si="138"/>
        <v>45822</v>
      </c>
      <c r="B575" s="1">
        <v>45822.806990740741</v>
      </c>
      <c r="C575" t="s">
        <v>60</v>
      </c>
      <c r="D575" t="s">
        <v>60</v>
      </c>
      <c r="E575" t="s">
        <v>60</v>
      </c>
      <c r="F575" t="s">
        <v>61</v>
      </c>
      <c r="G575" t="s">
        <v>62</v>
      </c>
      <c r="H575" t="s">
        <v>63</v>
      </c>
      <c r="I575" t="s">
        <v>79</v>
      </c>
      <c r="J575" t="s">
        <v>65</v>
      </c>
      <c r="K575" t="s">
        <v>66</v>
      </c>
      <c r="L575">
        <v>15</v>
      </c>
      <c r="M575">
        <v>3</v>
      </c>
      <c r="N575">
        <v>168</v>
      </c>
      <c r="O575">
        <v>2730</v>
      </c>
      <c r="P575" t="s">
        <v>237</v>
      </c>
      <c r="Q575" s="1">
        <v>45786.607563078702</v>
      </c>
      <c r="R575">
        <v>12.377000000000001</v>
      </c>
      <c r="S575">
        <v>3.5830000000000002</v>
      </c>
      <c r="T575">
        <v>3.4540000000000002</v>
      </c>
      <c r="U575">
        <v>1336</v>
      </c>
      <c r="V575">
        <v>0</v>
      </c>
      <c r="W575">
        <v>320</v>
      </c>
      <c r="X575">
        <v>232</v>
      </c>
      <c r="Y575">
        <v>0</v>
      </c>
      <c r="Z575">
        <v>0</v>
      </c>
      <c r="AA575">
        <v>0</v>
      </c>
      <c r="AB575">
        <v>0</v>
      </c>
      <c r="AC575">
        <v>104</v>
      </c>
      <c r="AD575">
        <v>33.35</v>
      </c>
      <c r="AE575">
        <v>43.85539</v>
      </c>
      <c r="AF575">
        <v>92.7</v>
      </c>
      <c r="AG575">
        <v>2.6</v>
      </c>
      <c r="AH575">
        <v>2</v>
      </c>
      <c r="AI575">
        <v>1.2</v>
      </c>
      <c r="AJ575">
        <v>1.4</v>
      </c>
      <c r="AK575">
        <v>0.1</v>
      </c>
      <c r="AL575">
        <v>0</v>
      </c>
      <c r="AM575">
        <v>3.03</v>
      </c>
      <c r="AN575">
        <v>36.393999999999998</v>
      </c>
      <c r="AO575">
        <v>0</v>
      </c>
      <c r="AP575">
        <v>23.952000000000002</v>
      </c>
      <c r="AQ575">
        <v>0.16200000000000001</v>
      </c>
      <c r="AR575">
        <v>0</v>
      </c>
      <c r="AS575">
        <v>0</v>
      </c>
      <c r="AT575">
        <v>20.085000000000001</v>
      </c>
      <c r="AU575">
        <v>0.56299999999999994</v>
      </c>
      <c r="AV575">
        <v>0.433</v>
      </c>
      <c r="AW575">
        <v>0.26</v>
      </c>
      <c r="AX575">
        <v>0.30299999999999999</v>
      </c>
      <c r="AY575">
        <v>2.1999999999999999E-2</v>
      </c>
      <c r="AZ575">
        <v>0</v>
      </c>
      <c r="BA575">
        <v>122</v>
      </c>
      <c r="BB575">
        <v>0</v>
      </c>
      <c r="BC575" t="s">
        <v>74</v>
      </c>
      <c r="BD575">
        <v>0</v>
      </c>
      <c r="BE575" t="s">
        <v>68</v>
      </c>
      <c r="BF575" t="s">
        <v>75</v>
      </c>
      <c r="BG575">
        <v>1.1399999999999999</v>
      </c>
      <c r="BH575">
        <v>0</v>
      </c>
      <c r="BI575" s="1">
        <v>45823.877712766203</v>
      </c>
      <c r="BJ575">
        <v>3.6</v>
      </c>
      <c r="BK575">
        <v>0.95950000000000002</v>
      </c>
      <c r="BL575" s="36">
        <f>HLOOKUP($A575,차량별코스!$E$1:$AZ$20,_xlfn.XLOOKUP(탕데이터!$I575,차량별코스!$D$2:$D$20,차량별코스!$A$2:$A$20),0)</f>
        <v>4</v>
      </c>
      <c r="BM575">
        <f t="shared" si="125"/>
        <v>686.03399999999999</v>
      </c>
      <c r="BN575">
        <f t="shared" si="126"/>
        <v>393.476</v>
      </c>
      <c r="BO575">
        <f>IF(COUNTIFS($BL$2:$BL575,$BL575,$O$2:$O575,$O575,$G$2:$G575,$G575)=1,_xlfn.MAXIFS($BO$2:$BO574,$O$2:$O574,$O575,$G$2:$G574,$G575)+1,_xlfn.MAXIFS($BO$2:$BO574,$O$2:$O574,$O575,$G$2:$G574,$G575))</f>
        <v>5</v>
      </c>
      <c r="BP575">
        <f t="shared" si="127"/>
        <v>918.47199999999998</v>
      </c>
      <c r="BQ575">
        <f t="shared" si="128"/>
        <v>34.736000000000004</v>
      </c>
      <c r="BR575">
        <f t="shared" si="129"/>
        <v>26.72</v>
      </c>
      <c r="BS575">
        <f t="shared" si="130"/>
        <v>16.032</v>
      </c>
      <c r="BT575">
        <f t="shared" si="131"/>
        <v>18.703999999999997</v>
      </c>
      <c r="BU575">
        <f t="shared" si="132"/>
        <v>1.3360000000000001</v>
      </c>
      <c r="BV575">
        <f t="shared" si="133"/>
        <v>0</v>
      </c>
      <c r="BW575">
        <f t="shared" si="134"/>
        <v>1016</v>
      </c>
      <c r="BX575">
        <f t="shared" si="135"/>
        <v>2730</v>
      </c>
      <c r="BY575" t="str">
        <f t="shared" si="136"/>
        <v>직행1</v>
      </c>
      <c r="BZ575">
        <f t="shared" si="137"/>
        <v>4</v>
      </c>
    </row>
    <row r="576" spans="1:78" x14ac:dyDescent="0.3">
      <c r="A576" s="32">
        <f t="shared" si="138"/>
        <v>45823</v>
      </c>
      <c r="B576" s="1">
        <v>45823.300520833334</v>
      </c>
      <c r="C576" t="s">
        <v>60</v>
      </c>
      <c r="D576" t="s">
        <v>60</v>
      </c>
      <c r="E576" t="s">
        <v>60</v>
      </c>
      <c r="F576" t="s">
        <v>61</v>
      </c>
      <c r="G576" t="s">
        <v>62</v>
      </c>
      <c r="H576" t="s">
        <v>63</v>
      </c>
      <c r="I576" t="s">
        <v>79</v>
      </c>
      <c r="J576" t="s">
        <v>65</v>
      </c>
      <c r="K576" t="s">
        <v>66</v>
      </c>
      <c r="L576">
        <v>15</v>
      </c>
      <c r="M576">
        <v>3</v>
      </c>
      <c r="N576">
        <v>168</v>
      </c>
      <c r="O576">
        <v>2730</v>
      </c>
      <c r="P576" t="s">
        <v>237</v>
      </c>
      <c r="Q576" s="1">
        <v>45786.607563078702</v>
      </c>
      <c r="R576">
        <v>17.358000000000001</v>
      </c>
      <c r="S576">
        <v>5.9939999999999998</v>
      </c>
      <c r="T576">
        <v>2.8959999999999999</v>
      </c>
      <c r="U576">
        <v>2633</v>
      </c>
      <c r="V576">
        <v>426</v>
      </c>
      <c r="W576">
        <v>1069</v>
      </c>
      <c r="X576">
        <v>317</v>
      </c>
      <c r="Y576">
        <v>0</v>
      </c>
      <c r="Z576">
        <v>5</v>
      </c>
      <c r="AA576">
        <v>1</v>
      </c>
      <c r="AB576">
        <v>76</v>
      </c>
      <c r="AC576">
        <v>97</v>
      </c>
      <c r="AD576">
        <v>23.73</v>
      </c>
      <c r="AE576">
        <v>54.911090999999999</v>
      </c>
      <c r="AF576">
        <v>98.1</v>
      </c>
      <c r="AG576">
        <v>0.3</v>
      </c>
      <c r="AH576">
        <v>0.3</v>
      </c>
      <c r="AI576">
        <v>0.7</v>
      </c>
      <c r="AJ576">
        <v>0.6</v>
      </c>
      <c r="AK576">
        <v>0</v>
      </c>
      <c r="AL576">
        <v>0</v>
      </c>
      <c r="AM576">
        <v>2.54</v>
      </c>
      <c r="AN576">
        <v>57.783999999999999</v>
      </c>
      <c r="AO576">
        <v>16.178999999999998</v>
      </c>
      <c r="AP576">
        <v>40.6</v>
      </c>
      <c r="AQ576">
        <v>0.17299999999999999</v>
      </c>
      <c r="AR576">
        <v>0</v>
      </c>
      <c r="AS576">
        <v>28.805</v>
      </c>
      <c r="AT576">
        <v>42.51</v>
      </c>
      <c r="AU576">
        <v>0.13</v>
      </c>
      <c r="AV576">
        <v>0.13</v>
      </c>
      <c r="AW576">
        <v>0.30299999999999999</v>
      </c>
      <c r="AX576">
        <v>0.26</v>
      </c>
      <c r="AY576">
        <v>0</v>
      </c>
      <c r="AZ576">
        <v>0</v>
      </c>
      <c r="BA576">
        <v>170</v>
      </c>
      <c r="BB576">
        <v>0</v>
      </c>
      <c r="BC576" t="s">
        <v>74</v>
      </c>
      <c r="BD576">
        <v>0</v>
      </c>
      <c r="BE576" t="s">
        <v>68</v>
      </c>
      <c r="BF576" t="s">
        <v>75</v>
      </c>
      <c r="BG576">
        <v>1.1399999999999999</v>
      </c>
      <c r="BH576">
        <v>0</v>
      </c>
      <c r="BI576" s="1">
        <v>45823.877712766203</v>
      </c>
      <c r="BJ576">
        <v>3.6</v>
      </c>
      <c r="BK576">
        <v>0.8044</v>
      </c>
      <c r="BL576" s="36">
        <f>HLOOKUP($A576,차량별코스!$E$1:$AZ$20,_xlfn.XLOOKUP(탕데이터!$I576,차량별코스!$D$2:$D$20,차량별코스!$A$2:$A$20),0)</f>
        <v>5</v>
      </c>
      <c r="BM576">
        <f t="shared" si="125"/>
        <v>686.03399999999999</v>
      </c>
      <c r="BN576">
        <f t="shared" si="126"/>
        <v>292.55799999999999</v>
      </c>
      <c r="BO576">
        <f>IF(COUNTIFS($BL$2:$BL576,$BL576,$O$2:$O576,$O576,$G$2:$G576,$G576)=1,_xlfn.MAXIFS($BO$2:$BO575,$O$2:$O575,$O576,$G$2:$G575,$G576)+1,_xlfn.MAXIFS($BO$2:$BO575,$O$2:$O575,$O576,$G$2:$G575,$G576))</f>
        <v>6</v>
      </c>
      <c r="BP576">
        <f t="shared" si="127"/>
        <v>1087.973</v>
      </c>
      <c r="BQ576">
        <f t="shared" si="128"/>
        <v>7.899</v>
      </c>
      <c r="BR576">
        <f t="shared" si="129"/>
        <v>7.899</v>
      </c>
      <c r="BS576">
        <f t="shared" si="130"/>
        <v>18.430999999999997</v>
      </c>
      <c r="BT576">
        <f t="shared" si="131"/>
        <v>15.798</v>
      </c>
      <c r="BU576">
        <f t="shared" si="132"/>
        <v>0</v>
      </c>
      <c r="BV576">
        <f t="shared" si="133"/>
        <v>0</v>
      </c>
      <c r="BW576">
        <f t="shared" si="134"/>
        <v>1137.9999999999998</v>
      </c>
      <c r="BX576">
        <f t="shared" si="135"/>
        <v>2730</v>
      </c>
      <c r="BY576" t="str">
        <f t="shared" si="136"/>
        <v>직행1</v>
      </c>
      <c r="BZ576">
        <f t="shared" si="137"/>
        <v>5</v>
      </c>
    </row>
    <row r="577" spans="1:78" x14ac:dyDescent="0.3">
      <c r="A577" s="32">
        <f t="shared" si="138"/>
        <v>45823</v>
      </c>
      <c r="B577" s="1">
        <v>45823.33394675926</v>
      </c>
      <c r="C577" t="s">
        <v>60</v>
      </c>
      <c r="D577" t="s">
        <v>60</v>
      </c>
      <c r="E577" t="s">
        <v>60</v>
      </c>
      <c r="F577" t="s">
        <v>61</v>
      </c>
      <c r="G577" t="s">
        <v>62</v>
      </c>
      <c r="H577" t="s">
        <v>63</v>
      </c>
      <c r="I577" t="s">
        <v>79</v>
      </c>
      <c r="J577" t="s">
        <v>65</v>
      </c>
      <c r="K577" t="s">
        <v>66</v>
      </c>
      <c r="L577">
        <v>15</v>
      </c>
      <c r="M577">
        <v>3</v>
      </c>
      <c r="N577">
        <v>168</v>
      </c>
      <c r="O577">
        <v>2730</v>
      </c>
      <c r="P577" t="s">
        <v>237</v>
      </c>
      <c r="Q577" s="1">
        <v>45786.607563078702</v>
      </c>
      <c r="R577">
        <v>108.04900000000001</v>
      </c>
      <c r="S577">
        <v>37.465000000000003</v>
      </c>
      <c r="T577">
        <v>2.8839999999999999</v>
      </c>
      <c r="U577">
        <v>11831</v>
      </c>
      <c r="V577">
        <v>5</v>
      </c>
      <c r="W577">
        <v>4486</v>
      </c>
      <c r="X577">
        <v>1952</v>
      </c>
      <c r="Y577">
        <v>2</v>
      </c>
      <c r="Z577">
        <v>42</v>
      </c>
      <c r="AA577">
        <v>4</v>
      </c>
      <c r="AB577">
        <v>1482</v>
      </c>
      <c r="AC577">
        <v>106</v>
      </c>
      <c r="AD577">
        <v>32.880000000000003</v>
      </c>
      <c r="AE577">
        <v>52.994056999999998</v>
      </c>
      <c r="AF577">
        <v>87</v>
      </c>
      <c r="AG577">
        <v>2.6</v>
      </c>
      <c r="AH577">
        <v>3.8</v>
      </c>
      <c r="AI577">
        <v>4.2</v>
      </c>
      <c r="AJ577">
        <v>2.2000000000000002</v>
      </c>
      <c r="AK577">
        <v>0.2</v>
      </c>
      <c r="AL577">
        <v>0</v>
      </c>
      <c r="AM577">
        <v>2.5299999999999998</v>
      </c>
      <c r="AN577">
        <v>55.862000000000002</v>
      </c>
      <c r="AO577">
        <v>4.2000000000000003E-2</v>
      </c>
      <c r="AP577">
        <v>37.917000000000002</v>
      </c>
      <c r="AQ577">
        <v>0.17599999999999999</v>
      </c>
      <c r="AR577">
        <v>1.851</v>
      </c>
      <c r="AS577">
        <v>38.871000000000002</v>
      </c>
      <c r="AT577">
        <v>171.1</v>
      </c>
      <c r="AU577">
        <v>5.1130000000000004</v>
      </c>
      <c r="AV577">
        <v>7.4729999999999999</v>
      </c>
      <c r="AW577">
        <v>8.26</v>
      </c>
      <c r="AX577">
        <v>4.327</v>
      </c>
      <c r="AY577">
        <v>0.39300000000000002</v>
      </c>
      <c r="AZ577">
        <v>0</v>
      </c>
      <c r="BA577">
        <v>1060</v>
      </c>
      <c r="BB577">
        <v>0</v>
      </c>
      <c r="BC577" t="s">
        <v>74</v>
      </c>
      <c r="BD577">
        <v>0</v>
      </c>
      <c r="BE577" t="s">
        <v>68</v>
      </c>
      <c r="BF577" t="s">
        <v>75</v>
      </c>
      <c r="BG577">
        <v>1.1399999999999999</v>
      </c>
      <c r="BH577">
        <v>0</v>
      </c>
      <c r="BI577" s="1">
        <v>45823.877712766203</v>
      </c>
      <c r="BJ577">
        <v>3.6</v>
      </c>
      <c r="BK577">
        <v>0.80110000000000003</v>
      </c>
      <c r="BL577" s="36">
        <f>HLOOKUP($A577,차량별코스!$E$1:$AZ$20,_xlfn.XLOOKUP(탕데이터!$I577,차량별코스!$D$2:$D$20,차량별코스!$A$2:$A$20),0)</f>
        <v>5</v>
      </c>
      <c r="BM577">
        <f t="shared" si="125"/>
        <v>686.03399999999999</v>
      </c>
      <c r="BN577">
        <f t="shared" si="126"/>
        <v>292.55799999999999</v>
      </c>
      <c r="BO577">
        <f>IF(COUNTIFS($BL$2:$BL577,$BL577,$O$2:$O577,$O577,$G$2:$G577,$G577)=1,_xlfn.MAXIFS($BO$2:$BO576,$O$2:$O576,$O577,$G$2:$G576,$G577)+1,_xlfn.MAXIFS($BO$2:$BO576,$O$2:$O576,$O577,$G$2:$G576,$G577))</f>
        <v>6</v>
      </c>
      <c r="BP577">
        <f t="shared" si="127"/>
        <v>5801.9699999999993</v>
      </c>
      <c r="BQ577">
        <f t="shared" si="128"/>
        <v>307.60600000000005</v>
      </c>
      <c r="BR577">
        <f t="shared" si="129"/>
        <v>449.57799999999997</v>
      </c>
      <c r="BS577">
        <f t="shared" si="130"/>
        <v>496.90200000000004</v>
      </c>
      <c r="BT577">
        <f t="shared" si="131"/>
        <v>260.28200000000004</v>
      </c>
      <c r="BU577">
        <f t="shared" si="132"/>
        <v>23.661999999999999</v>
      </c>
      <c r="BV577">
        <f t="shared" si="133"/>
        <v>0</v>
      </c>
      <c r="BW577">
        <f t="shared" si="134"/>
        <v>7339.9999999999991</v>
      </c>
      <c r="BX577">
        <f t="shared" si="135"/>
        <v>2730</v>
      </c>
      <c r="BY577" t="str">
        <f t="shared" si="136"/>
        <v>직행1</v>
      </c>
      <c r="BZ577">
        <f t="shared" si="137"/>
        <v>5</v>
      </c>
    </row>
    <row r="578" spans="1:78" x14ac:dyDescent="0.3">
      <c r="A578" s="32">
        <f t="shared" si="138"/>
        <v>45823</v>
      </c>
      <c r="B578" s="1">
        <v>45823.4844212963</v>
      </c>
      <c r="C578" t="s">
        <v>60</v>
      </c>
      <c r="D578" t="s">
        <v>60</v>
      </c>
      <c r="E578" t="s">
        <v>60</v>
      </c>
      <c r="F578" t="s">
        <v>61</v>
      </c>
      <c r="G578" t="s">
        <v>62</v>
      </c>
      <c r="H578" t="s">
        <v>63</v>
      </c>
      <c r="I578" t="s">
        <v>79</v>
      </c>
      <c r="J578" t="s">
        <v>65</v>
      </c>
      <c r="K578" t="s">
        <v>66</v>
      </c>
      <c r="L578">
        <v>15</v>
      </c>
      <c r="M578">
        <v>3</v>
      </c>
      <c r="N578">
        <v>168</v>
      </c>
      <c r="O578">
        <v>2730</v>
      </c>
      <c r="P578" t="s">
        <v>237</v>
      </c>
      <c r="Q578" s="1">
        <v>45786.607563078702</v>
      </c>
      <c r="R578">
        <v>60.158999999999999</v>
      </c>
      <c r="S578">
        <v>31.042000000000002</v>
      </c>
      <c r="T578">
        <v>1.9379999999999999</v>
      </c>
      <c r="U578">
        <v>10300</v>
      </c>
      <c r="V578">
        <v>11</v>
      </c>
      <c r="W578">
        <v>5851</v>
      </c>
      <c r="X578">
        <v>1114</v>
      </c>
      <c r="Y578">
        <v>0</v>
      </c>
      <c r="Z578">
        <v>30</v>
      </c>
      <c r="AA578">
        <v>2</v>
      </c>
      <c r="AB578">
        <v>3584</v>
      </c>
      <c r="AC578">
        <v>106</v>
      </c>
      <c r="AD578">
        <v>21.03</v>
      </c>
      <c r="AE578">
        <v>48.799500000000002</v>
      </c>
      <c r="AF578">
        <v>87.5</v>
      </c>
      <c r="AG578">
        <v>3.5</v>
      </c>
      <c r="AH578">
        <v>3.4</v>
      </c>
      <c r="AI578">
        <v>2.9</v>
      </c>
      <c r="AJ578">
        <v>2.4</v>
      </c>
      <c r="AK578">
        <v>0.4</v>
      </c>
      <c r="AL578">
        <v>0</v>
      </c>
      <c r="AM578">
        <v>1.7</v>
      </c>
      <c r="AN578">
        <v>78.872</v>
      </c>
      <c r="AO578">
        <v>0.107</v>
      </c>
      <c r="AP578">
        <v>56.805999999999997</v>
      </c>
      <c r="AQ578">
        <v>0.183</v>
      </c>
      <c r="AR578">
        <v>0</v>
      </c>
      <c r="AS578">
        <v>49.868000000000002</v>
      </c>
      <c r="AT578">
        <v>150.208</v>
      </c>
      <c r="AU578">
        <v>6.008</v>
      </c>
      <c r="AV578">
        <v>5.8369999999999997</v>
      </c>
      <c r="AW578">
        <v>4.9779999999999998</v>
      </c>
      <c r="AX578">
        <v>4.12</v>
      </c>
      <c r="AY578">
        <v>0.68700000000000006</v>
      </c>
      <c r="AZ578">
        <v>0</v>
      </c>
      <c r="BA578">
        <v>591</v>
      </c>
      <c r="BB578">
        <v>0</v>
      </c>
      <c r="BC578" t="s">
        <v>74</v>
      </c>
      <c r="BD578">
        <v>0</v>
      </c>
      <c r="BE578" t="s">
        <v>68</v>
      </c>
      <c r="BF578" t="s">
        <v>75</v>
      </c>
      <c r="BG578">
        <v>1.1399999999999999</v>
      </c>
      <c r="BH578">
        <v>0</v>
      </c>
      <c r="BI578" s="1">
        <v>45823.877712766203</v>
      </c>
      <c r="BJ578">
        <v>3.6</v>
      </c>
      <c r="BK578">
        <v>0.5383</v>
      </c>
      <c r="BL578" s="36">
        <f>HLOOKUP($A578,차량별코스!$E$1:$AZ$20,_xlfn.XLOOKUP(탕데이터!$I578,차량별코스!$D$2:$D$20,차량별코스!$A$2:$A$20),0)</f>
        <v>5</v>
      </c>
      <c r="BM578">
        <f t="shared" si="125"/>
        <v>686.03399999999999</v>
      </c>
      <c r="BN578">
        <f t="shared" si="126"/>
        <v>292.55799999999999</v>
      </c>
      <c r="BO578">
        <f>IF(COUNTIFS($BL$2:$BL578,$BL578,$O$2:$O578,$O578,$G$2:$G578,$G578)=1,_xlfn.MAXIFS($BO$2:$BO577,$O$2:$O577,$O578,$G$2:$G577,$G578)+1,_xlfn.MAXIFS($BO$2:$BO577,$O$2:$O577,$O578,$G$2:$G577,$G578))</f>
        <v>6</v>
      </c>
      <c r="BP578">
        <f t="shared" si="127"/>
        <v>3150.5</v>
      </c>
      <c r="BQ578">
        <f t="shared" si="128"/>
        <v>360.50000000000006</v>
      </c>
      <c r="BR578">
        <f t="shared" si="129"/>
        <v>350.20000000000005</v>
      </c>
      <c r="BS578">
        <f t="shared" si="130"/>
        <v>298.7</v>
      </c>
      <c r="BT578">
        <f t="shared" si="131"/>
        <v>247.20000000000002</v>
      </c>
      <c r="BU578">
        <f t="shared" si="132"/>
        <v>41.2</v>
      </c>
      <c r="BV578">
        <f t="shared" si="133"/>
        <v>0</v>
      </c>
      <c r="BW578">
        <f t="shared" si="134"/>
        <v>4448.2999999999993</v>
      </c>
      <c r="BX578">
        <f t="shared" si="135"/>
        <v>2730</v>
      </c>
      <c r="BY578" t="str">
        <f t="shared" si="136"/>
        <v>직행1</v>
      </c>
      <c r="BZ578">
        <f t="shared" si="137"/>
        <v>5</v>
      </c>
    </row>
    <row r="579" spans="1:78" x14ac:dyDescent="0.3">
      <c r="A579" s="32">
        <f t="shared" si="138"/>
        <v>45823</v>
      </c>
      <c r="B579" s="1">
        <v>45823.652245370373</v>
      </c>
      <c r="C579" t="s">
        <v>60</v>
      </c>
      <c r="D579" t="s">
        <v>60</v>
      </c>
      <c r="E579" t="s">
        <v>60</v>
      </c>
      <c r="F579" t="s">
        <v>61</v>
      </c>
      <c r="G579" t="s">
        <v>62</v>
      </c>
      <c r="H579" t="s">
        <v>63</v>
      </c>
      <c r="I579" t="s">
        <v>79</v>
      </c>
      <c r="J579" t="s">
        <v>65</v>
      </c>
      <c r="K579" t="s">
        <v>66</v>
      </c>
      <c r="L579">
        <v>15</v>
      </c>
      <c r="M579">
        <v>3</v>
      </c>
      <c r="N579">
        <v>168</v>
      </c>
      <c r="O579">
        <v>2730</v>
      </c>
      <c r="P579" t="s">
        <v>237</v>
      </c>
      <c r="Q579" s="1">
        <v>45786.607563078702</v>
      </c>
      <c r="R579">
        <v>67.444000000000003</v>
      </c>
      <c r="S579">
        <v>27.516999999999999</v>
      </c>
      <c r="T579">
        <v>2.4510000000000001</v>
      </c>
      <c r="U579">
        <v>8454</v>
      </c>
      <c r="V579">
        <v>38</v>
      </c>
      <c r="W579">
        <v>2912</v>
      </c>
      <c r="X579">
        <v>1247</v>
      </c>
      <c r="Y579">
        <v>0</v>
      </c>
      <c r="Z579">
        <v>26</v>
      </c>
      <c r="AA579">
        <v>3</v>
      </c>
      <c r="AB579">
        <v>313</v>
      </c>
      <c r="AC579">
        <v>103</v>
      </c>
      <c r="AD579">
        <v>28.72</v>
      </c>
      <c r="AE579">
        <v>44.113048999999997</v>
      </c>
      <c r="AF579">
        <v>93.1</v>
      </c>
      <c r="AG579">
        <v>1.9</v>
      </c>
      <c r="AH579">
        <v>3.2</v>
      </c>
      <c r="AI579">
        <v>1.6</v>
      </c>
      <c r="AJ579">
        <v>0.2</v>
      </c>
      <c r="AK579">
        <v>0</v>
      </c>
      <c r="AL579">
        <v>0</v>
      </c>
      <c r="AM579">
        <v>2.15</v>
      </c>
      <c r="AN579">
        <v>54.439</v>
      </c>
      <c r="AO579">
        <v>0.44900000000000001</v>
      </c>
      <c r="AP579">
        <v>34.445</v>
      </c>
      <c r="AQ579">
        <v>0.17799999999999999</v>
      </c>
      <c r="AR579">
        <v>0</v>
      </c>
      <c r="AS579">
        <v>38.551000000000002</v>
      </c>
      <c r="AT579">
        <v>130.34</v>
      </c>
      <c r="AU579">
        <v>2.66</v>
      </c>
      <c r="AV579">
        <v>4.4800000000000004</v>
      </c>
      <c r="AW579">
        <v>2.2400000000000002</v>
      </c>
      <c r="AX579">
        <v>0.28000000000000003</v>
      </c>
      <c r="AY579">
        <v>0</v>
      </c>
      <c r="AZ579">
        <v>0</v>
      </c>
      <c r="BA579">
        <v>659</v>
      </c>
      <c r="BB579">
        <v>0</v>
      </c>
      <c r="BC579" t="s">
        <v>74</v>
      </c>
      <c r="BD579">
        <v>0</v>
      </c>
      <c r="BE579" t="s">
        <v>68</v>
      </c>
      <c r="BF579" t="s">
        <v>75</v>
      </c>
      <c r="BG579">
        <v>1.1399999999999999</v>
      </c>
      <c r="BH579">
        <v>0</v>
      </c>
      <c r="BI579" s="1">
        <v>45823.877712766203</v>
      </c>
      <c r="BJ579">
        <v>3.6</v>
      </c>
      <c r="BK579">
        <v>0.68079999999999996</v>
      </c>
      <c r="BL579" s="36">
        <f>HLOOKUP($A579,차량별코스!$E$1:$AZ$20,_xlfn.XLOOKUP(탕데이터!$I579,차량별코스!$D$2:$D$20,차량별코스!$A$2:$A$20),0)</f>
        <v>5</v>
      </c>
      <c r="BM579">
        <f t="shared" ref="BM579:BM642" si="139">SUMIFS(R:R,I:I,I579,O:O,O579)</f>
        <v>686.03399999999999</v>
      </c>
      <c r="BN579">
        <f t="shared" ref="BN579:BN642" si="140">SUMIFS(R:R,O:O,O579,BL:BL,BL579,G:G,G579)</f>
        <v>292.55799999999999</v>
      </c>
      <c r="BO579">
        <f>IF(COUNTIFS($BL$2:$BL579,$BL579,$O$2:$O579,$O579,$G$2:$G579,$G579)=1,_xlfn.MAXIFS($BO$2:$BO578,$O$2:$O578,$O579,$G$2:$G578,$G579)+1,_xlfn.MAXIFS($BO$2:$BO578,$O$2:$O578,$O579,$G$2:$G578,$G579))</f>
        <v>6</v>
      </c>
      <c r="BP579">
        <f t="shared" ref="BP579:BP642" si="141">$U579*AF579%-V579-W579</f>
        <v>4920.6739999999991</v>
      </c>
      <c r="BQ579">
        <f t="shared" ref="BQ579:BQ642" si="142">$U579*AG579%</f>
        <v>160.626</v>
      </c>
      <c r="BR579">
        <f t="shared" ref="BR579:BR642" si="143">$U579*AH579%</f>
        <v>270.52800000000002</v>
      </c>
      <c r="BS579">
        <f t="shared" ref="BS579:BS642" si="144">$U579*AI579%</f>
        <v>135.26400000000001</v>
      </c>
      <c r="BT579">
        <f t="shared" ref="BT579:BT642" si="145">$U579*AJ579%</f>
        <v>16.908000000000001</v>
      </c>
      <c r="BU579">
        <f t="shared" ref="BU579:BU642" si="146">$U579*AK579%</f>
        <v>0</v>
      </c>
      <c r="BV579">
        <f t="shared" ref="BV579:BV642" si="147">$U579*AL579%</f>
        <v>0</v>
      </c>
      <c r="BW579">
        <f t="shared" ref="BW579:BW642" si="148">SUM(BP579:BV579)</f>
        <v>5504</v>
      </c>
      <c r="BX579">
        <f t="shared" ref="BX579:BX642" si="149">O579</f>
        <v>2730</v>
      </c>
      <c r="BY579" t="str">
        <f t="shared" ref="BY579:BY642" si="150">G579</f>
        <v>직행1</v>
      </c>
      <c r="BZ579">
        <f t="shared" ref="BZ579:BZ642" si="151">BL579</f>
        <v>5</v>
      </c>
    </row>
    <row r="580" spans="1:78" x14ac:dyDescent="0.3">
      <c r="A580" s="32">
        <f t="shared" si="138"/>
        <v>45823</v>
      </c>
      <c r="B580" s="1">
        <v>45823.816828703704</v>
      </c>
      <c r="C580" t="s">
        <v>60</v>
      </c>
      <c r="D580" t="s">
        <v>60</v>
      </c>
      <c r="E580" t="s">
        <v>60</v>
      </c>
      <c r="F580" t="s">
        <v>61</v>
      </c>
      <c r="G580" t="s">
        <v>62</v>
      </c>
      <c r="H580" t="s">
        <v>63</v>
      </c>
      <c r="I580" t="s">
        <v>79</v>
      </c>
      <c r="J580" t="s">
        <v>65</v>
      </c>
      <c r="K580" t="s">
        <v>66</v>
      </c>
      <c r="L580">
        <v>15</v>
      </c>
      <c r="M580">
        <v>3</v>
      </c>
      <c r="N580">
        <v>168</v>
      </c>
      <c r="O580">
        <v>2730</v>
      </c>
      <c r="P580" t="s">
        <v>237</v>
      </c>
      <c r="Q580" s="1">
        <v>45786.607563078702</v>
      </c>
      <c r="R580">
        <v>39.548000000000002</v>
      </c>
      <c r="S580">
        <v>15.281000000000001</v>
      </c>
      <c r="T580">
        <v>2.5880000000000001</v>
      </c>
      <c r="U580">
        <v>5230</v>
      </c>
      <c r="V580">
        <v>237</v>
      </c>
      <c r="W580">
        <v>1797</v>
      </c>
      <c r="X580">
        <v>758</v>
      </c>
      <c r="Y580">
        <v>1</v>
      </c>
      <c r="Z580">
        <v>5</v>
      </c>
      <c r="AA580">
        <v>2</v>
      </c>
      <c r="AB580">
        <v>366</v>
      </c>
      <c r="AC580">
        <v>106</v>
      </c>
      <c r="AD580">
        <v>27.22</v>
      </c>
      <c r="AE580">
        <v>44.547172000000003</v>
      </c>
      <c r="AF580">
        <v>82.4</v>
      </c>
      <c r="AG580">
        <v>4.5</v>
      </c>
      <c r="AH580">
        <v>8.1999999999999993</v>
      </c>
      <c r="AI580">
        <v>4.0999999999999996</v>
      </c>
      <c r="AJ580">
        <v>0.6</v>
      </c>
      <c r="AK580">
        <v>0.2</v>
      </c>
      <c r="AL580">
        <v>0</v>
      </c>
      <c r="AM580">
        <v>2.27</v>
      </c>
      <c r="AN580">
        <v>51.911000000000001</v>
      </c>
      <c r="AO580">
        <v>4.532</v>
      </c>
      <c r="AP580">
        <v>34.359000000000002</v>
      </c>
      <c r="AQ580">
        <v>0.17699999999999999</v>
      </c>
      <c r="AR580">
        <v>2.5289999999999999</v>
      </c>
      <c r="AS580">
        <v>12.643000000000001</v>
      </c>
      <c r="AT580">
        <v>71.412999999999997</v>
      </c>
      <c r="AU580">
        <v>3.9</v>
      </c>
      <c r="AV580">
        <v>7.1070000000000002</v>
      </c>
      <c r="AW580">
        <v>3.5529999999999999</v>
      </c>
      <c r="AX580">
        <v>0.52</v>
      </c>
      <c r="AY580">
        <v>0.17299999999999999</v>
      </c>
      <c r="AZ580">
        <v>0</v>
      </c>
      <c r="BA580">
        <v>379</v>
      </c>
      <c r="BB580">
        <v>0</v>
      </c>
      <c r="BC580" t="s">
        <v>74</v>
      </c>
      <c r="BD580">
        <v>0</v>
      </c>
      <c r="BE580" t="s">
        <v>68</v>
      </c>
      <c r="BF580" t="s">
        <v>75</v>
      </c>
      <c r="BG580">
        <v>1.1399999999999999</v>
      </c>
      <c r="BH580">
        <v>0</v>
      </c>
      <c r="BI580" s="1">
        <v>45823.877712766203</v>
      </c>
      <c r="BJ580">
        <v>3.6</v>
      </c>
      <c r="BK580">
        <v>0.71889999999999998</v>
      </c>
      <c r="BL580" s="36">
        <f>HLOOKUP($A580,차량별코스!$E$1:$AZ$20,_xlfn.XLOOKUP(탕데이터!$I580,차량별코스!$D$2:$D$20,차량별코스!$A$2:$A$20),0)</f>
        <v>5</v>
      </c>
      <c r="BM580">
        <f t="shared" si="139"/>
        <v>686.03399999999999</v>
      </c>
      <c r="BN580">
        <f t="shared" si="140"/>
        <v>292.55799999999999</v>
      </c>
      <c r="BO580">
        <f>IF(COUNTIFS($BL$2:$BL580,$BL580,$O$2:$O580,$O580,$G$2:$G580,$G580)=1,_xlfn.MAXIFS($BO$2:$BO579,$O$2:$O579,$O580,$G$2:$G579,$G580)+1,_xlfn.MAXIFS($BO$2:$BO579,$O$2:$O579,$O580,$G$2:$G579,$G580))</f>
        <v>6</v>
      </c>
      <c r="BP580">
        <f t="shared" si="141"/>
        <v>2275.5200000000004</v>
      </c>
      <c r="BQ580">
        <f t="shared" si="142"/>
        <v>235.35</v>
      </c>
      <c r="BR580">
        <f t="shared" si="143"/>
        <v>428.85999999999996</v>
      </c>
      <c r="BS580">
        <f t="shared" si="144"/>
        <v>214.42999999999998</v>
      </c>
      <c r="BT580">
        <f t="shared" si="145"/>
        <v>31.38</v>
      </c>
      <c r="BU580">
        <f t="shared" si="146"/>
        <v>10.46</v>
      </c>
      <c r="BV580">
        <f t="shared" si="147"/>
        <v>0</v>
      </c>
      <c r="BW580">
        <f t="shared" si="148"/>
        <v>3196.0000000000005</v>
      </c>
      <c r="BX580">
        <f t="shared" si="149"/>
        <v>2730</v>
      </c>
      <c r="BY580" t="str">
        <f t="shared" si="150"/>
        <v>직행1</v>
      </c>
      <c r="BZ580">
        <f t="shared" si="151"/>
        <v>5</v>
      </c>
    </row>
    <row r="581" spans="1:78" hidden="1" x14ac:dyDescent="0.3">
      <c r="A581" s="32">
        <f t="shared" si="138"/>
        <v>45809</v>
      </c>
      <c r="B581" s="1">
        <v>45809.272893518515</v>
      </c>
      <c r="C581" t="s">
        <v>60</v>
      </c>
      <c r="D581" t="s">
        <v>60</v>
      </c>
      <c r="E581" t="s">
        <v>60</v>
      </c>
      <c r="F581" t="s">
        <v>61</v>
      </c>
      <c r="G581" t="s">
        <v>62</v>
      </c>
      <c r="H581" t="s">
        <v>63</v>
      </c>
      <c r="I581" t="s">
        <v>80</v>
      </c>
      <c r="J581" t="s">
        <v>65</v>
      </c>
      <c r="K581" t="s">
        <v>71</v>
      </c>
      <c r="L581">
        <v>15</v>
      </c>
      <c r="M581">
        <v>4</v>
      </c>
      <c r="N581">
        <v>168</v>
      </c>
      <c r="O581">
        <v>9999</v>
      </c>
      <c r="P581" t="s">
        <v>61</v>
      </c>
      <c r="Q581" s="1">
        <v>45786.608721180557</v>
      </c>
      <c r="R581">
        <v>114.488</v>
      </c>
      <c r="S581">
        <v>21.841000000000001</v>
      </c>
      <c r="T581">
        <v>5.242</v>
      </c>
      <c r="U581">
        <v>11494</v>
      </c>
      <c r="V581">
        <v>128</v>
      </c>
      <c r="W581">
        <v>2298</v>
      </c>
      <c r="X581">
        <v>3449</v>
      </c>
      <c r="Y581">
        <v>0</v>
      </c>
      <c r="Z581">
        <v>5</v>
      </c>
      <c r="AA581">
        <v>0</v>
      </c>
      <c r="AB581">
        <v>0</v>
      </c>
      <c r="AC581">
        <v>92</v>
      </c>
      <c r="AD581">
        <v>35.86</v>
      </c>
      <c r="AE581">
        <v>45.451784000000004</v>
      </c>
      <c r="AF581">
        <v>82.9</v>
      </c>
      <c r="AG581">
        <v>4.9000000000000004</v>
      </c>
      <c r="AH581">
        <v>6.1</v>
      </c>
      <c r="AI581">
        <v>5.0999999999999996</v>
      </c>
      <c r="AJ581">
        <v>1.1000000000000001</v>
      </c>
      <c r="AK581">
        <v>0</v>
      </c>
      <c r="AL581">
        <v>0</v>
      </c>
      <c r="AM581">
        <v>4.68</v>
      </c>
      <c r="AN581">
        <v>22.152999999999999</v>
      </c>
      <c r="AO581">
        <v>1.1140000000000001</v>
      </c>
      <c r="AP581">
        <v>19.992999999999999</v>
      </c>
      <c r="AQ581">
        <v>0.29699999999999999</v>
      </c>
      <c r="AR581">
        <v>0</v>
      </c>
      <c r="AS581">
        <v>4.367</v>
      </c>
      <c r="AT581">
        <v>157.51</v>
      </c>
      <c r="AU581">
        <v>9.31</v>
      </c>
      <c r="AV581">
        <v>11.59</v>
      </c>
      <c r="AW581">
        <v>9.69</v>
      </c>
      <c r="AX581">
        <v>2.09</v>
      </c>
      <c r="AY581">
        <v>0</v>
      </c>
      <c r="AZ581">
        <v>0</v>
      </c>
      <c r="BA581">
        <v>1133</v>
      </c>
      <c r="BB581">
        <v>0</v>
      </c>
      <c r="BC581" t="s">
        <v>74</v>
      </c>
      <c r="BD581">
        <v>0</v>
      </c>
      <c r="BE581" t="s">
        <v>72</v>
      </c>
      <c r="BF581" t="s">
        <v>75</v>
      </c>
      <c r="BG581">
        <v>1.1200000000000001</v>
      </c>
      <c r="BH581">
        <v>0</v>
      </c>
      <c r="BI581" s="1">
        <v>45810.3623184838</v>
      </c>
      <c r="BJ581">
        <v>3.6</v>
      </c>
      <c r="BK581">
        <v>1.4560999999999999</v>
      </c>
      <c r="BL581" s="36">
        <f>HLOOKUP($A581,차량별코스!$E$1:$AZ$20,_xlfn.XLOOKUP(탕데이터!$I581,차량별코스!$D$2:$D$20,차량별코스!$A$2:$A$20),0)</f>
        <v>7</v>
      </c>
      <c r="BM581">
        <f t="shared" si="139"/>
        <v>114.488</v>
      </c>
      <c r="BN581">
        <f t="shared" si="140"/>
        <v>114.488</v>
      </c>
      <c r="BO581">
        <f>IF(COUNTIFS($BL$2:$BL581,$BL581,$O$2:$O581,$O581,$G$2:$G581,$G581)=1,_xlfn.MAXIFS($BO$2:$BO580,$O$2:$O580,$O581,$G$2:$G580,$G581)+1,_xlfn.MAXIFS($BO$2:$BO580,$O$2:$O580,$O581,$G$2:$G580,$G581))</f>
        <v>4</v>
      </c>
      <c r="BP581">
        <f t="shared" si="141"/>
        <v>7102.5260000000017</v>
      </c>
      <c r="BQ581">
        <f t="shared" si="142"/>
        <v>563.20600000000002</v>
      </c>
      <c r="BR581">
        <f t="shared" si="143"/>
        <v>701.13400000000001</v>
      </c>
      <c r="BS581">
        <f t="shared" si="144"/>
        <v>586.19399999999996</v>
      </c>
      <c r="BT581">
        <f t="shared" si="145"/>
        <v>126.43400000000001</v>
      </c>
      <c r="BU581">
        <f t="shared" si="146"/>
        <v>0</v>
      </c>
      <c r="BV581">
        <f t="shared" si="147"/>
        <v>0</v>
      </c>
      <c r="BW581">
        <f t="shared" si="148"/>
        <v>9079.4940000000006</v>
      </c>
      <c r="BX581">
        <f t="shared" si="149"/>
        <v>9999</v>
      </c>
      <c r="BY581" t="str">
        <f t="shared" si="150"/>
        <v>직행1</v>
      </c>
      <c r="BZ581">
        <f t="shared" si="151"/>
        <v>7</v>
      </c>
    </row>
    <row r="582" spans="1:78" x14ac:dyDescent="0.3">
      <c r="A582" s="32">
        <f t="shared" si="138"/>
        <v>45809</v>
      </c>
      <c r="B582" s="1">
        <v>45809.531712962962</v>
      </c>
      <c r="C582" t="s">
        <v>60</v>
      </c>
      <c r="D582" t="s">
        <v>60</v>
      </c>
      <c r="E582" t="s">
        <v>60</v>
      </c>
      <c r="F582" t="s">
        <v>61</v>
      </c>
      <c r="G582" t="s">
        <v>62</v>
      </c>
      <c r="H582" t="s">
        <v>63</v>
      </c>
      <c r="I582" t="s">
        <v>80</v>
      </c>
      <c r="J582" t="s">
        <v>65</v>
      </c>
      <c r="K582" t="s">
        <v>71</v>
      </c>
      <c r="L582">
        <v>15</v>
      </c>
      <c r="M582">
        <v>4</v>
      </c>
      <c r="N582">
        <v>168</v>
      </c>
      <c r="O582">
        <v>5223</v>
      </c>
      <c r="P582" t="s">
        <v>248</v>
      </c>
      <c r="Q582" s="1">
        <v>45786.607561377314</v>
      </c>
      <c r="R582">
        <v>117.916</v>
      </c>
      <c r="S582">
        <v>31.145</v>
      </c>
      <c r="T582">
        <v>3.786</v>
      </c>
      <c r="U582">
        <v>12995</v>
      </c>
      <c r="V582">
        <v>62</v>
      </c>
      <c r="W582">
        <v>3378</v>
      </c>
      <c r="X582">
        <v>3122</v>
      </c>
      <c r="Y582">
        <v>0</v>
      </c>
      <c r="Z582">
        <v>24</v>
      </c>
      <c r="AA582">
        <v>2</v>
      </c>
      <c r="AB582">
        <v>349</v>
      </c>
      <c r="AC582">
        <v>91</v>
      </c>
      <c r="AD582">
        <v>32.67</v>
      </c>
      <c r="AE582">
        <v>44.426743999999999</v>
      </c>
      <c r="AF582">
        <v>67.7</v>
      </c>
      <c r="AG582">
        <v>9.5</v>
      </c>
      <c r="AH582">
        <v>11.4</v>
      </c>
      <c r="AI582">
        <v>10.1</v>
      </c>
      <c r="AJ582">
        <v>1.2</v>
      </c>
      <c r="AK582">
        <v>0</v>
      </c>
      <c r="AL582">
        <v>0</v>
      </c>
      <c r="AM582">
        <v>3.38</v>
      </c>
      <c r="AN582">
        <v>32.441000000000003</v>
      </c>
      <c r="AO582">
        <v>0.47699999999999998</v>
      </c>
      <c r="AP582">
        <v>25.995000000000001</v>
      </c>
      <c r="AQ582">
        <v>0.26300000000000001</v>
      </c>
      <c r="AR582">
        <v>0</v>
      </c>
      <c r="AS582">
        <v>20.353000000000002</v>
      </c>
      <c r="AT582">
        <v>145.55500000000001</v>
      </c>
      <c r="AU582">
        <v>20.425000000000001</v>
      </c>
      <c r="AV582">
        <v>24.51</v>
      </c>
      <c r="AW582">
        <v>21.715</v>
      </c>
      <c r="AX582">
        <v>2.58</v>
      </c>
      <c r="AY582">
        <v>0</v>
      </c>
      <c r="AZ582">
        <v>0</v>
      </c>
      <c r="BA582">
        <v>1157</v>
      </c>
      <c r="BB582">
        <v>0</v>
      </c>
      <c r="BC582" t="s">
        <v>74</v>
      </c>
      <c r="BD582">
        <v>0</v>
      </c>
      <c r="BE582" t="s">
        <v>72</v>
      </c>
      <c r="BF582" t="s">
        <v>75</v>
      </c>
      <c r="BG582">
        <v>1.1200000000000001</v>
      </c>
      <c r="BH582">
        <v>0</v>
      </c>
      <c r="BI582" s="1">
        <v>45810.3623184838</v>
      </c>
      <c r="BJ582">
        <v>3.6</v>
      </c>
      <c r="BK582">
        <v>1.0517000000000001</v>
      </c>
      <c r="BL582" s="36">
        <f>HLOOKUP($A582,차량별코스!$E$1:$AZ$20,_xlfn.XLOOKUP(탕데이터!$I582,차량별코스!$D$2:$D$20,차량별코스!$A$2:$A$20),0)</f>
        <v>7</v>
      </c>
      <c r="BM582">
        <f t="shared" si="139"/>
        <v>293.536</v>
      </c>
      <c r="BN582">
        <f t="shared" si="140"/>
        <v>215.5</v>
      </c>
      <c r="BO582">
        <f>IF(COUNTIFS($BL$2:$BL582,$BL582,$O$2:$O582,$O582,$G$2:$G582,$G582)=1,_xlfn.MAXIFS($BO$2:$BO581,$O$2:$O581,$O582,$G$2:$G581,$G582)+1,_xlfn.MAXIFS($BO$2:$BO581,$O$2:$O581,$O582,$G$2:$G581,$G582))</f>
        <v>1</v>
      </c>
      <c r="BP582">
        <f t="shared" si="141"/>
        <v>5357.6149999999998</v>
      </c>
      <c r="BQ582">
        <f t="shared" si="142"/>
        <v>1234.5250000000001</v>
      </c>
      <c r="BR582">
        <f t="shared" si="143"/>
        <v>1481.43</v>
      </c>
      <c r="BS582">
        <f t="shared" si="144"/>
        <v>1312.4949999999999</v>
      </c>
      <c r="BT582">
        <f t="shared" si="145"/>
        <v>155.94</v>
      </c>
      <c r="BU582">
        <f t="shared" si="146"/>
        <v>0</v>
      </c>
      <c r="BV582">
        <f t="shared" si="147"/>
        <v>0</v>
      </c>
      <c r="BW582">
        <f t="shared" si="148"/>
        <v>9542.0049999999992</v>
      </c>
      <c r="BX582">
        <f t="shared" si="149"/>
        <v>5223</v>
      </c>
      <c r="BY582" t="str">
        <f t="shared" si="150"/>
        <v>직행1</v>
      </c>
      <c r="BZ582">
        <f t="shared" si="151"/>
        <v>7</v>
      </c>
    </row>
    <row r="583" spans="1:78" x14ac:dyDescent="0.3">
      <c r="A583" s="32">
        <f t="shared" si="138"/>
        <v>45809</v>
      </c>
      <c r="B583" s="1">
        <v>45809.764733796299</v>
      </c>
      <c r="C583" t="s">
        <v>60</v>
      </c>
      <c r="D583" t="s">
        <v>60</v>
      </c>
      <c r="E583" t="s">
        <v>60</v>
      </c>
      <c r="F583" t="s">
        <v>61</v>
      </c>
      <c r="G583" t="s">
        <v>62</v>
      </c>
      <c r="H583" t="s">
        <v>63</v>
      </c>
      <c r="I583" t="s">
        <v>80</v>
      </c>
      <c r="J583" t="s">
        <v>65</v>
      </c>
      <c r="K583" t="s">
        <v>71</v>
      </c>
      <c r="L583">
        <v>15</v>
      </c>
      <c r="M583">
        <v>4</v>
      </c>
      <c r="N583">
        <v>168</v>
      </c>
      <c r="O583">
        <v>5223</v>
      </c>
      <c r="P583" t="s">
        <v>248</v>
      </c>
      <c r="Q583" s="1">
        <v>45786.607561377314</v>
      </c>
      <c r="R583">
        <v>97.584000000000003</v>
      </c>
      <c r="S583">
        <v>29.841999999999999</v>
      </c>
      <c r="T583">
        <v>3.27</v>
      </c>
      <c r="U583">
        <v>9757</v>
      </c>
      <c r="V583">
        <v>24</v>
      </c>
      <c r="W583">
        <v>2644</v>
      </c>
      <c r="X583">
        <v>2476</v>
      </c>
      <c r="Y583">
        <v>0</v>
      </c>
      <c r="Z583">
        <v>14</v>
      </c>
      <c r="AA583">
        <v>1</v>
      </c>
      <c r="AB583">
        <v>177</v>
      </c>
      <c r="AC583">
        <v>85</v>
      </c>
      <c r="AD583">
        <v>36.01</v>
      </c>
      <c r="AE583">
        <v>49.555979000000001</v>
      </c>
      <c r="AF583">
        <v>82.5</v>
      </c>
      <c r="AG583">
        <v>3.7</v>
      </c>
      <c r="AH583">
        <v>4.5</v>
      </c>
      <c r="AI583">
        <v>8.6999999999999993</v>
      </c>
      <c r="AJ583">
        <v>0.6</v>
      </c>
      <c r="AK583">
        <v>0</v>
      </c>
      <c r="AL583">
        <v>0</v>
      </c>
      <c r="AM583">
        <v>2.92</v>
      </c>
      <c r="AN583">
        <v>43.924999999999997</v>
      </c>
      <c r="AO583">
        <v>0.246</v>
      </c>
      <c r="AP583">
        <v>27.097999999999999</v>
      </c>
      <c r="AQ583">
        <v>0.246</v>
      </c>
      <c r="AR583">
        <v>0</v>
      </c>
      <c r="AS583">
        <v>14.347</v>
      </c>
      <c r="AT583">
        <v>133.375</v>
      </c>
      <c r="AU583">
        <v>5.9820000000000002</v>
      </c>
      <c r="AV583">
        <v>7.2750000000000004</v>
      </c>
      <c r="AW583">
        <v>14.065</v>
      </c>
      <c r="AX583">
        <v>0.97</v>
      </c>
      <c r="AY583">
        <v>0</v>
      </c>
      <c r="AZ583">
        <v>0</v>
      </c>
      <c r="BA583">
        <v>951</v>
      </c>
      <c r="BB583">
        <v>0</v>
      </c>
      <c r="BC583" t="s">
        <v>74</v>
      </c>
      <c r="BD583">
        <v>0</v>
      </c>
      <c r="BE583" t="s">
        <v>72</v>
      </c>
      <c r="BF583" t="s">
        <v>75</v>
      </c>
      <c r="BG583">
        <v>1.1200000000000001</v>
      </c>
      <c r="BH583">
        <v>0</v>
      </c>
      <c r="BI583" s="1">
        <v>45810.3623184838</v>
      </c>
      <c r="BJ583">
        <v>3.6</v>
      </c>
      <c r="BK583">
        <v>0.9083</v>
      </c>
      <c r="BL583" s="36">
        <f>HLOOKUP($A583,차량별코스!$E$1:$AZ$20,_xlfn.XLOOKUP(탕데이터!$I583,차량별코스!$D$2:$D$20,차량별코스!$A$2:$A$20),0)</f>
        <v>7</v>
      </c>
      <c r="BM583">
        <f t="shared" si="139"/>
        <v>293.536</v>
      </c>
      <c r="BN583">
        <f t="shared" si="140"/>
        <v>215.5</v>
      </c>
      <c r="BO583">
        <f>IF(COUNTIFS($BL$2:$BL583,$BL583,$O$2:$O583,$O583,$G$2:$G583,$G583)=1,_xlfn.MAXIFS($BO$2:$BO582,$O$2:$O582,$O583,$G$2:$G582,$G583)+1,_xlfn.MAXIFS($BO$2:$BO582,$O$2:$O582,$O583,$G$2:$G582,$G583))</f>
        <v>1</v>
      </c>
      <c r="BP583">
        <f t="shared" si="141"/>
        <v>5381.5249999999996</v>
      </c>
      <c r="BQ583">
        <f t="shared" si="142"/>
        <v>361.00900000000007</v>
      </c>
      <c r="BR583">
        <f t="shared" si="143"/>
        <v>439.065</v>
      </c>
      <c r="BS583">
        <f t="shared" si="144"/>
        <v>848.85899999999992</v>
      </c>
      <c r="BT583">
        <f t="shared" si="145"/>
        <v>58.542000000000002</v>
      </c>
      <c r="BU583">
        <f t="shared" si="146"/>
        <v>0</v>
      </c>
      <c r="BV583">
        <f t="shared" si="147"/>
        <v>0</v>
      </c>
      <c r="BW583">
        <f t="shared" si="148"/>
        <v>7088.9999999999991</v>
      </c>
      <c r="BX583">
        <f t="shared" si="149"/>
        <v>5223</v>
      </c>
      <c r="BY583" t="str">
        <f t="shared" si="150"/>
        <v>직행1</v>
      </c>
      <c r="BZ583">
        <f t="shared" si="151"/>
        <v>7</v>
      </c>
    </row>
    <row r="584" spans="1:78" x14ac:dyDescent="0.3">
      <c r="A584" s="32">
        <f t="shared" si="138"/>
        <v>45810</v>
      </c>
      <c r="B584" s="1">
        <v>45810.269016203703</v>
      </c>
      <c r="C584" t="s">
        <v>60</v>
      </c>
      <c r="D584" t="s">
        <v>60</v>
      </c>
      <c r="E584" t="s">
        <v>60</v>
      </c>
      <c r="F584" t="s">
        <v>61</v>
      </c>
      <c r="G584" t="s">
        <v>62</v>
      </c>
      <c r="H584" t="s">
        <v>63</v>
      </c>
      <c r="I584" t="s">
        <v>80</v>
      </c>
      <c r="J584" t="s">
        <v>65</v>
      </c>
      <c r="K584" t="s">
        <v>71</v>
      </c>
      <c r="L584">
        <v>15</v>
      </c>
      <c r="M584">
        <v>4</v>
      </c>
      <c r="N584">
        <v>168</v>
      </c>
      <c r="O584">
        <v>5223</v>
      </c>
      <c r="P584" t="s">
        <v>248</v>
      </c>
      <c r="Q584" s="1">
        <v>45786.607561377314</v>
      </c>
      <c r="R584">
        <v>17.393999999999998</v>
      </c>
      <c r="S584">
        <v>4.22</v>
      </c>
      <c r="T584">
        <v>4.1219999999999999</v>
      </c>
      <c r="U584">
        <v>1503</v>
      </c>
      <c r="V584">
        <v>223</v>
      </c>
      <c r="W584">
        <v>145</v>
      </c>
      <c r="X584">
        <v>288</v>
      </c>
      <c r="Y584">
        <v>0</v>
      </c>
      <c r="Z584">
        <v>2</v>
      </c>
      <c r="AA584">
        <v>0</v>
      </c>
      <c r="AB584">
        <v>0</v>
      </c>
      <c r="AC584">
        <v>89</v>
      </c>
      <c r="AD584">
        <v>41.66</v>
      </c>
      <c r="AE584">
        <v>55.170181999999997</v>
      </c>
      <c r="AF584">
        <v>85.9</v>
      </c>
      <c r="AG584">
        <v>1.7</v>
      </c>
      <c r="AH584">
        <v>3.5</v>
      </c>
      <c r="AI584">
        <v>8.1999999999999993</v>
      </c>
      <c r="AJ584">
        <v>0.7</v>
      </c>
      <c r="AK584">
        <v>0</v>
      </c>
      <c r="AL584">
        <v>0</v>
      </c>
      <c r="AM584">
        <v>3.68</v>
      </c>
      <c r="AN584">
        <v>38.024000000000001</v>
      </c>
      <c r="AO584">
        <v>14.837</v>
      </c>
      <c r="AP584">
        <v>9.6470000000000002</v>
      </c>
      <c r="AQ584">
        <v>0.115</v>
      </c>
      <c r="AR584">
        <v>0</v>
      </c>
      <c r="AS584">
        <v>11.497999999999999</v>
      </c>
      <c r="AT584">
        <v>21.475000000000001</v>
      </c>
      <c r="AU584">
        <v>0.42499999999999999</v>
      </c>
      <c r="AV584">
        <v>0.875</v>
      </c>
      <c r="AW584">
        <v>2.0499999999999998</v>
      </c>
      <c r="AX584">
        <v>0.17499999999999999</v>
      </c>
      <c r="AY584">
        <v>0</v>
      </c>
      <c r="AZ584">
        <v>0</v>
      </c>
      <c r="BA584">
        <v>170</v>
      </c>
      <c r="BB584">
        <v>0</v>
      </c>
      <c r="BC584" t="s">
        <v>74</v>
      </c>
      <c r="BD584">
        <v>0</v>
      </c>
      <c r="BE584" t="s">
        <v>72</v>
      </c>
      <c r="BF584" t="s">
        <v>75</v>
      </c>
      <c r="BG584">
        <v>1.1200000000000001</v>
      </c>
      <c r="BH584">
        <v>0</v>
      </c>
      <c r="BI584" s="1">
        <v>45810.3623184838</v>
      </c>
      <c r="BJ584">
        <v>3.6</v>
      </c>
      <c r="BK584">
        <v>1.1449</v>
      </c>
      <c r="BL584" s="36">
        <f>HLOOKUP($A584,차량별코스!$E$1:$AZ$20,_xlfn.XLOOKUP(탕데이터!$I584,차량별코스!$D$2:$D$20,차량별코스!$A$2:$A$20),0)</f>
        <v>8</v>
      </c>
      <c r="BM584">
        <f t="shared" si="139"/>
        <v>293.536</v>
      </c>
      <c r="BN584">
        <f t="shared" si="140"/>
        <v>78.036000000000001</v>
      </c>
      <c r="BO584">
        <f>IF(COUNTIFS($BL$2:$BL584,$BL584,$O$2:$O584,$O584,$G$2:$G584,$G584)=1,_xlfn.MAXIFS($BO$2:$BO583,$O$2:$O583,$O584,$G$2:$G583,$G584)+1,_xlfn.MAXIFS($BO$2:$BO583,$O$2:$O583,$O584,$G$2:$G583,$G584))</f>
        <v>2</v>
      </c>
      <c r="BP584">
        <f t="shared" si="141"/>
        <v>923.07700000000023</v>
      </c>
      <c r="BQ584">
        <f t="shared" si="142"/>
        <v>25.551000000000002</v>
      </c>
      <c r="BR584">
        <f t="shared" si="143"/>
        <v>52.605000000000004</v>
      </c>
      <c r="BS584">
        <f t="shared" si="144"/>
        <v>123.24599999999998</v>
      </c>
      <c r="BT584">
        <f t="shared" si="145"/>
        <v>10.520999999999999</v>
      </c>
      <c r="BU584">
        <f t="shared" si="146"/>
        <v>0</v>
      </c>
      <c r="BV584">
        <f t="shared" si="147"/>
        <v>0</v>
      </c>
      <c r="BW584">
        <f t="shared" si="148"/>
        <v>1135.0000000000002</v>
      </c>
      <c r="BX584">
        <f t="shared" si="149"/>
        <v>5223</v>
      </c>
      <c r="BY584" t="str">
        <f t="shared" si="150"/>
        <v>직행1</v>
      </c>
      <c r="BZ584">
        <f t="shared" si="151"/>
        <v>8</v>
      </c>
    </row>
    <row r="585" spans="1:78" x14ac:dyDescent="0.3">
      <c r="A585" s="32">
        <f t="shared" si="138"/>
        <v>45810</v>
      </c>
      <c r="B585" s="1">
        <v>45810.290983796294</v>
      </c>
      <c r="C585" t="s">
        <v>60</v>
      </c>
      <c r="D585" t="s">
        <v>60</v>
      </c>
      <c r="E585" t="s">
        <v>60</v>
      </c>
      <c r="F585" t="s">
        <v>61</v>
      </c>
      <c r="G585" t="s">
        <v>62</v>
      </c>
      <c r="H585" t="s">
        <v>63</v>
      </c>
      <c r="I585" t="s">
        <v>80</v>
      </c>
      <c r="J585" t="s">
        <v>65</v>
      </c>
      <c r="K585" t="s">
        <v>71</v>
      </c>
      <c r="L585">
        <v>15</v>
      </c>
      <c r="M585">
        <v>4</v>
      </c>
      <c r="N585">
        <v>168</v>
      </c>
      <c r="O585">
        <v>5223</v>
      </c>
      <c r="P585" t="s">
        <v>248</v>
      </c>
      <c r="Q585" s="1">
        <v>45786.607561377314</v>
      </c>
      <c r="R585">
        <v>40.866999999999997</v>
      </c>
      <c r="S585">
        <v>11.057</v>
      </c>
      <c r="T585">
        <v>3.6960000000000002</v>
      </c>
      <c r="U585">
        <v>3432</v>
      </c>
      <c r="V585">
        <v>58</v>
      </c>
      <c r="W585">
        <v>350</v>
      </c>
      <c r="X585">
        <v>1191</v>
      </c>
      <c r="Y585">
        <v>0</v>
      </c>
      <c r="Z585">
        <v>4</v>
      </c>
      <c r="AA585">
        <v>0</v>
      </c>
      <c r="AB585">
        <v>0</v>
      </c>
      <c r="AC585">
        <v>94</v>
      </c>
      <c r="AD585">
        <v>42.87</v>
      </c>
      <c r="AE585">
        <v>48.65119</v>
      </c>
      <c r="AF585">
        <v>88.8</v>
      </c>
      <c r="AG585">
        <v>3.5</v>
      </c>
      <c r="AH585">
        <v>2.9</v>
      </c>
      <c r="AI585">
        <v>2.8</v>
      </c>
      <c r="AJ585">
        <v>2.1</v>
      </c>
      <c r="AK585">
        <v>0</v>
      </c>
      <c r="AL585">
        <v>0</v>
      </c>
      <c r="AM585">
        <v>3.3</v>
      </c>
      <c r="AN585">
        <v>37.262</v>
      </c>
      <c r="AO585">
        <v>1.69</v>
      </c>
      <c r="AP585">
        <v>10.198</v>
      </c>
      <c r="AQ585">
        <v>0.26900000000000002</v>
      </c>
      <c r="AR585">
        <v>0</v>
      </c>
      <c r="AS585">
        <v>9.7880000000000003</v>
      </c>
      <c r="AT585">
        <v>50.32</v>
      </c>
      <c r="AU585">
        <v>1.9830000000000001</v>
      </c>
      <c r="AV585">
        <v>1.643</v>
      </c>
      <c r="AW585">
        <v>1.587</v>
      </c>
      <c r="AX585">
        <v>1.19</v>
      </c>
      <c r="AY585">
        <v>0</v>
      </c>
      <c r="AZ585">
        <v>0</v>
      </c>
      <c r="BA585">
        <v>397</v>
      </c>
      <c r="BB585">
        <v>0</v>
      </c>
      <c r="BC585" t="s">
        <v>74</v>
      </c>
      <c r="BD585">
        <v>0</v>
      </c>
      <c r="BE585" t="s">
        <v>72</v>
      </c>
      <c r="BF585" t="s">
        <v>75</v>
      </c>
      <c r="BG585">
        <v>1.1200000000000001</v>
      </c>
      <c r="BH585">
        <v>0</v>
      </c>
      <c r="BI585" s="1">
        <v>45810.3623184838</v>
      </c>
      <c r="BJ585">
        <v>3.6</v>
      </c>
      <c r="BK585">
        <v>1.0266999999999999</v>
      </c>
      <c r="BL585" s="36">
        <f>HLOOKUP($A585,차량별코스!$E$1:$AZ$20,_xlfn.XLOOKUP(탕데이터!$I585,차량별코스!$D$2:$D$20,차량별코스!$A$2:$A$20),0)</f>
        <v>8</v>
      </c>
      <c r="BM585">
        <f t="shared" si="139"/>
        <v>293.536</v>
      </c>
      <c r="BN585">
        <f t="shared" si="140"/>
        <v>78.036000000000001</v>
      </c>
      <c r="BO585">
        <f>IF(COUNTIFS($BL$2:$BL585,$BL585,$O$2:$O585,$O585,$G$2:$G585,$G585)=1,_xlfn.MAXIFS($BO$2:$BO584,$O$2:$O584,$O585,$G$2:$G584,$G585)+1,_xlfn.MAXIFS($BO$2:$BO584,$O$2:$O584,$O585,$G$2:$G584,$G585))</f>
        <v>2</v>
      </c>
      <c r="BP585">
        <f t="shared" si="141"/>
        <v>2639.616</v>
      </c>
      <c r="BQ585">
        <f t="shared" si="142"/>
        <v>120.12</v>
      </c>
      <c r="BR585">
        <f t="shared" si="143"/>
        <v>99.527999999999992</v>
      </c>
      <c r="BS585">
        <f t="shared" si="144"/>
        <v>96.095999999999989</v>
      </c>
      <c r="BT585">
        <f t="shared" si="145"/>
        <v>72.072000000000003</v>
      </c>
      <c r="BU585">
        <f t="shared" si="146"/>
        <v>0</v>
      </c>
      <c r="BV585">
        <f t="shared" si="147"/>
        <v>0</v>
      </c>
      <c r="BW585">
        <f t="shared" si="148"/>
        <v>3027.4319999999998</v>
      </c>
      <c r="BX585">
        <f t="shared" si="149"/>
        <v>5223</v>
      </c>
      <c r="BY585" t="str">
        <f t="shared" si="150"/>
        <v>직행1</v>
      </c>
      <c r="BZ585">
        <f t="shared" si="151"/>
        <v>8</v>
      </c>
    </row>
    <row r="586" spans="1:78" x14ac:dyDescent="0.3">
      <c r="A586" s="32">
        <f t="shared" si="138"/>
        <v>45810</v>
      </c>
      <c r="B586" s="1">
        <v>45810.339513888888</v>
      </c>
      <c r="C586" t="s">
        <v>60</v>
      </c>
      <c r="D586" t="s">
        <v>60</v>
      </c>
      <c r="E586" t="s">
        <v>60</v>
      </c>
      <c r="F586" t="s">
        <v>61</v>
      </c>
      <c r="G586" t="s">
        <v>62</v>
      </c>
      <c r="H586" t="s">
        <v>63</v>
      </c>
      <c r="I586" t="s">
        <v>80</v>
      </c>
      <c r="J586" t="s">
        <v>65</v>
      </c>
      <c r="K586" t="s">
        <v>71</v>
      </c>
      <c r="L586">
        <v>15</v>
      </c>
      <c r="M586">
        <v>4</v>
      </c>
      <c r="N586">
        <v>168</v>
      </c>
      <c r="O586">
        <v>5223</v>
      </c>
      <c r="P586" t="s">
        <v>248</v>
      </c>
      <c r="Q586" s="1">
        <v>45786.607561377314</v>
      </c>
      <c r="R586">
        <v>19.774999999999999</v>
      </c>
      <c r="S586">
        <v>5.0890000000000004</v>
      </c>
      <c r="T586">
        <v>3.8860000000000001</v>
      </c>
      <c r="U586">
        <v>1925</v>
      </c>
      <c r="V586">
        <v>64</v>
      </c>
      <c r="W586">
        <v>310</v>
      </c>
      <c r="X586">
        <v>541</v>
      </c>
      <c r="Y586">
        <v>0</v>
      </c>
      <c r="Z586">
        <v>0</v>
      </c>
      <c r="AA586">
        <v>0</v>
      </c>
      <c r="AB586">
        <v>0</v>
      </c>
      <c r="AC586">
        <v>78</v>
      </c>
      <c r="AD586">
        <v>36.979999999999997</v>
      </c>
      <c r="AE586">
        <v>45.899348000000003</v>
      </c>
      <c r="AF586">
        <v>96.6</v>
      </c>
      <c r="AG586">
        <v>0.8</v>
      </c>
      <c r="AH586">
        <v>1.2</v>
      </c>
      <c r="AI586">
        <v>1.4</v>
      </c>
      <c r="AJ586">
        <v>0</v>
      </c>
      <c r="AK586">
        <v>0</v>
      </c>
      <c r="AL586">
        <v>0</v>
      </c>
      <c r="AM586">
        <v>3.47</v>
      </c>
      <c r="AN586">
        <v>32.716000000000001</v>
      </c>
      <c r="AO586">
        <v>3.3250000000000002</v>
      </c>
      <c r="AP586">
        <v>16.103999999999999</v>
      </c>
      <c r="AQ586">
        <v>0.253</v>
      </c>
      <c r="AR586">
        <v>0</v>
      </c>
      <c r="AS586">
        <v>0</v>
      </c>
      <c r="AT586">
        <v>30.59</v>
      </c>
      <c r="AU586">
        <v>0.253</v>
      </c>
      <c r="AV586">
        <v>0.38</v>
      </c>
      <c r="AW586">
        <v>0.443</v>
      </c>
      <c r="AX586">
        <v>0</v>
      </c>
      <c r="AY586">
        <v>0</v>
      </c>
      <c r="AZ586">
        <v>0</v>
      </c>
      <c r="BA586">
        <v>191</v>
      </c>
      <c r="BB586">
        <v>0</v>
      </c>
      <c r="BC586" t="s">
        <v>74</v>
      </c>
      <c r="BD586">
        <v>0</v>
      </c>
      <c r="BE586" t="s">
        <v>72</v>
      </c>
      <c r="BF586" t="s">
        <v>75</v>
      </c>
      <c r="BG586">
        <v>1.1200000000000001</v>
      </c>
      <c r="BH586">
        <v>0</v>
      </c>
      <c r="BI586" s="1">
        <v>45810.3623184838</v>
      </c>
      <c r="BJ586">
        <v>3.6</v>
      </c>
      <c r="BK586">
        <v>1.0793999999999999</v>
      </c>
      <c r="BL586" s="36">
        <f>HLOOKUP($A586,차량별코스!$E$1:$AZ$20,_xlfn.XLOOKUP(탕데이터!$I586,차량별코스!$D$2:$D$20,차량별코스!$A$2:$A$20),0)</f>
        <v>8</v>
      </c>
      <c r="BM586">
        <f t="shared" si="139"/>
        <v>293.536</v>
      </c>
      <c r="BN586">
        <f t="shared" si="140"/>
        <v>78.036000000000001</v>
      </c>
      <c r="BO586">
        <f>IF(COUNTIFS($BL$2:$BL586,$BL586,$O$2:$O586,$O586,$G$2:$G586,$G586)=1,_xlfn.MAXIFS($BO$2:$BO585,$O$2:$O585,$O586,$G$2:$G585,$G586)+1,_xlfn.MAXIFS($BO$2:$BO585,$O$2:$O585,$O586,$G$2:$G585,$G586))</f>
        <v>2</v>
      </c>
      <c r="BP586">
        <f t="shared" si="141"/>
        <v>1485.55</v>
      </c>
      <c r="BQ586">
        <f t="shared" si="142"/>
        <v>15.4</v>
      </c>
      <c r="BR586">
        <f t="shared" si="143"/>
        <v>23.1</v>
      </c>
      <c r="BS586">
        <f t="shared" si="144"/>
        <v>26.949999999999996</v>
      </c>
      <c r="BT586">
        <f t="shared" si="145"/>
        <v>0</v>
      </c>
      <c r="BU586">
        <f t="shared" si="146"/>
        <v>0</v>
      </c>
      <c r="BV586">
        <f t="shared" si="147"/>
        <v>0</v>
      </c>
      <c r="BW586">
        <f t="shared" si="148"/>
        <v>1551</v>
      </c>
      <c r="BX586">
        <f t="shared" si="149"/>
        <v>5223</v>
      </c>
      <c r="BY586" t="str">
        <f t="shared" si="150"/>
        <v>직행1</v>
      </c>
      <c r="BZ586">
        <f t="shared" si="151"/>
        <v>8</v>
      </c>
    </row>
    <row r="587" spans="1:78" hidden="1" x14ac:dyDescent="0.3">
      <c r="A587" s="32">
        <f t="shared" si="138"/>
        <v>45809</v>
      </c>
      <c r="B587" s="1">
        <v>45809.306180555555</v>
      </c>
      <c r="C587" t="s">
        <v>60</v>
      </c>
      <c r="D587" t="s">
        <v>60</v>
      </c>
      <c r="E587" t="s">
        <v>60</v>
      </c>
      <c r="F587" t="s">
        <v>61</v>
      </c>
      <c r="G587" t="s">
        <v>62</v>
      </c>
      <c r="H587" t="s">
        <v>63</v>
      </c>
      <c r="I587" t="s">
        <v>81</v>
      </c>
      <c r="J587" t="s">
        <v>65</v>
      </c>
      <c r="K587" t="s">
        <v>66</v>
      </c>
      <c r="L587">
        <v>19</v>
      </c>
      <c r="M587">
        <v>8</v>
      </c>
      <c r="N587">
        <v>168</v>
      </c>
      <c r="O587">
        <v>9999</v>
      </c>
      <c r="P587" t="s">
        <v>61</v>
      </c>
      <c r="Q587" s="1">
        <v>45786.608721180557</v>
      </c>
      <c r="R587">
        <v>46.805999999999997</v>
      </c>
      <c r="S587">
        <v>12.912000000000001</v>
      </c>
      <c r="T587">
        <v>3.625</v>
      </c>
      <c r="U587">
        <v>3881</v>
      </c>
      <c r="V587">
        <v>0</v>
      </c>
      <c r="W587">
        <v>703</v>
      </c>
      <c r="X587">
        <v>1824</v>
      </c>
      <c r="Y587">
        <v>0</v>
      </c>
      <c r="Z587">
        <v>4</v>
      </c>
      <c r="AA587">
        <v>0</v>
      </c>
      <c r="AB587">
        <v>0</v>
      </c>
      <c r="AC587">
        <v>91</v>
      </c>
      <c r="AD587">
        <v>43.42</v>
      </c>
      <c r="AE587">
        <v>53.021256999999999</v>
      </c>
      <c r="AF587">
        <v>91.6</v>
      </c>
      <c r="AG587">
        <v>1.7</v>
      </c>
      <c r="AH587">
        <v>2.2000000000000002</v>
      </c>
      <c r="AI587">
        <v>3.5</v>
      </c>
      <c r="AJ587">
        <v>1.1000000000000001</v>
      </c>
      <c r="AK587">
        <v>0</v>
      </c>
      <c r="AL587">
        <v>0</v>
      </c>
      <c r="AM587">
        <v>3.18</v>
      </c>
      <c r="AN587">
        <v>43.07</v>
      </c>
      <c r="AO587">
        <v>0</v>
      </c>
      <c r="AP587">
        <v>18.114000000000001</v>
      </c>
      <c r="AQ587">
        <v>0.38500000000000001</v>
      </c>
      <c r="AR587">
        <v>0</v>
      </c>
      <c r="AS587">
        <v>8.5459999999999994</v>
      </c>
      <c r="AT587">
        <v>58.012999999999998</v>
      </c>
      <c r="AU587">
        <v>1.077</v>
      </c>
      <c r="AV587">
        <v>1.393</v>
      </c>
      <c r="AW587">
        <v>2.2170000000000001</v>
      </c>
      <c r="AX587">
        <v>0.69699999999999995</v>
      </c>
      <c r="AY587">
        <v>0</v>
      </c>
      <c r="AZ587">
        <v>0</v>
      </c>
      <c r="BA587">
        <v>457</v>
      </c>
      <c r="BB587">
        <v>0</v>
      </c>
      <c r="BC587" t="s">
        <v>74</v>
      </c>
      <c r="BD587">
        <v>0</v>
      </c>
      <c r="BE587" t="s">
        <v>68</v>
      </c>
      <c r="BF587" t="s">
        <v>75</v>
      </c>
      <c r="BG587">
        <v>1.1399999999999999</v>
      </c>
      <c r="BH587">
        <v>0</v>
      </c>
      <c r="BI587" s="1">
        <v>45822.604575381942</v>
      </c>
      <c r="BJ587">
        <v>3.6</v>
      </c>
      <c r="BK587">
        <v>1.0068999999999999</v>
      </c>
      <c r="BL587" s="36">
        <f>HLOOKUP($A587,차량별코스!$E$1:$AZ$20,_xlfn.XLOOKUP(탕데이터!$I587,차량별코스!$D$2:$D$20,차량별코스!$A$2:$A$20),0)</f>
        <v>10</v>
      </c>
      <c r="BM587">
        <f t="shared" si="139"/>
        <v>161.352</v>
      </c>
      <c r="BN587">
        <f t="shared" si="140"/>
        <v>161.352</v>
      </c>
      <c r="BO587">
        <f>IF(COUNTIFS($BL$2:$BL587,$BL587,$O$2:$O587,$O587,$G$2:$G587,$G587)=1,_xlfn.MAXIFS($BO$2:$BO586,$O$2:$O586,$O587,$G$2:$G586,$G587)+1,_xlfn.MAXIFS($BO$2:$BO586,$O$2:$O586,$O587,$G$2:$G586,$G587))</f>
        <v>5</v>
      </c>
      <c r="BP587">
        <f t="shared" si="141"/>
        <v>2851.9959999999996</v>
      </c>
      <c r="BQ587">
        <f t="shared" si="142"/>
        <v>65.977000000000004</v>
      </c>
      <c r="BR587">
        <f t="shared" si="143"/>
        <v>85.382000000000005</v>
      </c>
      <c r="BS587">
        <f t="shared" si="144"/>
        <v>135.83500000000001</v>
      </c>
      <c r="BT587">
        <f t="shared" si="145"/>
        <v>42.691000000000003</v>
      </c>
      <c r="BU587">
        <f t="shared" si="146"/>
        <v>0</v>
      </c>
      <c r="BV587">
        <f t="shared" si="147"/>
        <v>0</v>
      </c>
      <c r="BW587">
        <f t="shared" si="148"/>
        <v>3181.8809999999994</v>
      </c>
      <c r="BX587">
        <f t="shared" si="149"/>
        <v>9999</v>
      </c>
      <c r="BY587" t="str">
        <f t="shared" si="150"/>
        <v>직행1</v>
      </c>
      <c r="BZ587">
        <f t="shared" si="151"/>
        <v>10</v>
      </c>
    </row>
    <row r="588" spans="1:78" hidden="1" x14ac:dyDescent="0.3">
      <c r="A588" s="32">
        <f t="shared" si="138"/>
        <v>45809</v>
      </c>
      <c r="B588" s="1">
        <v>45809.506331018521</v>
      </c>
      <c r="C588" t="s">
        <v>60</v>
      </c>
      <c r="D588" t="s">
        <v>60</v>
      </c>
      <c r="E588" t="s">
        <v>60</v>
      </c>
      <c r="F588" t="s">
        <v>61</v>
      </c>
      <c r="G588" t="s">
        <v>62</v>
      </c>
      <c r="H588" t="s">
        <v>63</v>
      </c>
      <c r="I588" t="s">
        <v>81</v>
      </c>
      <c r="J588" t="s">
        <v>65</v>
      </c>
      <c r="K588" t="s">
        <v>66</v>
      </c>
      <c r="L588">
        <v>19</v>
      </c>
      <c r="M588">
        <v>8</v>
      </c>
      <c r="N588">
        <v>168</v>
      </c>
      <c r="O588">
        <v>9999</v>
      </c>
      <c r="P588" t="s">
        <v>61</v>
      </c>
      <c r="Q588" s="1">
        <v>45786.608721180557</v>
      </c>
      <c r="R588">
        <v>114.54600000000001</v>
      </c>
      <c r="S588">
        <v>46.734000000000002</v>
      </c>
      <c r="T588">
        <v>2.4510000000000001</v>
      </c>
      <c r="U588">
        <v>13669</v>
      </c>
      <c r="V588">
        <v>11</v>
      </c>
      <c r="W588">
        <v>5093</v>
      </c>
      <c r="X588">
        <v>4256</v>
      </c>
      <c r="Y588">
        <v>0</v>
      </c>
      <c r="Z588">
        <v>49</v>
      </c>
      <c r="AA588">
        <v>3</v>
      </c>
      <c r="AB588">
        <v>1657</v>
      </c>
      <c r="AC588">
        <v>101</v>
      </c>
      <c r="AD588">
        <v>30.17</v>
      </c>
      <c r="AE588">
        <v>48.145422000000003</v>
      </c>
      <c r="AF588">
        <v>86.6</v>
      </c>
      <c r="AG588">
        <v>3.4</v>
      </c>
      <c r="AH588">
        <v>5.0999999999999996</v>
      </c>
      <c r="AI588">
        <v>3.8</v>
      </c>
      <c r="AJ588">
        <v>1.2</v>
      </c>
      <c r="AK588">
        <v>0</v>
      </c>
      <c r="AL588">
        <v>0</v>
      </c>
      <c r="AM588">
        <v>2.15</v>
      </c>
      <c r="AN588">
        <v>60.027999999999999</v>
      </c>
      <c r="AO588">
        <v>0.08</v>
      </c>
      <c r="AP588">
        <v>37.259</v>
      </c>
      <c r="AQ588">
        <v>0.36699999999999999</v>
      </c>
      <c r="AR588">
        <v>0</v>
      </c>
      <c r="AS588">
        <v>42.777999999999999</v>
      </c>
      <c r="AT588">
        <v>196.29300000000001</v>
      </c>
      <c r="AU588">
        <v>7.7069999999999999</v>
      </c>
      <c r="AV588">
        <v>11.56</v>
      </c>
      <c r="AW588">
        <v>8.6129999999999995</v>
      </c>
      <c r="AX588">
        <v>2.72</v>
      </c>
      <c r="AY588">
        <v>0</v>
      </c>
      <c r="AZ588">
        <v>0</v>
      </c>
      <c r="BA588">
        <v>1124</v>
      </c>
      <c r="BB588">
        <v>0</v>
      </c>
      <c r="BC588" t="s">
        <v>74</v>
      </c>
      <c r="BD588">
        <v>0</v>
      </c>
      <c r="BE588" t="s">
        <v>68</v>
      </c>
      <c r="BF588" t="s">
        <v>75</v>
      </c>
      <c r="BG588">
        <v>1.1399999999999999</v>
      </c>
      <c r="BH588">
        <v>0</v>
      </c>
      <c r="BI588" s="1">
        <v>45822.604575381942</v>
      </c>
      <c r="BJ588">
        <v>3.6</v>
      </c>
      <c r="BK588">
        <v>0.68079999999999996</v>
      </c>
      <c r="BL588" s="36">
        <f>HLOOKUP($A588,차량별코스!$E$1:$AZ$20,_xlfn.XLOOKUP(탕데이터!$I588,차량별코스!$D$2:$D$20,차량별코스!$A$2:$A$20),0)</f>
        <v>10</v>
      </c>
      <c r="BM588">
        <f t="shared" si="139"/>
        <v>161.352</v>
      </c>
      <c r="BN588">
        <f t="shared" si="140"/>
        <v>161.352</v>
      </c>
      <c r="BO588">
        <f>IF(COUNTIFS($BL$2:$BL588,$BL588,$O$2:$O588,$O588,$G$2:$G588,$G588)=1,_xlfn.MAXIFS($BO$2:$BO587,$O$2:$O587,$O588,$G$2:$G587,$G588)+1,_xlfn.MAXIFS($BO$2:$BO587,$O$2:$O587,$O588,$G$2:$G587,$G588))</f>
        <v>5</v>
      </c>
      <c r="BP588">
        <f t="shared" si="141"/>
        <v>6733.3539999999994</v>
      </c>
      <c r="BQ588">
        <f t="shared" si="142"/>
        <v>464.74600000000004</v>
      </c>
      <c r="BR588">
        <f t="shared" si="143"/>
        <v>697.11899999999991</v>
      </c>
      <c r="BS588">
        <f t="shared" si="144"/>
        <v>519.42200000000003</v>
      </c>
      <c r="BT588">
        <f t="shared" si="145"/>
        <v>164.02799999999999</v>
      </c>
      <c r="BU588">
        <f t="shared" si="146"/>
        <v>0</v>
      </c>
      <c r="BV588">
        <f t="shared" si="147"/>
        <v>0</v>
      </c>
      <c r="BW588">
        <f t="shared" si="148"/>
        <v>8578.6689999999999</v>
      </c>
      <c r="BX588">
        <f t="shared" si="149"/>
        <v>9999</v>
      </c>
      <c r="BY588" t="str">
        <f t="shared" si="150"/>
        <v>직행1</v>
      </c>
      <c r="BZ588">
        <f t="shared" si="151"/>
        <v>10</v>
      </c>
    </row>
    <row r="589" spans="1:78" x14ac:dyDescent="0.3">
      <c r="A589" s="32">
        <f t="shared" si="138"/>
        <v>45809</v>
      </c>
      <c r="B589" s="1">
        <v>45809.780231481483</v>
      </c>
      <c r="C589" t="s">
        <v>60</v>
      </c>
      <c r="D589" t="s">
        <v>60</v>
      </c>
      <c r="E589" t="s">
        <v>60</v>
      </c>
      <c r="F589" t="s">
        <v>61</v>
      </c>
      <c r="G589" t="s">
        <v>62</v>
      </c>
      <c r="H589" t="s">
        <v>63</v>
      </c>
      <c r="I589" t="s">
        <v>81</v>
      </c>
      <c r="J589" t="s">
        <v>65</v>
      </c>
      <c r="K589" t="s">
        <v>66</v>
      </c>
      <c r="L589">
        <v>19</v>
      </c>
      <c r="M589">
        <v>8</v>
      </c>
      <c r="N589">
        <v>168</v>
      </c>
      <c r="O589">
        <v>9454</v>
      </c>
      <c r="P589" t="s">
        <v>249</v>
      </c>
      <c r="Q589" s="1">
        <v>45786.607562766207</v>
      </c>
      <c r="R589">
        <v>114.456</v>
      </c>
      <c r="S589">
        <v>31.574000000000002</v>
      </c>
      <c r="T589">
        <v>3.625</v>
      </c>
      <c r="U589">
        <v>12143</v>
      </c>
      <c r="V589">
        <v>382</v>
      </c>
      <c r="W589">
        <v>2053</v>
      </c>
      <c r="X589">
        <v>3204</v>
      </c>
      <c r="Y589">
        <v>0</v>
      </c>
      <c r="Z589">
        <v>22</v>
      </c>
      <c r="AA589">
        <v>0</v>
      </c>
      <c r="AB589">
        <v>0</v>
      </c>
      <c r="AC589">
        <v>86</v>
      </c>
      <c r="AD589">
        <v>33.93</v>
      </c>
      <c r="AE589">
        <v>42.443505000000002</v>
      </c>
      <c r="AF589">
        <v>84</v>
      </c>
      <c r="AG589">
        <v>5.2</v>
      </c>
      <c r="AH589">
        <v>7</v>
      </c>
      <c r="AI589">
        <v>3.6</v>
      </c>
      <c r="AJ589">
        <v>0.1</v>
      </c>
      <c r="AK589">
        <v>0</v>
      </c>
      <c r="AL589">
        <v>0</v>
      </c>
      <c r="AM589">
        <v>3.18</v>
      </c>
      <c r="AN589">
        <v>33.026000000000003</v>
      </c>
      <c r="AO589">
        <v>3.1459999999999999</v>
      </c>
      <c r="AP589">
        <v>16.907</v>
      </c>
      <c r="AQ589">
        <v>0.28000000000000003</v>
      </c>
      <c r="AR589">
        <v>0</v>
      </c>
      <c r="AS589">
        <v>19.221</v>
      </c>
      <c r="AT589">
        <v>169.4</v>
      </c>
      <c r="AU589">
        <v>10.487</v>
      </c>
      <c r="AV589">
        <v>14.117000000000001</v>
      </c>
      <c r="AW589">
        <v>7.26</v>
      </c>
      <c r="AX589">
        <v>0.20200000000000001</v>
      </c>
      <c r="AY589">
        <v>0</v>
      </c>
      <c r="AZ589">
        <v>0</v>
      </c>
      <c r="BA589">
        <v>1124</v>
      </c>
      <c r="BB589">
        <v>0</v>
      </c>
      <c r="BC589" t="s">
        <v>74</v>
      </c>
      <c r="BD589">
        <v>0</v>
      </c>
      <c r="BE589" t="s">
        <v>68</v>
      </c>
      <c r="BF589" t="s">
        <v>75</v>
      </c>
      <c r="BG589">
        <v>1.1399999999999999</v>
      </c>
      <c r="BH589">
        <v>0</v>
      </c>
      <c r="BI589" s="1">
        <v>45822.604575381942</v>
      </c>
      <c r="BJ589">
        <v>3.6</v>
      </c>
      <c r="BK589">
        <v>1.0068999999999999</v>
      </c>
      <c r="BL589" s="36">
        <f>HLOOKUP($A589,차량별코스!$E$1:$AZ$20,_xlfn.XLOOKUP(탕데이터!$I589,차량별코스!$D$2:$D$20,차량별코스!$A$2:$A$20),0)</f>
        <v>10</v>
      </c>
      <c r="BM589">
        <f t="shared" si="139"/>
        <v>228.983</v>
      </c>
      <c r="BN589">
        <f t="shared" si="140"/>
        <v>114.456</v>
      </c>
      <c r="BO589">
        <f>IF(COUNTIFS($BL$2:$BL589,$BL589,$O$2:$O589,$O589,$G$2:$G589,$G589)=1,_xlfn.MAXIFS($BO$2:$BO588,$O$2:$O588,$O589,$G$2:$G588,$G589)+1,_xlfn.MAXIFS($BO$2:$BO588,$O$2:$O588,$O589,$G$2:$G588,$G589))</f>
        <v>4</v>
      </c>
      <c r="BP589">
        <f t="shared" si="141"/>
        <v>7765.119999999999</v>
      </c>
      <c r="BQ589">
        <f t="shared" si="142"/>
        <v>631.43600000000004</v>
      </c>
      <c r="BR589">
        <f t="shared" si="143"/>
        <v>850.0100000000001</v>
      </c>
      <c r="BS589">
        <f t="shared" si="144"/>
        <v>437.14800000000002</v>
      </c>
      <c r="BT589">
        <f t="shared" si="145"/>
        <v>12.143000000000001</v>
      </c>
      <c r="BU589">
        <f t="shared" si="146"/>
        <v>0</v>
      </c>
      <c r="BV589">
        <f t="shared" si="147"/>
        <v>0</v>
      </c>
      <c r="BW589">
        <f t="shared" si="148"/>
        <v>9695.8569999999982</v>
      </c>
      <c r="BX589">
        <f t="shared" si="149"/>
        <v>9454</v>
      </c>
      <c r="BY589" t="str">
        <f t="shared" si="150"/>
        <v>직행1</v>
      </c>
      <c r="BZ589">
        <f t="shared" si="151"/>
        <v>10</v>
      </c>
    </row>
    <row r="590" spans="1:78" x14ac:dyDescent="0.3">
      <c r="A590" s="32">
        <f t="shared" si="138"/>
        <v>45810</v>
      </c>
      <c r="B590" s="1">
        <v>45810.314305555556</v>
      </c>
      <c r="C590" t="s">
        <v>60</v>
      </c>
      <c r="D590" t="s">
        <v>60</v>
      </c>
      <c r="E590" t="s">
        <v>60</v>
      </c>
      <c r="F590" t="s">
        <v>61</v>
      </c>
      <c r="G590" t="s">
        <v>62</v>
      </c>
      <c r="H590" t="s">
        <v>63</v>
      </c>
      <c r="I590" t="s">
        <v>81</v>
      </c>
      <c r="J590" t="s">
        <v>65</v>
      </c>
      <c r="K590" t="s">
        <v>66</v>
      </c>
      <c r="L590">
        <v>19</v>
      </c>
      <c r="M590">
        <v>8</v>
      </c>
      <c r="N590">
        <v>168</v>
      </c>
      <c r="O590">
        <v>9454</v>
      </c>
      <c r="P590" t="s">
        <v>249</v>
      </c>
      <c r="Q590" s="1">
        <v>45786.607562766207</v>
      </c>
      <c r="R590">
        <v>114.527</v>
      </c>
      <c r="S590">
        <v>36.531999999999996</v>
      </c>
      <c r="T590">
        <v>3.1349999999999998</v>
      </c>
      <c r="U590">
        <v>11846</v>
      </c>
      <c r="V590">
        <v>12</v>
      </c>
      <c r="W590">
        <v>2687</v>
      </c>
      <c r="X590">
        <v>3311</v>
      </c>
      <c r="Y590">
        <v>1</v>
      </c>
      <c r="Z590">
        <v>45</v>
      </c>
      <c r="AA590">
        <v>0</v>
      </c>
      <c r="AB590">
        <v>0</v>
      </c>
      <c r="AC590">
        <v>96</v>
      </c>
      <c r="AD590">
        <v>34.799999999999997</v>
      </c>
      <c r="AE590">
        <v>45.074570000000001</v>
      </c>
      <c r="AF590">
        <v>86.4</v>
      </c>
      <c r="AG590">
        <v>4</v>
      </c>
      <c r="AH590">
        <v>4.8</v>
      </c>
      <c r="AI590">
        <v>4.0999999999999996</v>
      </c>
      <c r="AJ590">
        <v>0.7</v>
      </c>
      <c r="AK590">
        <v>0</v>
      </c>
      <c r="AL590">
        <v>0</v>
      </c>
      <c r="AM590">
        <v>2.75</v>
      </c>
      <c r="AN590">
        <v>42.213000000000001</v>
      </c>
      <c r="AO590">
        <v>0.10100000000000001</v>
      </c>
      <c r="AP590">
        <v>22.683</v>
      </c>
      <c r="AQ590">
        <v>0.28799999999999998</v>
      </c>
      <c r="AR590">
        <v>0.873</v>
      </c>
      <c r="AS590">
        <v>39.292000000000002</v>
      </c>
      <c r="AT590">
        <v>169.92</v>
      </c>
      <c r="AU590">
        <v>7.867</v>
      </c>
      <c r="AV590">
        <v>9.44</v>
      </c>
      <c r="AW590">
        <v>8.0630000000000006</v>
      </c>
      <c r="AX590">
        <v>1.377</v>
      </c>
      <c r="AY590">
        <v>0</v>
      </c>
      <c r="AZ590">
        <v>0</v>
      </c>
      <c r="BA590">
        <v>1127</v>
      </c>
      <c r="BB590">
        <v>0</v>
      </c>
      <c r="BC590" t="s">
        <v>74</v>
      </c>
      <c r="BD590">
        <v>0</v>
      </c>
      <c r="BE590" t="s">
        <v>68</v>
      </c>
      <c r="BF590" t="s">
        <v>75</v>
      </c>
      <c r="BG590">
        <v>1.1399999999999999</v>
      </c>
      <c r="BH590">
        <v>0</v>
      </c>
      <c r="BI590" s="1">
        <v>45822.604575381942</v>
      </c>
      <c r="BJ590">
        <v>3.6</v>
      </c>
      <c r="BK590">
        <v>0.87080000000000002</v>
      </c>
      <c r="BL590" s="36">
        <f>HLOOKUP($A590,차량별코스!$E$1:$AZ$20,_xlfn.XLOOKUP(탕데이터!$I590,차량별코스!$D$2:$D$20,차량별코스!$A$2:$A$20),0)</f>
        <v>11</v>
      </c>
      <c r="BM590">
        <f t="shared" si="139"/>
        <v>228.983</v>
      </c>
      <c r="BN590">
        <f t="shared" si="140"/>
        <v>114.527</v>
      </c>
      <c r="BO590">
        <f>IF(COUNTIFS($BL$2:$BL590,$BL590,$O$2:$O590,$O590,$G$2:$G590,$G590)=1,_xlfn.MAXIFS($BO$2:$BO589,$O$2:$O589,$O590,$G$2:$G589,$G590)+1,_xlfn.MAXIFS($BO$2:$BO589,$O$2:$O589,$O590,$G$2:$G589,$G590))</f>
        <v>5</v>
      </c>
      <c r="BP590">
        <f t="shared" si="141"/>
        <v>7535.9440000000013</v>
      </c>
      <c r="BQ590">
        <f t="shared" si="142"/>
        <v>473.84000000000003</v>
      </c>
      <c r="BR590">
        <f t="shared" si="143"/>
        <v>568.60800000000006</v>
      </c>
      <c r="BS590">
        <f t="shared" si="144"/>
        <v>485.68599999999992</v>
      </c>
      <c r="BT590">
        <f t="shared" si="145"/>
        <v>82.921999999999997</v>
      </c>
      <c r="BU590">
        <f t="shared" si="146"/>
        <v>0</v>
      </c>
      <c r="BV590">
        <f t="shared" si="147"/>
        <v>0</v>
      </c>
      <c r="BW590">
        <f t="shared" si="148"/>
        <v>9147.0000000000018</v>
      </c>
      <c r="BX590">
        <f t="shared" si="149"/>
        <v>9454</v>
      </c>
      <c r="BY590" t="str">
        <f t="shared" si="150"/>
        <v>직행1</v>
      </c>
      <c r="BZ590">
        <f t="shared" si="151"/>
        <v>11</v>
      </c>
    </row>
    <row r="591" spans="1:78" x14ac:dyDescent="0.3">
      <c r="A591" s="32">
        <f t="shared" si="138"/>
        <v>45814</v>
      </c>
      <c r="B591" s="1">
        <v>45814.578333333331</v>
      </c>
      <c r="C591" t="s">
        <v>60</v>
      </c>
      <c r="D591" t="s">
        <v>60</v>
      </c>
      <c r="E591" t="s">
        <v>60</v>
      </c>
      <c r="F591" t="s">
        <v>61</v>
      </c>
      <c r="G591" t="s">
        <v>62</v>
      </c>
      <c r="H591" t="s">
        <v>63</v>
      </c>
      <c r="I591" t="s">
        <v>81</v>
      </c>
      <c r="J591" t="s">
        <v>65</v>
      </c>
      <c r="K591" t="s">
        <v>66</v>
      </c>
      <c r="L591">
        <v>19</v>
      </c>
      <c r="M591">
        <v>8</v>
      </c>
      <c r="N591">
        <v>168</v>
      </c>
      <c r="O591">
        <v>8027</v>
      </c>
      <c r="P591" t="s">
        <v>268</v>
      </c>
      <c r="Q591" s="1">
        <v>45786.607561493052</v>
      </c>
      <c r="R591">
        <v>36.451000000000001</v>
      </c>
      <c r="S591">
        <v>15.987</v>
      </c>
      <c r="T591">
        <v>2.2799999999999998</v>
      </c>
      <c r="U591">
        <v>4678</v>
      </c>
      <c r="V591">
        <v>133</v>
      </c>
      <c r="W591">
        <v>2433</v>
      </c>
      <c r="X591">
        <v>976</v>
      </c>
      <c r="Y591">
        <v>0</v>
      </c>
      <c r="Z591">
        <v>5</v>
      </c>
      <c r="AA591">
        <v>1</v>
      </c>
      <c r="AB591">
        <v>1726</v>
      </c>
      <c r="AC591">
        <v>109</v>
      </c>
      <c r="AD591">
        <v>28.05</v>
      </c>
      <c r="AE591">
        <v>62.132351</v>
      </c>
      <c r="AF591">
        <v>96.7</v>
      </c>
      <c r="AG591">
        <v>0.7</v>
      </c>
      <c r="AH591">
        <v>0.8</v>
      </c>
      <c r="AI591">
        <v>0.6</v>
      </c>
      <c r="AJ591">
        <v>0.4</v>
      </c>
      <c r="AK591">
        <v>0.8</v>
      </c>
      <c r="AL591">
        <v>0</v>
      </c>
      <c r="AM591">
        <v>2</v>
      </c>
      <c r="AN591">
        <v>86.028000000000006</v>
      </c>
      <c r="AO591">
        <v>2.843</v>
      </c>
      <c r="AP591">
        <v>52.009</v>
      </c>
      <c r="AQ591">
        <v>0.247</v>
      </c>
      <c r="AR591">
        <v>0</v>
      </c>
      <c r="AS591">
        <v>13.717000000000001</v>
      </c>
      <c r="AT591">
        <v>74.137</v>
      </c>
      <c r="AU591">
        <v>0.53700000000000003</v>
      </c>
      <c r="AV591">
        <v>0.61299999999999999</v>
      </c>
      <c r="AW591">
        <v>0.46</v>
      </c>
      <c r="AX591">
        <v>0.307</v>
      </c>
      <c r="AY591">
        <v>0.61299999999999999</v>
      </c>
      <c r="AZ591">
        <v>0</v>
      </c>
      <c r="BA591">
        <v>349</v>
      </c>
      <c r="BB591">
        <v>0</v>
      </c>
      <c r="BC591" t="s">
        <v>74</v>
      </c>
      <c r="BD591">
        <v>0</v>
      </c>
      <c r="BE591" t="s">
        <v>68</v>
      </c>
      <c r="BF591" t="s">
        <v>75</v>
      </c>
      <c r="BG591">
        <v>1.1399999999999999</v>
      </c>
      <c r="BH591">
        <v>0</v>
      </c>
      <c r="BI591" s="1">
        <v>45822.604575381942</v>
      </c>
      <c r="BJ591">
        <v>3.6</v>
      </c>
      <c r="BK591">
        <v>0.63329999999999997</v>
      </c>
      <c r="BL591" s="36">
        <f>HLOOKUP($A591,차량별코스!$E$1:$AZ$20,_xlfn.XLOOKUP(탕데이터!$I591,차량별코스!$D$2:$D$20,차량별코스!$A$2:$A$20),0)</f>
        <v>4</v>
      </c>
      <c r="BM591">
        <f t="shared" si="139"/>
        <v>2729.2379999999998</v>
      </c>
      <c r="BN591">
        <f t="shared" si="140"/>
        <v>179.393</v>
      </c>
      <c r="BO591">
        <f>IF(COUNTIFS($BL$2:$BL591,$BL591,$O$2:$O591,$O591,$G$2:$G591,$G591)=1,_xlfn.MAXIFS($BO$2:$BO590,$O$2:$O590,$O591,$G$2:$G590,$G591)+1,_xlfn.MAXIFS($BO$2:$BO590,$O$2:$O590,$O591,$G$2:$G590,$G591))</f>
        <v>1</v>
      </c>
      <c r="BP591">
        <f t="shared" si="141"/>
        <v>1957.6260000000002</v>
      </c>
      <c r="BQ591">
        <f t="shared" si="142"/>
        <v>32.745999999999995</v>
      </c>
      <c r="BR591">
        <f t="shared" si="143"/>
        <v>37.423999999999999</v>
      </c>
      <c r="BS591">
        <f t="shared" si="144"/>
        <v>28.068000000000001</v>
      </c>
      <c r="BT591">
        <f t="shared" si="145"/>
        <v>18.712</v>
      </c>
      <c r="BU591">
        <f t="shared" si="146"/>
        <v>37.423999999999999</v>
      </c>
      <c r="BV591">
        <f t="shared" si="147"/>
        <v>0</v>
      </c>
      <c r="BW591">
        <f t="shared" si="148"/>
        <v>2112.0000000000005</v>
      </c>
      <c r="BX591">
        <f t="shared" si="149"/>
        <v>8027</v>
      </c>
      <c r="BY591" t="str">
        <f t="shared" si="150"/>
        <v>직행1</v>
      </c>
      <c r="BZ591">
        <f t="shared" si="151"/>
        <v>4</v>
      </c>
    </row>
    <row r="592" spans="1:78" x14ac:dyDescent="0.3">
      <c r="A592" s="32">
        <f t="shared" si="138"/>
        <v>45814</v>
      </c>
      <c r="B592" s="1">
        <v>45814.650937500002</v>
      </c>
      <c r="C592" t="s">
        <v>60</v>
      </c>
      <c r="D592" t="s">
        <v>60</v>
      </c>
      <c r="E592" t="s">
        <v>60</v>
      </c>
      <c r="F592" t="s">
        <v>61</v>
      </c>
      <c r="G592" t="s">
        <v>62</v>
      </c>
      <c r="H592" t="s">
        <v>63</v>
      </c>
      <c r="I592" t="s">
        <v>81</v>
      </c>
      <c r="J592" t="s">
        <v>65</v>
      </c>
      <c r="K592" t="s">
        <v>66</v>
      </c>
      <c r="L592">
        <v>19</v>
      </c>
      <c r="M592">
        <v>8</v>
      </c>
      <c r="N592">
        <v>168</v>
      </c>
      <c r="O592">
        <v>8027</v>
      </c>
      <c r="P592" t="s">
        <v>268</v>
      </c>
      <c r="Q592" s="1">
        <v>45786.607561493052</v>
      </c>
      <c r="R592">
        <v>142.94200000000001</v>
      </c>
      <c r="S592">
        <v>46.79</v>
      </c>
      <c r="T592">
        <v>3.0550000000000002</v>
      </c>
      <c r="U592">
        <v>14397</v>
      </c>
      <c r="V592">
        <v>160</v>
      </c>
      <c r="W592">
        <v>3794</v>
      </c>
      <c r="X592">
        <v>4338</v>
      </c>
      <c r="Y592">
        <v>0</v>
      </c>
      <c r="Z592">
        <v>12</v>
      </c>
      <c r="AA592">
        <v>2</v>
      </c>
      <c r="AB592">
        <v>146</v>
      </c>
      <c r="AC592">
        <v>108</v>
      </c>
      <c r="AD592">
        <v>35.74</v>
      </c>
      <c r="AE592">
        <v>49.276173</v>
      </c>
      <c r="AF592">
        <v>31.3</v>
      </c>
      <c r="AG592">
        <v>18.5</v>
      </c>
      <c r="AH592">
        <v>20.100000000000001</v>
      </c>
      <c r="AI592">
        <v>17.2</v>
      </c>
      <c r="AJ592">
        <v>9</v>
      </c>
      <c r="AK592">
        <v>3.9</v>
      </c>
      <c r="AL592">
        <v>0</v>
      </c>
      <c r="AM592">
        <v>2.68</v>
      </c>
      <c r="AN592">
        <v>48.145000000000003</v>
      </c>
      <c r="AO592">
        <v>1.111</v>
      </c>
      <c r="AP592">
        <v>26.353000000000002</v>
      </c>
      <c r="AQ592">
        <v>0.30099999999999999</v>
      </c>
      <c r="AR592">
        <v>0</v>
      </c>
      <c r="AS592">
        <v>8.3949999999999996</v>
      </c>
      <c r="AT592">
        <v>74.597999999999999</v>
      </c>
      <c r="AU592">
        <v>44.091999999999999</v>
      </c>
      <c r="AV592">
        <v>47.905000000000001</v>
      </c>
      <c r="AW592">
        <v>40.993000000000002</v>
      </c>
      <c r="AX592">
        <v>21.45</v>
      </c>
      <c r="AY592">
        <v>9.2949999999999999</v>
      </c>
      <c r="AZ592">
        <v>0</v>
      </c>
      <c r="BA592">
        <v>1392</v>
      </c>
      <c r="BB592">
        <v>0</v>
      </c>
      <c r="BC592" t="s">
        <v>74</v>
      </c>
      <c r="BD592">
        <v>0</v>
      </c>
      <c r="BE592" t="s">
        <v>68</v>
      </c>
      <c r="BF592" t="s">
        <v>75</v>
      </c>
      <c r="BG592">
        <v>1.1399999999999999</v>
      </c>
      <c r="BH592">
        <v>0</v>
      </c>
      <c r="BI592" s="1">
        <v>45822.604575381942</v>
      </c>
      <c r="BJ592">
        <v>3.6</v>
      </c>
      <c r="BK592">
        <v>0.84860000000000002</v>
      </c>
      <c r="BL592" s="36">
        <f>HLOOKUP($A592,차량별코스!$E$1:$AZ$20,_xlfn.XLOOKUP(탕데이터!$I592,차량별코스!$D$2:$D$20,차량별코스!$A$2:$A$20),0)</f>
        <v>4</v>
      </c>
      <c r="BM592">
        <f t="shared" si="139"/>
        <v>2729.2379999999998</v>
      </c>
      <c r="BN592">
        <f t="shared" si="140"/>
        <v>179.393</v>
      </c>
      <c r="BO592">
        <f>IF(COUNTIFS($BL$2:$BL592,$BL592,$O$2:$O592,$O592,$G$2:$G592,$G592)=1,_xlfn.MAXIFS($BO$2:$BO591,$O$2:$O591,$O592,$G$2:$G591,$G592)+1,_xlfn.MAXIFS($BO$2:$BO591,$O$2:$O591,$O592,$G$2:$G591,$G592))</f>
        <v>1</v>
      </c>
      <c r="BP592">
        <f t="shared" si="141"/>
        <v>552.26100000000042</v>
      </c>
      <c r="BQ592">
        <f t="shared" si="142"/>
        <v>2663.4450000000002</v>
      </c>
      <c r="BR592">
        <f t="shared" si="143"/>
        <v>2893.797</v>
      </c>
      <c r="BS592">
        <f t="shared" si="144"/>
        <v>2476.2839999999997</v>
      </c>
      <c r="BT592">
        <f t="shared" si="145"/>
        <v>1295.73</v>
      </c>
      <c r="BU592">
        <f t="shared" si="146"/>
        <v>561.48299999999995</v>
      </c>
      <c r="BV592">
        <f t="shared" si="147"/>
        <v>0</v>
      </c>
      <c r="BW592">
        <f t="shared" si="148"/>
        <v>10443</v>
      </c>
      <c r="BX592">
        <f t="shared" si="149"/>
        <v>8027</v>
      </c>
      <c r="BY592" t="str">
        <f t="shared" si="150"/>
        <v>직행1</v>
      </c>
      <c r="BZ592">
        <f t="shared" si="151"/>
        <v>4</v>
      </c>
    </row>
    <row r="593" spans="1:78" x14ac:dyDescent="0.3">
      <c r="A593" s="32">
        <f t="shared" si="138"/>
        <v>45815</v>
      </c>
      <c r="B593" s="1">
        <v>45815.311157407406</v>
      </c>
      <c r="C593" t="s">
        <v>60</v>
      </c>
      <c r="D593" t="s">
        <v>60</v>
      </c>
      <c r="E593" t="s">
        <v>60</v>
      </c>
      <c r="F593" t="s">
        <v>61</v>
      </c>
      <c r="G593" t="s">
        <v>62</v>
      </c>
      <c r="H593" t="s">
        <v>63</v>
      </c>
      <c r="I593" t="s">
        <v>81</v>
      </c>
      <c r="J593" t="s">
        <v>65</v>
      </c>
      <c r="K593" t="s">
        <v>66</v>
      </c>
      <c r="L593">
        <v>19</v>
      </c>
      <c r="M593">
        <v>8</v>
      </c>
      <c r="N593">
        <v>168</v>
      </c>
      <c r="O593">
        <v>8027</v>
      </c>
      <c r="P593" t="s">
        <v>268</v>
      </c>
      <c r="Q593" s="1">
        <v>45786.607561493052</v>
      </c>
      <c r="R593">
        <v>17.231000000000002</v>
      </c>
      <c r="S593">
        <v>4.6369999999999996</v>
      </c>
      <c r="T593">
        <v>3.7160000000000002</v>
      </c>
      <c r="U593">
        <v>1542</v>
      </c>
      <c r="V593">
        <v>144</v>
      </c>
      <c r="W593">
        <v>202</v>
      </c>
      <c r="X593">
        <v>473</v>
      </c>
      <c r="Y593">
        <v>0</v>
      </c>
      <c r="Z593">
        <v>0</v>
      </c>
      <c r="AA593">
        <v>0</v>
      </c>
      <c r="AB593">
        <v>0</v>
      </c>
      <c r="AC593">
        <v>93</v>
      </c>
      <c r="AD593">
        <v>40.229999999999997</v>
      </c>
      <c r="AE593">
        <v>51.865920000000003</v>
      </c>
      <c r="AF593">
        <v>90.5</v>
      </c>
      <c r="AG593">
        <v>1.8</v>
      </c>
      <c r="AH593">
        <v>2.4</v>
      </c>
      <c r="AI593">
        <v>4.0999999999999996</v>
      </c>
      <c r="AJ593">
        <v>1.2</v>
      </c>
      <c r="AK593">
        <v>0</v>
      </c>
      <c r="AL593">
        <v>0</v>
      </c>
      <c r="AM593">
        <v>3.26</v>
      </c>
      <c r="AN593">
        <v>40.704000000000001</v>
      </c>
      <c r="AO593">
        <v>9.3390000000000004</v>
      </c>
      <c r="AP593">
        <v>13.1</v>
      </c>
      <c r="AQ593">
        <v>0.23200000000000001</v>
      </c>
      <c r="AR593">
        <v>0</v>
      </c>
      <c r="AS593">
        <v>0</v>
      </c>
      <c r="AT593">
        <v>22.625</v>
      </c>
      <c r="AU593">
        <v>0.45</v>
      </c>
      <c r="AV593">
        <v>0.6</v>
      </c>
      <c r="AW593">
        <v>1.0249999999999999</v>
      </c>
      <c r="AX593">
        <v>0.3</v>
      </c>
      <c r="AY593">
        <v>0</v>
      </c>
      <c r="AZ593">
        <v>0</v>
      </c>
      <c r="BA593">
        <v>162</v>
      </c>
      <c r="BB593">
        <v>0</v>
      </c>
      <c r="BC593" t="s">
        <v>74</v>
      </c>
      <c r="BD593">
        <v>0</v>
      </c>
      <c r="BE593" t="s">
        <v>68</v>
      </c>
      <c r="BF593" t="s">
        <v>75</v>
      </c>
      <c r="BG593">
        <v>1.1399999999999999</v>
      </c>
      <c r="BH593">
        <v>0</v>
      </c>
      <c r="BI593" s="1">
        <v>45822.604575381942</v>
      </c>
      <c r="BJ593">
        <v>3.6</v>
      </c>
      <c r="BK593">
        <v>1.0322</v>
      </c>
      <c r="BL593" s="36">
        <f>HLOOKUP($A593,차량별코스!$E$1:$AZ$20,_xlfn.XLOOKUP(탕데이터!$I593,차량별코스!$D$2:$D$20,차량별코스!$A$2:$A$20),0)</f>
        <v>5</v>
      </c>
      <c r="BM593">
        <f t="shared" si="139"/>
        <v>2729.2379999999998</v>
      </c>
      <c r="BN593">
        <f t="shared" si="140"/>
        <v>375.12900000000002</v>
      </c>
      <c r="BO593">
        <f>IF(COUNTIFS($BL$2:$BL593,$BL593,$O$2:$O593,$O593,$G$2:$G593,$G593)=1,_xlfn.MAXIFS($BO$2:$BO592,$O$2:$O592,$O593,$G$2:$G592,$G593)+1,_xlfn.MAXIFS($BO$2:$BO592,$O$2:$O592,$O593,$G$2:$G592,$G593))</f>
        <v>2</v>
      </c>
      <c r="BP593">
        <f t="shared" si="141"/>
        <v>1049.51</v>
      </c>
      <c r="BQ593">
        <f t="shared" si="142"/>
        <v>27.756000000000004</v>
      </c>
      <c r="BR593">
        <f t="shared" si="143"/>
        <v>37.008000000000003</v>
      </c>
      <c r="BS593">
        <f t="shared" si="144"/>
        <v>63.221999999999994</v>
      </c>
      <c r="BT593">
        <f t="shared" si="145"/>
        <v>18.504000000000001</v>
      </c>
      <c r="BU593">
        <f t="shared" si="146"/>
        <v>0</v>
      </c>
      <c r="BV593">
        <f t="shared" si="147"/>
        <v>0</v>
      </c>
      <c r="BW593">
        <f t="shared" si="148"/>
        <v>1196</v>
      </c>
      <c r="BX593">
        <f t="shared" si="149"/>
        <v>8027</v>
      </c>
      <c r="BY593" t="str">
        <f t="shared" si="150"/>
        <v>직행1</v>
      </c>
      <c r="BZ593">
        <f t="shared" si="151"/>
        <v>5</v>
      </c>
    </row>
    <row r="594" spans="1:78" x14ac:dyDescent="0.3">
      <c r="A594" s="32">
        <f t="shared" si="138"/>
        <v>45815</v>
      </c>
      <c r="B594" s="1">
        <v>45815.342812499999</v>
      </c>
      <c r="C594" t="s">
        <v>60</v>
      </c>
      <c r="D594" t="s">
        <v>60</v>
      </c>
      <c r="E594" t="s">
        <v>60</v>
      </c>
      <c r="F594" t="s">
        <v>61</v>
      </c>
      <c r="G594" t="s">
        <v>62</v>
      </c>
      <c r="H594" t="s">
        <v>63</v>
      </c>
      <c r="I594" t="s">
        <v>81</v>
      </c>
      <c r="J594" t="s">
        <v>65</v>
      </c>
      <c r="K594" t="s">
        <v>66</v>
      </c>
      <c r="L594">
        <v>19</v>
      </c>
      <c r="M594">
        <v>8</v>
      </c>
      <c r="N594">
        <v>168</v>
      </c>
      <c r="O594">
        <v>8027</v>
      </c>
      <c r="P594" t="s">
        <v>268</v>
      </c>
      <c r="Q594" s="1">
        <v>45786.607561493052</v>
      </c>
      <c r="R594">
        <v>47.331000000000003</v>
      </c>
      <c r="S594">
        <v>13.221</v>
      </c>
      <c r="T594">
        <v>3.58</v>
      </c>
      <c r="U594">
        <v>4516</v>
      </c>
      <c r="V594">
        <v>80</v>
      </c>
      <c r="W594">
        <v>877</v>
      </c>
      <c r="X594">
        <v>1636</v>
      </c>
      <c r="Y594">
        <v>0</v>
      </c>
      <c r="Z594">
        <v>12</v>
      </c>
      <c r="AA594">
        <v>0</v>
      </c>
      <c r="AB594">
        <v>0</v>
      </c>
      <c r="AC594">
        <v>105</v>
      </c>
      <c r="AD594">
        <v>37.729999999999997</v>
      </c>
      <c r="AE594">
        <v>47.876261999999997</v>
      </c>
      <c r="AF594">
        <v>87.3</v>
      </c>
      <c r="AG594">
        <v>3</v>
      </c>
      <c r="AH594">
        <v>4.3</v>
      </c>
      <c r="AI594">
        <v>4.4000000000000004</v>
      </c>
      <c r="AJ594">
        <v>1</v>
      </c>
      <c r="AK594">
        <v>0.1</v>
      </c>
      <c r="AL594">
        <v>0</v>
      </c>
      <c r="AM594">
        <v>3.14</v>
      </c>
      <c r="AN594">
        <v>38.68</v>
      </c>
      <c r="AO594">
        <v>1.7709999999999999</v>
      </c>
      <c r="AP594">
        <v>19.420000000000002</v>
      </c>
      <c r="AQ594">
        <v>0.33800000000000002</v>
      </c>
      <c r="AR594">
        <v>0</v>
      </c>
      <c r="AS594">
        <v>25.353000000000002</v>
      </c>
      <c r="AT594">
        <v>65.474999999999994</v>
      </c>
      <c r="AU594">
        <v>2.25</v>
      </c>
      <c r="AV594">
        <v>3.2250000000000001</v>
      </c>
      <c r="AW594">
        <v>3.3</v>
      </c>
      <c r="AX594">
        <v>0.75</v>
      </c>
      <c r="AY594">
        <v>7.4999999999999997E-2</v>
      </c>
      <c r="AZ594">
        <v>0</v>
      </c>
      <c r="BA594">
        <v>470</v>
      </c>
      <c r="BB594">
        <v>0</v>
      </c>
      <c r="BC594" t="s">
        <v>74</v>
      </c>
      <c r="BD594">
        <v>0</v>
      </c>
      <c r="BE594" t="s">
        <v>68</v>
      </c>
      <c r="BF594" t="s">
        <v>75</v>
      </c>
      <c r="BG594">
        <v>1.1399999999999999</v>
      </c>
      <c r="BH594">
        <v>0</v>
      </c>
      <c r="BI594" s="1">
        <v>45822.604575381942</v>
      </c>
      <c r="BJ594">
        <v>3.6</v>
      </c>
      <c r="BK594">
        <v>0.99439999999999995</v>
      </c>
      <c r="BL594" s="36">
        <f>HLOOKUP($A594,차량별코스!$E$1:$AZ$20,_xlfn.XLOOKUP(탕데이터!$I594,차량별코스!$D$2:$D$20,차량별코스!$A$2:$A$20),0)</f>
        <v>5</v>
      </c>
      <c r="BM594">
        <f t="shared" si="139"/>
        <v>2729.2379999999998</v>
      </c>
      <c r="BN594">
        <f t="shared" si="140"/>
        <v>375.12900000000002</v>
      </c>
      <c r="BO594">
        <f>IF(COUNTIFS($BL$2:$BL594,$BL594,$O$2:$O594,$O594,$G$2:$G594,$G594)=1,_xlfn.MAXIFS($BO$2:$BO593,$O$2:$O593,$O594,$G$2:$G593,$G594)+1,_xlfn.MAXIFS($BO$2:$BO593,$O$2:$O593,$O594,$G$2:$G593,$G594))</f>
        <v>2</v>
      </c>
      <c r="BP594">
        <f t="shared" si="141"/>
        <v>2985.4679999999998</v>
      </c>
      <c r="BQ594">
        <f t="shared" si="142"/>
        <v>135.47999999999999</v>
      </c>
      <c r="BR594">
        <f t="shared" si="143"/>
        <v>194.18799999999999</v>
      </c>
      <c r="BS594">
        <f t="shared" si="144"/>
        <v>198.70400000000001</v>
      </c>
      <c r="BT594">
        <f t="shared" si="145"/>
        <v>45.160000000000004</v>
      </c>
      <c r="BU594">
        <f t="shared" si="146"/>
        <v>4.516</v>
      </c>
      <c r="BV594">
        <f t="shared" si="147"/>
        <v>0</v>
      </c>
      <c r="BW594">
        <f t="shared" si="148"/>
        <v>3563.5160000000001</v>
      </c>
      <c r="BX594">
        <f t="shared" si="149"/>
        <v>8027</v>
      </c>
      <c r="BY594" t="str">
        <f t="shared" si="150"/>
        <v>직행1</v>
      </c>
      <c r="BZ594">
        <f t="shared" si="151"/>
        <v>5</v>
      </c>
    </row>
    <row r="595" spans="1:78" x14ac:dyDescent="0.3">
      <c r="A595" s="32">
        <f t="shared" si="138"/>
        <v>45815</v>
      </c>
      <c r="B595" s="1">
        <v>45815.405289351853</v>
      </c>
      <c r="C595" t="s">
        <v>60</v>
      </c>
      <c r="D595" t="s">
        <v>60</v>
      </c>
      <c r="E595" t="s">
        <v>60</v>
      </c>
      <c r="F595" t="s">
        <v>61</v>
      </c>
      <c r="G595" t="s">
        <v>62</v>
      </c>
      <c r="H595" t="s">
        <v>63</v>
      </c>
      <c r="I595" t="s">
        <v>81</v>
      </c>
      <c r="J595" t="s">
        <v>65</v>
      </c>
      <c r="K595" t="s">
        <v>66</v>
      </c>
      <c r="L595">
        <v>19</v>
      </c>
      <c r="M595">
        <v>8</v>
      </c>
      <c r="N595">
        <v>168</v>
      </c>
      <c r="O595">
        <v>8027</v>
      </c>
      <c r="P595" t="s">
        <v>268</v>
      </c>
      <c r="Q595" s="1">
        <v>45786.607561493052</v>
      </c>
      <c r="R595">
        <v>60.454000000000001</v>
      </c>
      <c r="S595">
        <v>20.164999999999999</v>
      </c>
      <c r="T595">
        <v>2.9980000000000002</v>
      </c>
      <c r="U595">
        <v>6358</v>
      </c>
      <c r="V595">
        <v>71</v>
      </c>
      <c r="W595">
        <v>1664</v>
      </c>
      <c r="X595">
        <v>1918</v>
      </c>
      <c r="Y595">
        <v>0</v>
      </c>
      <c r="Z595">
        <v>8</v>
      </c>
      <c r="AA595">
        <v>0</v>
      </c>
      <c r="AB595">
        <v>0</v>
      </c>
      <c r="AC595">
        <v>93</v>
      </c>
      <c r="AD595">
        <v>34.229999999999997</v>
      </c>
      <c r="AE595">
        <v>47.076430999999999</v>
      </c>
      <c r="AF595">
        <v>87.3</v>
      </c>
      <c r="AG595">
        <v>3.7</v>
      </c>
      <c r="AH595">
        <v>3.5</v>
      </c>
      <c r="AI595">
        <v>3.2</v>
      </c>
      <c r="AJ595">
        <v>2.2999999999999998</v>
      </c>
      <c r="AK595">
        <v>0</v>
      </c>
      <c r="AL595">
        <v>0</v>
      </c>
      <c r="AM595">
        <v>2.63</v>
      </c>
      <c r="AN595">
        <v>46.637</v>
      </c>
      <c r="AO595">
        <v>1.117</v>
      </c>
      <c r="AP595">
        <v>26.172000000000001</v>
      </c>
      <c r="AQ595">
        <v>0.314</v>
      </c>
      <c r="AR595">
        <v>0</v>
      </c>
      <c r="AS595">
        <v>13.233000000000001</v>
      </c>
      <c r="AT595">
        <v>91.665000000000006</v>
      </c>
      <c r="AU595">
        <v>3.8849999999999998</v>
      </c>
      <c r="AV595">
        <v>3.6749999999999998</v>
      </c>
      <c r="AW595">
        <v>3.36</v>
      </c>
      <c r="AX595">
        <v>2.415</v>
      </c>
      <c r="AY595">
        <v>0</v>
      </c>
      <c r="AZ595">
        <v>0</v>
      </c>
      <c r="BA595">
        <v>591</v>
      </c>
      <c r="BB595">
        <v>0</v>
      </c>
      <c r="BC595" t="s">
        <v>74</v>
      </c>
      <c r="BD595">
        <v>0</v>
      </c>
      <c r="BE595" t="s">
        <v>68</v>
      </c>
      <c r="BF595" t="s">
        <v>75</v>
      </c>
      <c r="BG595">
        <v>1.1399999999999999</v>
      </c>
      <c r="BH595">
        <v>0</v>
      </c>
      <c r="BI595" s="1">
        <v>45822.604575381942</v>
      </c>
      <c r="BJ595">
        <v>3.6</v>
      </c>
      <c r="BK595">
        <v>0.83279999999999998</v>
      </c>
      <c r="BL595" s="36">
        <f>HLOOKUP($A595,차량별코스!$E$1:$AZ$20,_xlfn.XLOOKUP(탕데이터!$I595,차량별코스!$D$2:$D$20,차량별코스!$A$2:$A$20),0)</f>
        <v>5</v>
      </c>
      <c r="BM595">
        <f t="shared" si="139"/>
        <v>2729.2379999999998</v>
      </c>
      <c r="BN595">
        <f t="shared" si="140"/>
        <v>375.12900000000002</v>
      </c>
      <c r="BO595">
        <f>IF(COUNTIFS($BL$2:$BL595,$BL595,$O$2:$O595,$O595,$G$2:$G595,$G595)=1,_xlfn.MAXIFS($BO$2:$BO594,$O$2:$O594,$O595,$G$2:$G594,$G595)+1,_xlfn.MAXIFS($BO$2:$BO594,$O$2:$O594,$O595,$G$2:$G594,$G595))</f>
        <v>2</v>
      </c>
      <c r="BP595">
        <f t="shared" si="141"/>
        <v>3815.5339999999997</v>
      </c>
      <c r="BQ595">
        <f t="shared" si="142"/>
        <v>235.24600000000004</v>
      </c>
      <c r="BR595">
        <f t="shared" si="143"/>
        <v>222.53000000000003</v>
      </c>
      <c r="BS595">
        <f t="shared" si="144"/>
        <v>203.45600000000002</v>
      </c>
      <c r="BT595">
        <f t="shared" si="145"/>
        <v>146.23400000000001</v>
      </c>
      <c r="BU595">
        <f t="shared" si="146"/>
        <v>0</v>
      </c>
      <c r="BV595">
        <f t="shared" si="147"/>
        <v>0</v>
      </c>
      <c r="BW595">
        <f t="shared" si="148"/>
        <v>4623</v>
      </c>
      <c r="BX595">
        <f t="shared" si="149"/>
        <v>8027</v>
      </c>
      <c r="BY595" t="str">
        <f t="shared" si="150"/>
        <v>직행1</v>
      </c>
      <c r="BZ595">
        <f t="shared" si="151"/>
        <v>5</v>
      </c>
    </row>
    <row r="596" spans="1:78" x14ac:dyDescent="0.3">
      <c r="A596" s="32">
        <f t="shared" si="138"/>
        <v>45815</v>
      </c>
      <c r="B596" s="1">
        <v>45815.523020833331</v>
      </c>
      <c r="C596" t="s">
        <v>60</v>
      </c>
      <c r="D596" t="s">
        <v>60</v>
      </c>
      <c r="E596" t="s">
        <v>60</v>
      </c>
      <c r="F596" t="s">
        <v>61</v>
      </c>
      <c r="G596" t="s">
        <v>62</v>
      </c>
      <c r="H596" t="s">
        <v>63</v>
      </c>
      <c r="I596" t="s">
        <v>81</v>
      </c>
      <c r="J596" t="s">
        <v>65</v>
      </c>
      <c r="K596" t="s">
        <v>66</v>
      </c>
      <c r="L596">
        <v>19</v>
      </c>
      <c r="M596">
        <v>8</v>
      </c>
      <c r="N596">
        <v>168</v>
      </c>
      <c r="O596">
        <v>8027</v>
      </c>
      <c r="P596" t="s">
        <v>268</v>
      </c>
      <c r="Q596" s="1">
        <v>45786.607561493052</v>
      </c>
      <c r="R596">
        <v>59.89</v>
      </c>
      <c r="S596">
        <v>20.933</v>
      </c>
      <c r="T596">
        <v>2.8610000000000002</v>
      </c>
      <c r="U596">
        <v>6614</v>
      </c>
      <c r="V596">
        <v>108</v>
      </c>
      <c r="W596">
        <v>1758</v>
      </c>
      <c r="X596">
        <v>1820</v>
      </c>
      <c r="Y596">
        <v>0</v>
      </c>
      <c r="Z596">
        <v>11</v>
      </c>
      <c r="AA596">
        <v>1</v>
      </c>
      <c r="AB596">
        <v>270</v>
      </c>
      <c r="AC596">
        <v>89</v>
      </c>
      <c r="AD596">
        <v>32.6</v>
      </c>
      <c r="AE596">
        <v>45.409430999999998</v>
      </c>
      <c r="AF596">
        <v>93.4</v>
      </c>
      <c r="AG596">
        <v>2.1</v>
      </c>
      <c r="AH596">
        <v>1.6</v>
      </c>
      <c r="AI596">
        <v>2.6</v>
      </c>
      <c r="AJ596">
        <v>0.3</v>
      </c>
      <c r="AK596">
        <v>0</v>
      </c>
      <c r="AL596">
        <v>0</v>
      </c>
      <c r="AM596">
        <v>2.5099999999999998</v>
      </c>
      <c r="AN596">
        <v>47.326999999999998</v>
      </c>
      <c r="AO596">
        <v>1.633</v>
      </c>
      <c r="AP596">
        <v>26.58</v>
      </c>
      <c r="AQ596">
        <v>0.30099999999999999</v>
      </c>
      <c r="AR596">
        <v>0</v>
      </c>
      <c r="AS596">
        <v>18.367000000000001</v>
      </c>
      <c r="AT596">
        <v>102.74</v>
      </c>
      <c r="AU596">
        <v>2.31</v>
      </c>
      <c r="AV596">
        <v>1.76</v>
      </c>
      <c r="AW596">
        <v>2.86</v>
      </c>
      <c r="AX596">
        <v>0.33</v>
      </c>
      <c r="AY596">
        <v>0</v>
      </c>
      <c r="AZ596">
        <v>0</v>
      </c>
      <c r="BA596">
        <v>592</v>
      </c>
      <c r="BB596">
        <v>0</v>
      </c>
      <c r="BC596" t="s">
        <v>74</v>
      </c>
      <c r="BD596">
        <v>0</v>
      </c>
      <c r="BE596" t="s">
        <v>68</v>
      </c>
      <c r="BF596" t="s">
        <v>75</v>
      </c>
      <c r="BG596">
        <v>1.1399999999999999</v>
      </c>
      <c r="BH596">
        <v>0</v>
      </c>
      <c r="BI596" s="1">
        <v>45822.604575381942</v>
      </c>
      <c r="BJ596">
        <v>3.6</v>
      </c>
      <c r="BK596">
        <v>0.79469999999999996</v>
      </c>
      <c r="BL596" s="36">
        <f>HLOOKUP($A596,차량별코스!$E$1:$AZ$20,_xlfn.XLOOKUP(탕데이터!$I596,차량별코스!$D$2:$D$20,차량별코스!$A$2:$A$20),0)</f>
        <v>5</v>
      </c>
      <c r="BM596">
        <f t="shared" si="139"/>
        <v>2729.2379999999998</v>
      </c>
      <c r="BN596">
        <f t="shared" si="140"/>
        <v>375.12900000000002</v>
      </c>
      <c r="BO596">
        <f>IF(COUNTIFS($BL$2:$BL596,$BL596,$O$2:$O596,$O596,$G$2:$G596,$G596)=1,_xlfn.MAXIFS($BO$2:$BO595,$O$2:$O595,$O596,$G$2:$G595,$G596)+1,_xlfn.MAXIFS($BO$2:$BO595,$O$2:$O595,$O596,$G$2:$G595,$G596))</f>
        <v>2</v>
      </c>
      <c r="BP596">
        <f t="shared" si="141"/>
        <v>4311.4760000000006</v>
      </c>
      <c r="BQ596">
        <f t="shared" si="142"/>
        <v>138.89400000000001</v>
      </c>
      <c r="BR596">
        <f t="shared" si="143"/>
        <v>105.824</v>
      </c>
      <c r="BS596">
        <f t="shared" si="144"/>
        <v>171.96400000000003</v>
      </c>
      <c r="BT596">
        <f t="shared" si="145"/>
        <v>19.841999999999999</v>
      </c>
      <c r="BU596">
        <f t="shared" si="146"/>
        <v>0</v>
      </c>
      <c r="BV596">
        <f t="shared" si="147"/>
        <v>0</v>
      </c>
      <c r="BW596">
        <f t="shared" si="148"/>
        <v>4748</v>
      </c>
      <c r="BX596">
        <f t="shared" si="149"/>
        <v>8027</v>
      </c>
      <c r="BY596" t="str">
        <f t="shared" si="150"/>
        <v>직행1</v>
      </c>
      <c r="BZ596">
        <f t="shared" si="151"/>
        <v>5</v>
      </c>
    </row>
    <row r="597" spans="1:78" x14ac:dyDescent="0.3">
      <c r="A597" s="32">
        <f t="shared" si="138"/>
        <v>45815</v>
      </c>
      <c r="B597" s="1">
        <v>45815.655659722222</v>
      </c>
      <c r="C597" t="s">
        <v>60</v>
      </c>
      <c r="D597" t="s">
        <v>60</v>
      </c>
      <c r="E597" t="s">
        <v>60</v>
      </c>
      <c r="F597" t="s">
        <v>61</v>
      </c>
      <c r="G597" t="s">
        <v>62</v>
      </c>
      <c r="H597" t="s">
        <v>63</v>
      </c>
      <c r="I597" t="s">
        <v>81</v>
      </c>
      <c r="J597" t="s">
        <v>65</v>
      </c>
      <c r="K597" t="s">
        <v>66</v>
      </c>
      <c r="L597">
        <v>19</v>
      </c>
      <c r="M597">
        <v>8</v>
      </c>
      <c r="N597">
        <v>168</v>
      </c>
      <c r="O597">
        <v>8027</v>
      </c>
      <c r="P597" t="s">
        <v>268</v>
      </c>
      <c r="Q597" s="1">
        <v>45786.607561493052</v>
      </c>
      <c r="R597">
        <v>67.272999999999996</v>
      </c>
      <c r="S597">
        <v>28.373000000000001</v>
      </c>
      <c r="T597">
        <v>2.371</v>
      </c>
      <c r="U597">
        <v>9446</v>
      </c>
      <c r="V597">
        <v>22</v>
      </c>
      <c r="W597">
        <v>3947</v>
      </c>
      <c r="X597">
        <v>2216</v>
      </c>
      <c r="Y597">
        <v>0</v>
      </c>
      <c r="Z597">
        <v>37</v>
      </c>
      <c r="AA597">
        <v>1</v>
      </c>
      <c r="AB597">
        <v>1724</v>
      </c>
      <c r="AC597">
        <v>89</v>
      </c>
      <c r="AD597">
        <v>25.64</v>
      </c>
      <c r="AE597">
        <v>44.218145</v>
      </c>
      <c r="AF597">
        <v>92.7</v>
      </c>
      <c r="AG597">
        <v>2.2999999999999998</v>
      </c>
      <c r="AH597">
        <v>2.9</v>
      </c>
      <c r="AI597">
        <v>1.9</v>
      </c>
      <c r="AJ597">
        <v>0.3</v>
      </c>
      <c r="AK597">
        <v>0</v>
      </c>
      <c r="AL597">
        <v>0</v>
      </c>
      <c r="AM597">
        <v>2.08</v>
      </c>
      <c r="AN597">
        <v>56.813000000000002</v>
      </c>
      <c r="AO597">
        <v>0.23300000000000001</v>
      </c>
      <c r="AP597">
        <v>41.784999999999997</v>
      </c>
      <c r="AQ597">
        <v>0.32700000000000001</v>
      </c>
      <c r="AR597">
        <v>0</v>
      </c>
      <c r="AS597">
        <v>55</v>
      </c>
      <c r="AT597">
        <v>145.22999999999999</v>
      </c>
      <c r="AU597">
        <v>3.6030000000000002</v>
      </c>
      <c r="AV597">
        <v>4.5430000000000001</v>
      </c>
      <c r="AW597">
        <v>2.9769999999999999</v>
      </c>
      <c r="AX597">
        <v>0.47</v>
      </c>
      <c r="AY597">
        <v>0</v>
      </c>
      <c r="AZ597">
        <v>0</v>
      </c>
      <c r="BA597">
        <v>663</v>
      </c>
      <c r="BB597">
        <v>0</v>
      </c>
      <c r="BC597" t="s">
        <v>74</v>
      </c>
      <c r="BD597">
        <v>0</v>
      </c>
      <c r="BE597" t="s">
        <v>68</v>
      </c>
      <c r="BF597" t="s">
        <v>75</v>
      </c>
      <c r="BG597">
        <v>1.1399999999999999</v>
      </c>
      <c r="BH597">
        <v>0</v>
      </c>
      <c r="BI597" s="1">
        <v>45822.604575381942</v>
      </c>
      <c r="BJ597">
        <v>3.6</v>
      </c>
      <c r="BK597">
        <v>0.65859999999999996</v>
      </c>
      <c r="BL597" s="36">
        <f>HLOOKUP($A597,차량별코스!$E$1:$AZ$20,_xlfn.XLOOKUP(탕데이터!$I597,차량별코스!$D$2:$D$20,차량별코스!$A$2:$A$20),0)</f>
        <v>5</v>
      </c>
      <c r="BM597">
        <f t="shared" si="139"/>
        <v>2729.2379999999998</v>
      </c>
      <c r="BN597">
        <f t="shared" si="140"/>
        <v>375.12900000000002</v>
      </c>
      <c r="BO597">
        <f>IF(COUNTIFS($BL$2:$BL597,$BL597,$O$2:$O597,$O597,$G$2:$G597,$G597)=1,_xlfn.MAXIFS($BO$2:$BO596,$O$2:$O596,$O597,$G$2:$G596,$G597)+1,_xlfn.MAXIFS($BO$2:$BO596,$O$2:$O596,$O597,$G$2:$G596,$G597))</f>
        <v>2</v>
      </c>
      <c r="BP597">
        <f t="shared" si="141"/>
        <v>4787.4420000000009</v>
      </c>
      <c r="BQ597">
        <f t="shared" si="142"/>
        <v>217.25800000000001</v>
      </c>
      <c r="BR597">
        <f t="shared" si="143"/>
        <v>273.93399999999997</v>
      </c>
      <c r="BS597">
        <f t="shared" si="144"/>
        <v>179.47399999999999</v>
      </c>
      <c r="BT597">
        <f t="shared" si="145"/>
        <v>28.338000000000001</v>
      </c>
      <c r="BU597">
        <f t="shared" si="146"/>
        <v>0</v>
      </c>
      <c r="BV597">
        <f t="shared" si="147"/>
        <v>0</v>
      </c>
      <c r="BW597">
        <f t="shared" si="148"/>
        <v>5486.4460000000008</v>
      </c>
      <c r="BX597">
        <f t="shared" si="149"/>
        <v>8027</v>
      </c>
      <c r="BY597" t="str">
        <f t="shared" si="150"/>
        <v>직행1</v>
      </c>
      <c r="BZ597">
        <f t="shared" si="151"/>
        <v>5</v>
      </c>
    </row>
    <row r="598" spans="1:78" x14ac:dyDescent="0.3">
      <c r="A598" s="32">
        <f t="shared" si="138"/>
        <v>45815</v>
      </c>
      <c r="B598" s="1">
        <v>45815.818460648145</v>
      </c>
      <c r="C598" t="s">
        <v>60</v>
      </c>
      <c r="D598" t="s">
        <v>60</v>
      </c>
      <c r="E598" t="s">
        <v>60</v>
      </c>
      <c r="F598" t="s">
        <v>61</v>
      </c>
      <c r="G598" t="s">
        <v>62</v>
      </c>
      <c r="H598" t="s">
        <v>63</v>
      </c>
      <c r="I598" t="s">
        <v>81</v>
      </c>
      <c r="J598" t="s">
        <v>65</v>
      </c>
      <c r="K598" t="s">
        <v>66</v>
      </c>
      <c r="L598">
        <v>19</v>
      </c>
      <c r="M598">
        <v>8</v>
      </c>
      <c r="N598">
        <v>168</v>
      </c>
      <c r="O598">
        <v>8027</v>
      </c>
      <c r="P598" t="s">
        <v>268</v>
      </c>
      <c r="Q598" s="1">
        <v>45786.607561493052</v>
      </c>
      <c r="R598">
        <v>122.95</v>
      </c>
      <c r="S598">
        <v>33.087000000000003</v>
      </c>
      <c r="T598">
        <v>3.7160000000000002</v>
      </c>
      <c r="U598">
        <v>12357</v>
      </c>
      <c r="V598">
        <v>42</v>
      </c>
      <c r="W598">
        <v>3198</v>
      </c>
      <c r="X598">
        <v>4145</v>
      </c>
      <c r="Y598">
        <v>0</v>
      </c>
      <c r="Z598">
        <v>7</v>
      </c>
      <c r="AA598">
        <v>2</v>
      </c>
      <c r="AB598">
        <v>514</v>
      </c>
      <c r="AC598">
        <v>97</v>
      </c>
      <c r="AD598">
        <v>35.82</v>
      </c>
      <c r="AE598">
        <v>48.548845</v>
      </c>
      <c r="AF598">
        <v>74.400000000000006</v>
      </c>
      <c r="AG598">
        <v>6.5</v>
      </c>
      <c r="AH598">
        <v>7</v>
      </c>
      <c r="AI598">
        <v>10.5</v>
      </c>
      <c r="AJ598">
        <v>1.6</v>
      </c>
      <c r="AK598">
        <v>0</v>
      </c>
      <c r="AL598">
        <v>0</v>
      </c>
      <c r="AM598">
        <v>3.26</v>
      </c>
      <c r="AN598">
        <v>37.728000000000002</v>
      </c>
      <c r="AO598">
        <v>0.34</v>
      </c>
      <c r="AP598">
        <v>25.88</v>
      </c>
      <c r="AQ598">
        <v>0.33300000000000002</v>
      </c>
      <c r="AR598">
        <v>0</v>
      </c>
      <c r="AS598">
        <v>5.6929999999999996</v>
      </c>
      <c r="AT598">
        <v>152.52000000000001</v>
      </c>
      <c r="AU598">
        <v>13.324999999999999</v>
      </c>
      <c r="AV598">
        <v>14.35</v>
      </c>
      <c r="AW598">
        <v>21.524999999999999</v>
      </c>
      <c r="AX598">
        <v>3.28</v>
      </c>
      <c r="AY598">
        <v>0</v>
      </c>
      <c r="AZ598">
        <v>0</v>
      </c>
      <c r="BA598">
        <v>1215</v>
      </c>
      <c r="BB598">
        <v>0</v>
      </c>
      <c r="BC598" t="s">
        <v>74</v>
      </c>
      <c r="BD598">
        <v>0</v>
      </c>
      <c r="BE598" t="s">
        <v>68</v>
      </c>
      <c r="BF598" t="s">
        <v>75</v>
      </c>
      <c r="BG598">
        <v>1.1399999999999999</v>
      </c>
      <c r="BH598">
        <v>0</v>
      </c>
      <c r="BI598" s="1">
        <v>45822.604575381942</v>
      </c>
      <c r="BJ598">
        <v>3.6</v>
      </c>
      <c r="BK598">
        <v>1.0322</v>
      </c>
      <c r="BL598" s="36">
        <f>HLOOKUP($A598,차량별코스!$E$1:$AZ$20,_xlfn.XLOOKUP(탕데이터!$I598,차량별코스!$D$2:$D$20,차량별코스!$A$2:$A$20),0)</f>
        <v>5</v>
      </c>
      <c r="BM598">
        <f t="shared" si="139"/>
        <v>2729.2379999999998</v>
      </c>
      <c r="BN598">
        <f t="shared" si="140"/>
        <v>375.12900000000002</v>
      </c>
      <c r="BO598">
        <f>IF(COUNTIFS($BL$2:$BL598,$BL598,$O$2:$O598,$O598,$G$2:$G598,$G598)=1,_xlfn.MAXIFS($BO$2:$BO597,$O$2:$O597,$O598,$G$2:$G597,$G598)+1,_xlfn.MAXIFS($BO$2:$BO597,$O$2:$O597,$O598,$G$2:$G597,$G598))</f>
        <v>2</v>
      </c>
      <c r="BP598">
        <f t="shared" si="141"/>
        <v>5953.608000000002</v>
      </c>
      <c r="BQ598">
        <f t="shared" si="142"/>
        <v>803.20500000000004</v>
      </c>
      <c r="BR598">
        <f t="shared" si="143"/>
        <v>864.99000000000012</v>
      </c>
      <c r="BS598">
        <f t="shared" si="144"/>
        <v>1297.4849999999999</v>
      </c>
      <c r="BT598">
        <f t="shared" si="145"/>
        <v>197.71200000000002</v>
      </c>
      <c r="BU598">
        <f t="shared" si="146"/>
        <v>0</v>
      </c>
      <c r="BV598">
        <f t="shared" si="147"/>
        <v>0</v>
      </c>
      <c r="BW598">
        <f t="shared" si="148"/>
        <v>9117.0000000000018</v>
      </c>
      <c r="BX598">
        <f t="shared" si="149"/>
        <v>8027</v>
      </c>
      <c r="BY598" t="str">
        <f t="shared" si="150"/>
        <v>직행1</v>
      </c>
      <c r="BZ598">
        <f t="shared" si="151"/>
        <v>5</v>
      </c>
    </row>
    <row r="599" spans="1:78" x14ac:dyDescent="0.3">
      <c r="A599" s="32">
        <f t="shared" si="138"/>
        <v>45816</v>
      </c>
      <c r="B599" s="1">
        <v>45816.333437499998</v>
      </c>
      <c r="C599" t="s">
        <v>60</v>
      </c>
      <c r="D599" t="s">
        <v>60</v>
      </c>
      <c r="E599" t="s">
        <v>60</v>
      </c>
      <c r="F599" t="s">
        <v>61</v>
      </c>
      <c r="G599" t="s">
        <v>62</v>
      </c>
      <c r="H599" t="s">
        <v>63</v>
      </c>
      <c r="I599" t="s">
        <v>81</v>
      </c>
      <c r="J599" t="s">
        <v>65</v>
      </c>
      <c r="K599" t="s">
        <v>66</v>
      </c>
      <c r="L599">
        <v>19</v>
      </c>
      <c r="M599">
        <v>8</v>
      </c>
      <c r="N599">
        <v>168</v>
      </c>
      <c r="O599">
        <v>8027</v>
      </c>
      <c r="P599" t="s">
        <v>268</v>
      </c>
      <c r="Q599" s="1">
        <v>45786.607561493052</v>
      </c>
      <c r="R599">
        <v>17.402999999999999</v>
      </c>
      <c r="S599">
        <v>4.2519999999999998</v>
      </c>
      <c r="T599">
        <v>4.093</v>
      </c>
      <c r="U599">
        <v>1309</v>
      </c>
      <c r="V599">
        <v>8</v>
      </c>
      <c r="W599">
        <v>138</v>
      </c>
      <c r="X599">
        <v>423</v>
      </c>
      <c r="Y599">
        <v>0</v>
      </c>
      <c r="Z599">
        <v>0</v>
      </c>
      <c r="AA599">
        <v>0</v>
      </c>
      <c r="AB599">
        <v>0</v>
      </c>
      <c r="AC599">
        <v>91</v>
      </c>
      <c r="AD599">
        <v>47.86</v>
      </c>
      <c r="AE599">
        <v>53.869917000000001</v>
      </c>
      <c r="AF599">
        <v>94.5</v>
      </c>
      <c r="AG599">
        <v>1</v>
      </c>
      <c r="AH599">
        <v>1.3</v>
      </c>
      <c r="AI599">
        <v>2.5</v>
      </c>
      <c r="AJ599">
        <v>0.8</v>
      </c>
      <c r="AK599">
        <v>0</v>
      </c>
      <c r="AL599">
        <v>0</v>
      </c>
      <c r="AM599">
        <v>3.59</v>
      </c>
      <c r="AN599">
        <v>38.021000000000001</v>
      </c>
      <c r="AO599">
        <v>0.61099999999999999</v>
      </c>
      <c r="AP599">
        <v>10.542</v>
      </c>
      <c r="AQ599">
        <v>0.23</v>
      </c>
      <c r="AR599">
        <v>0</v>
      </c>
      <c r="AS599">
        <v>0</v>
      </c>
      <c r="AT599">
        <v>20.475000000000001</v>
      </c>
      <c r="AU599">
        <v>0.217</v>
      </c>
      <c r="AV599">
        <v>0.28199999999999997</v>
      </c>
      <c r="AW599">
        <v>0.54200000000000004</v>
      </c>
      <c r="AX599">
        <v>0.17299999999999999</v>
      </c>
      <c r="AY599">
        <v>0</v>
      </c>
      <c r="AZ599">
        <v>0</v>
      </c>
      <c r="BA599">
        <v>172</v>
      </c>
      <c r="BB599">
        <v>0</v>
      </c>
      <c r="BC599" t="s">
        <v>74</v>
      </c>
      <c r="BD599">
        <v>0</v>
      </c>
      <c r="BE599" t="s">
        <v>68</v>
      </c>
      <c r="BF599" t="s">
        <v>75</v>
      </c>
      <c r="BG599">
        <v>1.1399999999999999</v>
      </c>
      <c r="BH599">
        <v>0</v>
      </c>
      <c r="BI599" s="1">
        <v>45822.604575381942</v>
      </c>
      <c r="BJ599">
        <v>3.6</v>
      </c>
      <c r="BK599">
        <v>1.1369</v>
      </c>
      <c r="BL599" s="36">
        <f>HLOOKUP($A599,차량별코스!$E$1:$AZ$20,_xlfn.XLOOKUP(탕데이터!$I599,차량별코스!$D$2:$D$20,차량별코스!$A$2:$A$20),0)</f>
        <v>6</v>
      </c>
      <c r="BM599">
        <f t="shared" si="139"/>
        <v>2729.2379999999998</v>
      </c>
      <c r="BN599">
        <f t="shared" si="140"/>
        <v>329.73900000000003</v>
      </c>
      <c r="BO599">
        <f>IF(COUNTIFS($BL$2:$BL599,$BL599,$O$2:$O599,$O599,$G$2:$G599,$G599)=1,_xlfn.MAXIFS($BO$2:$BO598,$O$2:$O598,$O599,$G$2:$G598,$G599)+1,_xlfn.MAXIFS($BO$2:$BO598,$O$2:$O598,$O599,$G$2:$G598,$G599))</f>
        <v>3</v>
      </c>
      <c r="BP599">
        <f t="shared" si="141"/>
        <v>1091.0049999999999</v>
      </c>
      <c r="BQ599">
        <f t="shared" si="142"/>
        <v>13.09</v>
      </c>
      <c r="BR599">
        <f t="shared" si="143"/>
        <v>17.017000000000003</v>
      </c>
      <c r="BS599">
        <f t="shared" si="144"/>
        <v>32.725000000000001</v>
      </c>
      <c r="BT599">
        <f t="shared" si="145"/>
        <v>10.472</v>
      </c>
      <c r="BU599">
        <f t="shared" si="146"/>
        <v>0</v>
      </c>
      <c r="BV599">
        <f t="shared" si="147"/>
        <v>0</v>
      </c>
      <c r="BW599">
        <f t="shared" si="148"/>
        <v>1164.3089999999997</v>
      </c>
      <c r="BX599">
        <f t="shared" si="149"/>
        <v>8027</v>
      </c>
      <c r="BY599" t="str">
        <f t="shared" si="150"/>
        <v>직행1</v>
      </c>
      <c r="BZ599">
        <f t="shared" si="151"/>
        <v>6</v>
      </c>
    </row>
    <row r="600" spans="1:78" x14ac:dyDescent="0.3">
      <c r="A600" s="32">
        <f t="shared" si="138"/>
        <v>45816</v>
      </c>
      <c r="B600" s="1">
        <v>45816.353692129633</v>
      </c>
      <c r="C600" t="s">
        <v>60</v>
      </c>
      <c r="D600" t="s">
        <v>60</v>
      </c>
      <c r="E600" t="s">
        <v>60</v>
      </c>
      <c r="F600" t="s">
        <v>61</v>
      </c>
      <c r="G600" t="s">
        <v>62</v>
      </c>
      <c r="H600" t="s">
        <v>63</v>
      </c>
      <c r="I600" t="s">
        <v>81</v>
      </c>
      <c r="J600" t="s">
        <v>65</v>
      </c>
      <c r="K600" t="s">
        <v>66</v>
      </c>
      <c r="L600">
        <v>19</v>
      </c>
      <c r="M600">
        <v>8</v>
      </c>
      <c r="N600">
        <v>168</v>
      </c>
      <c r="O600">
        <v>8027</v>
      </c>
      <c r="P600" t="s">
        <v>268</v>
      </c>
      <c r="Q600" s="1">
        <v>45786.607561493052</v>
      </c>
      <c r="R600">
        <v>81.844999999999999</v>
      </c>
      <c r="S600">
        <v>21.303000000000001</v>
      </c>
      <c r="T600">
        <v>3.8420000000000001</v>
      </c>
      <c r="U600">
        <v>6553</v>
      </c>
      <c r="V600">
        <v>84</v>
      </c>
      <c r="W600">
        <v>1082</v>
      </c>
      <c r="X600">
        <v>2912</v>
      </c>
      <c r="Y600">
        <v>0</v>
      </c>
      <c r="Z600">
        <v>19</v>
      </c>
      <c r="AA600">
        <v>0</v>
      </c>
      <c r="AB600">
        <v>0</v>
      </c>
      <c r="AC600">
        <v>97</v>
      </c>
      <c r="AD600">
        <v>44.96</v>
      </c>
      <c r="AE600">
        <v>54.695002000000002</v>
      </c>
      <c r="AF600">
        <v>91.7</v>
      </c>
      <c r="AG600">
        <v>1.5</v>
      </c>
      <c r="AH600">
        <v>2.2999999999999998</v>
      </c>
      <c r="AI600">
        <v>3.5</v>
      </c>
      <c r="AJ600">
        <v>1</v>
      </c>
      <c r="AK600">
        <v>0</v>
      </c>
      <c r="AL600">
        <v>0</v>
      </c>
      <c r="AM600">
        <v>3.37</v>
      </c>
      <c r="AN600">
        <v>41.658000000000001</v>
      </c>
      <c r="AO600">
        <v>1.282</v>
      </c>
      <c r="AP600">
        <v>16.510999999999999</v>
      </c>
      <c r="AQ600">
        <v>0.35399999999999998</v>
      </c>
      <c r="AR600">
        <v>0</v>
      </c>
      <c r="AS600">
        <v>23.215</v>
      </c>
      <c r="AT600">
        <v>99.341999999999999</v>
      </c>
      <c r="AU600">
        <v>1.625</v>
      </c>
      <c r="AV600">
        <v>2.492</v>
      </c>
      <c r="AW600">
        <v>3.7919999999999998</v>
      </c>
      <c r="AX600">
        <v>1.083</v>
      </c>
      <c r="AY600">
        <v>0</v>
      </c>
      <c r="AZ600">
        <v>0</v>
      </c>
      <c r="BA600">
        <v>805</v>
      </c>
      <c r="BB600">
        <v>0</v>
      </c>
      <c r="BC600" t="s">
        <v>74</v>
      </c>
      <c r="BD600">
        <v>0</v>
      </c>
      <c r="BE600" t="s">
        <v>68</v>
      </c>
      <c r="BF600" t="s">
        <v>75</v>
      </c>
      <c r="BG600">
        <v>1.1399999999999999</v>
      </c>
      <c r="BH600">
        <v>0</v>
      </c>
      <c r="BI600" s="1">
        <v>45822.604575381942</v>
      </c>
      <c r="BJ600">
        <v>3.6</v>
      </c>
      <c r="BK600">
        <v>1.0671999999999999</v>
      </c>
      <c r="BL600" s="36">
        <f>HLOOKUP($A600,차량별코스!$E$1:$AZ$20,_xlfn.XLOOKUP(탕데이터!$I600,차량별코스!$D$2:$D$20,차량별코스!$A$2:$A$20),0)</f>
        <v>6</v>
      </c>
      <c r="BM600">
        <f t="shared" si="139"/>
        <v>2729.2379999999998</v>
      </c>
      <c r="BN600">
        <f t="shared" si="140"/>
        <v>329.73900000000003</v>
      </c>
      <c r="BO600">
        <f>IF(COUNTIFS($BL$2:$BL600,$BL600,$O$2:$O600,$O600,$G$2:$G600,$G600)=1,_xlfn.MAXIFS($BO$2:$BO599,$O$2:$O599,$O600,$G$2:$G599,$G600)+1,_xlfn.MAXIFS($BO$2:$BO599,$O$2:$O599,$O600,$G$2:$G599,$G600))</f>
        <v>3</v>
      </c>
      <c r="BP600">
        <f t="shared" si="141"/>
        <v>4843.1010000000006</v>
      </c>
      <c r="BQ600">
        <f t="shared" si="142"/>
        <v>98.295000000000002</v>
      </c>
      <c r="BR600">
        <f t="shared" si="143"/>
        <v>150.71899999999999</v>
      </c>
      <c r="BS600">
        <f t="shared" si="144"/>
        <v>229.35500000000002</v>
      </c>
      <c r="BT600">
        <f t="shared" si="145"/>
        <v>65.53</v>
      </c>
      <c r="BU600">
        <f t="shared" si="146"/>
        <v>0</v>
      </c>
      <c r="BV600">
        <f t="shared" si="147"/>
        <v>0</v>
      </c>
      <c r="BW600">
        <f t="shared" si="148"/>
        <v>5387.0000000000009</v>
      </c>
      <c r="BX600">
        <f t="shared" si="149"/>
        <v>8027</v>
      </c>
      <c r="BY600" t="str">
        <f t="shared" si="150"/>
        <v>직행1</v>
      </c>
      <c r="BZ600">
        <f t="shared" si="151"/>
        <v>6</v>
      </c>
    </row>
    <row r="601" spans="1:78" x14ac:dyDescent="0.3">
      <c r="A601" s="32">
        <f t="shared" si="138"/>
        <v>45816</v>
      </c>
      <c r="B601" s="1">
        <v>45816.459027777775</v>
      </c>
      <c r="C601" t="s">
        <v>60</v>
      </c>
      <c r="D601" t="s">
        <v>60</v>
      </c>
      <c r="E601" t="s">
        <v>60</v>
      </c>
      <c r="F601" t="s">
        <v>61</v>
      </c>
      <c r="G601" t="s">
        <v>62</v>
      </c>
      <c r="H601" t="s">
        <v>63</v>
      </c>
      <c r="I601" t="s">
        <v>81</v>
      </c>
      <c r="J601" t="s">
        <v>65</v>
      </c>
      <c r="K601" t="s">
        <v>66</v>
      </c>
      <c r="L601">
        <v>19</v>
      </c>
      <c r="M601">
        <v>8</v>
      </c>
      <c r="N601">
        <v>168</v>
      </c>
      <c r="O601">
        <v>8027</v>
      </c>
      <c r="P601" t="s">
        <v>268</v>
      </c>
      <c r="Q601" s="1">
        <v>45786.607561493052</v>
      </c>
      <c r="R601">
        <v>122.771</v>
      </c>
      <c r="S601">
        <v>42.232999999999997</v>
      </c>
      <c r="T601">
        <v>2.907</v>
      </c>
      <c r="U601">
        <v>14070</v>
      </c>
      <c r="V601">
        <v>48</v>
      </c>
      <c r="W601">
        <v>4600</v>
      </c>
      <c r="X601">
        <v>4329</v>
      </c>
      <c r="Y601">
        <v>0</v>
      </c>
      <c r="Z601">
        <v>19</v>
      </c>
      <c r="AA601">
        <v>2</v>
      </c>
      <c r="AB601">
        <v>1745</v>
      </c>
      <c r="AC601">
        <v>99</v>
      </c>
      <c r="AD601">
        <v>31.41</v>
      </c>
      <c r="AE601">
        <v>46.908880000000003</v>
      </c>
      <c r="AF601">
        <v>83.1</v>
      </c>
      <c r="AG601">
        <v>4.4000000000000004</v>
      </c>
      <c r="AH601">
        <v>5.0999999999999996</v>
      </c>
      <c r="AI601">
        <v>6.8</v>
      </c>
      <c r="AJ601">
        <v>0.6</v>
      </c>
      <c r="AK601">
        <v>0</v>
      </c>
      <c r="AL601">
        <v>0</v>
      </c>
      <c r="AM601">
        <v>2.5499999999999998</v>
      </c>
      <c r="AN601">
        <v>48.253</v>
      </c>
      <c r="AO601">
        <v>0.34100000000000003</v>
      </c>
      <c r="AP601">
        <v>32.694000000000003</v>
      </c>
      <c r="AQ601">
        <v>0.35</v>
      </c>
      <c r="AR601">
        <v>0</v>
      </c>
      <c r="AS601">
        <v>15.476000000000001</v>
      </c>
      <c r="AT601">
        <v>193.9</v>
      </c>
      <c r="AU601">
        <v>10.266999999999999</v>
      </c>
      <c r="AV601">
        <v>11.9</v>
      </c>
      <c r="AW601">
        <v>15.867000000000001</v>
      </c>
      <c r="AX601">
        <v>1.4</v>
      </c>
      <c r="AY601">
        <v>0</v>
      </c>
      <c r="AZ601">
        <v>0</v>
      </c>
      <c r="BA601">
        <v>1204</v>
      </c>
      <c r="BB601">
        <v>0</v>
      </c>
      <c r="BC601" t="s">
        <v>74</v>
      </c>
      <c r="BD601">
        <v>0</v>
      </c>
      <c r="BE601" t="s">
        <v>68</v>
      </c>
      <c r="BF601" t="s">
        <v>75</v>
      </c>
      <c r="BG601">
        <v>1.1399999999999999</v>
      </c>
      <c r="BH601">
        <v>0</v>
      </c>
      <c r="BI601" s="1">
        <v>45822.604575381942</v>
      </c>
      <c r="BJ601">
        <v>3.6</v>
      </c>
      <c r="BK601">
        <v>0.8075</v>
      </c>
      <c r="BL601" s="36">
        <f>HLOOKUP($A601,차량별코스!$E$1:$AZ$20,_xlfn.XLOOKUP(탕데이터!$I601,차량별코스!$D$2:$D$20,차량별코스!$A$2:$A$20),0)</f>
        <v>6</v>
      </c>
      <c r="BM601">
        <f t="shared" si="139"/>
        <v>2729.2379999999998</v>
      </c>
      <c r="BN601">
        <f t="shared" si="140"/>
        <v>329.73900000000003</v>
      </c>
      <c r="BO601">
        <f>IF(COUNTIFS($BL$2:$BL601,$BL601,$O$2:$O601,$O601,$G$2:$G601,$G601)=1,_xlfn.MAXIFS($BO$2:$BO600,$O$2:$O600,$O601,$G$2:$G600,$G601)+1,_xlfn.MAXIFS($BO$2:$BO600,$O$2:$O600,$O601,$G$2:$G600,$G601))</f>
        <v>3</v>
      </c>
      <c r="BP601">
        <f t="shared" si="141"/>
        <v>7044.17</v>
      </c>
      <c r="BQ601">
        <f t="shared" si="142"/>
        <v>619.08000000000004</v>
      </c>
      <c r="BR601">
        <f t="shared" si="143"/>
        <v>717.56999999999994</v>
      </c>
      <c r="BS601">
        <f t="shared" si="144"/>
        <v>956.7600000000001</v>
      </c>
      <c r="BT601">
        <f t="shared" si="145"/>
        <v>84.42</v>
      </c>
      <c r="BU601">
        <f t="shared" si="146"/>
        <v>0</v>
      </c>
      <c r="BV601">
        <f t="shared" si="147"/>
        <v>0</v>
      </c>
      <c r="BW601">
        <f t="shared" si="148"/>
        <v>9422</v>
      </c>
      <c r="BX601">
        <f t="shared" si="149"/>
        <v>8027</v>
      </c>
      <c r="BY601" t="str">
        <f t="shared" si="150"/>
        <v>직행1</v>
      </c>
      <c r="BZ601">
        <f t="shared" si="151"/>
        <v>6</v>
      </c>
    </row>
    <row r="602" spans="1:78" x14ac:dyDescent="0.3">
      <c r="A602" s="32">
        <f t="shared" si="138"/>
        <v>45816</v>
      </c>
      <c r="B602" s="1">
        <v>45816.653379629628</v>
      </c>
      <c r="C602" t="s">
        <v>60</v>
      </c>
      <c r="D602" t="s">
        <v>60</v>
      </c>
      <c r="E602" t="s">
        <v>60</v>
      </c>
      <c r="F602" t="s">
        <v>61</v>
      </c>
      <c r="G602" t="s">
        <v>62</v>
      </c>
      <c r="H602" t="s">
        <v>63</v>
      </c>
      <c r="I602" t="s">
        <v>81</v>
      </c>
      <c r="J602" t="s">
        <v>65</v>
      </c>
      <c r="K602" t="s">
        <v>66</v>
      </c>
      <c r="L602">
        <v>19</v>
      </c>
      <c r="M602">
        <v>8</v>
      </c>
      <c r="N602">
        <v>168</v>
      </c>
      <c r="O602">
        <v>8027</v>
      </c>
      <c r="P602" t="s">
        <v>268</v>
      </c>
      <c r="Q602" s="1">
        <v>45786.607561493052</v>
      </c>
      <c r="R602">
        <v>107.72</v>
      </c>
      <c r="S602">
        <v>33.505000000000003</v>
      </c>
      <c r="T602">
        <v>3.2149999999999999</v>
      </c>
      <c r="U602">
        <v>10300</v>
      </c>
      <c r="V602">
        <v>6</v>
      </c>
      <c r="W602">
        <v>2680</v>
      </c>
      <c r="X602">
        <v>3876</v>
      </c>
      <c r="Y602">
        <v>0</v>
      </c>
      <c r="Z602">
        <v>31</v>
      </c>
      <c r="AA602">
        <v>2</v>
      </c>
      <c r="AB602">
        <v>73</v>
      </c>
      <c r="AC602">
        <v>108</v>
      </c>
      <c r="AD602">
        <v>37.65</v>
      </c>
      <c r="AE602">
        <v>50.931417000000003</v>
      </c>
      <c r="AF602">
        <v>44.4</v>
      </c>
      <c r="AG602">
        <v>13.4</v>
      </c>
      <c r="AH602">
        <v>16.600000000000001</v>
      </c>
      <c r="AI602">
        <v>17.600000000000001</v>
      </c>
      <c r="AJ602">
        <v>7.3</v>
      </c>
      <c r="AK602">
        <v>0.8</v>
      </c>
      <c r="AL602">
        <v>0</v>
      </c>
      <c r="AM602">
        <v>2.82</v>
      </c>
      <c r="AN602">
        <v>47.110999999999997</v>
      </c>
      <c r="AO602">
        <v>5.8000000000000003E-2</v>
      </c>
      <c r="AP602">
        <v>26.018999999999998</v>
      </c>
      <c r="AQ602">
        <v>0.35299999999999998</v>
      </c>
      <c r="AR602">
        <v>0</v>
      </c>
      <c r="AS602">
        <v>28.777999999999999</v>
      </c>
      <c r="AT602">
        <v>76.22</v>
      </c>
      <c r="AU602">
        <v>23.003</v>
      </c>
      <c r="AV602">
        <v>28.497</v>
      </c>
      <c r="AW602">
        <v>30.213000000000001</v>
      </c>
      <c r="AX602">
        <v>12.532</v>
      </c>
      <c r="AY602">
        <v>1.373</v>
      </c>
      <c r="AZ602">
        <v>0</v>
      </c>
      <c r="BA602">
        <v>1066</v>
      </c>
      <c r="BB602">
        <v>0</v>
      </c>
      <c r="BC602" t="s">
        <v>74</v>
      </c>
      <c r="BD602">
        <v>0</v>
      </c>
      <c r="BE602" t="s">
        <v>68</v>
      </c>
      <c r="BF602" t="s">
        <v>75</v>
      </c>
      <c r="BG602">
        <v>1.1399999999999999</v>
      </c>
      <c r="BH602">
        <v>0</v>
      </c>
      <c r="BI602" s="1">
        <v>45822.604575381942</v>
      </c>
      <c r="BJ602">
        <v>3.6</v>
      </c>
      <c r="BK602">
        <v>0.8931</v>
      </c>
      <c r="BL602" s="36">
        <f>HLOOKUP($A602,차량별코스!$E$1:$AZ$20,_xlfn.XLOOKUP(탕데이터!$I602,차량별코스!$D$2:$D$20,차량별코스!$A$2:$A$20),0)</f>
        <v>6</v>
      </c>
      <c r="BM602">
        <f t="shared" si="139"/>
        <v>2729.2379999999998</v>
      </c>
      <c r="BN602">
        <f t="shared" si="140"/>
        <v>329.73900000000003</v>
      </c>
      <c r="BO602">
        <f>IF(COUNTIFS($BL$2:$BL602,$BL602,$O$2:$O602,$O602,$G$2:$G602,$G602)=1,_xlfn.MAXIFS($BO$2:$BO601,$O$2:$O601,$O602,$G$2:$G601,$G602)+1,_xlfn.MAXIFS($BO$2:$BO601,$O$2:$O601,$O602,$G$2:$G601,$G602))</f>
        <v>3</v>
      </c>
      <c r="BP602">
        <f t="shared" si="141"/>
        <v>1887.1999999999998</v>
      </c>
      <c r="BQ602">
        <f t="shared" si="142"/>
        <v>1380.2</v>
      </c>
      <c r="BR602">
        <f t="shared" si="143"/>
        <v>1709.8000000000002</v>
      </c>
      <c r="BS602">
        <f t="shared" si="144"/>
        <v>1812.8000000000002</v>
      </c>
      <c r="BT602">
        <f t="shared" si="145"/>
        <v>751.9</v>
      </c>
      <c r="BU602">
        <f t="shared" si="146"/>
        <v>82.4</v>
      </c>
      <c r="BV602">
        <f t="shared" si="147"/>
        <v>0</v>
      </c>
      <c r="BW602">
        <f t="shared" si="148"/>
        <v>7624.2999999999993</v>
      </c>
      <c r="BX602">
        <f t="shared" si="149"/>
        <v>8027</v>
      </c>
      <c r="BY602" t="str">
        <f t="shared" si="150"/>
        <v>직행1</v>
      </c>
      <c r="BZ602">
        <f t="shared" si="151"/>
        <v>6</v>
      </c>
    </row>
    <row r="603" spans="1:78" x14ac:dyDescent="0.3">
      <c r="A603" s="32">
        <f t="shared" si="138"/>
        <v>45817</v>
      </c>
      <c r="B603" s="1">
        <v>45817.273425925923</v>
      </c>
      <c r="C603" t="s">
        <v>60</v>
      </c>
      <c r="D603" t="s">
        <v>60</v>
      </c>
      <c r="E603" t="s">
        <v>60</v>
      </c>
      <c r="F603" t="s">
        <v>61</v>
      </c>
      <c r="G603" t="s">
        <v>62</v>
      </c>
      <c r="H603" t="s">
        <v>63</v>
      </c>
      <c r="I603" t="s">
        <v>81</v>
      </c>
      <c r="J603" t="s">
        <v>65</v>
      </c>
      <c r="K603" t="s">
        <v>66</v>
      </c>
      <c r="L603">
        <v>19</v>
      </c>
      <c r="M603">
        <v>8</v>
      </c>
      <c r="N603">
        <v>168</v>
      </c>
      <c r="O603">
        <v>8027</v>
      </c>
      <c r="P603" t="s">
        <v>268</v>
      </c>
      <c r="Q603" s="1">
        <v>45786.607561493052</v>
      </c>
      <c r="R603">
        <v>114.599</v>
      </c>
      <c r="S603">
        <v>34.78</v>
      </c>
      <c r="T603">
        <v>3.2949999999999999</v>
      </c>
      <c r="U603">
        <v>11878</v>
      </c>
      <c r="V603">
        <v>78</v>
      </c>
      <c r="W603">
        <v>2535</v>
      </c>
      <c r="X603">
        <v>3939</v>
      </c>
      <c r="Y603">
        <v>0</v>
      </c>
      <c r="Z603">
        <v>32</v>
      </c>
      <c r="AA603">
        <v>0</v>
      </c>
      <c r="AB603">
        <v>0</v>
      </c>
      <c r="AC603">
        <v>95</v>
      </c>
      <c r="AD603">
        <v>34.729999999999997</v>
      </c>
      <c r="AE603">
        <v>44.528467999999997</v>
      </c>
      <c r="AF603">
        <v>81.099999999999994</v>
      </c>
      <c r="AG603">
        <v>5.9</v>
      </c>
      <c r="AH603">
        <v>7.1</v>
      </c>
      <c r="AI603">
        <v>4.7</v>
      </c>
      <c r="AJ603">
        <v>1.2</v>
      </c>
      <c r="AK603">
        <v>0</v>
      </c>
      <c r="AL603">
        <v>0</v>
      </c>
      <c r="AM603">
        <v>2.89</v>
      </c>
      <c r="AN603">
        <v>39.152999999999999</v>
      </c>
      <c r="AO603">
        <v>0.65700000000000003</v>
      </c>
      <c r="AP603">
        <v>21.341999999999999</v>
      </c>
      <c r="AQ603">
        <v>0.34</v>
      </c>
      <c r="AR603">
        <v>0</v>
      </c>
      <c r="AS603">
        <v>27.922999999999998</v>
      </c>
      <c r="AT603">
        <v>159.49700000000001</v>
      </c>
      <c r="AU603">
        <v>11.603</v>
      </c>
      <c r="AV603">
        <v>13.962999999999999</v>
      </c>
      <c r="AW603">
        <v>9.2430000000000003</v>
      </c>
      <c r="AX603">
        <v>2.36</v>
      </c>
      <c r="AY603">
        <v>0</v>
      </c>
      <c r="AZ603">
        <v>0</v>
      </c>
      <c r="BA603">
        <v>1130</v>
      </c>
      <c r="BB603">
        <v>0</v>
      </c>
      <c r="BC603" t="s">
        <v>74</v>
      </c>
      <c r="BD603">
        <v>0</v>
      </c>
      <c r="BE603" t="s">
        <v>68</v>
      </c>
      <c r="BF603" t="s">
        <v>75</v>
      </c>
      <c r="BG603">
        <v>1.1399999999999999</v>
      </c>
      <c r="BH603">
        <v>0</v>
      </c>
      <c r="BI603" s="1">
        <v>45822.604575381942</v>
      </c>
      <c r="BJ603">
        <v>3.6</v>
      </c>
      <c r="BK603">
        <v>0.9153</v>
      </c>
      <c r="BL603" s="36">
        <f>HLOOKUP($A603,차량별코스!$E$1:$AZ$20,_xlfn.XLOOKUP(탕데이터!$I603,차량별코스!$D$2:$D$20,차량별코스!$A$2:$A$20),0)</f>
        <v>7</v>
      </c>
      <c r="BM603">
        <f t="shared" si="139"/>
        <v>2729.2379999999998</v>
      </c>
      <c r="BN603">
        <f t="shared" si="140"/>
        <v>330.43099999999998</v>
      </c>
      <c r="BO603">
        <f>IF(COUNTIFS($BL$2:$BL603,$BL603,$O$2:$O603,$O603,$G$2:$G603,$G603)=1,_xlfn.MAXIFS($BO$2:$BO602,$O$2:$O602,$O603,$G$2:$G602,$G603)+1,_xlfn.MAXIFS($BO$2:$BO602,$O$2:$O602,$O603,$G$2:$G602,$G603))</f>
        <v>4</v>
      </c>
      <c r="BP603">
        <f t="shared" si="141"/>
        <v>7020.0579999999991</v>
      </c>
      <c r="BQ603">
        <f t="shared" si="142"/>
        <v>700.80200000000002</v>
      </c>
      <c r="BR603">
        <f t="shared" si="143"/>
        <v>843.33799999999997</v>
      </c>
      <c r="BS603">
        <f t="shared" si="144"/>
        <v>558.26599999999996</v>
      </c>
      <c r="BT603">
        <f t="shared" si="145"/>
        <v>142.536</v>
      </c>
      <c r="BU603">
        <f t="shared" si="146"/>
        <v>0</v>
      </c>
      <c r="BV603">
        <f t="shared" si="147"/>
        <v>0</v>
      </c>
      <c r="BW603">
        <f t="shared" si="148"/>
        <v>9264.9999999999982</v>
      </c>
      <c r="BX603">
        <f t="shared" si="149"/>
        <v>8027</v>
      </c>
      <c r="BY603" t="str">
        <f t="shared" si="150"/>
        <v>직행1</v>
      </c>
      <c r="BZ603">
        <f t="shared" si="151"/>
        <v>7</v>
      </c>
    </row>
    <row r="604" spans="1:78" x14ac:dyDescent="0.3">
      <c r="A604" s="32">
        <f t="shared" si="138"/>
        <v>45817</v>
      </c>
      <c r="B604" s="1">
        <v>45817.535995370374</v>
      </c>
      <c r="C604" t="s">
        <v>60</v>
      </c>
      <c r="D604" t="s">
        <v>60</v>
      </c>
      <c r="E604" t="s">
        <v>60</v>
      </c>
      <c r="F604" t="s">
        <v>61</v>
      </c>
      <c r="G604" t="s">
        <v>62</v>
      </c>
      <c r="H604" t="s">
        <v>63</v>
      </c>
      <c r="I604" t="s">
        <v>81</v>
      </c>
      <c r="J604" t="s">
        <v>65</v>
      </c>
      <c r="K604" t="s">
        <v>66</v>
      </c>
      <c r="L604">
        <v>19</v>
      </c>
      <c r="M604">
        <v>8</v>
      </c>
      <c r="N604">
        <v>168</v>
      </c>
      <c r="O604">
        <v>8027</v>
      </c>
      <c r="P604" t="s">
        <v>268</v>
      </c>
      <c r="Q604" s="1">
        <v>45786.607561493052</v>
      </c>
      <c r="R604">
        <v>118.57899999999999</v>
      </c>
      <c r="S604">
        <v>44.646000000000001</v>
      </c>
      <c r="T604">
        <v>2.6560000000000001</v>
      </c>
      <c r="U604">
        <v>14858</v>
      </c>
      <c r="V604">
        <v>20</v>
      </c>
      <c r="W604">
        <v>5477</v>
      </c>
      <c r="X604">
        <v>3524</v>
      </c>
      <c r="Y604">
        <v>0</v>
      </c>
      <c r="Z604">
        <v>18</v>
      </c>
      <c r="AA604">
        <v>2</v>
      </c>
      <c r="AB604">
        <v>1789</v>
      </c>
      <c r="AC604">
        <v>107</v>
      </c>
      <c r="AD604">
        <v>28.73</v>
      </c>
      <c r="AE604">
        <v>45.602414000000003</v>
      </c>
      <c r="AF604">
        <v>85.2</v>
      </c>
      <c r="AG604">
        <v>4</v>
      </c>
      <c r="AH604">
        <v>4.9000000000000004</v>
      </c>
      <c r="AI604">
        <v>4.8</v>
      </c>
      <c r="AJ604">
        <v>1.1000000000000001</v>
      </c>
      <c r="AK604">
        <v>0</v>
      </c>
      <c r="AL604">
        <v>0</v>
      </c>
      <c r="AM604">
        <v>2.33</v>
      </c>
      <c r="AN604">
        <v>51.726999999999997</v>
      </c>
      <c r="AO604">
        <v>0.13500000000000001</v>
      </c>
      <c r="AP604">
        <v>36.862000000000002</v>
      </c>
      <c r="AQ604">
        <v>0.29499999999999998</v>
      </c>
      <c r="AR604">
        <v>0</v>
      </c>
      <c r="AS604">
        <v>15.18</v>
      </c>
      <c r="AT604">
        <v>210.16</v>
      </c>
      <c r="AU604">
        <v>9.8670000000000009</v>
      </c>
      <c r="AV604">
        <v>12.087</v>
      </c>
      <c r="AW604">
        <v>11.84</v>
      </c>
      <c r="AX604">
        <v>2.7130000000000001</v>
      </c>
      <c r="AY604">
        <v>0</v>
      </c>
      <c r="AZ604">
        <v>0</v>
      </c>
      <c r="BA604">
        <v>1164</v>
      </c>
      <c r="BB604">
        <v>0</v>
      </c>
      <c r="BC604" t="s">
        <v>74</v>
      </c>
      <c r="BD604">
        <v>0</v>
      </c>
      <c r="BE604" t="s">
        <v>68</v>
      </c>
      <c r="BF604" t="s">
        <v>75</v>
      </c>
      <c r="BG604">
        <v>1.1399999999999999</v>
      </c>
      <c r="BH604">
        <v>0</v>
      </c>
      <c r="BI604" s="1">
        <v>45822.604575381942</v>
      </c>
      <c r="BJ604">
        <v>3.6</v>
      </c>
      <c r="BK604">
        <v>0.73780000000000001</v>
      </c>
      <c r="BL604" s="36">
        <f>HLOOKUP($A604,차량별코스!$E$1:$AZ$20,_xlfn.XLOOKUP(탕데이터!$I604,차량별코스!$D$2:$D$20,차량별코스!$A$2:$A$20),0)</f>
        <v>7</v>
      </c>
      <c r="BM604">
        <f t="shared" si="139"/>
        <v>2729.2379999999998</v>
      </c>
      <c r="BN604">
        <f t="shared" si="140"/>
        <v>330.43099999999998</v>
      </c>
      <c r="BO604">
        <f>IF(COUNTIFS($BL$2:$BL604,$BL604,$O$2:$O604,$O604,$G$2:$G604,$G604)=1,_xlfn.MAXIFS($BO$2:$BO603,$O$2:$O603,$O604,$G$2:$G603,$G604)+1,_xlfn.MAXIFS($BO$2:$BO603,$O$2:$O603,$O604,$G$2:$G603,$G604))</f>
        <v>4</v>
      </c>
      <c r="BP604">
        <f t="shared" si="141"/>
        <v>7162.0159999999996</v>
      </c>
      <c r="BQ604">
        <f t="shared" si="142"/>
        <v>594.32000000000005</v>
      </c>
      <c r="BR604">
        <f t="shared" si="143"/>
        <v>728.04200000000003</v>
      </c>
      <c r="BS604">
        <f t="shared" si="144"/>
        <v>713.18399999999997</v>
      </c>
      <c r="BT604">
        <f t="shared" si="145"/>
        <v>163.43800000000002</v>
      </c>
      <c r="BU604">
        <f t="shared" si="146"/>
        <v>0</v>
      </c>
      <c r="BV604">
        <f t="shared" si="147"/>
        <v>0</v>
      </c>
      <c r="BW604">
        <f t="shared" si="148"/>
        <v>9360.9999999999982</v>
      </c>
      <c r="BX604">
        <f t="shared" si="149"/>
        <v>8027</v>
      </c>
      <c r="BY604" t="str">
        <f t="shared" si="150"/>
        <v>직행1</v>
      </c>
      <c r="BZ604">
        <f t="shared" si="151"/>
        <v>7</v>
      </c>
    </row>
    <row r="605" spans="1:78" x14ac:dyDescent="0.3">
      <c r="A605" s="32">
        <f t="shared" si="138"/>
        <v>45817</v>
      </c>
      <c r="B605" s="1">
        <v>45817.767372685186</v>
      </c>
      <c r="C605" t="s">
        <v>60</v>
      </c>
      <c r="D605" t="s">
        <v>60</v>
      </c>
      <c r="E605" t="s">
        <v>60</v>
      </c>
      <c r="F605" t="s">
        <v>61</v>
      </c>
      <c r="G605" t="s">
        <v>62</v>
      </c>
      <c r="H605" t="s">
        <v>63</v>
      </c>
      <c r="I605" t="s">
        <v>81</v>
      </c>
      <c r="J605" t="s">
        <v>65</v>
      </c>
      <c r="K605" t="s">
        <v>66</v>
      </c>
      <c r="L605">
        <v>19</v>
      </c>
      <c r="M605">
        <v>8</v>
      </c>
      <c r="N605">
        <v>168</v>
      </c>
      <c r="O605">
        <v>8027</v>
      </c>
      <c r="P605" t="s">
        <v>268</v>
      </c>
      <c r="Q605" s="1">
        <v>45786.607561493052</v>
      </c>
      <c r="R605">
        <v>97.253</v>
      </c>
      <c r="S605">
        <v>27.786999999999999</v>
      </c>
      <c r="T605">
        <v>3.5</v>
      </c>
      <c r="U605">
        <v>8141</v>
      </c>
      <c r="V605">
        <v>302</v>
      </c>
      <c r="W605">
        <v>1751</v>
      </c>
      <c r="X605">
        <v>2958</v>
      </c>
      <c r="Y605">
        <v>0</v>
      </c>
      <c r="Z605">
        <v>12</v>
      </c>
      <c r="AA605">
        <v>0</v>
      </c>
      <c r="AB605">
        <v>0</v>
      </c>
      <c r="AC605">
        <v>94</v>
      </c>
      <c r="AD605">
        <v>43.01</v>
      </c>
      <c r="AE605">
        <v>57.508313999999999</v>
      </c>
      <c r="AF605">
        <v>71.2</v>
      </c>
      <c r="AG605">
        <v>4.4000000000000004</v>
      </c>
      <c r="AH605">
        <v>5.6</v>
      </c>
      <c r="AI605">
        <v>12</v>
      </c>
      <c r="AJ605">
        <v>6.8</v>
      </c>
      <c r="AK605">
        <v>0</v>
      </c>
      <c r="AL605">
        <v>0</v>
      </c>
      <c r="AM605">
        <v>3.07</v>
      </c>
      <c r="AN605">
        <v>49.162999999999997</v>
      </c>
      <c r="AO605">
        <v>3.71</v>
      </c>
      <c r="AP605">
        <v>21.507999999999999</v>
      </c>
      <c r="AQ605">
        <v>0.29799999999999999</v>
      </c>
      <c r="AR605">
        <v>0</v>
      </c>
      <c r="AS605">
        <v>12.339</v>
      </c>
      <c r="AT605">
        <v>96.12</v>
      </c>
      <c r="AU605">
        <v>5.94</v>
      </c>
      <c r="AV605">
        <v>7.56</v>
      </c>
      <c r="AW605">
        <v>16.2</v>
      </c>
      <c r="AX605">
        <v>9.18</v>
      </c>
      <c r="AY605">
        <v>0</v>
      </c>
      <c r="AZ605">
        <v>0</v>
      </c>
      <c r="BA605">
        <v>957</v>
      </c>
      <c r="BB605">
        <v>0</v>
      </c>
      <c r="BC605" t="s">
        <v>74</v>
      </c>
      <c r="BD605">
        <v>0</v>
      </c>
      <c r="BE605" t="s">
        <v>68</v>
      </c>
      <c r="BF605" t="s">
        <v>75</v>
      </c>
      <c r="BG605">
        <v>1.1399999999999999</v>
      </c>
      <c r="BH605">
        <v>0</v>
      </c>
      <c r="BI605" s="1">
        <v>45822.604575381942</v>
      </c>
      <c r="BJ605">
        <v>3.6</v>
      </c>
      <c r="BK605">
        <v>0.97219999999999995</v>
      </c>
      <c r="BL605" s="36">
        <f>HLOOKUP($A605,차량별코스!$E$1:$AZ$20,_xlfn.XLOOKUP(탕데이터!$I605,차량별코스!$D$2:$D$20,차량별코스!$A$2:$A$20),0)</f>
        <v>7</v>
      </c>
      <c r="BM605">
        <f t="shared" si="139"/>
        <v>2729.2379999999998</v>
      </c>
      <c r="BN605">
        <f t="shared" si="140"/>
        <v>330.43099999999998</v>
      </c>
      <c r="BO605">
        <f>IF(COUNTIFS($BL$2:$BL605,$BL605,$O$2:$O605,$O605,$G$2:$G605,$G605)=1,_xlfn.MAXIFS($BO$2:$BO604,$O$2:$O604,$O605,$G$2:$G604,$G605)+1,_xlfn.MAXIFS($BO$2:$BO604,$O$2:$O604,$O605,$G$2:$G604,$G605))</f>
        <v>4</v>
      </c>
      <c r="BP605">
        <f t="shared" si="141"/>
        <v>3743.3920000000007</v>
      </c>
      <c r="BQ605">
        <f t="shared" si="142"/>
        <v>358.20400000000001</v>
      </c>
      <c r="BR605">
        <f t="shared" si="143"/>
        <v>455.89599999999996</v>
      </c>
      <c r="BS605">
        <f t="shared" si="144"/>
        <v>976.92</v>
      </c>
      <c r="BT605">
        <f t="shared" si="145"/>
        <v>553.58800000000008</v>
      </c>
      <c r="BU605">
        <f t="shared" si="146"/>
        <v>0</v>
      </c>
      <c r="BV605">
        <f t="shared" si="147"/>
        <v>0</v>
      </c>
      <c r="BW605">
        <f t="shared" si="148"/>
        <v>6088</v>
      </c>
      <c r="BX605">
        <f t="shared" si="149"/>
        <v>8027</v>
      </c>
      <c r="BY605" t="str">
        <f t="shared" si="150"/>
        <v>직행1</v>
      </c>
      <c r="BZ605">
        <f t="shared" si="151"/>
        <v>7</v>
      </c>
    </row>
    <row r="606" spans="1:78" x14ac:dyDescent="0.3">
      <c r="A606" s="32">
        <f t="shared" si="138"/>
        <v>45818</v>
      </c>
      <c r="B606" s="1">
        <v>45818.270011574074</v>
      </c>
      <c r="C606" t="s">
        <v>60</v>
      </c>
      <c r="D606" t="s">
        <v>60</v>
      </c>
      <c r="E606" t="s">
        <v>60</v>
      </c>
      <c r="F606" t="s">
        <v>61</v>
      </c>
      <c r="G606" t="s">
        <v>62</v>
      </c>
      <c r="H606" t="s">
        <v>63</v>
      </c>
      <c r="I606" t="s">
        <v>81</v>
      </c>
      <c r="J606" t="s">
        <v>65</v>
      </c>
      <c r="K606" t="s">
        <v>66</v>
      </c>
      <c r="L606">
        <v>19</v>
      </c>
      <c r="M606">
        <v>8</v>
      </c>
      <c r="N606">
        <v>168</v>
      </c>
      <c r="O606">
        <v>8027</v>
      </c>
      <c r="P606" t="s">
        <v>268</v>
      </c>
      <c r="Q606" s="1">
        <v>45786.607561493052</v>
      </c>
      <c r="R606">
        <v>17.425999999999998</v>
      </c>
      <c r="S606">
        <v>4.4429999999999996</v>
      </c>
      <c r="T606">
        <v>3.9220000000000002</v>
      </c>
      <c r="U606">
        <v>1401</v>
      </c>
      <c r="V606">
        <v>80</v>
      </c>
      <c r="W606">
        <v>180</v>
      </c>
      <c r="X606">
        <v>340</v>
      </c>
      <c r="Y606">
        <v>0</v>
      </c>
      <c r="Z606">
        <v>1</v>
      </c>
      <c r="AA606">
        <v>0</v>
      </c>
      <c r="AB606">
        <v>0</v>
      </c>
      <c r="AC606">
        <v>81</v>
      </c>
      <c r="AD606">
        <v>44.78</v>
      </c>
      <c r="AE606">
        <v>54.981321000000001</v>
      </c>
      <c r="AF606">
        <v>97.3</v>
      </c>
      <c r="AG606">
        <v>0.5</v>
      </c>
      <c r="AH606">
        <v>0.5</v>
      </c>
      <c r="AI606">
        <v>1.7</v>
      </c>
      <c r="AJ606">
        <v>0</v>
      </c>
      <c r="AK606">
        <v>0</v>
      </c>
      <c r="AL606">
        <v>0</v>
      </c>
      <c r="AM606">
        <v>3.44</v>
      </c>
      <c r="AN606">
        <v>40.887</v>
      </c>
      <c r="AO606">
        <v>5.71</v>
      </c>
      <c r="AP606">
        <v>12.848000000000001</v>
      </c>
      <c r="AQ606">
        <v>0.17199999999999999</v>
      </c>
      <c r="AR606">
        <v>0</v>
      </c>
      <c r="AS606">
        <v>5.7389999999999999</v>
      </c>
      <c r="AT606">
        <v>22.702999999999999</v>
      </c>
      <c r="AU606">
        <v>0.11700000000000001</v>
      </c>
      <c r="AV606">
        <v>0.11700000000000001</v>
      </c>
      <c r="AW606">
        <v>0.39700000000000002</v>
      </c>
      <c r="AX606">
        <v>0</v>
      </c>
      <c r="AY606">
        <v>0</v>
      </c>
      <c r="AZ606">
        <v>0</v>
      </c>
      <c r="BA606">
        <v>167</v>
      </c>
      <c r="BB606">
        <v>0</v>
      </c>
      <c r="BC606" t="s">
        <v>74</v>
      </c>
      <c r="BD606">
        <v>0</v>
      </c>
      <c r="BE606" t="s">
        <v>68</v>
      </c>
      <c r="BF606" t="s">
        <v>75</v>
      </c>
      <c r="BG606">
        <v>1.1399999999999999</v>
      </c>
      <c r="BH606">
        <v>0</v>
      </c>
      <c r="BI606" s="1">
        <v>45822.604575381942</v>
      </c>
      <c r="BJ606">
        <v>3.6</v>
      </c>
      <c r="BK606">
        <v>1.0894999999999999</v>
      </c>
      <c r="BL606" s="36">
        <f>HLOOKUP($A606,차량별코스!$E$1:$AZ$20,_xlfn.XLOOKUP(탕데이터!$I606,차량별코스!$D$2:$D$20,차량별코스!$A$2:$A$20),0)</f>
        <v>8</v>
      </c>
      <c r="BM606">
        <f t="shared" si="139"/>
        <v>2729.2379999999998</v>
      </c>
      <c r="BN606">
        <f t="shared" si="140"/>
        <v>360.86200000000002</v>
      </c>
      <c r="BO606">
        <f>IF(COUNTIFS($BL$2:$BL606,$BL606,$O$2:$O606,$O606,$G$2:$G606,$G606)=1,_xlfn.MAXIFS($BO$2:$BO605,$O$2:$O605,$O606,$G$2:$G605,$G606)+1,_xlfn.MAXIFS($BO$2:$BO605,$O$2:$O605,$O606,$G$2:$G605,$G606))</f>
        <v>5</v>
      </c>
      <c r="BP606">
        <f t="shared" si="141"/>
        <v>1103.173</v>
      </c>
      <c r="BQ606">
        <f t="shared" si="142"/>
        <v>7.0049999999999999</v>
      </c>
      <c r="BR606">
        <f t="shared" si="143"/>
        <v>7.0049999999999999</v>
      </c>
      <c r="BS606">
        <f t="shared" si="144"/>
        <v>23.817</v>
      </c>
      <c r="BT606">
        <f t="shared" si="145"/>
        <v>0</v>
      </c>
      <c r="BU606">
        <f t="shared" si="146"/>
        <v>0</v>
      </c>
      <c r="BV606">
        <f t="shared" si="147"/>
        <v>0</v>
      </c>
      <c r="BW606">
        <f t="shared" si="148"/>
        <v>1141.0000000000002</v>
      </c>
      <c r="BX606">
        <f t="shared" si="149"/>
        <v>8027</v>
      </c>
      <c r="BY606" t="str">
        <f t="shared" si="150"/>
        <v>직행1</v>
      </c>
      <c r="BZ606">
        <f t="shared" si="151"/>
        <v>8</v>
      </c>
    </row>
    <row r="607" spans="1:78" x14ac:dyDescent="0.3">
      <c r="A607" s="32">
        <f t="shared" si="138"/>
        <v>45818</v>
      </c>
      <c r="B607" s="1">
        <v>45818.291030092594</v>
      </c>
      <c r="C607" t="s">
        <v>60</v>
      </c>
      <c r="D607" t="s">
        <v>60</v>
      </c>
      <c r="E607" t="s">
        <v>60</v>
      </c>
      <c r="F607" t="s">
        <v>61</v>
      </c>
      <c r="G607" t="s">
        <v>62</v>
      </c>
      <c r="H607" t="s">
        <v>63</v>
      </c>
      <c r="I607" t="s">
        <v>81</v>
      </c>
      <c r="J607" t="s">
        <v>65</v>
      </c>
      <c r="K607" t="s">
        <v>66</v>
      </c>
      <c r="L607">
        <v>19</v>
      </c>
      <c r="M607">
        <v>8</v>
      </c>
      <c r="N607">
        <v>168</v>
      </c>
      <c r="O607">
        <v>8027</v>
      </c>
      <c r="P607" t="s">
        <v>268</v>
      </c>
      <c r="Q607" s="1">
        <v>45786.607561493052</v>
      </c>
      <c r="R607">
        <v>41.212000000000003</v>
      </c>
      <c r="S607">
        <v>11.512</v>
      </c>
      <c r="T607">
        <v>3.58</v>
      </c>
      <c r="U607">
        <v>3829</v>
      </c>
      <c r="V607">
        <v>48</v>
      </c>
      <c r="W607">
        <v>575</v>
      </c>
      <c r="X607">
        <v>1244</v>
      </c>
      <c r="Y607">
        <v>0</v>
      </c>
      <c r="Z607">
        <v>8</v>
      </c>
      <c r="AA607">
        <v>0</v>
      </c>
      <c r="AB607">
        <v>0</v>
      </c>
      <c r="AC607">
        <v>101</v>
      </c>
      <c r="AD607">
        <v>38.75</v>
      </c>
      <c r="AE607">
        <v>46.276707999999999</v>
      </c>
      <c r="AF607">
        <v>91.3</v>
      </c>
      <c r="AG607">
        <v>3.1</v>
      </c>
      <c r="AH607">
        <v>1.7</v>
      </c>
      <c r="AI607">
        <v>3.7</v>
      </c>
      <c r="AJ607">
        <v>0.3</v>
      </c>
      <c r="AK607">
        <v>0</v>
      </c>
      <c r="AL607">
        <v>0</v>
      </c>
      <c r="AM607">
        <v>3.14</v>
      </c>
      <c r="AN607">
        <v>37.19</v>
      </c>
      <c r="AO607">
        <v>1.254</v>
      </c>
      <c r="AP607">
        <v>15.016999999999999</v>
      </c>
      <c r="AQ607">
        <v>0.29099999999999998</v>
      </c>
      <c r="AR607">
        <v>0</v>
      </c>
      <c r="AS607">
        <v>19.411999999999999</v>
      </c>
      <c r="AT607">
        <v>57.823</v>
      </c>
      <c r="AU607">
        <v>1.9630000000000001</v>
      </c>
      <c r="AV607">
        <v>1.077</v>
      </c>
      <c r="AW607">
        <v>2.343</v>
      </c>
      <c r="AX607">
        <v>0.19</v>
      </c>
      <c r="AY607">
        <v>0</v>
      </c>
      <c r="AZ607">
        <v>0</v>
      </c>
      <c r="BA607">
        <v>402</v>
      </c>
      <c r="BB607">
        <v>0</v>
      </c>
      <c r="BC607" t="s">
        <v>74</v>
      </c>
      <c r="BD607">
        <v>0</v>
      </c>
      <c r="BE607" t="s">
        <v>68</v>
      </c>
      <c r="BF607" t="s">
        <v>75</v>
      </c>
      <c r="BG607">
        <v>1.1399999999999999</v>
      </c>
      <c r="BH607">
        <v>0</v>
      </c>
      <c r="BI607" s="1">
        <v>45822.604575381942</v>
      </c>
      <c r="BJ607">
        <v>3.6</v>
      </c>
      <c r="BK607">
        <v>0.99439999999999995</v>
      </c>
      <c r="BL607" s="36">
        <f>HLOOKUP($A607,차량별코스!$E$1:$AZ$20,_xlfn.XLOOKUP(탕데이터!$I607,차량별코스!$D$2:$D$20,차량별코스!$A$2:$A$20),0)</f>
        <v>8</v>
      </c>
      <c r="BM607">
        <f t="shared" si="139"/>
        <v>2729.2379999999998</v>
      </c>
      <c r="BN607">
        <f t="shared" si="140"/>
        <v>360.86200000000002</v>
      </c>
      <c r="BO607">
        <f>IF(COUNTIFS($BL$2:$BL607,$BL607,$O$2:$O607,$O607,$G$2:$G607,$G607)=1,_xlfn.MAXIFS($BO$2:$BO606,$O$2:$O606,$O607,$G$2:$G606,$G607)+1,_xlfn.MAXIFS($BO$2:$BO606,$O$2:$O606,$O607,$G$2:$G606,$G607))</f>
        <v>5</v>
      </c>
      <c r="BP607">
        <f t="shared" si="141"/>
        <v>2872.8769999999995</v>
      </c>
      <c r="BQ607">
        <f t="shared" si="142"/>
        <v>118.699</v>
      </c>
      <c r="BR607">
        <f t="shared" si="143"/>
        <v>65.093000000000004</v>
      </c>
      <c r="BS607">
        <f t="shared" si="144"/>
        <v>141.67300000000003</v>
      </c>
      <c r="BT607">
        <f t="shared" si="145"/>
        <v>11.487</v>
      </c>
      <c r="BU607">
        <f t="shared" si="146"/>
        <v>0</v>
      </c>
      <c r="BV607">
        <f t="shared" si="147"/>
        <v>0</v>
      </c>
      <c r="BW607">
        <f t="shared" si="148"/>
        <v>3209.8289999999997</v>
      </c>
      <c r="BX607">
        <f t="shared" si="149"/>
        <v>8027</v>
      </c>
      <c r="BY607" t="str">
        <f t="shared" si="150"/>
        <v>직행1</v>
      </c>
      <c r="BZ607">
        <f t="shared" si="151"/>
        <v>8</v>
      </c>
    </row>
    <row r="608" spans="1:78" x14ac:dyDescent="0.3">
      <c r="A608" s="32">
        <f t="shared" si="138"/>
        <v>45818</v>
      </c>
      <c r="B608" s="1">
        <v>45818.33997685185</v>
      </c>
      <c r="C608" t="s">
        <v>60</v>
      </c>
      <c r="D608" t="s">
        <v>60</v>
      </c>
      <c r="E608" t="s">
        <v>60</v>
      </c>
      <c r="F608" t="s">
        <v>61</v>
      </c>
      <c r="G608" t="s">
        <v>62</v>
      </c>
      <c r="H608" t="s">
        <v>63</v>
      </c>
      <c r="I608" t="s">
        <v>81</v>
      </c>
      <c r="J608" t="s">
        <v>65</v>
      </c>
      <c r="K608" t="s">
        <v>66</v>
      </c>
      <c r="L608">
        <v>19</v>
      </c>
      <c r="M608">
        <v>8</v>
      </c>
      <c r="N608">
        <v>168</v>
      </c>
      <c r="O608">
        <v>8027</v>
      </c>
      <c r="P608" t="s">
        <v>268</v>
      </c>
      <c r="Q608" s="1">
        <v>45786.607561493052</v>
      </c>
      <c r="R608">
        <v>59.96</v>
      </c>
      <c r="S608">
        <v>17.888000000000002</v>
      </c>
      <c r="T608">
        <v>3.3519999999999999</v>
      </c>
      <c r="U608">
        <v>6680</v>
      </c>
      <c r="V608">
        <v>40</v>
      </c>
      <c r="W608">
        <v>1544</v>
      </c>
      <c r="X608">
        <v>1878</v>
      </c>
      <c r="Y608">
        <v>0</v>
      </c>
      <c r="Z608">
        <v>19</v>
      </c>
      <c r="AA608">
        <v>0</v>
      </c>
      <c r="AB608">
        <v>0</v>
      </c>
      <c r="AC608">
        <v>81</v>
      </c>
      <c r="AD608">
        <v>32.31</v>
      </c>
      <c r="AE608">
        <v>42.357914000000001</v>
      </c>
      <c r="AF608">
        <v>36</v>
      </c>
      <c r="AG608">
        <v>19.399999999999999</v>
      </c>
      <c r="AH608">
        <v>25.7</v>
      </c>
      <c r="AI608">
        <v>18.899999999999999</v>
      </c>
      <c r="AJ608">
        <v>0.1</v>
      </c>
      <c r="AK608">
        <v>0</v>
      </c>
      <c r="AL608">
        <v>0</v>
      </c>
      <c r="AM608">
        <v>2.94</v>
      </c>
      <c r="AN608">
        <v>36.256999999999998</v>
      </c>
      <c r="AO608">
        <v>0.59899999999999998</v>
      </c>
      <c r="AP608">
        <v>23.114000000000001</v>
      </c>
      <c r="AQ608">
        <v>0.3</v>
      </c>
      <c r="AR608">
        <v>0</v>
      </c>
      <c r="AS608">
        <v>31.687999999999999</v>
      </c>
      <c r="AT608">
        <v>39.6</v>
      </c>
      <c r="AU608">
        <v>21.34</v>
      </c>
      <c r="AV608">
        <v>28.27</v>
      </c>
      <c r="AW608">
        <v>20.79</v>
      </c>
      <c r="AX608">
        <v>0.11</v>
      </c>
      <c r="AY608">
        <v>0</v>
      </c>
      <c r="AZ608">
        <v>0</v>
      </c>
      <c r="BA608">
        <v>585</v>
      </c>
      <c r="BB608">
        <v>0</v>
      </c>
      <c r="BC608" t="s">
        <v>74</v>
      </c>
      <c r="BD608">
        <v>0</v>
      </c>
      <c r="BE608" t="s">
        <v>68</v>
      </c>
      <c r="BF608" t="s">
        <v>75</v>
      </c>
      <c r="BG608">
        <v>1.1399999999999999</v>
      </c>
      <c r="BH608">
        <v>0</v>
      </c>
      <c r="BI608" s="1">
        <v>45822.604575381942</v>
      </c>
      <c r="BJ608">
        <v>3.6</v>
      </c>
      <c r="BK608">
        <v>0.93110000000000004</v>
      </c>
      <c r="BL608" s="36">
        <f>HLOOKUP($A608,차량별코스!$E$1:$AZ$20,_xlfn.XLOOKUP(탕데이터!$I608,차량별코스!$D$2:$D$20,차량별코스!$A$2:$A$20),0)</f>
        <v>8</v>
      </c>
      <c r="BM608">
        <f t="shared" si="139"/>
        <v>2729.2379999999998</v>
      </c>
      <c r="BN608">
        <f t="shared" si="140"/>
        <v>360.86200000000002</v>
      </c>
      <c r="BO608">
        <f>IF(COUNTIFS($BL$2:$BL608,$BL608,$O$2:$O608,$O608,$G$2:$G608,$G608)=1,_xlfn.MAXIFS($BO$2:$BO607,$O$2:$O607,$O608,$G$2:$G607,$G608)+1,_xlfn.MAXIFS($BO$2:$BO607,$O$2:$O607,$O608,$G$2:$G607,$G608))</f>
        <v>5</v>
      </c>
      <c r="BP608">
        <f t="shared" si="141"/>
        <v>820.79999999999973</v>
      </c>
      <c r="BQ608">
        <f t="shared" si="142"/>
        <v>1295.9199999999998</v>
      </c>
      <c r="BR608">
        <f t="shared" si="143"/>
        <v>1716.76</v>
      </c>
      <c r="BS608">
        <f t="shared" si="144"/>
        <v>1262.5199999999998</v>
      </c>
      <c r="BT608">
        <f t="shared" si="145"/>
        <v>6.68</v>
      </c>
      <c r="BU608">
        <f t="shared" si="146"/>
        <v>0</v>
      </c>
      <c r="BV608">
        <f t="shared" si="147"/>
        <v>0</v>
      </c>
      <c r="BW608">
        <f t="shared" si="148"/>
        <v>5102.6799999999994</v>
      </c>
      <c r="BX608">
        <f t="shared" si="149"/>
        <v>8027</v>
      </c>
      <c r="BY608" t="str">
        <f t="shared" si="150"/>
        <v>직행1</v>
      </c>
      <c r="BZ608">
        <f t="shared" si="151"/>
        <v>8</v>
      </c>
    </row>
    <row r="609" spans="1:78" x14ac:dyDescent="0.3">
      <c r="A609" s="32">
        <f t="shared" si="138"/>
        <v>45818</v>
      </c>
      <c r="B609" s="1">
        <v>45818.555243055554</v>
      </c>
      <c r="C609" t="s">
        <v>60</v>
      </c>
      <c r="D609" t="s">
        <v>60</v>
      </c>
      <c r="E609" t="s">
        <v>60</v>
      </c>
      <c r="F609" t="s">
        <v>61</v>
      </c>
      <c r="G609" t="s">
        <v>62</v>
      </c>
      <c r="H609" t="s">
        <v>63</v>
      </c>
      <c r="I609" t="s">
        <v>81</v>
      </c>
      <c r="J609" t="s">
        <v>65</v>
      </c>
      <c r="K609" t="s">
        <v>66</v>
      </c>
      <c r="L609">
        <v>19</v>
      </c>
      <c r="M609">
        <v>8</v>
      </c>
      <c r="N609">
        <v>168</v>
      </c>
      <c r="O609">
        <v>8027</v>
      </c>
      <c r="P609" t="s">
        <v>268</v>
      </c>
      <c r="Q609" s="1">
        <v>45786.607561493052</v>
      </c>
      <c r="R609">
        <v>58.402000000000001</v>
      </c>
      <c r="S609">
        <v>18.766999999999999</v>
      </c>
      <c r="T609">
        <v>3.1120000000000001</v>
      </c>
      <c r="U609">
        <v>7014</v>
      </c>
      <c r="V609">
        <v>68</v>
      </c>
      <c r="W609">
        <v>2138</v>
      </c>
      <c r="X609">
        <v>2084</v>
      </c>
      <c r="Y609">
        <v>0</v>
      </c>
      <c r="Z609">
        <v>8</v>
      </c>
      <c r="AA609">
        <v>2</v>
      </c>
      <c r="AB609">
        <v>300</v>
      </c>
      <c r="AC609">
        <v>80</v>
      </c>
      <c r="AD609">
        <v>29.98</v>
      </c>
      <c r="AE609">
        <v>43.728571000000002</v>
      </c>
      <c r="AF609">
        <v>93.5</v>
      </c>
      <c r="AG609">
        <v>1.7</v>
      </c>
      <c r="AH609">
        <v>2.9</v>
      </c>
      <c r="AI609">
        <v>1.9</v>
      </c>
      <c r="AJ609">
        <v>0</v>
      </c>
      <c r="AK609">
        <v>0</v>
      </c>
      <c r="AL609">
        <v>0</v>
      </c>
      <c r="AM609">
        <v>2.73</v>
      </c>
      <c r="AN609">
        <v>41.140999999999998</v>
      </c>
      <c r="AO609">
        <v>0.96899999999999997</v>
      </c>
      <c r="AP609">
        <v>30.481999999999999</v>
      </c>
      <c r="AQ609">
        <v>0.34200000000000003</v>
      </c>
      <c r="AR609">
        <v>0</v>
      </c>
      <c r="AS609">
        <v>13.698</v>
      </c>
      <c r="AT609">
        <v>109.083</v>
      </c>
      <c r="AU609">
        <v>1.9830000000000001</v>
      </c>
      <c r="AV609">
        <v>3.383</v>
      </c>
      <c r="AW609">
        <v>2.2170000000000001</v>
      </c>
      <c r="AX609">
        <v>0</v>
      </c>
      <c r="AY609">
        <v>0</v>
      </c>
      <c r="AZ609">
        <v>0</v>
      </c>
      <c r="BA609">
        <v>569</v>
      </c>
      <c r="BB609">
        <v>0</v>
      </c>
      <c r="BC609" t="s">
        <v>74</v>
      </c>
      <c r="BD609">
        <v>0</v>
      </c>
      <c r="BE609" t="s">
        <v>68</v>
      </c>
      <c r="BF609" t="s">
        <v>75</v>
      </c>
      <c r="BG609">
        <v>1.1399999999999999</v>
      </c>
      <c r="BH609">
        <v>0</v>
      </c>
      <c r="BI609" s="1">
        <v>45822.604575381942</v>
      </c>
      <c r="BJ609">
        <v>3.6</v>
      </c>
      <c r="BK609">
        <v>0.86439999999999995</v>
      </c>
      <c r="BL609" s="36">
        <f>HLOOKUP($A609,차량별코스!$E$1:$AZ$20,_xlfn.XLOOKUP(탕데이터!$I609,차량별코스!$D$2:$D$20,차량별코스!$A$2:$A$20),0)</f>
        <v>8</v>
      </c>
      <c r="BM609">
        <f t="shared" si="139"/>
        <v>2729.2379999999998</v>
      </c>
      <c r="BN609">
        <f t="shared" si="140"/>
        <v>360.86200000000002</v>
      </c>
      <c r="BO609">
        <f>IF(COUNTIFS($BL$2:$BL609,$BL609,$O$2:$O609,$O609,$G$2:$G609,$G609)=1,_xlfn.MAXIFS($BO$2:$BO608,$O$2:$O608,$O609,$G$2:$G608,$G609)+1,_xlfn.MAXIFS($BO$2:$BO608,$O$2:$O608,$O609,$G$2:$G608,$G609))</f>
        <v>5</v>
      </c>
      <c r="BP609">
        <f t="shared" si="141"/>
        <v>4352.09</v>
      </c>
      <c r="BQ609">
        <f t="shared" si="142"/>
        <v>119.23800000000001</v>
      </c>
      <c r="BR609">
        <f t="shared" si="143"/>
        <v>203.40599999999998</v>
      </c>
      <c r="BS609">
        <f t="shared" si="144"/>
        <v>133.26599999999999</v>
      </c>
      <c r="BT609">
        <f t="shared" si="145"/>
        <v>0</v>
      </c>
      <c r="BU609">
        <f t="shared" si="146"/>
        <v>0</v>
      </c>
      <c r="BV609">
        <f t="shared" si="147"/>
        <v>0</v>
      </c>
      <c r="BW609">
        <f t="shared" si="148"/>
        <v>4808</v>
      </c>
      <c r="BX609">
        <f t="shared" si="149"/>
        <v>8027</v>
      </c>
      <c r="BY609" t="str">
        <f t="shared" si="150"/>
        <v>직행1</v>
      </c>
      <c r="BZ609">
        <f t="shared" si="151"/>
        <v>8</v>
      </c>
    </row>
    <row r="610" spans="1:78" x14ac:dyDescent="0.3">
      <c r="A610" s="32">
        <f t="shared" si="138"/>
        <v>45818</v>
      </c>
      <c r="B610" s="1">
        <v>45818.642557870371</v>
      </c>
      <c r="C610" t="s">
        <v>60</v>
      </c>
      <c r="D610" t="s">
        <v>60</v>
      </c>
      <c r="E610" t="s">
        <v>60</v>
      </c>
      <c r="F610" t="s">
        <v>61</v>
      </c>
      <c r="G610" t="s">
        <v>62</v>
      </c>
      <c r="H610" t="s">
        <v>63</v>
      </c>
      <c r="I610" t="s">
        <v>81</v>
      </c>
      <c r="J610" t="s">
        <v>65</v>
      </c>
      <c r="K610" t="s">
        <v>66</v>
      </c>
      <c r="L610">
        <v>19</v>
      </c>
      <c r="M610">
        <v>8</v>
      </c>
      <c r="N610">
        <v>168</v>
      </c>
      <c r="O610">
        <v>8027</v>
      </c>
      <c r="P610" t="s">
        <v>268</v>
      </c>
      <c r="Q610" s="1">
        <v>45786.607561493052</v>
      </c>
      <c r="R610">
        <v>58.787999999999997</v>
      </c>
      <c r="S610">
        <v>15.867000000000001</v>
      </c>
      <c r="T610">
        <v>3.7050000000000001</v>
      </c>
      <c r="U610">
        <v>5433</v>
      </c>
      <c r="V610">
        <v>7</v>
      </c>
      <c r="W610">
        <v>1001</v>
      </c>
      <c r="X610">
        <v>2032</v>
      </c>
      <c r="Y610">
        <v>0</v>
      </c>
      <c r="Z610">
        <v>9</v>
      </c>
      <c r="AA610">
        <v>0</v>
      </c>
      <c r="AB610">
        <v>0</v>
      </c>
      <c r="AC610">
        <v>90</v>
      </c>
      <c r="AD610">
        <v>38.950000000000003</v>
      </c>
      <c r="AE610">
        <v>47.827511999999999</v>
      </c>
      <c r="AF610">
        <v>94.5</v>
      </c>
      <c r="AG610">
        <v>1.5</v>
      </c>
      <c r="AH610">
        <v>1.2</v>
      </c>
      <c r="AI610">
        <v>2.4</v>
      </c>
      <c r="AJ610">
        <v>0.4</v>
      </c>
      <c r="AK610">
        <v>0</v>
      </c>
      <c r="AL610">
        <v>0</v>
      </c>
      <c r="AM610">
        <v>3.25</v>
      </c>
      <c r="AN610">
        <v>37.201000000000001</v>
      </c>
      <c r="AO610">
        <v>0.129</v>
      </c>
      <c r="AP610">
        <v>18.423999999999999</v>
      </c>
      <c r="AQ610">
        <v>0.34</v>
      </c>
      <c r="AR610">
        <v>0</v>
      </c>
      <c r="AS610">
        <v>15.308999999999999</v>
      </c>
      <c r="AT610">
        <v>85.05</v>
      </c>
      <c r="AU610">
        <v>1.35</v>
      </c>
      <c r="AV610">
        <v>1.08</v>
      </c>
      <c r="AW610">
        <v>2.16</v>
      </c>
      <c r="AX610">
        <v>0.36</v>
      </c>
      <c r="AY610">
        <v>0</v>
      </c>
      <c r="AZ610">
        <v>0</v>
      </c>
      <c r="BA610">
        <v>573</v>
      </c>
      <c r="BB610">
        <v>0</v>
      </c>
      <c r="BC610" t="s">
        <v>74</v>
      </c>
      <c r="BD610">
        <v>0</v>
      </c>
      <c r="BE610" t="s">
        <v>68</v>
      </c>
      <c r="BF610" t="s">
        <v>75</v>
      </c>
      <c r="BG610">
        <v>1.1399999999999999</v>
      </c>
      <c r="BH610">
        <v>0</v>
      </c>
      <c r="BI610" s="1">
        <v>45822.604575381942</v>
      </c>
      <c r="BJ610">
        <v>3.6</v>
      </c>
      <c r="BK610">
        <v>1.0291999999999999</v>
      </c>
      <c r="BL610" s="36">
        <f>HLOOKUP($A610,차량별코스!$E$1:$AZ$20,_xlfn.XLOOKUP(탕데이터!$I610,차량별코스!$D$2:$D$20,차량별코스!$A$2:$A$20),0)</f>
        <v>8</v>
      </c>
      <c r="BM610">
        <f t="shared" si="139"/>
        <v>2729.2379999999998</v>
      </c>
      <c r="BN610">
        <f t="shared" si="140"/>
        <v>360.86200000000002</v>
      </c>
      <c r="BO610">
        <f>IF(COUNTIFS($BL$2:$BL610,$BL610,$O$2:$O610,$O610,$G$2:$G610,$G610)=1,_xlfn.MAXIFS($BO$2:$BO609,$O$2:$O609,$O610,$G$2:$G609,$G610)+1,_xlfn.MAXIFS($BO$2:$BO609,$O$2:$O609,$O610,$G$2:$G609,$G610))</f>
        <v>5</v>
      </c>
      <c r="BP610">
        <f t="shared" si="141"/>
        <v>4126.1849999999995</v>
      </c>
      <c r="BQ610">
        <f t="shared" si="142"/>
        <v>81.49499999999999</v>
      </c>
      <c r="BR610">
        <f t="shared" si="143"/>
        <v>65.195999999999998</v>
      </c>
      <c r="BS610">
        <f t="shared" si="144"/>
        <v>130.392</v>
      </c>
      <c r="BT610">
        <f t="shared" si="145"/>
        <v>21.731999999999999</v>
      </c>
      <c r="BU610">
        <f t="shared" si="146"/>
        <v>0</v>
      </c>
      <c r="BV610">
        <f t="shared" si="147"/>
        <v>0</v>
      </c>
      <c r="BW610">
        <f t="shared" si="148"/>
        <v>4424.9999999999991</v>
      </c>
      <c r="BX610">
        <f t="shared" si="149"/>
        <v>8027</v>
      </c>
      <c r="BY610" t="str">
        <f t="shared" si="150"/>
        <v>직행1</v>
      </c>
      <c r="BZ610">
        <f t="shared" si="151"/>
        <v>8</v>
      </c>
    </row>
    <row r="611" spans="1:78" x14ac:dyDescent="0.3">
      <c r="A611" s="32">
        <f t="shared" si="138"/>
        <v>45818</v>
      </c>
      <c r="B611" s="1">
        <v>45818.772106481483</v>
      </c>
      <c r="C611" t="s">
        <v>60</v>
      </c>
      <c r="D611" t="s">
        <v>60</v>
      </c>
      <c r="E611" t="s">
        <v>60</v>
      </c>
      <c r="F611" t="s">
        <v>61</v>
      </c>
      <c r="G611" t="s">
        <v>62</v>
      </c>
      <c r="H611" t="s">
        <v>63</v>
      </c>
      <c r="I611" t="s">
        <v>81</v>
      </c>
      <c r="J611" t="s">
        <v>65</v>
      </c>
      <c r="K611" t="s">
        <v>66</v>
      </c>
      <c r="L611">
        <v>19</v>
      </c>
      <c r="M611">
        <v>8</v>
      </c>
      <c r="N611">
        <v>168</v>
      </c>
      <c r="O611">
        <v>8027</v>
      </c>
      <c r="P611" t="s">
        <v>268</v>
      </c>
      <c r="Q611" s="1">
        <v>45786.607561493052</v>
      </c>
      <c r="R611">
        <v>125.074</v>
      </c>
      <c r="S611">
        <v>33.15</v>
      </c>
      <c r="T611">
        <v>3.7730000000000001</v>
      </c>
      <c r="U611">
        <v>12011</v>
      </c>
      <c r="V611">
        <v>3</v>
      </c>
      <c r="W611">
        <v>2841</v>
      </c>
      <c r="X611">
        <v>4358</v>
      </c>
      <c r="Y611">
        <v>0</v>
      </c>
      <c r="Z611">
        <v>47</v>
      </c>
      <c r="AA611">
        <v>2</v>
      </c>
      <c r="AB611">
        <v>202</v>
      </c>
      <c r="AC611">
        <v>102</v>
      </c>
      <c r="AD611">
        <v>37.49</v>
      </c>
      <c r="AE611">
        <v>49.118181999999997</v>
      </c>
      <c r="AF611">
        <v>86.7</v>
      </c>
      <c r="AG611">
        <v>3.2</v>
      </c>
      <c r="AH611">
        <v>3.9</v>
      </c>
      <c r="AI611">
        <v>5.0999999999999996</v>
      </c>
      <c r="AJ611">
        <v>1</v>
      </c>
      <c r="AK611">
        <v>0</v>
      </c>
      <c r="AL611">
        <v>0</v>
      </c>
      <c r="AM611">
        <v>3.31</v>
      </c>
      <c r="AN611">
        <v>37.548000000000002</v>
      </c>
      <c r="AO611">
        <v>2.5000000000000001E-2</v>
      </c>
      <c r="AP611">
        <v>23.652999999999999</v>
      </c>
      <c r="AQ611">
        <v>0.34399999999999997</v>
      </c>
      <c r="AR611">
        <v>0</v>
      </c>
      <c r="AS611">
        <v>37.578000000000003</v>
      </c>
      <c r="AT611">
        <v>173.4</v>
      </c>
      <c r="AU611">
        <v>6.4</v>
      </c>
      <c r="AV611">
        <v>7.8</v>
      </c>
      <c r="AW611">
        <v>10.199999999999999</v>
      </c>
      <c r="AX611">
        <v>2</v>
      </c>
      <c r="AY611">
        <v>0</v>
      </c>
      <c r="AZ611">
        <v>0</v>
      </c>
      <c r="BA611">
        <v>1221</v>
      </c>
      <c r="BB611">
        <v>0</v>
      </c>
      <c r="BC611" t="s">
        <v>74</v>
      </c>
      <c r="BD611">
        <v>0</v>
      </c>
      <c r="BE611" t="s">
        <v>68</v>
      </c>
      <c r="BF611" t="s">
        <v>75</v>
      </c>
      <c r="BG611">
        <v>1.1399999999999999</v>
      </c>
      <c r="BH611">
        <v>0</v>
      </c>
      <c r="BI611" s="1">
        <v>45822.604575381942</v>
      </c>
      <c r="BJ611">
        <v>3.6</v>
      </c>
      <c r="BK611">
        <v>1.048</v>
      </c>
      <c r="BL611" s="36">
        <f>HLOOKUP($A611,차량별코스!$E$1:$AZ$20,_xlfn.XLOOKUP(탕데이터!$I611,차량별코스!$D$2:$D$20,차량별코스!$A$2:$A$20),0)</f>
        <v>8</v>
      </c>
      <c r="BM611">
        <f t="shared" si="139"/>
        <v>2729.2379999999998</v>
      </c>
      <c r="BN611">
        <f t="shared" si="140"/>
        <v>360.86200000000002</v>
      </c>
      <c r="BO611">
        <f>IF(COUNTIFS($BL$2:$BL611,$BL611,$O$2:$O611,$O611,$G$2:$G611,$G611)=1,_xlfn.MAXIFS($BO$2:$BO610,$O$2:$O610,$O611,$G$2:$G610,$G611)+1,_xlfn.MAXIFS($BO$2:$BO610,$O$2:$O610,$O611,$G$2:$G610,$G611))</f>
        <v>5</v>
      </c>
      <c r="BP611">
        <f t="shared" si="141"/>
        <v>7569.5370000000003</v>
      </c>
      <c r="BQ611">
        <f t="shared" si="142"/>
        <v>384.35200000000003</v>
      </c>
      <c r="BR611">
        <f t="shared" si="143"/>
        <v>468.42899999999997</v>
      </c>
      <c r="BS611">
        <f t="shared" si="144"/>
        <v>612.56099999999992</v>
      </c>
      <c r="BT611">
        <f t="shared" si="145"/>
        <v>120.11</v>
      </c>
      <c r="BU611">
        <f t="shared" si="146"/>
        <v>0</v>
      </c>
      <c r="BV611">
        <f t="shared" si="147"/>
        <v>0</v>
      </c>
      <c r="BW611">
        <f t="shared" si="148"/>
        <v>9154.9889999999996</v>
      </c>
      <c r="BX611">
        <f t="shared" si="149"/>
        <v>8027</v>
      </c>
      <c r="BY611" t="str">
        <f t="shared" si="150"/>
        <v>직행1</v>
      </c>
      <c r="BZ611">
        <f t="shared" si="151"/>
        <v>8</v>
      </c>
    </row>
    <row r="612" spans="1:78" x14ac:dyDescent="0.3">
      <c r="A612" s="32">
        <f t="shared" si="138"/>
        <v>45819</v>
      </c>
      <c r="B612" s="1">
        <v>45819.394814814812</v>
      </c>
      <c r="C612" t="s">
        <v>60</v>
      </c>
      <c r="D612" t="s">
        <v>60</v>
      </c>
      <c r="E612" t="s">
        <v>60</v>
      </c>
      <c r="F612" t="s">
        <v>61</v>
      </c>
      <c r="G612" t="s">
        <v>62</v>
      </c>
      <c r="H612" t="s">
        <v>63</v>
      </c>
      <c r="I612" t="s">
        <v>81</v>
      </c>
      <c r="J612" t="s">
        <v>65</v>
      </c>
      <c r="K612" t="s">
        <v>66</v>
      </c>
      <c r="L612">
        <v>19</v>
      </c>
      <c r="M612">
        <v>8</v>
      </c>
      <c r="N612">
        <v>168</v>
      </c>
      <c r="O612">
        <v>8027</v>
      </c>
      <c r="P612" t="s">
        <v>268</v>
      </c>
      <c r="Q612" s="1">
        <v>45786.607561493052</v>
      </c>
      <c r="R612">
        <v>134.346</v>
      </c>
      <c r="S612">
        <v>37.896999999999998</v>
      </c>
      <c r="T612">
        <v>3.5449999999999999</v>
      </c>
      <c r="U612">
        <v>13709</v>
      </c>
      <c r="V612">
        <v>91</v>
      </c>
      <c r="W612">
        <v>3473</v>
      </c>
      <c r="X612">
        <v>4511</v>
      </c>
      <c r="Y612">
        <v>0</v>
      </c>
      <c r="Z612">
        <v>15</v>
      </c>
      <c r="AA612">
        <v>2</v>
      </c>
      <c r="AB612">
        <v>799</v>
      </c>
      <c r="AC612">
        <v>90</v>
      </c>
      <c r="AD612">
        <v>35.28</v>
      </c>
      <c r="AE612">
        <v>47.673288999999997</v>
      </c>
      <c r="AF612">
        <v>62.7</v>
      </c>
      <c r="AG612">
        <v>9.3000000000000007</v>
      </c>
      <c r="AH612">
        <v>11.3</v>
      </c>
      <c r="AI612">
        <v>15.6</v>
      </c>
      <c r="AJ612">
        <v>1.2</v>
      </c>
      <c r="AK612">
        <v>0</v>
      </c>
      <c r="AL612">
        <v>0</v>
      </c>
      <c r="AM612">
        <v>3.11</v>
      </c>
      <c r="AN612">
        <v>38.944000000000003</v>
      </c>
      <c r="AO612">
        <v>0.66400000000000003</v>
      </c>
      <c r="AP612">
        <v>25.334</v>
      </c>
      <c r="AQ612">
        <v>0.33500000000000002</v>
      </c>
      <c r="AR612">
        <v>0</v>
      </c>
      <c r="AS612">
        <v>11.164999999999999</v>
      </c>
      <c r="AT612">
        <v>143.16499999999999</v>
      </c>
      <c r="AU612">
        <v>21.234999999999999</v>
      </c>
      <c r="AV612">
        <v>25.802</v>
      </c>
      <c r="AW612">
        <v>35.619999999999997</v>
      </c>
      <c r="AX612">
        <v>2.74</v>
      </c>
      <c r="AY612">
        <v>0</v>
      </c>
      <c r="AZ612">
        <v>0</v>
      </c>
      <c r="BA612">
        <v>1320</v>
      </c>
      <c r="BB612">
        <v>0</v>
      </c>
      <c r="BC612" t="s">
        <v>74</v>
      </c>
      <c r="BD612">
        <v>0</v>
      </c>
      <c r="BE612" t="s">
        <v>68</v>
      </c>
      <c r="BF612" t="s">
        <v>75</v>
      </c>
      <c r="BG612">
        <v>1.1399999999999999</v>
      </c>
      <c r="BH612">
        <v>0</v>
      </c>
      <c r="BI612" s="1">
        <v>45822.604575381942</v>
      </c>
      <c r="BJ612">
        <v>3.6</v>
      </c>
      <c r="BK612">
        <v>0.98470000000000002</v>
      </c>
      <c r="BL612" s="36">
        <f>HLOOKUP($A612,차량별코스!$E$1:$AZ$20,_xlfn.XLOOKUP(탕데이터!$I612,차량별코스!$D$2:$D$20,차량별코스!$A$2:$A$20),0)</f>
        <v>9</v>
      </c>
      <c r="BM612">
        <f t="shared" si="139"/>
        <v>2729.2379999999998</v>
      </c>
      <c r="BN612">
        <f t="shared" si="140"/>
        <v>330.67</v>
      </c>
      <c r="BO612">
        <f>IF(COUNTIFS($BL$2:$BL612,$BL612,$O$2:$O612,$O612,$G$2:$G612,$G612)=1,_xlfn.MAXIFS($BO$2:$BO611,$O$2:$O611,$O612,$G$2:$G611,$G612)+1,_xlfn.MAXIFS($BO$2:$BO611,$O$2:$O611,$O612,$G$2:$G611,$G612))</f>
        <v>6</v>
      </c>
      <c r="BP612">
        <f t="shared" si="141"/>
        <v>5031.5429999999997</v>
      </c>
      <c r="BQ612">
        <f t="shared" si="142"/>
        <v>1274.9370000000001</v>
      </c>
      <c r="BR612">
        <f t="shared" si="143"/>
        <v>1549.117</v>
      </c>
      <c r="BS612">
        <f t="shared" si="144"/>
        <v>2138.6039999999998</v>
      </c>
      <c r="BT612">
        <f t="shared" si="145"/>
        <v>164.50800000000001</v>
      </c>
      <c r="BU612">
        <f t="shared" si="146"/>
        <v>0</v>
      </c>
      <c r="BV612">
        <f t="shared" si="147"/>
        <v>0</v>
      </c>
      <c r="BW612">
        <f t="shared" si="148"/>
        <v>10158.708999999999</v>
      </c>
      <c r="BX612">
        <f t="shared" si="149"/>
        <v>8027</v>
      </c>
      <c r="BY612" t="str">
        <f t="shared" si="150"/>
        <v>직행1</v>
      </c>
      <c r="BZ612">
        <f t="shared" si="151"/>
        <v>9</v>
      </c>
    </row>
    <row r="613" spans="1:78" x14ac:dyDescent="0.3">
      <c r="A613" s="32">
        <f t="shared" si="138"/>
        <v>45819</v>
      </c>
      <c r="B613" s="1">
        <v>45819.60597222222</v>
      </c>
      <c r="C613" t="s">
        <v>60</v>
      </c>
      <c r="D613" t="s">
        <v>60</v>
      </c>
      <c r="E613" t="s">
        <v>60</v>
      </c>
      <c r="F613" t="s">
        <v>61</v>
      </c>
      <c r="G613" t="s">
        <v>62</v>
      </c>
      <c r="H613" t="s">
        <v>63</v>
      </c>
      <c r="I613" t="s">
        <v>81</v>
      </c>
      <c r="J613" t="s">
        <v>65</v>
      </c>
      <c r="K613" t="s">
        <v>66</v>
      </c>
      <c r="L613">
        <v>19</v>
      </c>
      <c r="M613">
        <v>8</v>
      </c>
      <c r="N613">
        <v>168</v>
      </c>
      <c r="O613">
        <v>8027</v>
      </c>
      <c r="P613" t="s">
        <v>268</v>
      </c>
      <c r="Q613" s="1">
        <v>45786.607561493052</v>
      </c>
      <c r="R613">
        <v>137.56100000000001</v>
      </c>
      <c r="S613">
        <v>41.322000000000003</v>
      </c>
      <c r="T613">
        <v>3.3290000000000002</v>
      </c>
      <c r="U613">
        <v>14969</v>
      </c>
      <c r="V613">
        <v>7</v>
      </c>
      <c r="W613">
        <v>4053</v>
      </c>
      <c r="X613">
        <v>4559</v>
      </c>
      <c r="Y613">
        <v>0</v>
      </c>
      <c r="Z613">
        <v>38</v>
      </c>
      <c r="AA613">
        <v>1</v>
      </c>
      <c r="AB613">
        <v>204</v>
      </c>
      <c r="AC613">
        <v>99</v>
      </c>
      <c r="AD613">
        <v>33.08</v>
      </c>
      <c r="AE613">
        <v>45.395504000000003</v>
      </c>
      <c r="AF613">
        <v>17.100000000000001</v>
      </c>
      <c r="AG613">
        <v>23.2</v>
      </c>
      <c r="AH613">
        <v>25.8</v>
      </c>
      <c r="AI613">
        <v>29.8</v>
      </c>
      <c r="AJ613">
        <v>4</v>
      </c>
      <c r="AK613">
        <v>0</v>
      </c>
      <c r="AL613">
        <v>0</v>
      </c>
      <c r="AM613">
        <v>2.92</v>
      </c>
      <c r="AN613">
        <v>39.654000000000003</v>
      </c>
      <c r="AO613">
        <v>4.7E-2</v>
      </c>
      <c r="AP613">
        <v>27.076000000000001</v>
      </c>
      <c r="AQ613">
        <v>0.32700000000000001</v>
      </c>
      <c r="AR613">
        <v>0</v>
      </c>
      <c r="AS613">
        <v>27.623999999999999</v>
      </c>
      <c r="AT613">
        <v>42.465000000000003</v>
      </c>
      <c r="AU613">
        <v>57.613</v>
      </c>
      <c r="AV613">
        <v>64.069999999999993</v>
      </c>
      <c r="AW613">
        <v>74.003</v>
      </c>
      <c r="AX613">
        <v>9.9329999999999998</v>
      </c>
      <c r="AY613">
        <v>0</v>
      </c>
      <c r="AZ613">
        <v>0</v>
      </c>
      <c r="BA613">
        <v>1348</v>
      </c>
      <c r="BB613">
        <v>0</v>
      </c>
      <c r="BC613" t="s">
        <v>74</v>
      </c>
      <c r="BD613">
        <v>0</v>
      </c>
      <c r="BE613" t="s">
        <v>68</v>
      </c>
      <c r="BF613" t="s">
        <v>75</v>
      </c>
      <c r="BG613">
        <v>1.1399999999999999</v>
      </c>
      <c r="BH613">
        <v>0</v>
      </c>
      <c r="BI613" s="1">
        <v>45822.604575381942</v>
      </c>
      <c r="BJ613">
        <v>3.6</v>
      </c>
      <c r="BK613">
        <v>0.92469999999999997</v>
      </c>
      <c r="BL613" s="36">
        <f>HLOOKUP($A613,차량별코스!$E$1:$AZ$20,_xlfn.XLOOKUP(탕데이터!$I613,차량별코스!$D$2:$D$20,차량별코스!$A$2:$A$20),0)</f>
        <v>9</v>
      </c>
      <c r="BM613">
        <f t="shared" si="139"/>
        <v>2729.2379999999998</v>
      </c>
      <c r="BN613">
        <f t="shared" si="140"/>
        <v>330.67</v>
      </c>
      <c r="BO613">
        <f>IF(COUNTIFS($BL$2:$BL613,$BL613,$O$2:$O613,$O613,$G$2:$G613,$G613)=1,_xlfn.MAXIFS($BO$2:$BO612,$O$2:$O612,$O613,$G$2:$G612,$G613)+1,_xlfn.MAXIFS($BO$2:$BO612,$O$2:$O612,$O613,$G$2:$G612,$G613))</f>
        <v>6</v>
      </c>
      <c r="BP613">
        <f t="shared" si="141"/>
        <v>-1500.3009999999999</v>
      </c>
      <c r="BQ613">
        <f t="shared" si="142"/>
        <v>3472.8079999999995</v>
      </c>
      <c r="BR613">
        <f t="shared" si="143"/>
        <v>3862.002</v>
      </c>
      <c r="BS613">
        <f t="shared" si="144"/>
        <v>4460.7619999999997</v>
      </c>
      <c r="BT613">
        <f t="shared" si="145"/>
        <v>598.76</v>
      </c>
      <c r="BU613">
        <f t="shared" si="146"/>
        <v>0</v>
      </c>
      <c r="BV613">
        <f t="shared" si="147"/>
        <v>0</v>
      </c>
      <c r="BW613">
        <f t="shared" si="148"/>
        <v>10894.031000000001</v>
      </c>
      <c r="BX613">
        <f t="shared" si="149"/>
        <v>8027</v>
      </c>
      <c r="BY613" t="str">
        <f t="shared" si="150"/>
        <v>직행1</v>
      </c>
      <c r="BZ613">
        <f t="shared" si="151"/>
        <v>9</v>
      </c>
    </row>
    <row r="614" spans="1:78" x14ac:dyDescent="0.3">
      <c r="A614" s="32">
        <f t="shared" si="138"/>
        <v>45819</v>
      </c>
      <c r="B614" s="1">
        <v>45819.839861111112</v>
      </c>
      <c r="C614" t="s">
        <v>60</v>
      </c>
      <c r="D614" t="s">
        <v>60</v>
      </c>
      <c r="E614" t="s">
        <v>60</v>
      </c>
      <c r="F614" t="s">
        <v>61</v>
      </c>
      <c r="G614" t="s">
        <v>62</v>
      </c>
      <c r="H614" t="s">
        <v>63</v>
      </c>
      <c r="I614" t="s">
        <v>81</v>
      </c>
      <c r="J614" t="s">
        <v>65</v>
      </c>
      <c r="K614" t="s">
        <v>66</v>
      </c>
      <c r="L614">
        <v>19</v>
      </c>
      <c r="M614">
        <v>8</v>
      </c>
      <c r="N614">
        <v>168</v>
      </c>
      <c r="O614">
        <v>8027</v>
      </c>
      <c r="P614" t="s">
        <v>268</v>
      </c>
      <c r="Q614" s="1">
        <v>45786.607561493052</v>
      </c>
      <c r="R614">
        <v>58.762999999999998</v>
      </c>
      <c r="S614">
        <v>15.161</v>
      </c>
      <c r="T614">
        <v>3.8759999999999999</v>
      </c>
      <c r="U614">
        <v>5653</v>
      </c>
      <c r="V614">
        <v>46</v>
      </c>
      <c r="W614">
        <v>1129</v>
      </c>
      <c r="X614">
        <v>1913</v>
      </c>
      <c r="Y614">
        <v>0</v>
      </c>
      <c r="Z614">
        <v>5</v>
      </c>
      <c r="AA614">
        <v>0</v>
      </c>
      <c r="AB614">
        <v>0</v>
      </c>
      <c r="AC614">
        <v>98</v>
      </c>
      <c r="AD614">
        <v>37.42</v>
      </c>
      <c r="AE614">
        <v>47.241352999999997</v>
      </c>
      <c r="AF614">
        <v>91.6</v>
      </c>
      <c r="AG614">
        <v>2.2999999999999998</v>
      </c>
      <c r="AH614">
        <v>2.1</v>
      </c>
      <c r="AI614">
        <v>3.7</v>
      </c>
      <c r="AJ614">
        <v>0.3</v>
      </c>
      <c r="AK614">
        <v>0</v>
      </c>
      <c r="AL614">
        <v>0</v>
      </c>
      <c r="AM614">
        <v>3.4</v>
      </c>
      <c r="AN614">
        <v>34.658999999999999</v>
      </c>
      <c r="AO614">
        <v>0.81399999999999995</v>
      </c>
      <c r="AP614">
        <v>19.972000000000001</v>
      </c>
      <c r="AQ614">
        <v>0.32300000000000001</v>
      </c>
      <c r="AR614">
        <v>0</v>
      </c>
      <c r="AS614">
        <v>8.5090000000000003</v>
      </c>
      <c r="AT614">
        <v>85.492999999999995</v>
      </c>
      <c r="AU614">
        <v>2.1469999999999998</v>
      </c>
      <c r="AV614">
        <v>1.96</v>
      </c>
      <c r="AW614">
        <v>3.4529999999999998</v>
      </c>
      <c r="AX614">
        <v>0.28000000000000003</v>
      </c>
      <c r="AY614">
        <v>0</v>
      </c>
      <c r="AZ614">
        <v>0</v>
      </c>
      <c r="BA614">
        <v>574</v>
      </c>
      <c r="BB614">
        <v>0</v>
      </c>
      <c r="BC614" t="s">
        <v>74</v>
      </c>
      <c r="BD614">
        <v>0</v>
      </c>
      <c r="BE614" t="s">
        <v>68</v>
      </c>
      <c r="BF614" t="s">
        <v>75</v>
      </c>
      <c r="BG614">
        <v>1.1399999999999999</v>
      </c>
      <c r="BH614">
        <v>0</v>
      </c>
      <c r="BI614" s="1">
        <v>45822.604575381942</v>
      </c>
      <c r="BJ614">
        <v>3.6</v>
      </c>
      <c r="BK614">
        <v>1.0766</v>
      </c>
      <c r="BL614" s="36">
        <f>HLOOKUP($A614,차량별코스!$E$1:$AZ$20,_xlfn.XLOOKUP(탕데이터!$I614,차량별코스!$D$2:$D$20,차량별코스!$A$2:$A$20),0)</f>
        <v>9</v>
      </c>
      <c r="BM614">
        <f t="shared" si="139"/>
        <v>2729.2379999999998</v>
      </c>
      <c r="BN614">
        <f t="shared" si="140"/>
        <v>330.67</v>
      </c>
      <c r="BO614">
        <f>IF(COUNTIFS($BL$2:$BL614,$BL614,$O$2:$O614,$O614,$G$2:$G614,$G614)=1,_xlfn.MAXIFS($BO$2:$BO613,$O$2:$O613,$O614,$G$2:$G613,$G614)+1,_xlfn.MAXIFS($BO$2:$BO613,$O$2:$O613,$O614,$G$2:$G613,$G614))</f>
        <v>6</v>
      </c>
      <c r="BP614">
        <f t="shared" si="141"/>
        <v>4003.1479999999992</v>
      </c>
      <c r="BQ614">
        <f t="shared" si="142"/>
        <v>130.01900000000001</v>
      </c>
      <c r="BR614">
        <f t="shared" si="143"/>
        <v>118.71300000000001</v>
      </c>
      <c r="BS614">
        <f t="shared" si="144"/>
        <v>209.16100000000003</v>
      </c>
      <c r="BT614">
        <f t="shared" si="145"/>
        <v>16.959</v>
      </c>
      <c r="BU614">
        <f t="shared" si="146"/>
        <v>0</v>
      </c>
      <c r="BV614">
        <f t="shared" si="147"/>
        <v>0</v>
      </c>
      <c r="BW614">
        <f t="shared" si="148"/>
        <v>4477.9999999999991</v>
      </c>
      <c r="BX614">
        <f t="shared" si="149"/>
        <v>8027</v>
      </c>
      <c r="BY614" t="str">
        <f t="shared" si="150"/>
        <v>직행1</v>
      </c>
      <c r="BZ614">
        <f t="shared" si="151"/>
        <v>9</v>
      </c>
    </row>
    <row r="615" spans="1:78" x14ac:dyDescent="0.3">
      <c r="A615" s="32">
        <f t="shared" ref="A615:A678" si="152">DATE(YEAR(B615),MONTH(B615),DAY(B615))</f>
        <v>45820</v>
      </c>
      <c r="B615" s="1">
        <v>45820.303530092591</v>
      </c>
      <c r="C615" t="s">
        <v>60</v>
      </c>
      <c r="D615" t="s">
        <v>60</v>
      </c>
      <c r="E615" t="s">
        <v>60</v>
      </c>
      <c r="F615" t="s">
        <v>61</v>
      </c>
      <c r="G615" t="s">
        <v>62</v>
      </c>
      <c r="H615" t="s">
        <v>63</v>
      </c>
      <c r="I615" t="s">
        <v>81</v>
      </c>
      <c r="J615" t="s">
        <v>65</v>
      </c>
      <c r="K615" t="s">
        <v>66</v>
      </c>
      <c r="L615">
        <v>19</v>
      </c>
      <c r="M615">
        <v>8</v>
      </c>
      <c r="N615">
        <v>168</v>
      </c>
      <c r="O615">
        <v>8027</v>
      </c>
      <c r="P615" t="s">
        <v>268</v>
      </c>
      <c r="Q615" s="1">
        <v>45786.607561493052</v>
      </c>
      <c r="R615">
        <v>46.86</v>
      </c>
      <c r="S615">
        <v>13.347</v>
      </c>
      <c r="T615">
        <v>3.5110000000000001</v>
      </c>
      <c r="U615">
        <v>4438</v>
      </c>
      <c r="V615">
        <v>174</v>
      </c>
      <c r="W615">
        <v>673</v>
      </c>
      <c r="X615">
        <v>1631</v>
      </c>
      <c r="Y615">
        <v>0</v>
      </c>
      <c r="Z615">
        <v>4</v>
      </c>
      <c r="AA615">
        <v>0</v>
      </c>
      <c r="AB615">
        <v>0</v>
      </c>
      <c r="AC615">
        <v>87</v>
      </c>
      <c r="AD615">
        <v>38.01</v>
      </c>
      <c r="AE615">
        <v>46.977443000000001</v>
      </c>
      <c r="AF615">
        <v>92</v>
      </c>
      <c r="AG615">
        <v>2</v>
      </c>
      <c r="AH615">
        <v>2.7</v>
      </c>
      <c r="AI615">
        <v>2.9</v>
      </c>
      <c r="AJ615">
        <v>0.3</v>
      </c>
      <c r="AK615">
        <v>0</v>
      </c>
      <c r="AL615">
        <v>0</v>
      </c>
      <c r="AM615">
        <v>3.08</v>
      </c>
      <c r="AN615">
        <v>38.726999999999997</v>
      </c>
      <c r="AO615">
        <v>3.9209999999999998</v>
      </c>
      <c r="AP615">
        <v>15.164</v>
      </c>
      <c r="AQ615">
        <v>0.34100000000000003</v>
      </c>
      <c r="AR615">
        <v>0</v>
      </c>
      <c r="AS615">
        <v>8.5359999999999996</v>
      </c>
      <c r="AT615">
        <v>67.466999999999999</v>
      </c>
      <c r="AU615">
        <v>1.4670000000000001</v>
      </c>
      <c r="AV615">
        <v>1.98</v>
      </c>
      <c r="AW615">
        <v>2.1269999999999998</v>
      </c>
      <c r="AX615">
        <v>0.22</v>
      </c>
      <c r="AY615">
        <v>0</v>
      </c>
      <c r="AZ615">
        <v>0</v>
      </c>
      <c r="BA615">
        <v>450</v>
      </c>
      <c r="BB615">
        <v>0</v>
      </c>
      <c r="BC615" t="s">
        <v>74</v>
      </c>
      <c r="BD615">
        <v>0</v>
      </c>
      <c r="BE615" t="s">
        <v>68</v>
      </c>
      <c r="BF615" t="s">
        <v>75</v>
      </c>
      <c r="BG615">
        <v>1.1399999999999999</v>
      </c>
      <c r="BH615">
        <v>0</v>
      </c>
      <c r="BI615" s="1">
        <v>45822.604575381942</v>
      </c>
      <c r="BJ615">
        <v>3.6</v>
      </c>
      <c r="BK615">
        <v>0.97529999999999994</v>
      </c>
      <c r="BL615" s="36">
        <f>HLOOKUP($A615,차량별코스!$E$1:$AZ$20,_xlfn.XLOOKUP(탕데이터!$I615,차량별코스!$D$2:$D$20,차량별코스!$A$2:$A$20),0)</f>
        <v>10</v>
      </c>
      <c r="BM615">
        <f t="shared" si="139"/>
        <v>2729.2379999999998</v>
      </c>
      <c r="BN615">
        <f t="shared" si="140"/>
        <v>277.84199999999998</v>
      </c>
      <c r="BO615">
        <f>IF(COUNTIFS($BL$2:$BL615,$BL615,$O$2:$O615,$O615,$G$2:$G615,$G615)=1,_xlfn.MAXIFS($BO$2:$BO614,$O$2:$O614,$O615,$G$2:$G614,$G615)+1,_xlfn.MAXIFS($BO$2:$BO614,$O$2:$O614,$O615,$G$2:$G614,$G615))</f>
        <v>7</v>
      </c>
      <c r="BP615">
        <f t="shared" si="141"/>
        <v>3235.96</v>
      </c>
      <c r="BQ615">
        <f t="shared" si="142"/>
        <v>88.76</v>
      </c>
      <c r="BR615">
        <f t="shared" si="143"/>
        <v>119.82600000000001</v>
      </c>
      <c r="BS615">
        <f t="shared" si="144"/>
        <v>128.702</v>
      </c>
      <c r="BT615">
        <f t="shared" si="145"/>
        <v>13.314</v>
      </c>
      <c r="BU615">
        <f t="shared" si="146"/>
        <v>0</v>
      </c>
      <c r="BV615">
        <f t="shared" si="147"/>
        <v>0</v>
      </c>
      <c r="BW615">
        <f t="shared" si="148"/>
        <v>3586.5620000000004</v>
      </c>
      <c r="BX615">
        <f t="shared" si="149"/>
        <v>8027</v>
      </c>
      <c r="BY615" t="str">
        <f t="shared" si="150"/>
        <v>직행1</v>
      </c>
      <c r="BZ615">
        <f t="shared" si="151"/>
        <v>10</v>
      </c>
    </row>
    <row r="616" spans="1:78" x14ac:dyDescent="0.3">
      <c r="A616" s="32">
        <f t="shared" si="152"/>
        <v>45820</v>
      </c>
      <c r="B616" s="1">
        <v>45820.502754629626</v>
      </c>
      <c r="C616" t="s">
        <v>60</v>
      </c>
      <c r="D616" t="s">
        <v>60</v>
      </c>
      <c r="E616" t="s">
        <v>60</v>
      </c>
      <c r="F616" t="s">
        <v>61</v>
      </c>
      <c r="G616" t="s">
        <v>62</v>
      </c>
      <c r="H616" t="s">
        <v>63</v>
      </c>
      <c r="I616" t="s">
        <v>81</v>
      </c>
      <c r="J616" t="s">
        <v>65</v>
      </c>
      <c r="K616" t="s">
        <v>66</v>
      </c>
      <c r="L616">
        <v>19</v>
      </c>
      <c r="M616">
        <v>8</v>
      </c>
      <c r="N616">
        <v>168</v>
      </c>
      <c r="O616">
        <v>8027</v>
      </c>
      <c r="P616" t="s">
        <v>268</v>
      </c>
      <c r="Q616" s="1">
        <v>45786.607561493052</v>
      </c>
      <c r="R616">
        <v>116.262</v>
      </c>
      <c r="S616">
        <v>37.359000000000002</v>
      </c>
      <c r="T616">
        <v>3.1120000000000001</v>
      </c>
      <c r="U616">
        <v>13130</v>
      </c>
      <c r="V616">
        <v>130</v>
      </c>
      <c r="W616">
        <v>3209</v>
      </c>
      <c r="X616">
        <v>3874</v>
      </c>
      <c r="Y616">
        <v>0</v>
      </c>
      <c r="Z616">
        <v>31</v>
      </c>
      <c r="AA616">
        <v>1</v>
      </c>
      <c r="AB616">
        <v>220</v>
      </c>
      <c r="AC616">
        <v>100</v>
      </c>
      <c r="AD616">
        <v>31.88</v>
      </c>
      <c r="AE616">
        <v>42.747734999999999</v>
      </c>
      <c r="AF616">
        <v>88.1</v>
      </c>
      <c r="AG616">
        <v>3.7</v>
      </c>
      <c r="AH616">
        <v>4.9000000000000004</v>
      </c>
      <c r="AI616">
        <v>2.9</v>
      </c>
      <c r="AJ616">
        <v>0.4</v>
      </c>
      <c r="AK616">
        <v>0</v>
      </c>
      <c r="AL616">
        <v>0</v>
      </c>
      <c r="AM616">
        <v>2.73</v>
      </c>
      <c r="AN616">
        <v>39.936</v>
      </c>
      <c r="AO616">
        <v>0.99</v>
      </c>
      <c r="AP616">
        <v>24.44</v>
      </c>
      <c r="AQ616">
        <v>0.32700000000000001</v>
      </c>
      <c r="AR616">
        <v>0</v>
      </c>
      <c r="AS616">
        <v>26.664000000000001</v>
      </c>
      <c r="AT616">
        <v>192.352</v>
      </c>
      <c r="AU616">
        <v>8.0779999999999994</v>
      </c>
      <c r="AV616">
        <v>10.698</v>
      </c>
      <c r="AW616">
        <v>6.3319999999999999</v>
      </c>
      <c r="AX616">
        <v>0.873</v>
      </c>
      <c r="AY616">
        <v>0</v>
      </c>
      <c r="AZ616">
        <v>0</v>
      </c>
      <c r="BA616">
        <v>1147</v>
      </c>
      <c r="BB616">
        <v>0</v>
      </c>
      <c r="BC616" t="s">
        <v>74</v>
      </c>
      <c r="BD616">
        <v>0</v>
      </c>
      <c r="BE616" t="s">
        <v>68</v>
      </c>
      <c r="BF616" t="s">
        <v>75</v>
      </c>
      <c r="BG616">
        <v>1.1399999999999999</v>
      </c>
      <c r="BH616">
        <v>0</v>
      </c>
      <c r="BI616" s="1">
        <v>45822.604575381942</v>
      </c>
      <c r="BJ616">
        <v>3.6</v>
      </c>
      <c r="BK616">
        <v>0.86450000000000005</v>
      </c>
      <c r="BL616" s="36">
        <f>HLOOKUP($A616,차량별코스!$E$1:$AZ$20,_xlfn.XLOOKUP(탕데이터!$I616,차량별코스!$D$2:$D$20,차량별코스!$A$2:$A$20),0)</f>
        <v>10</v>
      </c>
      <c r="BM616">
        <f t="shared" si="139"/>
        <v>2729.2379999999998</v>
      </c>
      <c r="BN616">
        <f t="shared" si="140"/>
        <v>277.84199999999998</v>
      </c>
      <c r="BO616">
        <f>IF(COUNTIFS($BL$2:$BL616,$BL616,$O$2:$O616,$O616,$G$2:$G616,$G616)=1,_xlfn.MAXIFS($BO$2:$BO615,$O$2:$O615,$O616,$G$2:$G615,$G616)+1,_xlfn.MAXIFS($BO$2:$BO615,$O$2:$O615,$O616,$G$2:$G615,$G616))</f>
        <v>7</v>
      </c>
      <c r="BP616">
        <f t="shared" si="141"/>
        <v>8228.5299999999988</v>
      </c>
      <c r="BQ616">
        <f t="shared" si="142"/>
        <v>485.81000000000006</v>
      </c>
      <c r="BR616">
        <f t="shared" si="143"/>
        <v>643.37</v>
      </c>
      <c r="BS616">
        <f t="shared" si="144"/>
        <v>380.77</v>
      </c>
      <c r="BT616">
        <f t="shared" si="145"/>
        <v>52.52</v>
      </c>
      <c r="BU616">
        <f t="shared" si="146"/>
        <v>0</v>
      </c>
      <c r="BV616">
        <f t="shared" si="147"/>
        <v>0</v>
      </c>
      <c r="BW616">
        <f t="shared" si="148"/>
        <v>9791</v>
      </c>
      <c r="BX616">
        <f t="shared" si="149"/>
        <v>8027</v>
      </c>
      <c r="BY616" t="str">
        <f t="shared" si="150"/>
        <v>직행1</v>
      </c>
      <c r="BZ616">
        <f t="shared" si="151"/>
        <v>10</v>
      </c>
    </row>
    <row r="617" spans="1:78" x14ac:dyDescent="0.3">
      <c r="A617" s="32">
        <f t="shared" si="152"/>
        <v>45820</v>
      </c>
      <c r="B617" s="1">
        <v>45820.783449074072</v>
      </c>
      <c r="C617" t="s">
        <v>60</v>
      </c>
      <c r="D617" t="s">
        <v>60</v>
      </c>
      <c r="E617" t="s">
        <v>60</v>
      </c>
      <c r="F617" t="s">
        <v>61</v>
      </c>
      <c r="G617" t="s">
        <v>62</v>
      </c>
      <c r="H617" t="s">
        <v>63</v>
      </c>
      <c r="I617" t="s">
        <v>81</v>
      </c>
      <c r="J617" t="s">
        <v>65</v>
      </c>
      <c r="K617" t="s">
        <v>66</v>
      </c>
      <c r="L617">
        <v>19</v>
      </c>
      <c r="M617">
        <v>8</v>
      </c>
      <c r="N617">
        <v>168</v>
      </c>
      <c r="O617">
        <v>8027</v>
      </c>
      <c r="P617" t="s">
        <v>268</v>
      </c>
      <c r="Q617" s="1">
        <v>45786.607561493052</v>
      </c>
      <c r="R617">
        <v>114.72</v>
      </c>
      <c r="S617">
        <v>32.994</v>
      </c>
      <c r="T617">
        <v>3.4769999999999999</v>
      </c>
      <c r="U617">
        <v>10966</v>
      </c>
      <c r="V617">
        <v>109</v>
      </c>
      <c r="W617">
        <v>2066</v>
      </c>
      <c r="X617">
        <v>4210</v>
      </c>
      <c r="Y617">
        <v>0</v>
      </c>
      <c r="Z617">
        <v>22</v>
      </c>
      <c r="AA617">
        <v>0</v>
      </c>
      <c r="AB617">
        <v>0</v>
      </c>
      <c r="AC617">
        <v>92</v>
      </c>
      <c r="AD617">
        <v>37.659999999999997</v>
      </c>
      <c r="AE617">
        <v>46.978924999999997</v>
      </c>
      <c r="AF617">
        <v>87.5</v>
      </c>
      <c r="AG617">
        <v>3.1</v>
      </c>
      <c r="AH617">
        <v>4.5999999999999996</v>
      </c>
      <c r="AI617">
        <v>4.3</v>
      </c>
      <c r="AJ617">
        <v>0.5</v>
      </c>
      <c r="AK617">
        <v>0</v>
      </c>
      <c r="AL617">
        <v>0</v>
      </c>
      <c r="AM617">
        <v>3.05</v>
      </c>
      <c r="AN617">
        <v>39.154000000000003</v>
      </c>
      <c r="AO617">
        <v>0.99399999999999999</v>
      </c>
      <c r="AP617">
        <v>18.84</v>
      </c>
      <c r="AQ617">
        <v>0.36599999999999999</v>
      </c>
      <c r="AR617">
        <v>0</v>
      </c>
      <c r="AS617">
        <v>19.177</v>
      </c>
      <c r="AT617">
        <v>158.958</v>
      </c>
      <c r="AU617">
        <v>5.6319999999999997</v>
      </c>
      <c r="AV617">
        <v>8.3569999999999993</v>
      </c>
      <c r="AW617">
        <v>7.8120000000000003</v>
      </c>
      <c r="AX617">
        <v>0.90800000000000003</v>
      </c>
      <c r="AY617">
        <v>0</v>
      </c>
      <c r="AZ617">
        <v>0</v>
      </c>
      <c r="BA617">
        <v>1133</v>
      </c>
      <c r="BB617">
        <v>0</v>
      </c>
      <c r="BC617" t="s">
        <v>74</v>
      </c>
      <c r="BD617">
        <v>0</v>
      </c>
      <c r="BE617" t="s">
        <v>68</v>
      </c>
      <c r="BF617" t="s">
        <v>75</v>
      </c>
      <c r="BG617">
        <v>1.1399999999999999</v>
      </c>
      <c r="BH617">
        <v>0</v>
      </c>
      <c r="BI617" s="1">
        <v>45822.604575381942</v>
      </c>
      <c r="BJ617">
        <v>3.6</v>
      </c>
      <c r="BK617">
        <v>0.96579999999999999</v>
      </c>
      <c r="BL617" s="36">
        <f>HLOOKUP($A617,차량별코스!$E$1:$AZ$20,_xlfn.XLOOKUP(탕데이터!$I617,차량별코스!$D$2:$D$20,차량별코스!$A$2:$A$20),0)</f>
        <v>10</v>
      </c>
      <c r="BM617">
        <f t="shared" si="139"/>
        <v>2729.2379999999998</v>
      </c>
      <c r="BN617">
        <f t="shared" si="140"/>
        <v>277.84199999999998</v>
      </c>
      <c r="BO617">
        <f>IF(COUNTIFS($BL$2:$BL617,$BL617,$O$2:$O617,$O617,$G$2:$G617,$G617)=1,_xlfn.MAXIFS($BO$2:$BO616,$O$2:$O616,$O617,$G$2:$G616,$G617)+1,_xlfn.MAXIFS($BO$2:$BO616,$O$2:$O616,$O617,$G$2:$G616,$G617))</f>
        <v>7</v>
      </c>
      <c r="BP617">
        <f t="shared" si="141"/>
        <v>7420.25</v>
      </c>
      <c r="BQ617">
        <f t="shared" si="142"/>
        <v>339.94599999999997</v>
      </c>
      <c r="BR617">
        <f t="shared" si="143"/>
        <v>504.43599999999998</v>
      </c>
      <c r="BS617">
        <f t="shared" si="144"/>
        <v>471.53799999999995</v>
      </c>
      <c r="BT617">
        <f t="shared" si="145"/>
        <v>54.83</v>
      </c>
      <c r="BU617">
        <f t="shared" si="146"/>
        <v>0</v>
      </c>
      <c r="BV617">
        <f t="shared" si="147"/>
        <v>0</v>
      </c>
      <c r="BW617">
        <f t="shared" si="148"/>
        <v>8791</v>
      </c>
      <c r="BX617">
        <f t="shared" si="149"/>
        <v>8027</v>
      </c>
      <c r="BY617" t="str">
        <f t="shared" si="150"/>
        <v>직행1</v>
      </c>
      <c r="BZ617">
        <f t="shared" si="151"/>
        <v>10</v>
      </c>
    </row>
    <row r="618" spans="1:78" x14ac:dyDescent="0.3">
      <c r="A618" s="32">
        <f t="shared" si="152"/>
        <v>45821</v>
      </c>
      <c r="B618" s="1">
        <v>45821.318032407406</v>
      </c>
      <c r="C618" t="s">
        <v>60</v>
      </c>
      <c r="D618" t="s">
        <v>60</v>
      </c>
      <c r="E618" t="s">
        <v>60</v>
      </c>
      <c r="F618" t="s">
        <v>61</v>
      </c>
      <c r="G618" t="s">
        <v>62</v>
      </c>
      <c r="H618" t="s">
        <v>63</v>
      </c>
      <c r="I618" t="s">
        <v>81</v>
      </c>
      <c r="J618" t="s">
        <v>65</v>
      </c>
      <c r="K618" t="s">
        <v>66</v>
      </c>
      <c r="L618">
        <v>19</v>
      </c>
      <c r="M618">
        <v>8</v>
      </c>
      <c r="N618">
        <v>168</v>
      </c>
      <c r="O618">
        <v>8027</v>
      </c>
      <c r="P618" t="s">
        <v>268</v>
      </c>
      <c r="Q618" s="1">
        <v>45786.607561493052</v>
      </c>
      <c r="R618">
        <v>114.562</v>
      </c>
      <c r="S618">
        <v>34.537999999999997</v>
      </c>
      <c r="T618">
        <v>3.3170000000000002</v>
      </c>
      <c r="U618">
        <v>11792</v>
      </c>
      <c r="V618">
        <v>121</v>
      </c>
      <c r="W618">
        <v>2986</v>
      </c>
      <c r="X618">
        <v>3837</v>
      </c>
      <c r="Y618">
        <v>0</v>
      </c>
      <c r="Z618">
        <v>29</v>
      </c>
      <c r="AA618">
        <v>2</v>
      </c>
      <c r="AB618">
        <v>318</v>
      </c>
      <c r="AC618">
        <v>102</v>
      </c>
      <c r="AD618">
        <v>34.97</v>
      </c>
      <c r="AE618">
        <v>47.486839000000003</v>
      </c>
      <c r="AF618">
        <v>44.3</v>
      </c>
      <c r="AG618">
        <v>14.7</v>
      </c>
      <c r="AH618">
        <v>20.8</v>
      </c>
      <c r="AI618">
        <v>17.2</v>
      </c>
      <c r="AJ618">
        <v>3</v>
      </c>
      <c r="AK618">
        <v>0.1</v>
      </c>
      <c r="AL618">
        <v>0</v>
      </c>
      <c r="AM618">
        <v>2.91</v>
      </c>
      <c r="AN618">
        <v>41.878999999999998</v>
      </c>
      <c r="AO618">
        <v>1.026</v>
      </c>
      <c r="AP618">
        <v>25.321999999999999</v>
      </c>
      <c r="AQ618">
        <v>0.33200000000000002</v>
      </c>
      <c r="AR618">
        <v>0</v>
      </c>
      <c r="AS618">
        <v>25.314</v>
      </c>
      <c r="AT618">
        <v>86.385000000000005</v>
      </c>
      <c r="AU618">
        <v>28.664999999999999</v>
      </c>
      <c r="AV618">
        <v>40.56</v>
      </c>
      <c r="AW618">
        <v>33.54</v>
      </c>
      <c r="AX618">
        <v>5.85</v>
      </c>
      <c r="AY618">
        <v>0.19500000000000001</v>
      </c>
      <c r="AZ618">
        <v>0</v>
      </c>
      <c r="BA618">
        <v>1125</v>
      </c>
      <c r="BB618">
        <v>0</v>
      </c>
      <c r="BC618" t="s">
        <v>74</v>
      </c>
      <c r="BD618">
        <v>0</v>
      </c>
      <c r="BE618" t="s">
        <v>68</v>
      </c>
      <c r="BF618" t="s">
        <v>75</v>
      </c>
      <c r="BG618">
        <v>1.1399999999999999</v>
      </c>
      <c r="BH618">
        <v>0</v>
      </c>
      <c r="BI618" s="1">
        <v>45822.604575381942</v>
      </c>
      <c r="BJ618">
        <v>3.6</v>
      </c>
      <c r="BK618">
        <v>0.9214</v>
      </c>
      <c r="BL618" s="36">
        <f>HLOOKUP($A618,차량별코스!$E$1:$AZ$20,_xlfn.XLOOKUP(탕데이터!$I618,차량별코스!$D$2:$D$20,차량별코스!$A$2:$A$20),0)</f>
        <v>11</v>
      </c>
      <c r="BM618">
        <f t="shared" si="139"/>
        <v>2729.2379999999998</v>
      </c>
      <c r="BN618">
        <f t="shared" si="140"/>
        <v>417.66100000000006</v>
      </c>
      <c r="BO618">
        <f>IF(COUNTIFS($BL$2:$BL618,$BL618,$O$2:$O618,$O618,$G$2:$G618,$G618)=1,_xlfn.MAXIFS($BO$2:$BO617,$O$2:$O617,$O618,$G$2:$G617,$G618)+1,_xlfn.MAXIFS($BO$2:$BO617,$O$2:$O617,$O618,$G$2:$G617,$G618))</f>
        <v>8</v>
      </c>
      <c r="BP618">
        <f t="shared" si="141"/>
        <v>2116.8559999999998</v>
      </c>
      <c r="BQ618">
        <f t="shared" si="142"/>
        <v>1733.424</v>
      </c>
      <c r="BR618">
        <f t="shared" si="143"/>
        <v>2452.7360000000003</v>
      </c>
      <c r="BS618">
        <f t="shared" si="144"/>
        <v>2028.2239999999999</v>
      </c>
      <c r="BT618">
        <f t="shared" si="145"/>
        <v>353.76</v>
      </c>
      <c r="BU618">
        <f t="shared" si="146"/>
        <v>11.792</v>
      </c>
      <c r="BV618">
        <f t="shared" si="147"/>
        <v>0</v>
      </c>
      <c r="BW618">
        <f t="shared" si="148"/>
        <v>8696.7919999999995</v>
      </c>
      <c r="BX618">
        <f t="shared" si="149"/>
        <v>8027</v>
      </c>
      <c r="BY618" t="str">
        <f t="shared" si="150"/>
        <v>직행1</v>
      </c>
      <c r="BZ618">
        <f t="shared" si="151"/>
        <v>11</v>
      </c>
    </row>
    <row r="619" spans="1:78" x14ac:dyDescent="0.3">
      <c r="A619" s="32">
        <f t="shared" si="152"/>
        <v>45821</v>
      </c>
      <c r="B619" s="1">
        <v>45821.470266203702</v>
      </c>
      <c r="C619" t="s">
        <v>60</v>
      </c>
      <c r="D619" t="s">
        <v>60</v>
      </c>
      <c r="E619" t="s">
        <v>60</v>
      </c>
      <c r="F619" t="s">
        <v>61</v>
      </c>
      <c r="G619" t="s">
        <v>62</v>
      </c>
      <c r="H619" t="s">
        <v>63</v>
      </c>
      <c r="I619" t="s">
        <v>81</v>
      </c>
      <c r="J619" t="s">
        <v>65</v>
      </c>
      <c r="K619" t="s">
        <v>66</v>
      </c>
      <c r="L619">
        <v>19</v>
      </c>
      <c r="M619">
        <v>8</v>
      </c>
      <c r="N619">
        <v>168</v>
      </c>
      <c r="O619">
        <v>8027</v>
      </c>
      <c r="P619" t="s">
        <v>268</v>
      </c>
      <c r="Q619" s="1">
        <v>45786.607561493052</v>
      </c>
      <c r="R619">
        <v>36.499000000000002</v>
      </c>
      <c r="S619">
        <v>9.2799999999999994</v>
      </c>
      <c r="T619">
        <v>3.9329999999999998</v>
      </c>
      <c r="U619">
        <v>2717</v>
      </c>
      <c r="V619">
        <v>167</v>
      </c>
      <c r="W619">
        <v>504</v>
      </c>
      <c r="X619">
        <v>1289</v>
      </c>
      <c r="Y619">
        <v>0</v>
      </c>
      <c r="Z619">
        <v>5</v>
      </c>
      <c r="AA619">
        <v>0</v>
      </c>
      <c r="AB619">
        <v>0</v>
      </c>
      <c r="AC619">
        <v>103</v>
      </c>
      <c r="AD619">
        <v>48.36</v>
      </c>
      <c r="AE619">
        <v>64.221039000000005</v>
      </c>
      <c r="AF619">
        <v>92.3</v>
      </c>
      <c r="AG619">
        <v>1.3</v>
      </c>
      <c r="AH619">
        <v>1.6</v>
      </c>
      <c r="AI619">
        <v>1.5</v>
      </c>
      <c r="AJ619">
        <v>3.1</v>
      </c>
      <c r="AK619">
        <v>0.3</v>
      </c>
      <c r="AL619">
        <v>0</v>
      </c>
      <c r="AM619">
        <v>3.45</v>
      </c>
      <c r="AN619">
        <v>48.774000000000001</v>
      </c>
      <c r="AO619">
        <v>6.1459999999999999</v>
      </c>
      <c r="AP619">
        <v>18.55</v>
      </c>
      <c r="AQ619">
        <v>0.32900000000000001</v>
      </c>
      <c r="AR619">
        <v>0</v>
      </c>
      <c r="AS619">
        <v>13.699</v>
      </c>
      <c r="AT619">
        <v>41.534999999999997</v>
      </c>
      <c r="AU619">
        <v>0.58499999999999996</v>
      </c>
      <c r="AV619">
        <v>0.72</v>
      </c>
      <c r="AW619">
        <v>0.67500000000000004</v>
      </c>
      <c r="AX619">
        <v>1.395</v>
      </c>
      <c r="AY619">
        <v>0.13500000000000001</v>
      </c>
      <c r="AZ619">
        <v>0</v>
      </c>
      <c r="BA619">
        <v>350</v>
      </c>
      <c r="BB619">
        <v>0</v>
      </c>
      <c r="BC619" t="s">
        <v>74</v>
      </c>
      <c r="BD619">
        <v>0</v>
      </c>
      <c r="BE619" t="s">
        <v>68</v>
      </c>
      <c r="BF619" t="s">
        <v>75</v>
      </c>
      <c r="BG619">
        <v>1.1399999999999999</v>
      </c>
      <c r="BH619">
        <v>0</v>
      </c>
      <c r="BI619" s="1">
        <v>45822.604575381942</v>
      </c>
      <c r="BJ619">
        <v>3.6</v>
      </c>
      <c r="BK619">
        <v>1.0925</v>
      </c>
      <c r="BL619" s="36">
        <f>HLOOKUP($A619,차량별코스!$E$1:$AZ$20,_xlfn.XLOOKUP(탕데이터!$I619,차량별코스!$D$2:$D$20,차량별코스!$A$2:$A$20),0)</f>
        <v>11</v>
      </c>
      <c r="BM619">
        <f t="shared" si="139"/>
        <v>2729.2379999999998</v>
      </c>
      <c r="BN619">
        <f t="shared" si="140"/>
        <v>417.66100000000006</v>
      </c>
      <c r="BO619">
        <f>IF(COUNTIFS($BL$2:$BL619,$BL619,$O$2:$O619,$O619,$G$2:$G619,$G619)=1,_xlfn.MAXIFS($BO$2:$BO618,$O$2:$O618,$O619,$G$2:$G618,$G619)+1,_xlfn.MAXIFS($BO$2:$BO618,$O$2:$O618,$O619,$G$2:$G618,$G619))</f>
        <v>8</v>
      </c>
      <c r="BP619">
        <f t="shared" si="141"/>
        <v>1836.7909999999997</v>
      </c>
      <c r="BQ619">
        <f t="shared" si="142"/>
        <v>35.321000000000005</v>
      </c>
      <c r="BR619">
        <f t="shared" si="143"/>
        <v>43.472000000000001</v>
      </c>
      <c r="BS619">
        <f t="shared" si="144"/>
        <v>40.754999999999995</v>
      </c>
      <c r="BT619">
        <f t="shared" si="145"/>
        <v>84.227000000000004</v>
      </c>
      <c r="BU619">
        <f t="shared" si="146"/>
        <v>8.1509999999999998</v>
      </c>
      <c r="BV619">
        <f t="shared" si="147"/>
        <v>0</v>
      </c>
      <c r="BW619">
        <f t="shared" si="148"/>
        <v>2048.7169999999996</v>
      </c>
      <c r="BX619">
        <f t="shared" si="149"/>
        <v>8027</v>
      </c>
      <c r="BY619" t="str">
        <f t="shared" si="150"/>
        <v>직행1</v>
      </c>
      <c r="BZ619">
        <f t="shared" si="151"/>
        <v>11</v>
      </c>
    </row>
    <row r="620" spans="1:78" x14ac:dyDescent="0.3">
      <c r="A620" s="32">
        <f t="shared" si="152"/>
        <v>45821</v>
      </c>
      <c r="B620" s="1">
        <v>45821.534768518519</v>
      </c>
      <c r="C620" t="s">
        <v>60</v>
      </c>
      <c r="D620" t="s">
        <v>60</v>
      </c>
      <c r="E620" t="s">
        <v>60</v>
      </c>
      <c r="F620" t="s">
        <v>61</v>
      </c>
      <c r="G620" t="s">
        <v>62</v>
      </c>
      <c r="H620" t="s">
        <v>63</v>
      </c>
      <c r="I620" t="s">
        <v>81</v>
      </c>
      <c r="J620" t="s">
        <v>65</v>
      </c>
      <c r="K620" t="s">
        <v>66</v>
      </c>
      <c r="L620">
        <v>19</v>
      </c>
      <c r="M620">
        <v>8</v>
      </c>
      <c r="N620">
        <v>168</v>
      </c>
      <c r="O620">
        <v>8027</v>
      </c>
      <c r="P620" t="s">
        <v>268</v>
      </c>
      <c r="Q620" s="1">
        <v>45786.607561493052</v>
      </c>
      <c r="R620">
        <v>37.332999999999998</v>
      </c>
      <c r="S620">
        <v>12.086</v>
      </c>
      <c r="T620">
        <v>3.089</v>
      </c>
      <c r="U620">
        <v>3821</v>
      </c>
      <c r="V620">
        <v>20</v>
      </c>
      <c r="W620">
        <v>1353</v>
      </c>
      <c r="X620">
        <v>1200</v>
      </c>
      <c r="Y620">
        <v>0</v>
      </c>
      <c r="Z620">
        <v>8</v>
      </c>
      <c r="AA620">
        <v>1</v>
      </c>
      <c r="AB620">
        <v>259</v>
      </c>
      <c r="AC620">
        <v>98</v>
      </c>
      <c r="AD620">
        <v>35.17</v>
      </c>
      <c r="AE620">
        <v>54.901470000000003</v>
      </c>
      <c r="AF620">
        <v>84.1</v>
      </c>
      <c r="AG620">
        <v>3.1</v>
      </c>
      <c r="AH620">
        <v>3.4</v>
      </c>
      <c r="AI620">
        <v>3.4</v>
      </c>
      <c r="AJ620">
        <v>6.1</v>
      </c>
      <c r="AK620">
        <v>0</v>
      </c>
      <c r="AL620">
        <v>0</v>
      </c>
      <c r="AM620">
        <v>2.71</v>
      </c>
      <c r="AN620">
        <v>53.874000000000002</v>
      </c>
      <c r="AO620">
        <v>0.52300000000000002</v>
      </c>
      <c r="AP620">
        <v>35.409999999999997</v>
      </c>
      <c r="AQ620">
        <v>0.32100000000000001</v>
      </c>
      <c r="AR620">
        <v>0</v>
      </c>
      <c r="AS620">
        <v>21.428999999999998</v>
      </c>
      <c r="AT620">
        <v>53.262999999999998</v>
      </c>
      <c r="AU620">
        <v>1.9630000000000001</v>
      </c>
      <c r="AV620">
        <v>2.153</v>
      </c>
      <c r="AW620">
        <v>2.153</v>
      </c>
      <c r="AX620">
        <v>3.863</v>
      </c>
      <c r="AY620">
        <v>0</v>
      </c>
      <c r="AZ620">
        <v>0</v>
      </c>
      <c r="BA620">
        <v>359</v>
      </c>
      <c r="BB620">
        <v>0</v>
      </c>
      <c r="BC620" t="s">
        <v>74</v>
      </c>
      <c r="BD620">
        <v>0</v>
      </c>
      <c r="BE620" t="s">
        <v>68</v>
      </c>
      <c r="BF620" t="s">
        <v>75</v>
      </c>
      <c r="BG620">
        <v>1.1399999999999999</v>
      </c>
      <c r="BH620">
        <v>0</v>
      </c>
      <c r="BI620" s="1">
        <v>45822.604575381942</v>
      </c>
      <c r="BJ620">
        <v>3.6</v>
      </c>
      <c r="BK620">
        <v>0.85799999999999998</v>
      </c>
      <c r="BL620" s="36">
        <f>HLOOKUP($A620,차량별코스!$E$1:$AZ$20,_xlfn.XLOOKUP(탕데이터!$I620,차량별코스!$D$2:$D$20,차량별코스!$A$2:$A$20),0)</f>
        <v>11</v>
      </c>
      <c r="BM620">
        <f t="shared" si="139"/>
        <v>2729.2379999999998</v>
      </c>
      <c r="BN620">
        <f t="shared" si="140"/>
        <v>417.66100000000006</v>
      </c>
      <c r="BO620">
        <f>IF(COUNTIFS($BL$2:$BL620,$BL620,$O$2:$O620,$O620,$G$2:$G620,$G620)=1,_xlfn.MAXIFS($BO$2:$BO619,$O$2:$O619,$O620,$G$2:$G619,$G620)+1,_xlfn.MAXIFS($BO$2:$BO619,$O$2:$O619,$O620,$G$2:$G619,$G620))</f>
        <v>8</v>
      </c>
      <c r="BP620">
        <f t="shared" si="141"/>
        <v>1840.4609999999998</v>
      </c>
      <c r="BQ620">
        <f t="shared" si="142"/>
        <v>118.45099999999999</v>
      </c>
      <c r="BR620">
        <f t="shared" si="143"/>
        <v>129.91400000000002</v>
      </c>
      <c r="BS620">
        <f t="shared" si="144"/>
        <v>129.91400000000002</v>
      </c>
      <c r="BT620">
        <f t="shared" si="145"/>
        <v>233.08099999999999</v>
      </c>
      <c r="BU620">
        <f t="shared" si="146"/>
        <v>0</v>
      </c>
      <c r="BV620">
        <f t="shared" si="147"/>
        <v>0</v>
      </c>
      <c r="BW620">
        <f t="shared" si="148"/>
        <v>2451.8210000000004</v>
      </c>
      <c r="BX620">
        <f t="shared" si="149"/>
        <v>8027</v>
      </c>
      <c r="BY620" t="str">
        <f t="shared" si="150"/>
        <v>직행1</v>
      </c>
      <c r="BZ620">
        <f t="shared" si="151"/>
        <v>11</v>
      </c>
    </row>
    <row r="621" spans="1:78" x14ac:dyDescent="0.3">
      <c r="A621" s="32">
        <f t="shared" si="152"/>
        <v>45821</v>
      </c>
      <c r="B621" s="1">
        <v>45821.585277777776</v>
      </c>
      <c r="C621" t="s">
        <v>60</v>
      </c>
      <c r="D621" t="s">
        <v>60</v>
      </c>
      <c r="E621" t="s">
        <v>60</v>
      </c>
      <c r="F621" t="s">
        <v>61</v>
      </c>
      <c r="G621" t="s">
        <v>62</v>
      </c>
      <c r="H621" t="s">
        <v>63</v>
      </c>
      <c r="I621" t="s">
        <v>81</v>
      </c>
      <c r="J621" t="s">
        <v>65</v>
      </c>
      <c r="K621" t="s">
        <v>66</v>
      </c>
      <c r="L621">
        <v>19</v>
      </c>
      <c r="M621">
        <v>8</v>
      </c>
      <c r="N621">
        <v>168</v>
      </c>
      <c r="O621">
        <v>8027</v>
      </c>
      <c r="P621" t="s">
        <v>268</v>
      </c>
      <c r="Q621" s="1">
        <v>45786.607561493052</v>
      </c>
      <c r="R621">
        <v>113.17700000000001</v>
      </c>
      <c r="S621">
        <v>37.045999999999999</v>
      </c>
      <c r="T621">
        <v>3.0550000000000002</v>
      </c>
      <c r="U621">
        <v>12017</v>
      </c>
      <c r="V621">
        <v>16</v>
      </c>
      <c r="W621">
        <v>2952</v>
      </c>
      <c r="X621">
        <v>4136</v>
      </c>
      <c r="Y621">
        <v>0</v>
      </c>
      <c r="Z621">
        <v>22</v>
      </c>
      <c r="AA621">
        <v>1</v>
      </c>
      <c r="AB621">
        <v>411</v>
      </c>
      <c r="AC621">
        <v>89</v>
      </c>
      <c r="AD621">
        <v>33.909999999999997</v>
      </c>
      <c r="AE621">
        <v>45.025661999999997</v>
      </c>
      <c r="AF621">
        <v>86.1</v>
      </c>
      <c r="AG621">
        <v>4.0999999999999996</v>
      </c>
      <c r="AH621">
        <v>5.2</v>
      </c>
      <c r="AI621">
        <v>4</v>
      </c>
      <c r="AJ621">
        <v>0.6</v>
      </c>
      <c r="AK621">
        <v>0</v>
      </c>
      <c r="AL621">
        <v>0</v>
      </c>
      <c r="AM621">
        <v>2.68</v>
      </c>
      <c r="AN621">
        <v>43.463999999999999</v>
      </c>
      <c r="AO621">
        <v>0.13300000000000001</v>
      </c>
      <c r="AP621">
        <v>24.565000000000001</v>
      </c>
      <c r="AQ621">
        <v>0.36199999999999999</v>
      </c>
      <c r="AR621">
        <v>0</v>
      </c>
      <c r="AS621">
        <v>19.439</v>
      </c>
      <c r="AT621">
        <v>172.2</v>
      </c>
      <c r="AU621">
        <v>8.1999999999999993</v>
      </c>
      <c r="AV621">
        <v>10.4</v>
      </c>
      <c r="AW621">
        <v>8</v>
      </c>
      <c r="AX621">
        <v>1.2</v>
      </c>
      <c r="AY621">
        <v>0</v>
      </c>
      <c r="AZ621">
        <v>0</v>
      </c>
      <c r="BA621">
        <v>1102</v>
      </c>
      <c r="BB621">
        <v>0</v>
      </c>
      <c r="BC621" t="s">
        <v>74</v>
      </c>
      <c r="BD621">
        <v>0</v>
      </c>
      <c r="BE621" t="s">
        <v>68</v>
      </c>
      <c r="BF621" t="s">
        <v>75</v>
      </c>
      <c r="BG621">
        <v>1.1399999999999999</v>
      </c>
      <c r="BH621">
        <v>0</v>
      </c>
      <c r="BI621" s="1">
        <v>45822.604575381942</v>
      </c>
      <c r="BJ621">
        <v>3.6</v>
      </c>
      <c r="BK621">
        <v>0.84860000000000002</v>
      </c>
      <c r="BL621" s="36">
        <f>HLOOKUP($A621,차량별코스!$E$1:$AZ$20,_xlfn.XLOOKUP(탕데이터!$I621,차량별코스!$D$2:$D$20,차량별코스!$A$2:$A$20),0)</f>
        <v>11</v>
      </c>
      <c r="BM621">
        <f t="shared" si="139"/>
        <v>2729.2379999999998</v>
      </c>
      <c r="BN621">
        <f t="shared" si="140"/>
        <v>417.66100000000006</v>
      </c>
      <c r="BO621">
        <f>IF(COUNTIFS($BL$2:$BL621,$BL621,$O$2:$O621,$O621,$G$2:$G621,$G621)=1,_xlfn.MAXIFS($BO$2:$BO620,$O$2:$O620,$O621,$G$2:$G620,$G621)+1,_xlfn.MAXIFS($BO$2:$BO620,$O$2:$O620,$O621,$G$2:$G620,$G621))</f>
        <v>8</v>
      </c>
      <c r="BP621">
        <f t="shared" si="141"/>
        <v>7378.6370000000006</v>
      </c>
      <c r="BQ621">
        <f t="shared" si="142"/>
        <v>492.69699999999995</v>
      </c>
      <c r="BR621">
        <f t="shared" si="143"/>
        <v>624.88400000000001</v>
      </c>
      <c r="BS621">
        <f t="shared" si="144"/>
        <v>480.68</v>
      </c>
      <c r="BT621">
        <f t="shared" si="145"/>
        <v>72.102000000000004</v>
      </c>
      <c r="BU621">
        <f t="shared" si="146"/>
        <v>0</v>
      </c>
      <c r="BV621">
        <f t="shared" si="147"/>
        <v>0</v>
      </c>
      <c r="BW621">
        <f t="shared" si="148"/>
        <v>9049.0000000000018</v>
      </c>
      <c r="BX621">
        <f t="shared" si="149"/>
        <v>8027</v>
      </c>
      <c r="BY621" t="str">
        <f t="shared" si="150"/>
        <v>직행1</v>
      </c>
      <c r="BZ621">
        <f t="shared" si="151"/>
        <v>11</v>
      </c>
    </row>
    <row r="622" spans="1:78" x14ac:dyDescent="0.3">
      <c r="A622" s="32">
        <f t="shared" si="152"/>
        <v>45821</v>
      </c>
      <c r="B622" s="1">
        <v>45821.801342592589</v>
      </c>
      <c r="C622" t="s">
        <v>60</v>
      </c>
      <c r="D622" t="s">
        <v>60</v>
      </c>
      <c r="E622" t="s">
        <v>60</v>
      </c>
      <c r="F622" t="s">
        <v>61</v>
      </c>
      <c r="G622" t="s">
        <v>62</v>
      </c>
      <c r="H622" t="s">
        <v>63</v>
      </c>
      <c r="I622" t="s">
        <v>81</v>
      </c>
      <c r="J622" t="s">
        <v>65</v>
      </c>
      <c r="K622" t="s">
        <v>66</v>
      </c>
      <c r="L622">
        <v>19</v>
      </c>
      <c r="M622">
        <v>8</v>
      </c>
      <c r="N622">
        <v>168</v>
      </c>
      <c r="O622">
        <v>8027</v>
      </c>
      <c r="P622" t="s">
        <v>268</v>
      </c>
      <c r="Q622" s="1">
        <v>45786.607561493052</v>
      </c>
      <c r="R622">
        <v>116.09</v>
      </c>
      <c r="S622">
        <v>33.064999999999998</v>
      </c>
      <c r="T622">
        <v>3.5110000000000001</v>
      </c>
      <c r="U622">
        <v>11293</v>
      </c>
      <c r="V622">
        <v>80</v>
      </c>
      <c r="W622">
        <v>2404</v>
      </c>
      <c r="X622">
        <v>4083</v>
      </c>
      <c r="Y622">
        <v>0</v>
      </c>
      <c r="Z622">
        <v>23</v>
      </c>
      <c r="AA622">
        <v>1</v>
      </c>
      <c r="AB622">
        <v>6</v>
      </c>
      <c r="AC622">
        <v>100</v>
      </c>
      <c r="AD622">
        <v>37.01</v>
      </c>
      <c r="AE622">
        <v>47.442830999999998</v>
      </c>
      <c r="AF622">
        <v>88.2</v>
      </c>
      <c r="AG622">
        <v>2.9</v>
      </c>
      <c r="AH622">
        <v>4.5999999999999996</v>
      </c>
      <c r="AI622">
        <v>3.6</v>
      </c>
      <c r="AJ622">
        <v>0.7</v>
      </c>
      <c r="AK622">
        <v>0</v>
      </c>
      <c r="AL622">
        <v>0</v>
      </c>
      <c r="AM622">
        <v>3.08</v>
      </c>
      <c r="AN622">
        <v>39.151000000000003</v>
      </c>
      <c r="AO622">
        <v>0.70799999999999996</v>
      </c>
      <c r="AP622">
        <v>21.288</v>
      </c>
      <c r="AQ622">
        <v>0.34499999999999997</v>
      </c>
      <c r="AR622">
        <v>0</v>
      </c>
      <c r="AS622">
        <v>19.812000000000001</v>
      </c>
      <c r="AT622">
        <v>164.64</v>
      </c>
      <c r="AU622">
        <v>5.4130000000000003</v>
      </c>
      <c r="AV622">
        <v>8.5869999999999997</v>
      </c>
      <c r="AW622">
        <v>6.72</v>
      </c>
      <c r="AX622">
        <v>1.3069999999999999</v>
      </c>
      <c r="AY622">
        <v>0</v>
      </c>
      <c r="AZ622">
        <v>0</v>
      </c>
      <c r="BA622">
        <v>1149</v>
      </c>
      <c r="BB622">
        <v>0</v>
      </c>
      <c r="BC622" t="s">
        <v>74</v>
      </c>
      <c r="BD622">
        <v>0</v>
      </c>
      <c r="BE622" t="s">
        <v>68</v>
      </c>
      <c r="BF622" t="s">
        <v>75</v>
      </c>
      <c r="BG622">
        <v>1.1399999999999999</v>
      </c>
      <c r="BH622">
        <v>0</v>
      </c>
      <c r="BI622" s="1">
        <v>45822.604575381942</v>
      </c>
      <c r="BJ622">
        <v>3.6</v>
      </c>
      <c r="BK622">
        <v>0.97529999999999994</v>
      </c>
      <c r="BL622" s="36">
        <f>HLOOKUP($A622,차량별코스!$E$1:$AZ$20,_xlfn.XLOOKUP(탕데이터!$I622,차량별코스!$D$2:$D$20,차량별코스!$A$2:$A$20),0)</f>
        <v>11</v>
      </c>
      <c r="BM622">
        <f t="shared" si="139"/>
        <v>2729.2379999999998</v>
      </c>
      <c r="BN622">
        <f t="shared" si="140"/>
        <v>417.66100000000006</v>
      </c>
      <c r="BO622">
        <f>IF(COUNTIFS($BL$2:$BL622,$BL622,$O$2:$O622,$O622,$G$2:$G622,$G622)=1,_xlfn.MAXIFS($BO$2:$BO621,$O$2:$O621,$O622,$G$2:$G621,$G622)+1,_xlfn.MAXIFS($BO$2:$BO621,$O$2:$O621,$O622,$G$2:$G621,$G622))</f>
        <v>8</v>
      </c>
      <c r="BP622">
        <f t="shared" si="141"/>
        <v>7476.4259999999995</v>
      </c>
      <c r="BQ622">
        <f t="shared" si="142"/>
        <v>327.49699999999996</v>
      </c>
      <c r="BR622">
        <f t="shared" si="143"/>
        <v>519.47799999999995</v>
      </c>
      <c r="BS622">
        <f t="shared" si="144"/>
        <v>406.54800000000006</v>
      </c>
      <c r="BT622">
        <f t="shared" si="145"/>
        <v>79.050999999999988</v>
      </c>
      <c r="BU622">
        <f t="shared" si="146"/>
        <v>0</v>
      </c>
      <c r="BV622">
        <f t="shared" si="147"/>
        <v>0</v>
      </c>
      <c r="BW622">
        <f t="shared" si="148"/>
        <v>8809</v>
      </c>
      <c r="BX622">
        <f t="shared" si="149"/>
        <v>8027</v>
      </c>
      <c r="BY622" t="str">
        <f t="shared" si="150"/>
        <v>직행1</v>
      </c>
      <c r="BZ622">
        <f t="shared" si="151"/>
        <v>11</v>
      </c>
    </row>
    <row r="623" spans="1:78" x14ac:dyDescent="0.3">
      <c r="A623" s="32">
        <f t="shared" si="152"/>
        <v>45822</v>
      </c>
      <c r="B623" s="1">
        <v>45822.325069444443</v>
      </c>
      <c r="C623" t="s">
        <v>60</v>
      </c>
      <c r="D623" t="s">
        <v>60</v>
      </c>
      <c r="E623" t="s">
        <v>60</v>
      </c>
      <c r="F623" t="s">
        <v>61</v>
      </c>
      <c r="G623" t="s">
        <v>62</v>
      </c>
      <c r="H623" t="s">
        <v>63</v>
      </c>
      <c r="I623" t="s">
        <v>81</v>
      </c>
      <c r="J623" t="s">
        <v>65</v>
      </c>
      <c r="K623" t="s">
        <v>66</v>
      </c>
      <c r="L623">
        <v>19</v>
      </c>
      <c r="M623">
        <v>8</v>
      </c>
      <c r="N623">
        <v>168</v>
      </c>
      <c r="O623">
        <v>8027</v>
      </c>
      <c r="P623" t="s">
        <v>268</v>
      </c>
      <c r="Q623" s="1">
        <v>45786.607561493052</v>
      </c>
      <c r="R623">
        <v>60.140999999999998</v>
      </c>
      <c r="S623">
        <v>17.641999999999999</v>
      </c>
      <c r="T623">
        <v>3.4089999999999998</v>
      </c>
      <c r="U623">
        <v>6381</v>
      </c>
      <c r="V623">
        <v>112</v>
      </c>
      <c r="W623">
        <v>1730</v>
      </c>
      <c r="X623">
        <v>1957</v>
      </c>
      <c r="Y623">
        <v>0</v>
      </c>
      <c r="Z623">
        <v>2</v>
      </c>
      <c r="AA623">
        <v>1</v>
      </c>
      <c r="AB623">
        <v>40</v>
      </c>
      <c r="AC623">
        <v>96</v>
      </c>
      <c r="AD623">
        <v>33.93</v>
      </c>
      <c r="AE623">
        <v>47.699379</v>
      </c>
      <c r="AF623">
        <v>88.4</v>
      </c>
      <c r="AG623">
        <v>3.1</v>
      </c>
      <c r="AH623">
        <v>3.4</v>
      </c>
      <c r="AI623">
        <v>3.8</v>
      </c>
      <c r="AJ623">
        <v>1.3</v>
      </c>
      <c r="AK623">
        <v>0</v>
      </c>
      <c r="AL623">
        <v>0</v>
      </c>
      <c r="AM623">
        <v>2.99</v>
      </c>
      <c r="AN623">
        <v>40.798000000000002</v>
      </c>
      <c r="AO623">
        <v>1.7549999999999999</v>
      </c>
      <c r="AP623">
        <v>27.111999999999998</v>
      </c>
      <c r="AQ623">
        <v>0.316</v>
      </c>
      <c r="AR623">
        <v>0</v>
      </c>
      <c r="AS623">
        <v>3.3260000000000001</v>
      </c>
      <c r="AT623">
        <v>92.82</v>
      </c>
      <c r="AU623">
        <v>3.2549999999999999</v>
      </c>
      <c r="AV623">
        <v>3.57</v>
      </c>
      <c r="AW623">
        <v>3.99</v>
      </c>
      <c r="AX623">
        <v>1.365</v>
      </c>
      <c r="AY623">
        <v>0</v>
      </c>
      <c r="AZ623">
        <v>0</v>
      </c>
      <c r="BA623">
        <v>589</v>
      </c>
      <c r="BB623">
        <v>0</v>
      </c>
      <c r="BC623" t="s">
        <v>74</v>
      </c>
      <c r="BD623">
        <v>0</v>
      </c>
      <c r="BE623" t="s">
        <v>68</v>
      </c>
      <c r="BF623" t="s">
        <v>75</v>
      </c>
      <c r="BG623">
        <v>1.1399999999999999</v>
      </c>
      <c r="BH623">
        <v>0</v>
      </c>
      <c r="BI623" s="1">
        <v>45822.604575381942</v>
      </c>
      <c r="BJ623">
        <v>3.6</v>
      </c>
      <c r="BK623">
        <v>0.94689999999999996</v>
      </c>
      <c r="BL623" s="36">
        <f>HLOOKUP($A623,차량별코스!$E$1:$AZ$20,_xlfn.XLOOKUP(탕데이터!$I623,차량별코스!$D$2:$D$20,차량별코스!$A$2:$A$20),0)</f>
        <v>1</v>
      </c>
      <c r="BM623">
        <f t="shared" si="139"/>
        <v>2729.2379999999998</v>
      </c>
      <c r="BN623">
        <f t="shared" si="140"/>
        <v>127.511</v>
      </c>
      <c r="BO623">
        <f>IF(COUNTIFS($BL$2:$BL623,$BL623,$O$2:$O623,$O623,$G$2:$G623,$G623)=1,_xlfn.MAXIFS($BO$2:$BO622,$O$2:$O622,$O623,$G$2:$G622,$G623)+1,_xlfn.MAXIFS($BO$2:$BO622,$O$2:$O622,$O623,$G$2:$G622,$G623))</f>
        <v>9</v>
      </c>
      <c r="BP623">
        <f t="shared" si="141"/>
        <v>3798.8040000000001</v>
      </c>
      <c r="BQ623">
        <f t="shared" si="142"/>
        <v>197.81100000000001</v>
      </c>
      <c r="BR623">
        <f t="shared" si="143"/>
        <v>216.95400000000001</v>
      </c>
      <c r="BS623">
        <f t="shared" si="144"/>
        <v>242.47799999999998</v>
      </c>
      <c r="BT623">
        <f t="shared" si="145"/>
        <v>82.953000000000003</v>
      </c>
      <c r="BU623">
        <f t="shared" si="146"/>
        <v>0</v>
      </c>
      <c r="BV623">
        <f t="shared" si="147"/>
        <v>0</v>
      </c>
      <c r="BW623">
        <f t="shared" si="148"/>
        <v>4539.0000000000009</v>
      </c>
      <c r="BX623">
        <f t="shared" si="149"/>
        <v>8027</v>
      </c>
      <c r="BY623" t="str">
        <f t="shared" si="150"/>
        <v>직행1</v>
      </c>
      <c r="BZ623">
        <f t="shared" si="151"/>
        <v>1</v>
      </c>
    </row>
    <row r="624" spans="1:78" x14ac:dyDescent="0.3">
      <c r="A624" s="32">
        <f t="shared" si="152"/>
        <v>45822</v>
      </c>
      <c r="B624" s="1">
        <v>45822.458414351851</v>
      </c>
      <c r="C624" t="s">
        <v>60</v>
      </c>
      <c r="D624" t="s">
        <v>60</v>
      </c>
      <c r="E624" t="s">
        <v>60</v>
      </c>
      <c r="F624" t="s">
        <v>61</v>
      </c>
      <c r="G624" t="s">
        <v>62</v>
      </c>
      <c r="H624" t="s">
        <v>63</v>
      </c>
      <c r="I624" t="s">
        <v>81</v>
      </c>
      <c r="J624" t="s">
        <v>65</v>
      </c>
      <c r="K624" t="s">
        <v>66</v>
      </c>
      <c r="L624">
        <v>19</v>
      </c>
      <c r="M624">
        <v>8</v>
      </c>
      <c r="N624">
        <v>168</v>
      </c>
      <c r="O624">
        <v>8027</v>
      </c>
      <c r="P624" t="s">
        <v>268</v>
      </c>
      <c r="Q624" s="1">
        <v>45786.607561493052</v>
      </c>
      <c r="R624">
        <v>67.37</v>
      </c>
      <c r="S624">
        <v>24.120999999999999</v>
      </c>
      <c r="T624">
        <v>2.7930000000000001</v>
      </c>
      <c r="U624">
        <v>8996</v>
      </c>
      <c r="V624">
        <v>181</v>
      </c>
      <c r="W624">
        <v>3095</v>
      </c>
      <c r="X624">
        <v>2270</v>
      </c>
      <c r="Y624">
        <v>0</v>
      </c>
      <c r="Z624">
        <v>30</v>
      </c>
      <c r="AA624">
        <v>3</v>
      </c>
      <c r="AB624">
        <v>225</v>
      </c>
      <c r="AC624">
        <v>94</v>
      </c>
      <c r="AD624">
        <v>26.96</v>
      </c>
      <c r="AE624">
        <v>42.400696000000003</v>
      </c>
      <c r="AF624">
        <v>73.2</v>
      </c>
      <c r="AG624">
        <v>8.6</v>
      </c>
      <c r="AH624">
        <v>9.9</v>
      </c>
      <c r="AI624">
        <v>7.4</v>
      </c>
      <c r="AJ624">
        <v>0.8</v>
      </c>
      <c r="AK624">
        <v>0</v>
      </c>
      <c r="AL624">
        <v>0</v>
      </c>
      <c r="AM624">
        <v>2.4500000000000002</v>
      </c>
      <c r="AN624">
        <v>44.9</v>
      </c>
      <c r="AO624">
        <v>2.012</v>
      </c>
      <c r="AP624">
        <v>34.404000000000003</v>
      </c>
      <c r="AQ624">
        <v>0.32700000000000001</v>
      </c>
      <c r="AR624">
        <v>0</v>
      </c>
      <c r="AS624">
        <v>44.53</v>
      </c>
      <c r="AT624">
        <v>108.58</v>
      </c>
      <c r="AU624">
        <v>12.757</v>
      </c>
      <c r="AV624">
        <v>14.685</v>
      </c>
      <c r="AW624">
        <v>10.977</v>
      </c>
      <c r="AX624">
        <v>1.1870000000000001</v>
      </c>
      <c r="AY624">
        <v>0</v>
      </c>
      <c r="AZ624">
        <v>0</v>
      </c>
      <c r="BA624">
        <v>663</v>
      </c>
      <c r="BB624">
        <v>0</v>
      </c>
      <c r="BC624" t="s">
        <v>74</v>
      </c>
      <c r="BD624">
        <v>0</v>
      </c>
      <c r="BE624" t="s">
        <v>68</v>
      </c>
      <c r="BF624" t="s">
        <v>75</v>
      </c>
      <c r="BG624">
        <v>1.1399999999999999</v>
      </c>
      <c r="BH624">
        <v>0</v>
      </c>
      <c r="BI624" s="1">
        <v>45822.604575381942</v>
      </c>
      <c r="BJ624">
        <v>3.6</v>
      </c>
      <c r="BK624">
        <v>0.77580000000000005</v>
      </c>
      <c r="BL624" s="36">
        <f>HLOOKUP($A624,차량별코스!$E$1:$AZ$20,_xlfn.XLOOKUP(탕데이터!$I624,차량별코스!$D$2:$D$20,차량별코스!$A$2:$A$20),0)</f>
        <v>1</v>
      </c>
      <c r="BM624">
        <f t="shared" si="139"/>
        <v>2729.2379999999998</v>
      </c>
      <c r="BN624">
        <f t="shared" si="140"/>
        <v>127.511</v>
      </c>
      <c r="BO624">
        <f>IF(COUNTIFS($BL$2:$BL624,$BL624,$O$2:$O624,$O624,$G$2:$G624,$G624)=1,_xlfn.MAXIFS($BO$2:$BO623,$O$2:$O623,$O624,$G$2:$G623,$G624)+1,_xlfn.MAXIFS($BO$2:$BO623,$O$2:$O623,$O624,$G$2:$G623,$G624))</f>
        <v>9</v>
      </c>
      <c r="BP624">
        <f t="shared" si="141"/>
        <v>3309.0720000000001</v>
      </c>
      <c r="BQ624">
        <f t="shared" si="142"/>
        <v>773.65599999999995</v>
      </c>
      <c r="BR624">
        <f t="shared" si="143"/>
        <v>890.60400000000004</v>
      </c>
      <c r="BS624">
        <f t="shared" si="144"/>
        <v>665.70400000000006</v>
      </c>
      <c r="BT624">
        <f t="shared" si="145"/>
        <v>71.968000000000004</v>
      </c>
      <c r="BU624">
        <f t="shared" si="146"/>
        <v>0</v>
      </c>
      <c r="BV624">
        <f t="shared" si="147"/>
        <v>0</v>
      </c>
      <c r="BW624">
        <f t="shared" si="148"/>
        <v>5711.0039999999999</v>
      </c>
      <c r="BX624">
        <f t="shared" si="149"/>
        <v>8027</v>
      </c>
      <c r="BY624" t="str">
        <f t="shared" si="150"/>
        <v>직행1</v>
      </c>
      <c r="BZ624">
        <f t="shared" si="151"/>
        <v>1</v>
      </c>
    </row>
    <row r="625" spans="1:78" x14ac:dyDescent="0.3">
      <c r="A625" s="32">
        <f t="shared" si="152"/>
        <v>45809</v>
      </c>
      <c r="B625" s="1">
        <v>45809.393136574072</v>
      </c>
      <c r="C625" t="s">
        <v>60</v>
      </c>
      <c r="D625" t="s">
        <v>60</v>
      </c>
      <c r="E625" t="s">
        <v>60</v>
      </c>
      <c r="F625" t="s">
        <v>61</v>
      </c>
      <c r="G625" t="s">
        <v>62</v>
      </c>
      <c r="H625" t="s">
        <v>63</v>
      </c>
      <c r="I625" t="s">
        <v>82</v>
      </c>
      <c r="J625" t="s">
        <v>65</v>
      </c>
      <c r="K625" t="s">
        <v>66</v>
      </c>
      <c r="L625">
        <v>18</v>
      </c>
      <c r="M625">
        <v>8</v>
      </c>
      <c r="N625">
        <v>168</v>
      </c>
      <c r="O625">
        <v>7890</v>
      </c>
      <c r="P625" t="s">
        <v>250</v>
      </c>
      <c r="Q625" s="1">
        <v>45786.607561261575</v>
      </c>
      <c r="R625">
        <v>16.265000000000001</v>
      </c>
      <c r="S625">
        <v>6.1239999999999997</v>
      </c>
      <c r="T625">
        <v>2.6560000000000001</v>
      </c>
      <c r="U625">
        <v>1835</v>
      </c>
      <c r="V625">
        <v>235</v>
      </c>
      <c r="W625">
        <v>427</v>
      </c>
      <c r="X625">
        <v>171</v>
      </c>
      <c r="Y625">
        <v>0</v>
      </c>
      <c r="Z625">
        <v>9</v>
      </c>
      <c r="AA625">
        <v>0</v>
      </c>
      <c r="AB625">
        <v>0</v>
      </c>
      <c r="AC625">
        <v>97</v>
      </c>
      <c r="AD625">
        <v>31.91</v>
      </c>
      <c r="AE625">
        <v>49.918056</v>
      </c>
      <c r="AF625">
        <v>93.7</v>
      </c>
      <c r="AG625">
        <v>1.5</v>
      </c>
      <c r="AH625">
        <v>2.5</v>
      </c>
      <c r="AI625">
        <v>1.1000000000000001</v>
      </c>
      <c r="AJ625">
        <v>1.2</v>
      </c>
      <c r="AK625">
        <v>0</v>
      </c>
      <c r="AL625">
        <v>0</v>
      </c>
      <c r="AM625">
        <v>2.33</v>
      </c>
      <c r="AN625">
        <v>57.139000000000003</v>
      </c>
      <c r="AO625">
        <v>12.805999999999999</v>
      </c>
      <c r="AP625">
        <v>23.27</v>
      </c>
      <c r="AQ625">
        <v>6.0999999999999999E-2</v>
      </c>
      <c r="AR625">
        <v>0</v>
      </c>
      <c r="AS625">
        <v>55.334000000000003</v>
      </c>
      <c r="AT625">
        <v>28.11</v>
      </c>
      <c r="AU625">
        <v>0.45</v>
      </c>
      <c r="AV625">
        <v>0.75</v>
      </c>
      <c r="AW625">
        <v>0.33</v>
      </c>
      <c r="AX625">
        <v>0.36</v>
      </c>
      <c r="AY625">
        <v>0</v>
      </c>
      <c r="AZ625">
        <v>0</v>
      </c>
      <c r="BA625">
        <v>148</v>
      </c>
      <c r="BB625">
        <v>0</v>
      </c>
      <c r="BC625" t="s">
        <v>74</v>
      </c>
      <c r="BD625">
        <v>0</v>
      </c>
      <c r="BE625" t="s">
        <v>68</v>
      </c>
      <c r="BF625" t="s">
        <v>75</v>
      </c>
      <c r="BG625">
        <v>1.1399999999999999</v>
      </c>
      <c r="BH625">
        <v>0</v>
      </c>
      <c r="BI625" s="1">
        <v>45824.35942306713</v>
      </c>
      <c r="BJ625">
        <v>3.6</v>
      </c>
      <c r="BK625">
        <v>0.73780000000000001</v>
      </c>
      <c r="BL625" s="36">
        <f>HLOOKUP($A625,차량별코스!$E$1:$AZ$20,_xlfn.XLOOKUP(탕데이터!$I625,차량별코스!$D$2:$D$20,차량별코스!$A$2:$A$20),0)</f>
        <v>9</v>
      </c>
      <c r="BM625">
        <f t="shared" si="139"/>
        <v>2773.7200000000003</v>
      </c>
      <c r="BN625">
        <f t="shared" si="140"/>
        <v>663.94200000000001</v>
      </c>
      <c r="BO625">
        <f>IF(COUNTIFS($BL$2:$BL625,$BL625,$O$2:$O625,$O625,$G$2:$G625,$G625)=1,_xlfn.MAXIFS($BO$2:$BO624,$O$2:$O624,$O625,$G$2:$G624,$G625)+1,_xlfn.MAXIFS($BO$2:$BO624,$O$2:$O624,$O625,$G$2:$G624,$G625))</f>
        <v>1</v>
      </c>
      <c r="BP625">
        <f t="shared" si="141"/>
        <v>1057.3950000000002</v>
      </c>
      <c r="BQ625">
        <f t="shared" si="142"/>
        <v>27.524999999999999</v>
      </c>
      <c r="BR625">
        <f t="shared" si="143"/>
        <v>45.875</v>
      </c>
      <c r="BS625">
        <f t="shared" si="144"/>
        <v>20.185000000000002</v>
      </c>
      <c r="BT625">
        <f t="shared" si="145"/>
        <v>22.02</v>
      </c>
      <c r="BU625">
        <f t="shared" si="146"/>
        <v>0</v>
      </c>
      <c r="BV625">
        <f t="shared" si="147"/>
        <v>0</v>
      </c>
      <c r="BW625">
        <f t="shared" si="148"/>
        <v>1173.0000000000002</v>
      </c>
      <c r="BX625">
        <f t="shared" si="149"/>
        <v>7890</v>
      </c>
      <c r="BY625" t="str">
        <f t="shared" si="150"/>
        <v>직행1</v>
      </c>
      <c r="BZ625">
        <f t="shared" si="151"/>
        <v>9</v>
      </c>
    </row>
    <row r="626" spans="1:78" x14ac:dyDescent="0.3">
      <c r="A626" s="32">
        <f t="shared" si="152"/>
        <v>45809</v>
      </c>
      <c r="B626" s="1">
        <v>45809.419120370374</v>
      </c>
      <c r="C626" t="s">
        <v>60</v>
      </c>
      <c r="D626" t="s">
        <v>60</v>
      </c>
      <c r="E626" t="s">
        <v>60</v>
      </c>
      <c r="F626" t="s">
        <v>61</v>
      </c>
      <c r="G626" t="s">
        <v>62</v>
      </c>
      <c r="H626" t="s">
        <v>63</v>
      </c>
      <c r="I626" t="s">
        <v>82</v>
      </c>
      <c r="J626" t="s">
        <v>65</v>
      </c>
      <c r="K626" t="s">
        <v>66</v>
      </c>
      <c r="L626">
        <v>18</v>
      </c>
      <c r="M626">
        <v>8</v>
      </c>
      <c r="N626">
        <v>168</v>
      </c>
      <c r="O626">
        <v>7890</v>
      </c>
      <c r="P626" t="s">
        <v>250</v>
      </c>
      <c r="Q626" s="1">
        <v>45786.607561261575</v>
      </c>
      <c r="R626">
        <v>23.327000000000002</v>
      </c>
      <c r="S626">
        <v>8.2840000000000007</v>
      </c>
      <c r="T626">
        <v>2.8159999999999998</v>
      </c>
      <c r="U626">
        <v>2125</v>
      </c>
      <c r="V626">
        <v>90</v>
      </c>
      <c r="W626">
        <v>378</v>
      </c>
      <c r="X626">
        <v>432</v>
      </c>
      <c r="Y626">
        <v>0</v>
      </c>
      <c r="Z626">
        <v>11</v>
      </c>
      <c r="AA626">
        <v>0</v>
      </c>
      <c r="AB626">
        <v>0</v>
      </c>
      <c r="AC626">
        <v>89</v>
      </c>
      <c r="AD626">
        <v>39.520000000000003</v>
      </c>
      <c r="AE626">
        <v>50.680351000000002</v>
      </c>
      <c r="AF626">
        <v>97.7</v>
      </c>
      <c r="AG626">
        <v>0.4</v>
      </c>
      <c r="AH626">
        <v>0.7</v>
      </c>
      <c r="AI626">
        <v>0.9</v>
      </c>
      <c r="AJ626">
        <v>0.3</v>
      </c>
      <c r="AK626">
        <v>0</v>
      </c>
      <c r="AL626">
        <v>0</v>
      </c>
      <c r="AM626">
        <v>2.4700000000000002</v>
      </c>
      <c r="AN626">
        <v>54.557000000000002</v>
      </c>
      <c r="AO626">
        <v>4.2350000000000003</v>
      </c>
      <c r="AP626">
        <v>17.788</v>
      </c>
      <c r="AQ626">
        <v>0.17100000000000001</v>
      </c>
      <c r="AR626">
        <v>0</v>
      </c>
      <c r="AS626">
        <v>47.155999999999999</v>
      </c>
      <c r="AT626">
        <v>34.195</v>
      </c>
      <c r="AU626">
        <v>0.14000000000000001</v>
      </c>
      <c r="AV626">
        <v>0.245</v>
      </c>
      <c r="AW626">
        <v>0.315</v>
      </c>
      <c r="AX626">
        <v>0.105</v>
      </c>
      <c r="AY626">
        <v>0</v>
      </c>
      <c r="AZ626">
        <v>0</v>
      </c>
      <c r="BA626">
        <v>225</v>
      </c>
      <c r="BB626">
        <v>0</v>
      </c>
      <c r="BC626" t="s">
        <v>74</v>
      </c>
      <c r="BD626">
        <v>0</v>
      </c>
      <c r="BE626" t="s">
        <v>68</v>
      </c>
      <c r="BF626" t="s">
        <v>75</v>
      </c>
      <c r="BG626">
        <v>1.1399999999999999</v>
      </c>
      <c r="BH626">
        <v>0</v>
      </c>
      <c r="BI626" s="1">
        <v>45824.35942306713</v>
      </c>
      <c r="BJ626">
        <v>3.6</v>
      </c>
      <c r="BK626">
        <v>0.78220000000000001</v>
      </c>
      <c r="BL626" s="36">
        <f>HLOOKUP($A626,차량별코스!$E$1:$AZ$20,_xlfn.XLOOKUP(탕데이터!$I626,차량별코스!$D$2:$D$20,차량별코스!$A$2:$A$20),0)</f>
        <v>9</v>
      </c>
      <c r="BM626">
        <f t="shared" si="139"/>
        <v>2773.7200000000003</v>
      </c>
      <c r="BN626">
        <f t="shared" si="140"/>
        <v>663.94200000000001</v>
      </c>
      <c r="BO626">
        <f>IF(COUNTIFS($BL$2:$BL626,$BL626,$O$2:$O626,$O626,$G$2:$G626,$G626)=1,_xlfn.MAXIFS($BO$2:$BO625,$O$2:$O625,$O626,$G$2:$G625,$G626)+1,_xlfn.MAXIFS($BO$2:$BO625,$O$2:$O625,$O626,$G$2:$G625,$G626))</f>
        <v>1</v>
      </c>
      <c r="BP626">
        <f t="shared" si="141"/>
        <v>1608.125</v>
      </c>
      <c r="BQ626">
        <f t="shared" si="142"/>
        <v>8.5</v>
      </c>
      <c r="BR626">
        <f t="shared" si="143"/>
        <v>14.874999999999998</v>
      </c>
      <c r="BS626">
        <f t="shared" si="144"/>
        <v>19.125000000000004</v>
      </c>
      <c r="BT626">
        <f t="shared" si="145"/>
        <v>6.375</v>
      </c>
      <c r="BU626">
        <f t="shared" si="146"/>
        <v>0</v>
      </c>
      <c r="BV626">
        <f t="shared" si="147"/>
        <v>0</v>
      </c>
      <c r="BW626">
        <f t="shared" si="148"/>
        <v>1657</v>
      </c>
      <c r="BX626">
        <f t="shared" si="149"/>
        <v>7890</v>
      </c>
      <c r="BY626" t="str">
        <f t="shared" si="150"/>
        <v>직행1</v>
      </c>
      <c r="BZ626">
        <f t="shared" si="151"/>
        <v>9</v>
      </c>
    </row>
    <row r="627" spans="1:78" x14ac:dyDescent="0.3">
      <c r="A627" s="32">
        <f t="shared" si="152"/>
        <v>45809</v>
      </c>
      <c r="B627" s="1">
        <v>45809.447951388887</v>
      </c>
      <c r="C627" t="s">
        <v>60</v>
      </c>
      <c r="D627" t="s">
        <v>60</v>
      </c>
      <c r="E627" t="s">
        <v>60</v>
      </c>
      <c r="F627" t="s">
        <v>61</v>
      </c>
      <c r="G627" t="s">
        <v>62</v>
      </c>
      <c r="H627" t="s">
        <v>63</v>
      </c>
      <c r="I627" t="s">
        <v>82</v>
      </c>
      <c r="J627" t="s">
        <v>65</v>
      </c>
      <c r="K627" t="s">
        <v>66</v>
      </c>
      <c r="L627">
        <v>18</v>
      </c>
      <c r="M627">
        <v>8</v>
      </c>
      <c r="N627">
        <v>168</v>
      </c>
      <c r="O627">
        <v>7890</v>
      </c>
      <c r="P627" t="s">
        <v>250</v>
      </c>
      <c r="Q627" s="1">
        <v>45786.607561261575</v>
      </c>
      <c r="R627">
        <v>19.053000000000001</v>
      </c>
      <c r="S627">
        <v>6.2119999999999997</v>
      </c>
      <c r="T627">
        <v>3.0670000000000002</v>
      </c>
      <c r="U627">
        <v>1741</v>
      </c>
      <c r="V627">
        <v>302</v>
      </c>
      <c r="W627">
        <v>178</v>
      </c>
      <c r="X627">
        <v>431</v>
      </c>
      <c r="Y627">
        <v>0</v>
      </c>
      <c r="Z627">
        <v>8</v>
      </c>
      <c r="AA627">
        <v>0</v>
      </c>
      <c r="AB627">
        <v>0</v>
      </c>
      <c r="AC627">
        <v>90</v>
      </c>
      <c r="AD627">
        <v>39.4</v>
      </c>
      <c r="AE627">
        <v>54.393782999999999</v>
      </c>
      <c r="AF627">
        <v>95.7</v>
      </c>
      <c r="AG627">
        <v>0.7</v>
      </c>
      <c r="AH627">
        <v>1.5</v>
      </c>
      <c r="AI627">
        <v>1.5</v>
      </c>
      <c r="AJ627">
        <v>0.6</v>
      </c>
      <c r="AK627">
        <v>0</v>
      </c>
      <c r="AL627">
        <v>0</v>
      </c>
      <c r="AM627">
        <v>2.69</v>
      </c>
      <c r="AN627">
        <v>53.747999999999998</v>
      </c>
      <c r="AO627">
        <v>17.346</v>
      </c>
      <c r="AP627">
        <v>10.224</v>
      </c>
      <c r="AQ627">
        <v>0.21</v>
      </c>
      <c r="AR627">
        <v>0</v>
      </c>
      <c r="AS627">
        <v>41.988</v>
      </c>
      <c r="AT627">
        <v>27.114999999999998</v>
      </c>
      <c r="AU627">
        <v>0.19800000000000001</v>
      </c>
      <c r="AV627">
        <v>0.42499999999999999</v>
      </c>
      <c r="AW627">
        <v>0.42499999999999999</v>
      </c>
      <c r="AX627">
        <v>0.17</v>
      </c>
      <c r="AY627">
        <v>0</v>
      </c>
      <c r="AZ627">
        <v>0</v>
      </c>
      <c r="BA627">
        <v>184</v>
      </c>
      <c r="BB627">
        <v>0</v>
      </c>
      <c r="BC627" t="s">
        <v>74</v>
      </c>
      <c r="BD627">
        <v>0</v>
      </c>
      <c r="BE627" t="s">
        <v>68</v>
      </c>
      <c r="BF627" t="s">
        <v>75</v>
      </c>
      <c r="BG627">
        <v>1.1399999999999999</v>
      </c>
      <c r="BH627">
        <v>0</v>
      </c>
      <c r="BI627" s="1">
        <v>45824.35942306713</v>
      </c>
      <c r="BJ627">
        <v>3.6</v>
      </c>
      <c r="BK627">
        <v>0.85199999999999998</v>
      </c>
      <c r="BL627" s="36">
        <f>HLOOKUP($A627,차량별코스!$E$1:$AZ$20,_xlfn.XLOOKUP(탕데이터!$I627,차량별코스!$D$2:$D$20,차량별코스!$A$2:$A$20),0)</f>
        <v>9</v>
      </c>
      <c r="BM627">
        <f t="shared" si="139"/>
        <v>2773.7200000000003</v>
      </c>
      <c r="BN627">
        <f t="shared" si="140"/>
        <v>663.94200000000001</v>
      </c>
      <c r="BO627">
        <f>IF(COUNTIFS($BL$2:$BL627,$BL627,$O$2:$O627,$O627,$G$2:$G627,$G627)=1,_xlfn.MAXIFS($BO$2:$BO626,$O$2:$O626,$O627,$G$2:$G626,$G627)+1,_xlfn.MAXIFS($BO$2:$BO626,$O$2:$O626,$O627,$G$2:$G626,$G627))</f>
        <v>1</v>
      </c>
      <c r="BP627">
        <f t="shared" si="141"/>
        <v>1186.1370000000002</v>
      </c>
      <c r="BQ627">
        <f t="shared" si="142"/>
        <v>12.186999999999999</v>
      </c>
      <c r="BR627">
        <f t="shared" si="143"/>
        <v>26.114999999999998</v>
      </c>
      <c r="BS627">
        <f t="shared" si="144"/>
        <v>26.114999999999998</v>
      </c>
      <c r="BT627">
        <f t="shared" si="145"/>
        <v>10.446</v>
      </c>
      <c r="BU627">
        <f t="shared" si="146"/>
        <v>0</v>
      </c>
      <c r="BV627">
        <f t="shared" si="147"/>
        <v>0</v>
      </c>
      <c r="BW627">
        <f t="shared" si="148"/>
        <v>1261</v>
      </c>
      <c r="BX627">
        <f t="shared" si="149"/>
        <v>7890</v>
      </c>
      <c r="BY627" t="str">
        <f t="shared" si="150"/>
        <v>직행1</v>
      </c>
      <c r="BZ627">
        <f t="shared" si="151"/>
        <v>9</v>
      </c>
    </row>
    <row r="628" spans="1:78" x14ac:dyDescent="0.3">
      <c r="A628" s="32">
        <f t="shared" si="152"/>
        <v>45809</v>
      </c>
      <c r="B628" s="1">
        <v>45809.475613425922</v>
      </c>
      <c r="C628" t="s">
        <v>60</v>
      </c>
      <c r="D628" t="s">
        <v>60</v>
      </c>
      <c r="E628" t="s">
        <v>60</v>
      </c>
      <c r="F628" t="s">
        <v>61</v>
      </c>
      <c r="G628" t="s">
        <v>62</v>
      </c>
      <c r="H628" t="s">
        <v>63</v>
      </c>
      <c r="I628" t="s">
        <v>82</v>
      </c>
      <c r="J628" t="s">
        <v>65</v>
      </c>
      <c r="K628" t="s">
        <v>66</v>
      </c>
      <c r="L628">
        <v>18</v>
      </c>
      <c r="M628">
        <v>8</v>
      </c>
      <c r="N628">
        <v>168</v>
      </c>
      <c r="O628">
        <v>7890</v>
      </c>
      <c r="P628" t="s">
        <v>250</v>
      </c>
      <c r="Q628" s="1">
        <v>45786.607561261575</v>
      </c>
      <c r="R628">
        <v>41.582999999999998</v>
      </c>
      <c r="S628">
        <v>13.071999999999999</v>
      </c>
      <c r="T628">
        <v>3.181</v>
      </c>
      <c r="U628">
        <v>3091</v>
      </c>
      <c r="V628">
        <v>12</v>
      </c>
      <c r="W628">
        <v>304</v>
      </c>
      <c r="X628">
        <v>603</v>
      </c>
      <c r="Y628">
        <v>0</v>
      </c>
      <c r="Z628">
        <v>11</v>
      </c>
      <c r="AA628">
        <v>0</v>
      </c>
      <c r="AB628">
        <v>0</v>
      </c>
      <c r="AC628">
        <v>95</v>
      </c>
      <c r="AD628">
        <v>48.43</v>
      </c>
      <c r="AE628">
        <v>53.945466000000003</v>
      </c>
      <c r="AF628">
        <v>93</v>
      </c>
      <c r="AG628">
        <v>1.4</v>
      </c>
      <c r="AH628">
        <v>1.8</v>
      </c>
      <c r="AI628">
        <v>2.8</v>
      </c>
      <c r="AJ628">
        <v>0.9</v>
      </c>
      <c r="AK628">
        <v>0</v>
      </c>
      <c r="AL628">
        <v>0</v>
      </c>
      <c r="AM628">
        <v>2.79</v>
      </c>
      <c r="AN628">
        <v>50.920999999999999</v>
      </c>
      <c r="AO628">
        <v>0.38800000000000001</v>
      </c>
      <c r="AP628">
        <v>9.8350000000000009</v>
      </c>
      <c r="AQ628">
        <v>0.14399999999999999</v>
      </c>
      <c r="AR628">
        <v>0</v>
      </c>
      <c r="AS628">
        <v>26.452999999999999</v>
      </c>
      <c r="AT628">
        <v>46.5</v>
      </c>
      <c r="AU628">
        <v>0.7</v>
      </c>
      <c r="AV628">
        <v>0.9</v>
      </c>
      <c r="AW628">
        <v>1.4</v>
      </c>
      <c r="AX628">
        <v>0.45</v>
      </c>
      <c r="AY628">
        <v>0</v>
      </c>
      <c r="AZ628">
        <v>0</v>
      </c>
      <c r="BA628">
        <v>372</v>
      </c>
      <c r="BB628">
        <v>0</v>
      </c>
      <c r="BC628" t="s">
        <v>74</v>
      </c>
      <c r="BD628">
        <v>0</v>
      </c>
      <c r="BE628" t="s">
        <v>68</v>
      </c>
      <c r="BF628" t="s">
        <v>75</v>
      </c>
      <c r="BG628">
        <v>1.1399999999999999</v>
      </c>
      <c r="BH628">
        <v>0</v>
      </c>
      <c r="BI628" s="1">
        <v>45824.35942306713</v>
      </c>
      <c r="BJ628">
        <v>3.6</v>
      </c>
      <c r="BK628">
        <v>0.88360000000000005</v>
      </c>
      <c r="BL628" s="36">
        <f>HLOOKUP($A628,차량별코스!$E$1:$AZ$20,_xlfn.XLOOKUP(탕데이터!$I628,차량별코스!$D$2:$D$20,차량별코스!$A$2:$A$20),0)</f>
        <v>9</v>
      </c>
      <c r="BM628">
        <f t="shared" si="139"/>
        <v>2773.7200000000003</v>
      </c>
      <c r="BN628">
        <f t="shared" si="140"/>
        <v>663.94200000000001</v>
      </c>
      <c r="BO628">
        <f>IF(COUNTIFS($BL$2:$BL628,$BL628,$O$2:$O628,$O628,$G$2:$G628,$G628)=1,_xlfn.MAXIFS($BO$2:$BO627,$O$2:$O627,$O628,$G$2:$G627,$G628)+1,_xlfn.MAXIFS($BO$2:$BO627,$O$2:$O627,$O628,$G$2:$G627,$G628))</f>
        <v>1</v>
      </c>
      <c r="BP628">
        <f t="shared" si="141"/>
        <v>2558.63</v>
      </c>
      <c r="BQ628">
        <f t="shared" si="142"/>
        <v>43.273999999999994</v>
      </c>
      <c r="BR628">
        <f t="shared" si="143"/>
        <v>55.638000000000005</v>
      </c>
      <c r="BS628">
        <f t="shared" si="144"/>
        <v>86.547999999999988</v>
      </c>
      <c r="BT628">
        <f t="shared" si="145"/>
        <v>27.819000000000003</v>
      </c>
      <c r="BU628">
        <f t="shared" si="146"/>
        <v>0</v>
      </c>
      <c r="BV628">
        <f t="shared" si="147"/>
        <v>0</v>
      </c>
      <c r="BW628">
        <f t="shared" si="148"/>
        <v>2771.9089999999997</v>
      </c>
      <c r="BX628">
        <f t="shared" si="149"/>
        <v>7890</v>
      </c>
      <c r="BY628" t="str">
        <f t="shared" si="150"/>
        <v>직행1</v>
      </c>
      <c r="BZ628">
        <f t="shared" si="151"/>
        <v>9</v>
      </c>
    </row>
    <row r="629" spans="1:78" x14ac:dyDescent="0.3">
      <c r="A629" s="32">
        <f t="shared" si="152"/>
        <v>45809</v>
      </c>
      <c r="B629" s="1">
        <v>45809.514710648145</v>
      </c>
      <c r="C629" t="s">
        <v>60</v>
      </c>
      <c r="D629" t="s">
        <v>60</v>
      </c>
      <c r="E629" t="s">
        <v>60</v>
      </c>
      <c r="F629" t="s">
        <v>61</v>
      </c>
      <c r="G629" t="s">
        <v>62</v>
      </c>
      <c r="H629" t="s">
        <v>63</v>
      </c>
      <c r="I629" t="s">
        <v>82</v>
      </c>
      <c r="J629" t="s">
        <v>65</v>
      </c>
      <c r="K629" t="s">
        <v>66</v>
      </c>
      <c r="L629">
        <v>18</v>
      </c>
      <c r="M629">
        <v>8</v>
      </c>
      <c r="N629">
        <v>168</v>
      </c>
      <c r="O629">
        <v>7890</v>
      </c>
      <c r="P629" t="s">
        <v>250</v>
      </c>
      <c r="Q629" s="1">
        <v>45786.607561261575</v>
      </c>
      <c r="R629">
        <v>17.225000000000001</v>
      </c>
      <c r="S629">
        <v>5.1929999999999996</v>
      </c>
      <c r="T629">
        <v>3.3170000000000002</v>
      </c>
      <c r="U629">
        <v>1303</v>
      </c>
      <c r="V629">
        <v>17</v>
      </c>
      <c r="W629">
        <v>231</v>
      </c>
      <c r="X629">
        <v>344</v>
      </c>
      <c r="Y629">
        <v>0</v>
      </c>
      <c r="Z629">
        <v>1</v>
      </c>
      <c r="AA629">
        <v>0</v>
      </c>
      <c r="AB629">
        <v>0</v>
      </c>
      <c r="AC629">
        <v>96</v>
      </c>
      <c r="AD629">
        <v>47.59</v>
      </c>
      <c r="AE629">
        <v>58.777161999999997</v>
      </c>
      <c r="AF629">
        <v>97.1</v>
      </c>
      <c r="AG629">
        <v>0.5</v>
      </c>
      <c r="AH629">
        <v>0.5</v>
      </c>
      <c r="AI629">
        <v>1.1000000000000001</v>
      </c>
      <c r="AJ629">
        <v>0.8</v>
      </c>
      <c r="AK629">
        <v>0</v>
      </c>
      <c r="AL629">
        <v>0</v>
      </c>
      <c r="AM629">
        <v>2.91</v>
      </c>
      <c r="AN629">
        <v>53.518000000000001</v>
      </c>
      <c r="AO629">
        <v>1.3049999999999999</v>
      </c>
      <c r="AP629">
        <v>17.728000000000002</v>
      </c>
      <c r="AQ629">
        <v>0.17399999999999999</v>
      </c>
      <c r="AR629">
        <v>0</v>
      </c>
      <c r="AS629">
        <v>5.806</v>
      </c>
      <c r="AT629">
        <v>21.038</v>
      </c>
      <c r="AU629">
        <v>0.108</v>
      </c>
      <c r="AV629">
        <v>0.108</v>
      </c>
      <c r="AW629">
        <v>0.23799999999999999</v>
      </c>
      <c r="AX629">
        <v>0.17299999999999999</v>
      </c>
      <c r="AY629">
        <v>0</v>
      </c>
      <c r="AZ629">
        <v>0</v>
      </c>
      <c r="BA629">
        <v>161</v>
      </c>
      <c r="BB629">
        <v>0</v>
      </c>
      <c r="BC629" t="s">
        <v>74</v>
      </c>
      <c r="BD629">
        <v>0</v>
      </c>
      <c r="BE629" t="s">
        <v>68</v>
      </c>
      <c r="BF629" t="s">
        <v>75</v>
      </c>
      <c r="BG629">
        <v>1.1399999999999999</v>
      </c>
      <c r="BH629">
        <v>0</v>
      </c>
      <c r="BI629" s="1">
        <v>45824.35942306713</v>
      </c>
      <c r="BJ629">
        <v>3.6</v>
      </c>
      <c r="BK629">
        <v>0.9214</v>
      </c>
      <c r="BL629" s="36">
        <f>HLOOKUP($A629,차량별코스!$E$1:$AZ$20,_xlfn.XLOOKUP(탕데이터!$I629,차량별코스!$D$2:$D$20,차량별코스!$A$2:$A$20),0)</f>
        <v>9</v>
      </c>
      <c r="BM629">
        <f t="shared" si="139"/>
        <v>2773.7200000000003</v>
      </c>
      <c r="BN629">
        <f t="shared" si="140"/>
        <v>663.94200000000001</v>
      </c>
      <c r="BO629">
        <f>IF(COUNTIFS($BL$2:$BL629,$BL629,$O$2:$O629,$O629,$G$2:$G629,$G629)=1,_xlfn.MAXIFS($BO$2:$BO628,$O$2:$O628,$O629,$G$2:$G628,$G629)+1,_xlfn.MAXIFS($BO$2:$BO628,$O$2:$O628,$O629,$G$2:$G628,$G629))</f>
        <v>1</v>
      </c>
      <c r="BP629">
        <f t="shared" si="141"/>
        <v>1017.213</v>
      </c>
      <c r="BQ629">
        <f t="shared" si="142"/>
        <v>6.5150000000000006</v>
      </c>
      <c r="BR629">
        <f t="shared" si="143"/>
        <v>6.5150000000000006</v>
      </c>
      <c r="BS629">
        <f t="shared" si="144"/>
        <v>14.333000000000002</v>
      </c>
      <c r="BT629">
        <f t="shared" si="145"/>
        <v>10.423999999999999</v>
      </c>
      <c r="BU629">
        <f t="shared" si="146"/>
        <v>0</v>
      </c>
      <c r="BV629">
        <f t="shared" si="147"/>
        <v>0</v>
      </c>
      <c r="BW629">
        <f t="shared" si="148"/>
        <v>1055</v>
      </c>
      <c r="BX629">
        <f t="shared" si="149"/>
        <v>7890</v>
      </c>
      <c r="BY629" t="str">
        <f t="shared" si="150"/>
        <v>직행1</v>
      </c>
      <c r="BZ629">
        <f t="shared" si="151"/>
        <v>9</v>
      </c>
    </row>
    <row r="630" spans="1:78" x14ac:dyDescent="0.3">
      <c r="A630" s="32">
        <f t="shared" si="152"/>
        <v>45809</v>
      </c>
      <c r="B630" s="1">
        <v>45809.537638888891</v>
      </c>
      <c r="C630" t="s">
        <v>60</v>
      </c>
      <c r="D630" t="s">
        <v>60</v>
      </c>
      <c r="E630" t="s">
        <v>60</v>
      </c>
      <c r="F630" t="s">
        <v>61</v>
      </c>
      <c r="G630" t="s">
        <v>62</v>
      </c>
      <c r="H630" t="s">
        <v>63</v>
      </c>
      <c r="I630" t="s">
        <v>82</v>
      </c>
      <c r="J630" t="s">
        <v>65</v>
      </c>
      <c r="K630" t="s">
        <v>66</v>
      </c>
      <c r="L630">
        <v>18</v>
      </c>
      <c r="M630">
        <v>8</v>
      </c>
      <c r="N630">
        <v>168</v>
      </c>
      <c r="O630">
        <v>7890</v>
      </c>
      <c r="P630" t="s">
        <v>250</v>
      </c>
      <c r="Q630" s="1">
        <v>45786.607561261575</v>
      </c>
      <c r="R630">
        <v>17.212</v>
      </c>
      <c r="S630">
        <v>5.6120000000000001</v>
      </c>
      <c r="T630">
        <v>3.0670000000000002</v>
      </c>
      <c r="U630">
        <v>2232</v>
      </c>
      <c r="V630">
        <v>50</v>
      </c>
      <c r="W630">
        <v>1060</v>
      </c>
      <c r="X630">
        <v>447</v>
      </c>
      <c r="Y630">
        <v>1</v>
      </c>
      <c r="Z630">
        <v>4</v>
      </c>
      <c r="AA630">
        <v>1</v>
      </c>
      <c r="AB630">
        <v>554</v>
      </c>
      <c r="AC630">
        <v>84</v>
      </c>
      <c r="AD630">
        <v>27.76</v>
      </c>
      <c r="AE630">
        <v>55.225431999999998</v>
      </c>
      <c r="AF630">
        <v>98.1</v>
      </c>
      <c r="AG630">
        <v>0.3</v>
      </c>
      <c r="AH630">
        <v>0.4</v>
      </c>
      <c r="AI630">
        <v>1.2</v>
      </c>
      <c r="AJ630">
        <v>0</v>
      </c>
      <c r="AK630">
        <v>0</v>
      </c>
      <c r="AL630">
        <v>0</v>
      </c>
      <c r="AM630">
        <v>2.69</v>
      </c>
      <c r="AN630">
        <v>54.667999999999999</v>
      </c>
      <c r="AO630">
        <v>2.2400000000000002</v>
      </c>
      <c r="AP630">
        <v>47.491</v>
      </c>
      <c r="AQ630">
        <v>0.23200000000000001</v>
      </c>
      <c r="AR630">
        <v>5.81</v>
      </c>
      <c r="AS630">
        <v>23.24</v>
      </c>
      <c r="AT630">
        <v>35.97</v>
      </c>
      <c r="AU630">
        <v>0.11</v>
      </c>
      <c r="AV630">
        <v>0.14699999999999999</v>
      </c>
      <c r="AW630">
        <v>0.44</v>
      </c>
      <c r="AX630">
        <v>0</v>
      </c>
      <c r="AY630">
        <v>0</v>
      </c>
      <c r="AZ630">
        <v>0</v>
      </c>
      <c r="BA630">
        <v>170</v>
      </c>
      <c r="BB630">
        <v>0</v>
      </c>
      <c r="BC630" t="s">
        <v>74</v>
      </c>
      <c r="BD630">
        <v>0</v>
      </c>
      <c r="BE630" t="s">
        <v>68</v>
      </c>
      <c r="BF630" t="s">
        <v>75</v>
      </c>
      <c r="BG630">
        <v>1.1399999999999999</v>
      </c>
      <c r="BH630">
        <v>0</v>
      </c>
      <c r="BI630" s="1">
        <v>45824.35942306713</v>
      </c>
      <c r="BJ630">
        <v>3.6</v>
      </c>
      <c r="BK630">
        <v>0.85189999999999999</v>
      </c>
      <c r="BL630" s="36">
        <f>HLOOKUP($A630,차량별코스!$E$1:$AZ$20,_xlfn.XLOOKUP(탕데이터!$I630,차량별코스!$D$2:$D$20,차량별코스!$A$2:$A$20),0)</f>
        <v>9</v>
      </c>
      <c r="BM630">
        <f t="shared" si="139"/>
        <v>2773.7200000000003</v>
      </c>
      <c r="BN630">
        <f t="shared" si="140"/>
        <v>663.94200000000001</v>
      </c>
      <c r="BO630">
        <f>IF(COUNTIFS($BL$2:$BL630,$BL630,$O$2:$O630,$O630,$G$2:$G630,$G630)=1,_xlfn.MAXIFS($BO$2:$BO629,$O$2:$O629,$O630,$G$2:$G629,$G630)+1,_xlfn.MAXIFS($BO$2:$BO629,$O$2:$O629,$O630,$G$2:$G629,$G630))</f>
        <v>1</v>
      </c>
      <c r="BP630">
        <f t="shared" si="141"/>
        <v>1079.5920000000001</v>
      </c>
      <c r="BQ630">
        <f t="shared" si="142"/>
        <v>6.6959999999999997</v>
      </c>
      <c r="BR630">
        <f t="shared" si="143"/>
        <v>8.9280000000000008</v>
      </c>
      <c r="BS630">
        <f t="shared" si="144"/>
        <v>26.783999999999999</v>
      </c>
      <c r="BT630">
        <f t="shared" si="145"/>
        <v>0</v>
      </c>
      <c r="BU630">
        <f t="shared" si="146"/>
        <v>0</v>
      </c>
      <c r="BV630">
        <f t="shared" si="147"/>
        <v>0</v>
      </c>
      <c r="BW630">
        <f t="shared" si="148"/>
        <v>1122.0000000000002</v>
      </c>
      <c r="BX630">
        <f t="shared" si="149"/>
        <v>7890</v>
      </c>
      <c r="BY630" t="str">
        <f t="shared" si="150"/>
        <v>직행1</v>
      </c>
      <c r="BZ630">
        <f t="shared" si="151"/>
        <v>9</v>
      </c>
    </row>
    <row r="631" spans="1:78" x14ac:dyDescent="0.3">
      <c r="A631" s="32">
        <f t="shared" si="152"/>
        <v>45809</v>
      </c>
      <c r="B631" s="1">
        <v>45809.608090277776</v>
      </c>
      <c r="C631" t="s">
        <v>60</v>
      </c>
      <c r="D631" t="s">
        <v>60</v>
      </c>
      <c r="E631" t="s">
        <v>60</v>
      </c>
      <c r="F631" t="s">
        <v>61</v>
      </c>
      <c r="G631" t="s">
        <v>62</v>
      </c>
      <c r="H631" t="s">
        <v>63</v>
      </c>
      <c r="I631" t="s">
        <v>82</v>
      </c>
      <c r="J631" t="s">
        <v>65</v>
      </c>
      <c r="K631" t="s">
        <v>66</v>
      </c>
      <c r="L631">
        <v>18</v>
      </c>
      <c r="M631">
        <v>8</v>
      </c>
      <c r="N631">
        <v>168</v>
      </c>
      <c r="O631">
        <v>7890</v>
      </c>
      <c r="P631" t="s">
        <v>250</v>
      </c>
      <c r="Q631" s="1">
        <v>45786.607561261575</v>
      </c>
      <c r="R631">
        <v>36.420999999999999</v>
      </c>
      <c r="S631">
        <v>11.371</v>
      </c>
      <c r="T631">
        <v>3.2029999999999998</v>
      </c>
      <c r="U631">
        <v>3183</v>
      </c>
      <c r="V631">
        <v>2</v>
      </c>
      <c r="W631">
        <v>760</v>
      </c>
      <c r="X631">
        <v>818</v>
      </c>
      <c r="Y631">
        <v>2</v>
      </c>
      <c r="Z631">
        <v>7</v>
      </c>
      <c r="AA631">
        <v>0</v>
      </c>
      <c r="AB631">
        <v>0</v>
      </c>
      <c r="AC631">
        <v>95</v>
      </c>
      <c r="AD631">
        <v>41.19</v>
      </c>
      <c r="AE631">
        <v>54.157620000000001</v>
      </c>
      <c r="AF631">
        <v>90.1</v>
      </c>
      <c r="AG631">
        <v>1.7</v>
      </c>
      <c r="AH631">
        <v>2.1</v>
      </c>
      <c r="AI631">
        <v>5.0999999999999996</v>
      </c>
      <c r="AJ631">
        <v>1</v>
      </c>
      <c r="AK631">
        <v>0</v>
      </c>
      <c r="AL631">
        <v>0</v>
      </c>
      <c r="AM631">
        <v>2.81</v>
      </c>
      <c r="AN631">
        <v>50.848999999999997</v>
      </c>
      <c r="AO631">
        <v>6.3E-2</v>
      </c>
      <c r="AP631">
        <v>23.876999999999999</v>
      </c>
      <c r="AQ631">
        <v>0.22</v>
      </c>
      <c r="AR631">
        <v>5.4909999999999997</v>
      </c>
      <c r="AS631">
        <v>19.22</v>
      </c>
      <c r="AT631">
        <v>46.552</v>
      </c>
      <c r="AU631">
        <v>0.878</v>
      </c>
      <c r="AV631">
        <v>1.085</v>
      </c>
      <c r="AW631">
        <v>2.6349999999999998</v>
      </c>
      <c r="AX631">
        <v>0.51700000000000002</v>
      </c>
      <c r="AY631">
        <v>0</v>
      </c>
      <c r="AZ631">
        <v>0</v>
      </c>
      <c r="BA631">
        <v>354</v>
      </c>
      <c r="BB631">
        <v>0</v>
      </c>
      <c r="BC631" t="s">
        <v>74</v>
      </c>
      <c r="BD631">
        <v>0</v>
      </c>
      <c r="BE631" t="s">
        <v>68</v>
      </c>
      <c r="BF631" t="s">
        <v>75</v>
      </c>
      <c r="BG631">
        <v>1.1399999999999999</v>
      </c>
      <c r="BH631">
        <v>0</v>
      </c>
      <c r="BI631" s="1">
        <v>45824.35942306713</v>
      </c>
      <c r="BJ631">
        <v>3.6</v>
      </c>
      <c r="BK631">
        <v>0.88970000000000005</v>
      </c>
      <c r="BL631" s="36">
        <f>HLOOKUP($A631,차량별코스!$E$1:$AZ$20,_xlfn.XLOOKUP(탕데이터!$I631,차량별코스!$D$2:$D$20,차량별코스!$A$2:$A$20),0)</f>
        <v>9</v>
      </c>
      <c r="BM631">
        <f t="shared" si="139"/>
        <v>2773.7200000000003</v>
      </c>
      <c r="BN631">
        <f t="shared" si="140"/>
        <v>663.94200000000001</v>
      </c>
      <c r="BO631">
        <f>IF(COUNTIFS($BL$2:$BL631,$BL631,$O$2:$O631,$O631,$G$2:$G631,$G631)=1,_xlfn.MAXIFS($BO$2:$BO630,$O$2:$O630,$O631,$G$2:$G630,$G631)+1,_xlfn.MAXIFS($BO$2:$BO630,$O$2:$O630,$O631,$G$2:$G630,$G631))</f>
        <v>1</v>
      </c>
      <c r="BP631">
        <f t="shared" si="141"/>
        <v>2105.8829999999998</v>
      </c>
      <c r="BQ631">
        <f t="shared" si="142"/>
        <v>54.111000000000004</v>
      </c>
      <c r="BR631">
        <f t="shared" si="143"/>
        <v>66.843000000000004</v>
      </c>
      <c r="BS631">
        <f t="shared" si="144"/>
        <v>162.333</v>
      </c>
      <c r="BT631">
        <f t="shared" si="145"/>
        <v>31.830000000000002</v>
      </c>
      <c r="BU631">
        <f t="shared" si="146"/>
        <v>0</v>
      </c>
      <c r="BV631">
        <f t="shared" si="147"/>
        <v>0</v>
      </c>
      <c r="BW631">
        <f t="shared" si="148"/>
        <v>2420.9999999999995</v>
      </c>
      <c r="BX631">
        <f t="shared" si="149"/>
        <v>7890</v>
      </c>
      <c r="BY631" t="str">
        <f t="shared" si="150"/>
        <v>직행1</v>
      </c>
      <c r="BZ631">
        <f t="shared" si="151"/>
        <v>9</v>
      </c>
    </row>
    <row r="632" spans="1:78" x14ac:dyDescent="0.3">
      <c r="A632" s="32">
        <f t="shared" si="152"/>
        <v>45809</v>
      </c>
      <c r="B632" s="1">
        <v>45809.650763888887</v>
      </c>
      <c r="C632" t="s">
        <v>60</v>
      </c>
      <c r="D632" t="s">
        <v>60</v>
      </c>
      <c r="E632" t="s">
        <v>60</v>
      </c>
      <c r="F632" t="s">
        <v>61</v>
      </c>
      <c r="G632" t="s">
        <v>62</v>
      </c>
      <c r="H632" t="s">
        <v>63</v>
      </c>
      <c r="I632" t="s">
        <v>82</v>
      </c>
      <c r="J632" t="s">
        <v>65</v>
      </c>
      <c r="K632" t="s">
        <v>66</v>
      </c>
      <c r="L632">
        <v>18</v>
      </c>
      <c r="M632">
        <v>8</v>
      </c>
      <c r="N632">
        <v>168</v>
      </c>
      <c r="O632">
        <v>7890</v>
      </c>
      <c r="P632" t="s">
        <v>250</v>
      </c>
      <c r="Q632" s="1">
        <v>45786.607561261575</v>
      </c>
      <c r="R632">
        <v>41.014000000000003</v>
      </c>
      <c r="S632">
        <v>13.997999999999999</v>
      </c>
      <c r="T632">
        <v>2.93</v>
      </c>
      <c r="U632">
        <v>3319</v>
      </c>
      <c r="V632">
        <v>179</v>
      </c>
      <c r="W632">
        <v>480</v>
      </c>
      <c r="X632">
        <v>645</v>
      </c>
      <c r="Y632">
        <v>0</v>
      </c>
      <c r="Z632">
        <v>30</v>
      </c>
      <c r="AA632">
        <v>0</v>
      </c>
      <c r="AB632">
        <v>0</v>
      </c>
      <c r="AC632">
        <v>104</v>
      </c>
      <c r="AD632">
        <v>44.49</v>
      </c>
      <c r="AE632">
        <v>55.507660000000001</v>
      </c>
      <c r="AF632">
        <v>94.4</v>
      </c>
      <c r="AG632">
        <v>1.4</v>
      </c>
      <c r="AH632">
        <v>1.2</v>
      </c>
      <c r="AI632">
        <v>1.8</v>
      </c>
      <c r="AJ632">
        <v>1.2</v>
      </c>
      <c r="AK632">
        <v>0</v>
      </c>
      <c r="AL632">
        <v>0</v>
      </c>
      <c r="AM632">
        <v>2.57</v>
      </c>
      <c r="AN632">
        <v>57.883000000000003</v>
      </c>
      <c r="AO632">
        <v>5.3929999999999998</v>
      </c>
      <c r="AP632">
        <v>14.462</v>
      </c>
      <c r="AQ632">
        <v>0.14599999999999999</v>
      </c>
      <c r="AR632">
        <v>0</v>
      </c>
      <c r="AS632">
        <v>73.146000000000001</v>
      </c>
      <c r="AT632">
        <v>51.92</v>
      </c>
      <c r="AU632">
        <v>0.77</v>
      </c>
      <c r="AV632">
        <v>0.66</v>
      </c>
      <c r="AW632">
        <v>0.99</v>
      </c>
      <c r="AX632">
        <v>0.66</v>
      </c>
      <c r="AY632">
        <v>0</v>
      </c>
      <c r="AZ632">
        <v>0</v>
      </c>
      <c r="BA632">
        <v>402</v>
      </c>
      <c r="BB632">
        <v>0</v>
      </c>
      <c r="BC632" t="s">
        <v>74</v>
      </c>
      <c r="BD632">
        <v>0</v>
      </c>
      <c r="BE632" t="s">
        <v>68</v>
      </c>
      <c r="BF632" t="s">
        <v>75</v>
      </c>
      <c r="BG632">
        <v>1.1399999999999999</v>
      </c>
      <c r="BH632">
        <v>0</v>
      </c>
      <c r="BI632" s="1">
        <v>45824.35942306713</v>
      </c>
      <c r="BJ632">
        <v>3.6</v>
      </c>
      <c r="BK632">
        <v>0.81389999999999996</v>
      </c>
      <c r="BL632" s="36">
        <f>HLOOKUP($A632,차량별코스!$E$1:$AZ$20,_xlfn.XLOOKUP(탕데이터!$I632,차량별코스!$D$2:$D$20,차량별코스!$A$2:$A$20),0)</f>
        <v>9</v>
      </c>
      <c r="BM632">
        <f t="shared" si="139"/>
        <v>2773.7200000000003</v>
      </c>
      <c r="BN632">
        <f t="shared" si="140"/>
        <v>663.94200000000001</v>
      </c>
      <c r="BO632">
        <f>IF(COUNTIFS($BL$2:$BL632,$BL632,$O$2:$O632,$O632,$G$2:$G632,$G632)=1,_xlfn.MAXIFS($BO$2:$BO631,$O$2:$O631,$O632,$G$2:$G631,$G632)+1,_xlfn.MAXIFS($BO$2:$BO631,$O$2:$O631,$O632,$G$2:$G631,$G632))</f>
        <v>1</v>
      </c>
      <c r="BP632">
        <f t="shared" si="141"/>
        <v>2474.1360000000004</v>
      </c>
      <c r="BQ632">
        <f t="shared" si="142"/>
        <v>46.465999999999994</v>
      </c>
      <c r="BR632">
        <f t="shared" si="143"/>
        <v>39.828000000000003</v>
      </c>
      <c r="BS632">
        <f t="shared" si="144"/>
        <v>59.742000000000004</v>
      </c>
      <c r="BT632">
        <f t="shared" si="145"/>
        <v>39.828000000000003</v>
      </c>
      <c r="BU632">
        <f t="shared" si="146"/>
        <v>0</v>
      </c>
      <c r="BV632">
        <f t="shared" si="147"/>
        <v>0</v>
      </c>
      <c r="BW632">
        <f t="shared" si="148"/>
        <v>2660.0000000000005</v>
      </c>
      <c r="BX632">
        <f t="shared" si="149"/>
        <v>7890</v>
      </c>
      <c r="BY632" t="str">
        <f t="shared" si="150"/>
        <v>직행1</v>
      </c>
      <c r="BZ632">
        <f t="shared" si="151"/>
        <v>9</v>
      </c>
    </row>
    <row r="633" spans="1:78" x14ac:dyDescent="0.3">
      <c r="A633" s="32">
        <f t="shared" si="152"/>
        <v>45809</v>
      </c>
      <c r="B633" s="1">
        <v>45809.695914351854</v>
      </c>
      <c r="C633" t="s">
        <v>60</v>
      </c>
      <c r="D633" t="s">
        <v>60</v>
      </c>
      <c r="E633" t="s">
        <v>60</v>
      </c>
      <c r="F633" t="s">
        <v>61</v>
      </c>
      <c r="G633" t="s">
        <v>62</v>
      </c>
      <c r="H633" t="s">
        <v>63</v>
      </c>
      <c r="I633" t="s">
        <v>82</v>
      </c>
      <c r="J633" t="s">
        <v>65</v>
      </c>
      <c r="K633" t="s">
        <v>66</v>
      </c>
      <c r="L633">
        <v>18</v>
      </c>
      <c r="M633">
        <v>8</v>
      </c>
      <c r="N633">
        <v>168</v>
      </c>
      <c r="O633">
        <v>7890</v>
      </c>
      <c r="P633" t="s">
        <v>250</v>
      </c>
      <c r="Q633" s="1">
        <v>45786.607561261575</v>
      </c>
      <c r="R633">
        <v>60.203000000000003</v>
      </c>
      <c r="S633">
        <v>22.093</v>
      </c>
      <c r="T633">
        <v>2.7250000000000001</v>
      </c>
      <c r="U633">
        <v>5786</v>
      </c>
      <c r="V633">
        <v>26</v>
      </c>
      <c r="W633">
        <v>1498</v>
      </c>
      <c r="X633">
        <v>1013</v>
      </c>
      <c r="Y633">
        <v>2</v>
      </c>
      <c r="Z633">
        <v>41</v>
      </c>
      <c r="AA633">
        <v>1</v>
      </c>
      <c r="AB633">
        <v>27</v>
      </c>
      <c r="AC633">
        <v>96</v>
      </c>
      <c r="AD633">
        <v>37.46</v>
      </c>
      <c r="AE633">
        <v>50.851894999999999</v>
      </c>
      <c r="AF633">
        <v>89.8</v>
      </c>
      <c r="AG633">
        <v>2.1</v>
      </c>
      <c r="AH633">
        <v>3.4</v>
      </c>
      <c r="AI633">
        <v>3.1</v>
      </c>
      <c r="AJ633">
        <v>1.6</v>
      </c>
      <c r="AK633">
        <v>0</v>
      </c>
      <c r="AL633">
        <v>0</v>
      </c>
      <c r="AM633">
        <v>2.39</v>
      </c>
      <c r="AN633">
        <v>56.805999999999997</v>
      </c>
      <c r="AO633">
        <v>0.44900000000000001</v>
      </c>
      <c r="AP633">
        <v>25.89</v>
      </c>
      <c r="AQ633">
        <v>0.16600000000000001</v>
      </c>
      <c r="AR633">
        <v>3.3220000000000001</v>
      </c>
      <c r="AS633">
        <v>68.102999999999994</v>
      </c>
      <c r="AT633">
        <v>85.31</v>
      </c>
      <c r="AU633">
        <v>1.9950000000000001</v>
      </c>
      <c r="AV633">
        <v>3.23</v>
      </c>
      <c r="AW633">
        <v>2.9449999999999998</v>
      </c>
      <c r="AX633">
        <v>1.52</v>
      </c>
      <c r="AY633">
        <v>0</v>
      </c>
      <c r="AZ633">
        <v>0</v>
      </c>
      <c r="BA633">
        <v>582</v>
      </c>
      <c r="BB633">
        <v>0</v>
      </c>
      <c r="BC633" t="s">
        <v>74</v>
      </c>
      <c r="BD633">
        <v>0</v>
      </c>
      <c r="BE633" t="s">
        <v>68</v>
      </c>
      <c r="BF633" t="s">
        <v>75</v>
      </c>
      <c r="BG633">
        <v>1.1399999999999999</v>
      </c>
      <c r="BH633">
        <v>0</v>
      </c>
      <c r="BI633" s="1">
        <v>45824.35942306713</v>
      </c>
      <c r="BJ633">
        <v>3.6</v>
      </c>
      <c r="BK633">
        <v>0.75690000000000002</v>
      </c>
      <c r="BL633" s="36">
        <f>HLOOKUP($A633,차량별코스!$E$1:$AZ$20,_xlfn.XLOOKUP(탕데이터!$I633,차량별코스!$D$2:$D$20,차량별코스!$A$2:$A$20),0)</f>
        <v>9</v>
      </c>
      <c r="BM633">
        <f t="shared" si="139"/>
        <v>2773.7200000000003</v>
      </c>
      <c r="BN633">
        <f t="shared" si="140"/>
        <v>663.94200000000001</v>
      </c>
      <c r="BO633">
        <f>IF(COUNTIFS($BL$2:$BL633,$BL633,$O$2:$O633,$O633,$G$2:$G633,$G633)=1,_xlfn.MAXIFS($BO$2:$BO632,$O$2:$O632,$O633,$G$2:$G632,$G633)+1,_xlfn.MAXIFS($BO$2:$BO632,$O$2:$O632,$O633,$G$2:$G632,$G633))</f>
        <v>1</v>
      </c>
      <c r="BP633">
        <f t="shared" si="141"/>
        <v>3671.8280000000004</v>
      </c>
      <c r="BQ633">
        <f t="shared" si="142"/>
        <v>121.50600000000001</v>
      </c>
      <c r="BR633">
        <f t="shared" si="143"/>
        <v>196.72400000000002</v>
      </c>
      <c r="BS633">
        <f t="shared" si="144"/>
        <v>179.36599999999999</v>
      </c>
      <c r="BT633">
        <f t="shared" si="145"/>
        <v>92.576000000000008</v>
      </c>
      <c r="BU633">
        <f t="shared" si="146"/>
        <v>0</v>
      </c>
      <c r="BV633">
        <f t="shared" si="147"/>
        <v>0</v>
      </c>
      <c r="BW633">
        <f t="shared" si="148"/>
        <v>4262.0000000000009</v>
      </c>
      <c r="BX633">
        <f t="shared" si="149"/>
        <v>7890</v>
      </c>
      <c r="BY633" t="str">
        <f t="shared" si="150"/>
        <v>직행1</v>
      </c>
      <c r="BZ633">
        <f t="shared" si="151"/>
        <v>9</v>
      </c>
    </row>
    <row r="634" spans="1:78" x14ac:dyDescent="0.3">
      <c r="A634" s="32">
        <f t="shared" si="152"/>
        <v>45809</v>
      </c>
      <c r="B634" s="1">
        <v>45809.838333333333</v>
      </c>
      <c r="C634" t="s">
        <v>60</v>
      </c>
      <c r="D634" t="s">
        <v>60</v>
      </c>
      <c r="E634" t="s">
        <v>60</v>
      </c>
      <c r="F634" t="s">
        <v>61</v>
      </c>
      <c r="G634" t="s">
        <v>62</v>
      </c>
      <c r="H634" t="s">
        <v>63</v>
      </c>
      <c r="I634" t="s">
        <v>82</v>
      </c>
      <c r="J634" t="s">
        <v>65</v>
      </c>
      <c r="K634" t="s">
        <v>66</v>
      </c>
      <c r="L634">
        <v>18</v>
      </c>
      <c r="M634">
        <v>8</v>
      </c>
      <c r="N634">
        <v>168</v>
      </c>
      <c r="O634">
        <v>7890</v>
      </c>
      <c r="P634" t="s">
        <v>250</v>
      </c>
      <c r="Q634" s="1">
        <v>45786.607561261575</v>
      </c>
      <c r="R634">
        <v>59.732999999999997</v>
      </c>
      <c r="S634">
        <v>19.773</v>
      </c>
      <c r="T634">
        <v>3.0209999999999999</v>
      </c>
      <c r="U634">
        <v>6089</v>
      </c>
      <c r="V634">
        <v>164</v>
      </c>
      <c r="W634">
        <v>1679</v>
      </c>
      <c r="X634">
        <v>1091</v>
      </c>
      <c r="Y634">
        <v>0</v>
      </c>
      <c r="Z634">
        <v>20</v>
      </c>
      <c r="AA634">
        <v>0</v>
      </c>
      <c r="AB634">
        <v>0</v>
      </c>
      <c r="AC634">
        <v>104</v>
      </c>
      <c r="AD634">
        <v>35.32</v>
      </c>
      <c r="AE634">
        <v>50.645006000000002</v>
      </c>
      <c r="AF634">
        <v>93.7</v>
      </c>
      <c r="AG634">
        <v>1.6</v>
      </c>
      <c r="AH634">
        <v>1.6</v>
      </c>
      <c r="AI634">
        <v>2.1</v>
      </c>
      <c r="AJ634">
        <v>0.8</v>
      </c>
      <c r="AK634">
        <v>0.1</v>
      </c>
      <c r="AL634">
        <v>0</v>
      </c>
      <c r="AM634">
        <v>2.65</v>
      </c>
      <c r="AN634">
        <v>50.362000000000002</v>
      </c>
      <c r="AO634">
        <v>2.6930000000000001</v>
      </c>
      <c r="AP634">
        <v>27.574000000000002</v>
      </c>
      <c r="AQ634">
        <v>0.16700000000000001</v>
      </c>
      <c r="AR634">
        <v>0</v>
      </c>
      <c r="AS634">
        <v>33.481999999999999</v>
      </c>
      <c r="AT634">
        <v>93.7</v>
      </c>
      <c r="AU634">
        <v>1.6</v>
      </c>
      <c r="AV634">
        <v>1.6</v>
      </c>
      <c r="AW634">
        <v>2.1</v>
      </c>
      <c r="AX634">
        <v>0.8</v>
      </c>
      <c r="AY634">
        <v>0.1</v>
      </c>
      <c r="AZ634">
        <v>0</v>
      </c>
      <c r="BA634">
        <v>580</v>
      </c>
      <c r="BB634">
        <v>0</v>
      </c>
      <c r="BC634" t="s">
        <v>74</v>
      </c>
      <c r="BD634">
        <v>0</v>
      </c>
      <c r="BE634" t="s">
        <v>68</v>
      </c>
      <c r="BF634" t="s">
        <v>75</v>
      </c>
      <c r="BG634">
        <v>1.1399999999999999</v>
      </c>
      <c r="BH634">
        <v>0</v>
      </c>
      <c r="BI634" s="1">
        <v>45824.35942306713</v>
      </c>
      <c r="BJ634">
        <v>3.6</v>
      </c>
      <c r="BK634">
        <v>0.83909999999999996</v>
      </c>
      <c r="BL634" s="36">
        <f>HLOOKUP($A634,차량별코스!$E$1:$AZ$20,_xlfn.XLOOKUP(탕데이터!$I634,차량별코스!$D$2:$D$20,차량별코스!$A$2:$A$20),0)</f>
        <v>9</v>
      </c>
      <c r="BM634">
        <f t="shared" si="139"/>
        <v>2773.7200000000003</v>
      </c>
      <c r="BN634">
        <f t="shared" si="140"/>
        <v>663.94200000000001</v>
      </c>
      <c r="BO634">
        <f>IF(COUNTIFS($BL$2:$BL634,$BL634,$O$2:$O634,$O634,$G$2:$G634,$G634)=1,_xlfn.MAXIFS($BO$2:$BO633,$O$2:$O633,$O634,$G$2:$G633,$G634)+1,_xlfn.MAXIFS($BO$2:$BO633,$O$2:$O633,$O634,$G$2:$G633,$G634))</f>
        <v>1</v>
      </c>
      <c r="BP634">
        <f t="shared" si="141"/>
        <v>3862.393</v>
      </c>
      <c r="BQ634">
        <f t="shared" si="142"/>
        <v>97.424000000000007</v>
      </c>
      <c r="BR634">
        <f t="shared" si="143"/>
        <v>97.424000000000007</v>
      </c>
      <c r="BS634">
        <f t="shared" si="144"/>
        <v>127.86900000000001</v>
      </c>
      <c r="BT634">
        <f t="shared" si="145"/>
        <v>48.712000000000003</v>
      </c>
      <c r="BU634">
        <f t="shared" si="146"/>
        <v>6.0890000000000004</v>
      </c>
      <c r="BV634">
        <f t="shared" si="147"/>
        <v>0</v>
      </c>
      <c r="BW634">
        <f t="shared" si="148"/>
        <v>4239.9110000000001</v>
      </c>
      <c r="BX634">
        <f t="shared" si="149"/>
        <v>7890</v>
      </c>
      <c r="BY634" t="str">
        <f t="shared" si="150"/>
        <v>직행1</v>
      </c>
      <c r="BZ634">
        <f t="shared" si="151"/>
        <v>9</v>
      </c>
    </row>
    <row r="635" spans="1:78" x14ac:dyDescent="0.3">
      <c r="A635" s="32">
        <f t="shared" si="152"/>
        <v>45810</v>
      </c>
      <c r="B635" s="1">
        <v>45810.305324074077</v>
      </c>
      <c r="C635" t="s">
        <v>60</v>
      </c>
      <c r="D635" t="s">
        <v>60</v>
      </c>
      <c r="E635" t="s">
        <v>60</v>
      </c>
      <c r="F635" t="s">
        <v>61</v>
      </c>
      <c r="G635" t="s">
        <v>62</v>
      </c>
      <c r="H635" t="s">
        <v>63</v>
      </c>
      <c r="I635" t="s">
        <v>82</v>
      </c>
      <c r="J635" t="s">
        <v>65</v>
      </c>
      <c r="K635" t="s">
        <v>66</v>
      </c>
      <c r="L635">
        <v>18</v>
      </c>
      <c r="M635">
        <v>8</v>
      </c>
      <c r="N635">
        <v>168</v>
      </c>
      <c r="O635">
        <v>7890</v>
      </c>
      <c r="P635" t="s">
        <v>250</v>
      </c>
      <c r="Q635" s="1">
        <v>45786.607561261575</v>
      </c>
      <c r="R635">
        <v>47.335999999999999</v>
      </c>
      <c r="S635">
        <v>14.03</v>
      </c>
      <c r="T635">
        <v>3.3740000000000001</v>
      </c>
      <c r="U635">
        <v>3930</v>
      </c>
      <c r="V635">
        <v>29</v>
      </c>
      <c r="W635">
        <v>656</v>
      </c>
      <c r="X635">
        <v>1199</v>
      </c>
      <c r="Y635">
        <v>0</v>
      </c>
      <c r="Z635">
        <v>10</v>
      </c>
      <c r="AA635">
        <v>0</v>
      </c>
      <c r="AB635">
        <v>0</v>
      </c>
      <c r="AC635">
        <v>108</v>
      </c>
      <c r="AD635">
        <v>43.36</v>
      </c>
      <c r="AE635">
        <v>52.514507999999999</v>
      </c>
      <c r="AF635">
        <v>87</v>
      </c>
      <c r="AG635">
        <v>2.9</v>
      </c>
      <c r="AH635">
        <v>3.8</v>
      </c>
      <c r="AI635">
        <v>4.7</v>
      </c>
      <c r="AJ635">
        <v>1</v>
      </c>
      <c r="AK635">
        <v>0.5</v>
      </c>
      <c r="AL635">
        <v>0</v>
      </c>
      <c r="AM635">
        <v>2.96</v>
      </c>
      <c r="AN635">
        <v>46.287999999999997</v>
      </c>
      <c r="AO635">
        <v>0.73799999999999999</v>
      </c>
      <c r="AP635">
        <v>16.692</v>
      </c>
      <c r="AQ635">
        <v>0.23200000000000001</v>
      </c>
      <c r="AR635">
        <v>0</v>
      </c>
      <c r="AS635">
        <v>21.126000000000001</v>
      </c>
      <c r="AT635">
        <v>56.55</v>
      </c>
      <c r="AU635">
        <v>1.885</v>
      </c>
      <c r="AV635">
        <v>2.4700000000000002</v>
      </c>
      <c r="AW635">
        <v>3.0550000000000002</v>
      </c>
      <c r="AX635">
        <v>0.65</v>
      </c>
      <c r="AY635">
        <v>0.32500000000000001</v>
      </c>
      <c r="AZ635">
        <v>0</v>
      </c>
      <c r="BA635">
        <v>461</v>
      </c>
      <c r="BB635">
        <v>0</v>
      </c>
      <c r="BC635" t="s">
        <v>74</v>
      </c>
      <c r="BD635">
        <v>0</v>
      </c>
      <c r="BE635" t="s">
        <v>68</v>
      </c>
      <c r="BF635" t="s">
        <v>75</v>
      </c>
      <c r="BG635">
        <v>1.1399999999999999</v>
      </c>
      <c r="BH635">
        <v>0</v>
      </c>
      <c r="BI635" s="1">
        <v>45824.35942306713</v>
      </c>
      <c r="BJ635">
        <v>3.6</v>
      </c>
      <c r="BK635">
        <v>0.93720000000000003</v>
      </c>
      <c r="BL635" s="36">
        <f>HLOOKUP($A635,차량별코스!$E$1:$AZ$20,_xlfn.XLOOKUP(탕데이터!$I635,차량별코스!$D$2:$D$20,차량별코스!$A$2:$A$20),0)</f>
        <v>10</v>
      </c>
      <c r="BM635">
        <f t="shared" si="139"/>
        <v>2773.7200000000003</v>
      </c>
      <c r="BN635">
        <f t="shared" si="140"/>
        <v>558.803</v>
      </c>
      <c r="BO635">
        <f>IF(COUNTIFS($BL$2:$BL635,$BL635,$O$2:$O635,$O635,$G$2:$G635,$G635)=1,_xlfn.MAXIFS($BO$2:$BO634,$O$2:$O634,$O635,$G$2:$G634,$G635)+1,_xlfn.MAXIFS($BO$2:$BO634,$O$2:$O634,$O635,$G$2:$G634,$G635))</f>
        <v>2</v>
      </c>
      <c r="BP635">
        <f t="shared" si="141"/>
        <v>2734.1</v>
      </c>
      <c r="BQ635">
        <f t="shared" si="142"/>
        <v>113.97</v>
      </c>
      <c r="BR635">
        <f t="shared" si="143"/>
        <v>149.34</v>
      </c>
      <c r="BS635">
        <f t="shared" si="144"/>
        <v>184.71</v>
      </c>
      <c r="BT635">
        <f t="shared" si="145"/>
        <v>39.300000000000004</v>
      </c>
      <c r="BU635">
        <f t="shared" si="146"/>
        <v>19.650000000000002</v>
      </c>
      <c r="BV635">
        <f t="shared" si="147"/>
        <v>0</v>
      </c>
      <c r="BW635">
        <f t="shared" si="148"/>
        <v>3241.07</v>
      </c>
      <c r="BX635">
        <f t="shared" si="149"/>
        <v>7890</v>
      </c>
      <c r="BY635" t="str">
        <f t="shared" si="150"/>
        <v>직행1</v>
      </c>
      <c r="BZ635">
        <f t="shared" si="151"/>
        <v>10</v>
      </c>
    </row>
    <row r="636" spans="1:78" x14ac:dyDescent="0.3">
      <c r="A636" s="32">
        <f t="shared" si="152"/>
        <v>45810</v>
      </c>
      <c r="B636" s="1">
        <v>45810.510416666664</v>
      </c>
      <c r="C636" t="s">
        <v>60</v>
      </c>
      <c r="D636" t="s">
        <v>60</v>
      </c>
      <c r="E636" t="s">
        <v>60</v>
      </c>
      <c r="F636" t="s">
        <v>61</v>
      </c>
      <c r="G636" t="s">
        <v>62</v>
      </c>
      <c r="H636" t="s">
        <v>63</v>
      </c>
      <c r="I636" t="s">
        <v>82</v>
      </c>
      <c r="J636" t="s">
        <v>65</v>
      </c>
      <c r="K636" t="s">
        <v>66</v>
      </c>
      <c r="L636">
        <v>18</v>
      </c>
      <c r="M636">
        <v>8</v>
      </c>
      <c r="N636">
        <v>168</v>
      </c>
      <c r="O636">
        <v>7890</v>
      </c>
      <c r="P636" t="s">
        <v>250</v>
      </c>
      <c r="Q636" s="1">
        <v>45786.607561261575</v>
      </c>
      <c r="R636">
        <v>17.428000000000001</v>
      </c>
      <c r="S636">
        <v>4.9969999999999999</v>
      </c>
      <c r="T636">
        <v>3.488</v>
      </c>
      <c r="U636">
        <v>1536</v>
      </c>
      <c r="V636">
        <v>4</v>
      </c>
      <c r="W636">
        <v>337</v>
      </c>
      <c r="X636">
        <v>245</v>
      </c>
      <c r="Y636">
        <v>0</v>
      </c>
      <c r="Z636">
        <v>3</v>
      </c>
      <c r="AA636">
        <v>0</v>
      </c>
      <c r="AB636">
        <v>0</v>
      </c>
      <c r="AC636">
        <v>84</v>
      </c>
      <c r="AD636">
        <v>40.85</v>
      </c>
      <c r="AE636">
        <v>52.502831</v>
      </c>
      <c r="AF636">
        <v>89.2</v>
      </c>
      <c r="AG636">
        <v>1.5</v>
      </c>
      <c r="AH636">
        <v>2.7</v>
      </c>
      <c r="AI636">
        <v>6.3</v>
      </c>
      <c r="AJ636">
        <v>0.3</v>
      </c>
      <c r="AK636">
        <v>0</v>
      </c>
      <c r="AL636">
        <v>0</v>
      </c>
      <c r="AM636">
        <v>3.06</v>
      </c>
      <c r="AN636">
        <v>44.414000000000001</v>
      </c>
      <c r="AO636">
        <v>0.26</v>
      </c>
      <c r="AP636">
        <v>21.94</v>
      </c>
      <c r="AQ636">
        <v>0.115</v>
      </c>
      <c r="AR636">
        <v>0</v>
      </c>
      <c r="AS636">
        <v>17.213999999999999</v>
      </c>
      <c r="AT636">
        <v>22.3</v>
      </c>
      <c r="AU636">
        <v>0.375</v>
      </c>
      <c r="AV636">
        <v>0.67500000000000004</v>
      </c>
      <c r="AW636">
        <v>1.575</v>
      </c>
      <c r="AX636">
        <v>7.4999999999999997E-2</v>
      </c>
      <c r="AY636">
        <v>0</v>
      </c>
      <c r="AZ636">
        <v>0</v>
      </c>
      <c r="BA636">
        <v>159</v>
      </c>
      <c r="BB636">
        <v>0</v>
      </c>
      <c r="BC636" t="s">
        <v>74</v>
      </c>
      <c r="BD636">
        <v>0</v>
      </c>
      <c r="BE636" t="s">
        <v>68</v>
      </c>
      <c r="BF636" t="s">
        <v>75</v>
      </c>
      <c r="BG636">
        <v>1.1399999999999999</v>
      </c>
      <c r="BH636">
        <v>0</v>
      </c>
      <c r="BI636" s="1">
        <v>45824.35942306713</v>
      </c>
      <c r="BJ636">
        <v>3.6</v>
      </c>
      <c r="BK636">
        <v>0.96879999999999999</v>
      </c>
      <c r="BL636" s="36">
        <f>HLOOKUP($A636,차량별코스!$E$1:$AZ$20,_xlfn.XLOOKUP(탕데이터!$I636,차량별코스!$D$2:$D$20,차량별코스!$A$2:$A$20),0)</f>
        <v>10</v>
      </c>
      <c r="BM636">
        <f t="shared" si="139"/>
        <v>2773.7200000000003</v>
      </c>
      <c r="BN636">
        <f t="shared" si="140"/>
        <v>558.803</v>
      </c>
      <c r="BO636">
        <f>IF(COUNTIFS($BL$2:$BL636,$BL636,$O$2:$O636,$O636,$G$2:$G636,$G636)=1,_xlfn.MAXIFS($BO$2:$BO635,$O$2:$O635,$O636,$G$2:$G635,$G636)+1,_xlfn.MAXIFS($BO$2:$BO635,$O$2:$O635,$O636,$G$2:$G635,$G636))</f>
        <v>2</v>
      </c>
      <c r="BP636">
        <f t="shared" si="141"/>
        <v>1029.1120000000001</v>
      </c>
      <c r="BQ636">
        <f t="shared" si="142"/>
        <v>23.04</v>
      </c>
      <c r="BR636">
        <f t="shared" si="143"/>
        <v>41.472000000000008</v>
      </c>
      <c r="BS636">
        <f t="shared" si="144"/>
        <v>96.768000000000001</v>
      </c>
      <c r="BT636">
        <f t="shared" si="145"/>
        <v>4.6080000000000005</v>
      </c>
      <c r="BU636">
        <f t="shared" si="146"/>
        <v>0</v>
      </c>
      <c r="BV636">
        <f t="shared" si="147"/>
        <v>0</v>
      </c>
      <c r="BW636">
        <f t="shared" si="148"/>
        <v>1195</v>
      </c>
      <c r="BX636">
        <f t="shared" si="149"/>
        <v>7890</v>
      </c>
      <c r="BY636" t="str">
        <f t="shared" si="150"/>
        <v>직행1</v>
      </c>
      <c r="BZ636">
        <f t="shared" si="151"/>
        <v>10</v>
      </c>
    </row>
    <row r="637" spans="1:78" x14ac:dyDescent="0.3">
      <c r="A637" s="32">
        <f t="shared" si="152"/>
        <v>45810</v>
      </c>
      <c r="B637" s="1">
        <v>45810.5309375</v>
      </c>
      <c r="C637" t="s">
        <v>60</v>
      </c>
      <c r="D637" t="s">
        <v>60</v>
      </c>
      <c r="E637" t="s">
        <v>60</v>
      </c>
      <c r="F637" t="s">
        <v>61</v>
      </c>
      <c r="G637" t="s">
        <v>62</v>
      </c>
      <c r="H637" t="s">
        <v>63</v>
      </c>
      <c r="I637" t="s">
        <v>82</v>
      </c>
      <c r="J637" t="s">
        <v>65</v>
      </c>
      <c r="K637" t="s">
        <v>66</v>
      </c>
      <c r="L637">
        <v>18</v>
      </c>
      <c r="M637">
        <v>8</v>
      </c>
      <c r="N637">
        <v>168</v>
      </c>
      <c r="O637">
        <v>7890</v>
      </c>
      <c r="P637" t="s">
        <v>250</v>
      </c>
      <c r="Q637" s="1">
        <v>45786.607561261575</v>
      </c>
      <c r="R637">
        <v>30.026</v>
      </c>
      <c r="S637">
        <v>8.5519999999999996</v>
      </c>
      <c r="T637">
        <v>3.5110000000000001</v>
      </c>
      <c r="U637">
        <v>2396</v>
      </c>
      <c r="V637">
        <v>32</v>
      </c>
      <c r="W637">
        <v>224</v>
      </c>
      <c r="X637">
        <v>723</v>
      </c>
      <c r="Y637">
        <v>0</v>
      </c>
      <c r="Z637">
        <v>10</v>
      </c>
      <c r="AA637">
        <v>0</v>
      </c>
      <c r="AB637">
        <v>0</v>
      </c>
      <c r="AC637">
        <v>92</v>
      </c>
      <c r="AD637">
        <v>45.11</v>
      </c>
      <c r="AE637">
        <v>50.510980000000004</v>
      </c>
      <c r="AF637">
        <v>67.3</v>
      </c>
      <c r="AG637">
        <v>7.2</v>
      </c>
      <c r="AH637">
        <v>10.6</v>
      </c>
      <c r="AI637">
        <v>11.4</v>
      </c>
      <c r="AJ637">
        <v>3.5</v>
      </c>
      <c r="AK637">
        <v>0</v>
      </c>
      <c r="AL637">
        <v>0</v>
      </c>
      <c r="AM637">
        <v>3.08</v>
      </c>
      <c r="AN637">
        <v>42.262999999999998</v>
      </c>
      <c r="AO637">
        <v>1.335</v>
      </c>
      <c r="AP637">
        <v>9.3490000000000002</v>
      </c>
      <c r="AQ637">
        <v>0.23300000000000001</v>
      </c>
      <c r="AR637">
        <v>0</v>
      </c>
      <c r="AS637">
        <v>33.304000000000002</v>
      </c>
      <c r="AT637">
        <v>25.797999999999998</v>
      </c>
      <c r="AU637">
        <v>2.76</v>
      </c>
      <c r="AV637">
        <v>4.0629999999999997</v>
      </c>
      <c r="AW637">
        <v>4.37</v>
      </c>
      <c r="AX637">
        <v>1.3420000000000001</v>
      </c>
      <c r="AY637">
        <v>0</v>
      </c>
      <c r="AZ637">
        <v>0</v>
      </c>
      <c r="BA637">
        <v>297</v>
      </c>
      <c r="BB637">
        <v>0</v>
      </c>
      <c r="BC637" t="s">
        <v>74</v>
      </c>
      <c r="BD637">
        <v>0</v>
      </c>
      <c r="BE637" t="s">
        <v>68</v>
      </c>
      <c r="BF637" t="s">
        <v>75</v>
      </c>
      <c r="BG637">
        <v>1.1399999999999999</v>
      </c>
      <c r="BH637">
        <v>0</v>
      </c>
      <c r="BI637" s="1">
        <v>45824.35942306713</v>
      </c>
      <c r="BJ637">
        <v>3.6</v>
      </c>
      <c r="BK637">
        <v>0.97529999999999994</v>
      </c>
      <c r="BL637" s="36">
        <f>HLOOKUP($A637,차량별코스!$E$1:$AZ$20,_xlfn.XLOOKUP(탕데이터!$I637,차량별코스!$D$2:$D$20,차량별코스!$A$2:$A$20),0)</f>
        <v>10</v>
      </c>
      <c r="BM637">
        <f t="shared" si="139"/>
        <v>2773.7200000000003</v>
      </c>
      <c r="BN637">
        <f t="shared" si="140"/>
        <v>558.803</v>
      </c>
      <c r="BO637">
        <f>IF(COUNTIFS($BL$2:$BL637,$BL637,$O$2:$O637,$O637,$G$2:$G637,$G637)=1,_xlfn.MAXIFS($BO$2:$BO636,$O$2:$O636,$O637,$G$2:$G636,$G637)+1,_xlfn.MAXIFS($BO$2:$BO636,$O$2:$O636,$O637,$G$2:$G636,$G637))</f>
        <v>2</v>
      </c>
      <c r="BP637">
        <f t="shared" si="141"/>
        <v>1356.5079999999998</v>
      </c>
      <c r="BQ637">
        <f t="shared" si="142"/>
        <v>172.51200000000003</v>
      </c>
      <c r="BR637">
        <f t="shared" si="143"/>
        <v>253.976</v>
      </c>
      <c r="BS637">
        <f t="shared" si="144"/>
        <v>273.14400000000001</v>
      </c>
      <c r="BT637">
        <f t="shared" si="145"/>
        <v>83.860000000000014</v>
      </c>
      <c r="BU637">
        <f t="shared" si="146"/>
        <v>0</v>
      </c>
      <c r="BV637">
        <f t="shared" si="147"/>
        <v>0</v>
      </c>
      <c r="BW637">
        <f t="shared" si="148"/>
        <v>2139.9999999999995</v>
      </c>
      <c r="BX637">
        <f t="shared" si="149"/>
        <v>7890</v>
      </c>
      <c r="BY637" t="str">
        <f t="shared" si="150"/>
        <v>직행1</v>
      </c>
      <c r="BZ637">
        <f t="shared" si="151"/>
        <v>10</v>
      </c>
    </row>
    <row r="638" spans="1:78" x14ac:dyDescent="0.3">
      <c r="A638" s="32">
        <f t="shared" si="152"/>
        <v>45810</v>
      </c>
      <c r="B638" s="1">
        <v>45810.562777777777</v>
      </c>
      <c r="C638" t="s">
        <v>60</v>
      </c>
      <c r="D638" t="s">
        <v>60</v>
      </c>
      <c r="E638" t="s">
        <v>60</v>
      </c>
      <c r="F638" t="s">
        <v>61</v>
      </c>
      <c r="G638" t="s">
        <v>62</v>
      </c>
      <c r="H638" t="s">
        <v>63</v>
      </c>
      <c r="I638" t="s">
        <v>82</v>
      </c>
      <c r="J638" t="s">
        <v>65</v>
      </c>
      <c r="K638" t="s">
        <v>66</v>
      </c>
      <c r="L638">
        <v>18</v>
      </c>
      <c r="M638">
        <v>8</v>
      </c>
      <c r="N638">
        <v>168</v>
      </c>
      <c r="O638">
        <v>7890</v>
      </c>
      <c r="P638" t="s">
        <v>250</v>
      </c>
      <c r="Q638" s="1">
        <v>45786.607561261575</v>
      </c>
      <c r="R638">
        <v>69.097999999999999</v>
      </c>
      <c r="S638">
        <v>25.254999999999999</v>
      </c>
      <c r="T638">
        <v>2.7360000000000002</v>
      </c>
      <c r="U638">
        <v>7398</v>
      </c>
      <c r="V638">
        <v>17</v>
      </c>
      <c r="W638">
        <v>1717</v>
      </c>
      <c r="X638">
        <v>1157</v>
      </c>
      <c r="Y638">
        <v>0</v>
      </c>
      <c r="Z638">
        <v>27</v>
      </c>
      <c r="AA638">
        <v>0</v>
      </c>
      <c r="AB638">
        <v>0</v>
      </c>
      <c r="AC638">
        <v>97</v>
      </c>
      <c r="AD638">
        <v>33.619999999999997</v>
      </c>
      <c r="AE638">
        <v>43.918201000000003</v>
      </c>
      <c r="AF638">
        <v>93.1</v>
      </c>
      <c r="AG638">
        <v>2.1</v>
      </c>
      <c r="AH638">
        <v>2.9</v>
      </c>
      <c r="AI638">
        <v>1.8</v>
      </c>
      <c r="AJ638">
        <v>0.2</v>
      </c>
      <c r="AK638">
        <v>0</v>
      </c>
      <c r="AL638">
        <v>0</v>
      </c>
      <c r="AM638">
        <v>2.4</v>
      </c>
      <c r="AN638">
        <v>47.857999999999997</v>
      </c>
      <c r="AO638">
        <v>0.23</v>
      </c>
      <c r="AP638">
        <v>23.209</v>
      </c>
      <c r="AQ638">
        <v>0.159</v>
      </c>
      <c r="AR638">
        <v>0</v>
      </c>
      <c r="AS638">
        <v>39.075000000000003</v>
      </c>
      <c r="AT638">
        <v>113.27200000000001</v>
      </c>
      <c r="AU638">
        <v>2.5550000000000002</v>
      </c>
      <c r="AV638">
        <v>3.528</v>
      </c>
      <c r="AW638">
        <v>2.19</v>
      </c>
      <c r="AX638">
        <v>0.24299999999999999</v>
      </c>
      <c r="AY638">
        <v>0</v>
      </c>
      <c r="AZ638">
        <v>0</v>
      </c>
      <c r="BA638">
        <v>677</v>
      </c>
      <c r="BB638">
        <v>0</v>
      </c>
      <c r="BC638" t="s">
        <v>74</v>
      </c>
      <c r="BD638">
        <v>0</v>
      </c>
      <c r="BE638" t="s">
        <v>68</v>
      </c>
      <c r="BF638" t="s">
        <v>75</v>
      </c>
      <c r="BG638">
        <v>1.1399999999999999</v>
      </c>
      <c r="BH638">
        <v>0</v>
      </c>
      <c r="BI638" s="1">
        <v>45824.35942306713</v>
      </c>
      <c r="BJ638">
        <v>3.6</v>
      </c>
      <c r="BK638">
        <v>0.76</v>
      </c>
      <c r="BL638" s="36">
        <f>HLOOKUP($A638,차량별코스!$E$1:$AZ$20,_xlfn.XLOOKUP(탕데이터!$I638,차량별코스!$D$2:$D$20,차량별코스!$A$2:$A$20),0)</f>
        <v>10</v>
      </c>
      <c r="BM638">
        <f t="shared" si="139"/>
        <v>2773.7200000000003</v>
      </c>
      <c r="BN638">
        <f t="shared" si="140"/>
        <v>558.803</v>
      </c>
      <c r="BO638">
        <f>IF(COUNTIFS($BL$2:$BL638,$BL638,$O$2:$O638,$O638,$G$2:$G638,$G638)=1,_xlfn.MAXIFS($BO$2:$BO637,$O$2:$O637,$O638,$G$2:$G637,$G638)+1,_xlfn.MAXIFS($BO$2:$BO637,$O$2:$O637,$O638,$G$2:$G637,$G638))</f>
        <v>2</v>
      </c>
      <c r="BP638">
        <f t="shared" si="141"/>
        <v>5153.5379999999996</v>
      </c>
      <c r="BQ638">
        <f t="shared" si="142"/>
        <v>155.358</v>
      </c>
      <c r="BR638">
        <f t="shared" si="143"/>
        <v>214.54199999999997</v>
      </c>
      <c r="BS638">
        <f t="shared" si="144"/>
        <v>133.16400000000002</v>
      </c>
      <c r="BT638">
        <f t="shared" si="145"/>
        <v>14.796000000000001</v>
      </c>
      <c r="BU638">
        <f t="shared" si="146"/>
        <v>0</v>
      </c>
      <c r="BV638">
        <f t="shared" si="147"/>
        <v>0</v>
      </c>
      <c r="BW638">
        <f t="shared" si="148"/>
        <v>5671.3980000000001</v>
      </c>
      <c r="BX638">
        <f t="shared" si="149"/>
        <v>7890</v>
      </c>
      <c r="BY638" t="str">
        <f t="shared" si="150"/>
        <v>직행1</v>
      </c>
      <c r="BZ638">
        <f t="shared" si="151"/>
        <v>10</v>
      </c>
    </row>
    <row r="639" spans="1:78" x14ac:dyDescent="0.3">
      <c r="A639" s="32">
        <f t="shared" si="152"/>
        <v>45810</v>
      </c>
      <c r="B639" s="1">
        <v>45810.784259259257</v>
      </c>
      <c r="C639" t="s">
        <v>60</v>
      </c>
      <c r="D639" t="s">
        <v>60</v>
      </c>
      <c r="E639" t="s">
        <v>60</v>
      </c>
      <c r="F639" t="s">
        <v>61</v>
      </c>
      <c r="G639" t="s">
        <v>62</v>
      </c>
      <c r="H639" t="s">
        <v>63</v>
      </c>
      <c r="I639" t="s">
        <v>82</v>
      </c>
      <c r="J639" t="s">
        <v>65</v>
      </c>
      <c r="K639" t="s">
        <v>66</v>
      </c>
      <c r="L639">
        <v>18</v>
      </c>
      <c r="M639">
        <v>8</v>
      </c>
      <c r="N639">
        <v>168</v>
      </c>
      <c r="O639">
        <v>7890</v>
      </c>
      <c r="P639" t="s">
        <v>250</v>
      </c>
      <c r="Q639" s="1">
        <v>45786.607561261575</v>
      </c>
      <c r="R639">
        <v>17.584</v>
      </c>
      <c r="S639">
        <v>6.9809999999999999</v>
      </c>
      <c r="T639">
        <v>2.5190000000000001</v>
      </c>
      <c r="U639">
        <v>2321</v>
      </c>
      <c r="V639">
        <v>43</v>
      </c>
      <c r="W639">
        <v>654</v>
      </c>
      <c r="X639">
        <v>225</v>
      </c>
      <c r="Y639">
        <v>0</v>
      </c>
      <c r="Z639">
        <v>7</v>
      </c>
      <c r="AA639">
        <v>0</v>
      </c>
      <c r="AB639">
        <v>0</v>
      </c>
      <c r="AC639">
        <v>101</v>
      </c>
      <c r="AD639">
        <v>27.27</v>
      </c>
      <c r="AE639">
        <v>38.979233000000001</v>
      </c>
      <c r="AF639">
        <v>95.3</v>
      </c>
      <c r="AG639">
        <v>2.2000000000000002</v>
      </c>
      <c r="AH639">
        <v>1.2</v>
      </c>
      <c r="AI639">
        <v>0.6</v>
      </c>
      <c r="AJ639">
        <v>0.6</v>
      </c>
      <c r="AK639">
        <v>0</v>
      </c>
      <c r="AL639">
        <v>0</v>
      </c>
      <c r="AM639">
        <v>2.21</v>
      </c>
      <c r="AN639">
        <v>45.88</v>
      </c>
      <c r="AO639">
        <v>1.853</v>
      </c>
      <c r="AP639">
        <v>28.177</v>
      </c>
      <c r="AQ639">
        <v>0.114</v>
      </c>
      <c r="AR639">
        <v>0</v>
      </c>
      <c r="AS639">
        <v>39.808999999999997</v>
      </c>
      <c r="AT639">
        <v>36.531999999999996</v>
      </c>
      <c r="AU639">
        <v>0.84299999999999997</v>
      </c>
      <c r="AV639">
        <v>0.46</v>
      </c>
      <c r="AW639">
        <v>0.23</v>
      </c>
      <c r="AX639">
        <v>0.23</v>
      </c>
      <c r="AY639">
        <v>0</v>
      </c>
      <c r="AZ639">
        <v>0</v>
      </c>
      <c r="BA639">
        <v>148</v>
      </c>
      <c r="BB639">
        <v>0</v>
      </c>
      <c r="BC639" t="s">
        <v>74</v>
      </c>
      <c r="BD639">
        <v>0</v>
      </c>
      <c r="BE639" t="s">
        <v>68</v>
      </c>
      <c r="BF639" t="s">
        <v>75</v>
      </c>
      <c r="BG639">
        <v>1.1399999999999999</v>
      </c>
      <c r="BH639">
        <v>0</v>
      </c>
      <c r="BI639" s="1">
        <v>45824.35942306713</v>
      </c>
      <c r="BJ639">
        <v>3.6</v>
      </c>
      <c r="BK639">
        <v>0.69969999999999999</v>
      </c>
      <c r="BL639" s="36">
        <f>HLOOKUP($A639,차량별코스!$E$1:$AZ$20,_xlfn.XLOOKUP(탕데이터!$I639,차량별코스!$D$2:$D$20,차량별코스!$A$2:$A$20),0)</f>
        <v>10</v>
      </c>
      <c r="BM639">
        <f t="shared" si="139"/>
        <v>2773.7200000000003</v>
      </c>
      <c r="BN639">
        <f t="shared" si="140"/>
        <v>558.803</v>
      </c>
      <c r="BO639">
        <f>IF(COUNTIFS($BL$2:$BL639,$BL639,$O$2:$O639,$O639,$G$2:$G639,$G639)=1,_xlfn.MAXIFS($BO$2:$BO638,$O$2:$O638,$O639,$G$2:$G638,$G639)+1,_xlfn.MAXIFS($BO$2:$BO638,$O$2:$O638,$O639,$G$2:$G638,$G639))</f>
        <v>2</v>
      </c>
      <c r="BP639">
        <f t="shared" si="141"/>
        <v>1514.913</v>
      </c>
      <c r="BQ639">
        <f t="shared" si="142"/>
        <v>51.062000000000005</v>
      </c>
      <c r="BR639">
        <f t="shared" si="143"/>
        <v>27.852</v>
      </c>
      <c r="BS639">
        <f t="shared" si="144"/>
        <v>13.926</v>
      </c>
      <c r="BT639">
        <f t="shared" si="145"/>
        <v>13.926</v>
      </c>
      <c r="BU639">
        <f t="shared" si="146"/>
        <v>0</v>
      </c>
      <c r="BV639">
        <f t="shared" si="147"/>
        <v>0</v>
      </c>
      <c r="BW639">
        <f t="shared" si="148"/>
        <v>1621.6789999999999</v>
      </c>
      <c r="BX639">
        <f t="shared" si="149"/>
        <v>7890</v>
      </c>
      <c r="BY639" t="str">
        <f t="shared" si="150"/>
        <v>직행1</v>
      </c>
      <c r="BZ639">
        <f t="shared" si="151"/>
        <v>10</v>
      </c>
    </row>
    <row r="640" spans="1:78" x14ac:dyDescent="0.3">
      <c r="A640" s="32">
        <f t="shared" si="152"/>
        <v>45810</v>
      </c>
      <c r="B640" s="1">
        <v>45810.813750000001</v>
      </c>
      <c r="C640" t="s">
        <v>60</v>
      </c>
      <c r="D640" t="s">
        <v>60</v>
      </c>
      <c r="E640" t="s">
        <v>60</v>
      </c>
      <c r="F640" t="s">
        <v>61</v>
      </c>
      <c r="G640" t="s">
        <v>62</v>
      </c>
      <c r="H640" t="s">
        <v>63</v>
      </c>
      <c r="I640" t="s">
        <v>82</v>
      </c>
      <c r="J640" t="s">
        <v>65</v>
      </c>
      <c r="K640" t="s">
        <v>66</v>
      </c>
      <c r="L640">
        <v>18</v>
      </c>
      <c r="M640">
        <v>8</v>
      </c>
      <c r="N640">
        <v>168</v>
      </c>
      <c r="O640">
        <v>7890</v>
      </c>
      <c r="P640" t="s">
        <v>250</v>
      </c>
      <c r="Q640" s="1">
        <v>45786.607561261575</v>
      </c>
      <c r="R640">
        <v>50.302999999999997</v>
      </c>
      <c r="S640">
        <v>17.582000000000001</v>
      </c>
      <c r="T640">
        <v>2.8610000000000002</v>
      </c>
      <c r="U640">
        <v>4801</v>
      </c>
      <c r="V640">
        <v>7</v>
      </c>
      <c r="W640">
        <v>1016</v>
      </c>
      <c r="X640">
        <v>1143</v>
      </c>
      <c r="Y640">
        <v>0</v>
      </c>
      <c r="Z640">
        <v>27</v>
      </c>
      <c r="AA640">
        <v>0</v>
      </c>
      <c r="AB640">
        <v>0</v>
      </c>
      <c r="AC640">
        <v>98</v>
      </c>
      <c r="AD640">
        <v>37.72</v>
      </c>
      <c r="AE640">
        <v>47.932955</v>
      </c>
      <c r="AF640">
        <v>95.2</v>
      </c>
      <c r="AG640">
        <v>1.2</v>
      </c>
      <c r="AH640">
        <v>1.7</v>
      </c>
      <c r="AI640">
        <v>1.6</v>
      </c>
      <c r="AJ640">
        <v>0.2</v>
      </c>
      <c r="AK640">
        <v>0</v>
      </c>
      <c r="AL640">
        <v>0</v>
      </c>
      <c r="AM640">
        <v>2.5099999999999998</v>
      </c>
      <c r="AN640">
        <v>50.185000000000002</v>
      </c>
      <c r="AO640">
        <v>0.14599999999999999</v>
      </c>
      <c r="AP640">
        <v>21.161999999999999</v>
      </c>
      <c r="AQ640">
        <v>0.219</v>
      </c>
      <c r="AR640">
        <v>0</v>
      </c>
      <c r="AS640">
        <v>53.674999999999997</v>
      </c>
      <c r="AT640">
        <v>76.16</v>
      </c>
      <c r="AU640">
        <v>0.96</v>
      </c>
      <c r="AV640">
        <v>1.36</v>
      </c>
      <c r="AW640">
        <v>1.28</v>
      </c>
      <c r="AX640">
        <v>0.16</v>
      </c>
      <c r="AY640">
        <v>0</v>
      </c>
      <c r="AZ640">
        <v>0</v>
      </c>
      <c r="BA640">
        <v>494</v>
      </c>
      <c r="BB640">
        <v>0</v>
      </c>
      <c r="BC640" t="s">
        <v>74</v>
      </c>
      <c r="BD640">
        <v>0</v>
      </c>
      <c r="BE640" t="s">
        <v>68</v>
      </c>
      <c r="BF640" t="s">
        <v>75</v>
      </c>
      <c r="BG640">
        <v>1.1399999999999999</v>
      </c>
      <c r="BH640">
        <v>0</v>
      </c>
      <c r="BI640" s="1">
        <v>45824.35942306713</v>
      </c>
      <c r="BJ640">
        <v>3.6</v>
      </c>
      <c r="BK640">
        <v>0.79469999999999996</v>
      </c>
      <c r="BL640" s="36">
        <f>HLOOKUP($A640,차량별코스!$E$1:$AZ$20,_xlfn.XLOOKUP(탕데이터!$I640,차량별코스!$D$2:$D$20,차량별코스!$A$2:$A$20),0)</f>
        <v>10</v>
      </c>
      <c r="BM640">
        <f t="shared" si="139"/>
        <v>2773.7200000000003</v>
      </c>
      <c r="BN640">
        <f t="shared" si="140"/>
        <v>558.803</v>
      </c>
      <c r="BO640">
        <f>IF(COUNTIFS($BL$2:$BL640,$BL640,$O$2:$O640,$O640,$G$2:$G640,$G640)=1,_xlfn.MAXIFS($BO$2:$BO639,$O$2:$O639,$O640,$G$2:$G639,$G640)+1,_xlfn.MAXIFS($BO$2:$BO639,$O$2:$O639,$O640,$G$2:$G639,$G640))</f>
        <v>2</v>
      </c>
      <c r="BP640">
        <f t="shared" si="141"/>
        <v>3547.5520000000006</v>
      </c>
      <c r="BQ640">
        <f t="shared" si="142"/>
        <v>57.612000000000002</v>
      </c>
      <c r="BR640">
        <f t="shared" si="143"/>
        <v>81.617000000000004</v>
      </c>
      <c r="BS640">
        <f t="shared" si="144"/>
        <v>76.816000000000003</v>
      </c>
      <c r="BT640">
        <f t="shared" si="145"/>
        <v>9.6020000000000003</v>
      </c>
      <c r="BU640">
        <f t="shared" si="146"/>
        <v>0</v>
      </c>
      <c r="BV640">
        <f t="shared" si="147"/>
        <v>0</v>
      </c>
      <c r="BW640">
        <f t="shared" si="148"/>
        <v>3773.1990000000005</v>
      </c>
      <c r="BX640">
        <f t="shared" si="149"/>
        <v>7890</v>
      </c>
      <c r="BY640" t="str">
        <f t="shared" si="150"/>
        <v>직행1</v>
      </c>
      <c r="BZ640">
        <f t="shared" si="151"/>
        <v>10</v>
      </c>
    </row>
    <row r="641" spans="1:78" x14ac:dyDescent="0.3">
      <c r="A641" s="32">
        <f t="shared" si="152"/>
        <v>45810</v>
      </c>
      <c r="B641" s="1">
        <v>45810.872916666667</v>
      </c>
      <c r="C641" t="s">
        <v>60</v>
      </c>
      <c r="D641" t="s">
        <v>60</v>
      </c>
      <c r="E641" t="s">
        <v>60</v>
      </c>
      <c r="F641" t="s">
        <v>61</v>
      </c>
      <c r="G641" t="s">
        <v>62</v>
      </c>
      <c r="H641" t="s">
        <v>63</v>
      </c>
      <c r="I641" t="s">
        <v>82</v>
      </c>
      <c r="J641" t="s">
        <v>65</v>
      </c>
      <c r="K641" t="s">
        <v>66</v>
      </c>
      <c r="L641">
        <v>18</v>
      </c>
      <c r="M641">
        <v>8</v>
      </c>
      <c r="N641">
        <v>168</v>
      </c>
      <c r="O641">
        <v>7890</v>
      </c>
      <c r="P641" t="s">
        <v>250</v>
      </c>
      <c r="Q641" s="1">
        <v>45786.607561261575</v>
      </c>
      <c r="R641">
        <v>30.106000000000002</v>
      </c>
      <c r="S641">
        <v>9.1059999999999999</v>
      </c>
      <c r="T641">
        <v>3.306</v>
      </c>
      <c r="U641">
        <v>2244</v>
      </c>
      <c r="V641">
        <v>6</v>
      </c>
      <c r="W641">
        <v>247</v>
      </c>
      <c r="X641">
        <v>700</v>
      </c>
      <c r="Y641">
        <v>1</v>
      </c>
      <c r="Z641">
        <v>15</v>
      </c>
      <c r="AA641">
        <v>0</v>
      </c>
      <c r="AB641">
        <v>0</v>
      </c>
      <c r="AC641">
        <v>95</v>
      </c>
      <c r="AD641">
        <v>48.3</v>
      </c>
      <c r="AE641">
        <v>54.435716999999997</v>
      </c>
      <c r="AF641">
        <v>96.7</v>
      </c>
      <c r="AG641">
        <v>0.7</v>
      </c>
      <c r="AH641">
        <v>0.8</v>
      </c>
      <c r="AI641">
        <v>1.3</v>
      </c>
      <c r="AJ641">
        <v>0.4</v>
      </c>
      <c r="AK641">
        <v>0</v>
      </c>
      <c r="AL641">
        <v>0</v>
      </c>
      <c r="AM641">
        <v>2.9</v>
      </c>
      <c r="AN641">
        <v>49.353999999999999</v>
      </c>
      <c r="AO641">
        <v>0.26700000000000002</v>
      </c>
      <c r="AP641">
        <v>11.007</v>
      </c>
      <c r="AQ641">
        <v>0.23300000000000001</v>
      </c>
      <c r="AR641">
        <v>3.3220000000000001</v>
      </c>
      <c r="AS641">
        <v>49.823999999999998</v>
      </c>
      <c r="AT641">
        <v>35.457000000000001</v>
      </c>
      <c r="AU641">
        <v>0.25700000000000001</v>
      </c>
      <c r="AV641">
        <v>0.29299999999999998</v>
      </c>
      <c r="AW641">
        <v>0.47699999999999998</v>
      </c>
      <c r="AX641">
        <v>0.14699999999999999</v>
      </c>
      <c r="AY641">
        <v>0</v>
      </c>
      <c r="AZ641">
        <v>0</v>
      </c>
      <c r="BA641">
        <v>296</v>
      </c>
      <c r="BB641">
        <v>0</v>
      </c>
      <c r="BC641" t="s">
        <v>74</v>
      </c>
      <c r="BD641">
        <v>0</v>
      </c>
      <c r="BE641" t="s">
        <v>68</v>
      </c>
      <c r="BF641" t="s">
        <v>75</v>
      </c>
      <c r="BG641">
        <v>1.1399999999999999</v>
      </c>
      <c r="BH641">
        <v>0</v>
      </c>
      <c r="BI641" s="1">
        <v>45824.35942306713</v>
      </c>
      <c r="BJ641">
        <v>3.6</v>
      </c>
      <c r="BK641">
        <v>0.91839999999999999</v>
      </c>
      <c r="BL641" s="36">
        <f>HLOOKUP($A641,차량별코스!$E$1:$AZ$20,_xlfn.XLOOKUP(탕데이터!$I641,차량별코스!$D$2:$D$20,차량별코스!$A$2:$A$20),0)</f>
        <v>10</v>
      </c>
      <c r="BM641">
        <f t="shared" si="139"/>
        <v>2773.7200000000003</v>
      </c>
      <c r="BN641">
        <f t="shared" si="140"/>
        <v>558.803</v>
      </c>
      <c r="BO641">
        <f>IF(COUNTIFS($BL$2:$BL641,$BL641,$O$2:$O641,$O641,$G$2:$G641,$G641)=1,_xlfn.MAXIFS($BO$2:$BO640,$O$2:$O640,$O641,$G$2:$G640,$G641)+1,_xlfn.MAXIFS($BO$2:$BO640,$O$2:$O640,$O641,$G$2:$G640,$G641))</f>
        <v>2</v>
      </c>
      <c r="BP641">
        <f t="shared" si="141"/>
        <v>1916.9480000000003</v>
      </c>
      <c r="BQ641">
        <f t="shared" si="142"/>
        <v>15.707999999999998</v>
      </c>
      <c r="BR641">
        <f t="shared" si="143"/>
        <v>17.952000000000002</v>
      </c>
      <c r="BS641">
        <f t="shared" si="144"/>
        <v>29.172000000000004</v>
      </c>
      <c r="BT641">
        <f t="shared" si="145"/>
        <v>8.9760000000000009</v>
      </c>
      <c r="BU641">
        <f t="shared" si="146"/>
        <v>0</v>
      </c>
      <c r="BV641">
        <f t="shared" si="147"/>
        <v>0</v>
      </c>
      <c r="BW641">
        <f t="shared" si="148"/>
        <v>1988.7560000000005</v>
      </c>
      <c r="BX641">
        <f t="shared" si="149"/>
        <v>7890</v>
      </c>
      <c r="BY641" t="str">
        <f t="shared" si="150"/>
        <v>직행1</v>
      </c>
      <c r="BZ641">
        <f t="shared" si="151"/>
        <v>10</v>
      </c>
    </row>
    <row r="642" spans="1:78" x14ac:dyDescent="0.3">
      <c r="A642" s="32">
        <f t="shared" si="152"/>
        <v>45810</v>
      </c>
      <c r="B642" s="1">
        <v>45810.901956018519</v>
      </c>
      <c r="C642" t="s">
        <v>60</v>
      </c>
      <c r="D642" t="s">
        <v>60</v>
      </c>
      <c r="E642" t="s">
        <v>60</v>
      </c>
      <c r="F642" t="s">
        <v>61</v>
      </c>
      <c r="G642" t="s">
        <v>62</v>
      </c>
      <c r="H642" t="s">
        <v>63</v>
      </c>
      <c r="I642" t="s">
        <v>82</v>
      </c>
      <c r="J642" t="s">
        <v>65</v>
      </c>
      <c r="K642" t="s">
        <v>66</v>
      </c>
      <c r="L642">
        <v>18</v>
      </c>
      <c r="M642">
        <v>8</v>
      </c>
      <c r="N642">
        <v>168</v>
      </c>
      <c r="O642">
        <v>7890</v>
      </c>
      <c r="P642" t="s">
        <v>250</v>
      </c>
      <c r="Q642" s="1">
        <v>45786.607561261575</v>
      </c>
      <c r="R642">
        <v>17.234999999999999</v>
      </c>
      <c r="S642">
        <v>4.8449999999999998</v>
      </c>
      <c r="T642">
        <v>3.5569999999999999</v>
      </c>
      <c r="U642">
        <v>1455</v>
      </c>
      <c r="V642">
        <v>9</v>
      </c>
      <c r="W642">
        <v>363</v>
      </c>
      <c r="X642">
        <v>449</v>
      </c>
      <c r="Y642">
        <v>0</v>
      </c>
      <c r="Z642">
        <v>4</v>
      </c>
      <c r="AA642">
        <v>0</v>
      </c>
      <c r="AB642">
        <v>0</v>
      </c>
      <c r="AC642">
        <v>96</v>
      </c>
      <c r="AD642">
        <v>42.64</v>
      </c>
      <c r="AE642">
        <v>57.290922000000002</v>
      </c>
      <c r="AF642">
        <v>79.400000000000006</v>
      </c>
      <c r="AG642">
        <v>4.0999999999999996</v>
      </c>
      <c r="AH642">
        <v>3.5</v>
      </c>
      <c r="AI642">
        <v>5.8</v>
      </c>
      <c r="AJ642">
        <v>7.1</v>
      </c>
      <c r="AK642">
        <v>0</v>
      </c>
      <c r="AL642">
        <v>0</v>
      </c>
      <c r="AM642">
        <v>3.12</v>
      </c>
      <c r="AN642">
        <v>48.082999999999998</v>
      </c>
      <c r="AO642">
        <v>0.61899999999999999</v>
      </c>
      <c r="AP642">
        <v>24.948</v>
      </c>
      <c r="AQ642">
        <v>0.23200000000000001</v>
      </c>
      <c r="AR642">
        <v>0</v>
      </c>
      <c r="AS642">
        <v>23.209</v>
      </c>
      <c r="AT642">
        <v>18.527000000000001</v>
      </c>
      <c r="AU642">
        <v>0.95699999999999996</v>
      </c>
      <c r="AV642">
        <v>0.81699999999999995</v>
      </c>
      <c r="AW642">
        <v>1.353</v>
      </c>
      <c r="AX642">
        <v>1.657</v>
      </c>
      <c r="AY642">
        <v>0</v>
      </c>
      <c r="AZ642">
        <v>0</v>
      </c>
      <c r="BA642">
        <v>166</v>
      </c>
      <c r="BB642">
        <v>0</v>
      </c>
      <c r="BC642" t="s">
        <v>74</v>
      </c>
      <c r="BD642">
        <v>0</v>
      </c>
      <c r="BE642" t="s">
        <v>68</v>
      </c>
      <c r="BF642" t="s">
        <v>75</v>
      </c>
      <c r="BG642">
        <v>1.1399999999999999</v>
      </c>
      <c r="BH642">
        <v>0</v>
      </c>
      <c r="BI642" s="1">
        <v>45824.35942306713</v>
      </c>
      <c r="BJ642">
        <v>3.6</v>
      </c>
      <c r="BK642">
        <v>0.98809999999999998</v>
      </c>
      <c r="BL642" s="36">
        <f>HLOOKUP($A642,차량별코스!$E$1:$AZ$20,_xlfn.XLOOKUP(탕데이터!$I642,차량별코스!$D$2:$D$20,차량별코스!$A$2:$A$20),0)</f>
        <v>10</v>
      </c>
      <c r="BM642">
        <f t="shared" si="139"/>
        <v>2773.7200000000003</v>
      </c>
      <c r="BN642">
        <f t="shared" si="140"/>
        <v>558.803</v>
      </c>
      <c r="BO642">
        <f>IF(COUNTIFS($BL$2:$BL642,$BL642,$O$2:$O642,$O642,$G$2:$G642,$G642)=1,_xlfn.MAXIFS($BO$2:$BO641,$O$2:$O641,$O642,$G$2:$G641,$G642)+1,_xlfn.MAXIFS($BO$2:$BO641,$O$2:$O641,$O642,$G$2:$G641,$G642))</f>
        <v>2</v>
      </c>
      <c r="BP642">
        <f t="shared" si="141"/>
        <v>783.27</v>
      </c>
      <c r="BQ642">
        <f t="shared" si="142"/>
        <v>59.654999999999994</v>
      </c>
      <c r="BR642">
        <f t="shared" si="143"/>
        <v>50.925000000000004</v>
      </c>
      <c r="BS642">
        <f t="shared" si="144"/>
        <v>84.39</v>
      </c>
      <c r="BT642">
        <f t="shared" si="145"/>
        <v>103.30499999999999</v>
      </c>
      <c r="BU642">
        <f t="shared" si="146"/>
        <v>0</v>
      </c>
      <c r="BV642">
        <f t="shared" si="147"/>
        <v>0</v>
      </c>
      <c r="BW642">
        <f t="shared" si="148"/>
        <v>1081.5449999999998</v>
      </c>
      <c r="BX642">
        <f t="shared" si="149"/>
        <v>7890</v>
      </c>
      <c r="BY642" t="str">
        <f t="shared" si="150"/>
        <v>직행1</v>
      </c>
      <c r="BZ642">
        <f t="shared" si="151"/>
        <v>10</v>
      </c>
    </row>
    <row r="643" spans="1:78" x14ac:dyDescent="0.3">
      <c r="A643" s="32">
        <f t="shared" si="152"/>
        <v>45811</v>
      </c>
      <c r="B643" s="1">
        <v>45811.319062499999</v>
      </c>
      <c r="C643" t="s">
        <v>60</v>
      </c>
      <c r="D643" t="s">
        <v>60</v>
      </c>
      <c r="E643" t="s">
        <v>60</v>
      </c>
      <c r="F643" t="s">
        <v>61</v>
      </c>
      <c r="G643" t="s">
        <v>62</v>
      </c>
      <c r="H643" t="s">
        <v>63</v>
      </c>
      <c r="I643" t="s">
        <v>82</v>
      </c>
      <c r="J643" t="s">
        <v>65</v>
      </c>
      <c r="K643" t="s">
        <v>66</v>
      </c>
      <c r="L643">
        <v>18</v>
      </c>
      <c r="M643">
        <v>8</v>
      </c>
      <c r="N643">
        <v>168</v>
      </c>
      <c r="O643">
        <v>7890</v>
      </c>
      <c r="P643" t="s">
        <v>250</v>
      </c>
      <c r="Q643" s="1">
        <v>45786.607561261575</v>
      </c>
      <c r="R643">
        <v>17.466999999999999</v>
      </c>
      <c r="S643">
        <v>5.1070000000000002</v>
      </c>
      <c r="T643">
        <v>3.42</v>
      </c>
      <c r="U643">
        <v>1282</v>
      </c>
      <c r="V643">
        <v>30</v>
      </c>
      <c r="W643">
        <v>159</v>
      </c>
      <c r="X643">
        <v>218</v>
      </c>
      <c r="Y643">
        <v>0</v>
      </c>
      <c r="Z643">
        <v>1</v>
      </c>
      <c r="AA643">
        <v>0</v>
      </c>
      <c r="AB643">
        <v>0</v>
      </c>
      <c r="AC643">
        <v>89</v>
      </c>
      <c r="AD643">
        <v>49.05</v>
      </c>
      <c r="AE643">
        <v>57.530664000000002</v>
      </c>
      <c r="AF643">
        <v>97.4</v>
      </c>
      <c r="AG643">
        <v>0.3</v>
      </c>
      <c r="AH643">
        <v>0.4</v>
      </c>
      <c r="AI643">
        <v>1.1000000000000001</v>
      </c>
      <c r="AJ643">
        <v>0.8</v>
      </c>
      <c r="AK643">
        <v>0</v>
      </c>
      <c r="AL643">
        <v>0</v>
      </c>
      <c r="AM643">
        <v>3</v>
      </c>
      <c r="AN643">
        <v>50.472999999999999</v>
      </c>
      <c r="AO643">
        <v>2.34</v>
      </c>
      <c r="AP643">
        <v>12.401999999999999</v>
      </c>
      <c r="AQ643">
        <v>0.115</v>
      </c>
      <c r="AR643">
        <v>0</v>
      </c>
      <c r="AS643">
        <v>5.7249999999999996</v>
      </c>
      <c r="AT643">
        <v>19.48</v>
      </c>
      <c r="AU643">
        <v>0.06</v>
      </c>
      <c r="AV643">
        <v>0.08</v>
      </c>
      <c r="AW643">
        <v>0.22</v>
      </c>
      <c r="AX643">
        <v>0.16</v>
      </c>
      <c r="AY643">
        <v>0</v>
      </c>
      <c r="AZ643">
        <v>0</v>
      </c>
      <c r="BA643">
        <v>140</v>
      </c>
      <c r="BB643">
        <v>0</v>
      </c>
      <c r="BC643" t="s">
        <v>74</v>
      </c>
      <c r="BD643">
        <v>0</v>
      </c>
      <c r="BE643" t="s">
        <v>68</v>
      </c>
      <c r="BF643" t="s">
        <v>75</v>
      </c>
      <c r="BG643">
        <v>1.1399999999999999</v>
      </c>
      <c r="BH643">
        <v>0</v>
      </c>
      <c r="BI643" s="1">
        <v>45824.35942306713</v>
      </c>
      <c r="BJ643">
        <v>3.6</v>
      </c>
      <c r="BK643">
        <v>0.95009999999999994</v>
      </c>
      <c r="BL643" s="36">
        <f>HLOOKUP($A643,차량별코스!$E$1:$AZ$20,_xlfn.XLOOKUP(탕데이터!$I643,차량별코스!$D$2:$D$20,차량별코스!$A$2:$A$20),0)</f>
        <v>11</v>
      </c>
      <c r="BM643">
        <f t="shared" ref="BM643:BM706" si="153">SUMIFS(R:R,I:I,I643,O:O,O643)</f>
        <v>2773.7200000000003</v>
      </c>
      <c r="BN643">
        <f t="shared" ref="BN643:BN706" si="154">SUMIFS(R:R,O:O,O643,BL:BL,BL643,G:G,G643)</f>
        <v>840.67199999999991</v>
      </c>
      <c r="BO643">
        <f>IF(COUNTIFS($BL$2:$BL643,$BL643,$O$2:$O643,$O643,$G$2:$G643,$G643)=1,_xlfn.MAXIFS($BO$2:$BO642,$O$2:$O642,$O643,$G$2:$G642,$G643)+1,_xlfn.MAXIFS($BO$2:$BO642,$O$2:$O642,$O643,$G$2:$G642,$G643))</f>
        <v>3</v>
      </c>
      <c r="BP643">
        <f t="shared" ref="BP643:BP706" si="155">$U643*AF643%-V643-W643</f>
        <v>1059.6680000000001</v>
      </c>
      <c r="BQ643">
        <f t="shared" ref="BQ643:BQ706" si="156">$U643*AG643%</f>
        <v>3.8460000000000001</v>
      </c>
      <c r="BR643">
        <f t="shared" ref="BR643:BR706" si="157">$U643*AH643%</f>
        <v>5.1280000000000001</v>
      </c>
      <c r="BS643">
        <f t="shared" ref="BS643:BS706" si="158">$U643*AI643%</f>
        <v>14.102000000000002</v>
      </c>
      <c r="BT643">
        <f t="shared" ref="BT643:BT706" si="159">$U643*AJ643%</f>
        <v>10.256</v>
      </c>
      <c r="BU643">
        <f t="shared" ref="BU643:BU706" si="160">$U643*AK643%</f>
        <v>0</v>
      </c>
      <c r="BV643">
        <f t="shared" ref="BV643:BV706" si="161">$U643*AL643%</f>
        <v>0</v>
      </c>
      <c r="BW643">
        <f t="shared" ref="BW643:BW706" si="162">SUM(BP643:BV643)</f>
        <v>1093.0000000000002</v>
      </c>
      <c r="BX643">
        <f t="shared" ref="BX643:BX706" si="163">O643</f>
        <v>7890</v>
      </c>
      <c r="BY643" t="str">
        <f t="shared" ref="BY643:BY706" si="164">G643</f>
        <v>직행1</v>
      </c>
      <c r="BZ643">
        <f t="shared" ref="BZ643:BZ706" si="165">BL643</f>
        <v>11</v>
      </c>
    </row>
    <row r="644" spans="1:78" x14ac:dyDescent="0.3">
      <c r="A644" s="32">
        <f t="shared" si="152"/>
        <v>45811</v>
      </c>
      <c r="B644" s="1">
        <v>45811.339918981481</v>
      </c>
      <c r="C644" t="s">
        <v>60</v>
      </c>
      <c r="D644" t="s">
        <v>60</v>
      </c>
      <c r="E644" t="s">
        <v>60</v>
      </c>
      <c r="F644" t="s">
        <v>61</v>
      </c>
      <c r="G644" t="s">
        <v>62</v>
      </c>
      <c r="H644" t="s">
        <v>63</v>
      </c>
      <c r="I644" t="s">
        <v>82</v>
      </c>
      <c r="J644" t="s">
        <v>65</v>
      </c>
      <c r="K644" t="s">
        <v>66</v>
      </c>
      <c r="L644">
        <v>18</v>
      </c>
      <c r="M644">
        <v>8</v>
      </c>
      <c r="N644">
        <v>168</v>
      </c>
      <c r="O644">
        <v>7890</v>
      </c>
      <c r="P644" t="s">
        <v>250</v>
      </c>
      <c r="Q644" s="1">
        <v>45786.607561261575</v>
      </c>
      <c r="R644">
        <v>30.042999999999999</v>
      </c>
      <c r="S644">
        <v>8.64</v>
      </c>
      <c r="T644">
        <v>3.4769999999999999</v>
      </c>
      <c r="U644">
        <v>2367</v>
      </c>
      <c r="V644">
        <v>28</v>
      </c>
      <c r="W644">
        <v>206</v>
      </c>
      <c r="X644">
        <v>831</v>
      </c>
      <c r="Y644">
        <v>0</v>
      </c>
      <c r="Z644">
        <v>6</v>
      </c>
      <c r="AA644">
        <v>0</v>
      </c>
      <c r="AB644">
        <v>0</v>
      </c>
      <c r="AC644">
        <v>92</v>
      </c>
      <c r="AD644">
        <v>45.69</v>
      </c>
      <c r="AE644">
        <v>50.705399</v>
      </c>
      <c r="AF644">
        <v>96.9</v>
      </c>
      <c r="AG644">
        <v>0.7</v>
      </c>
      <c r="AH644">
        <v>1</v>
      </c>
      <c r="AI644">
        <v>1.1000000000000001</v>
      </c>
      <c r="AJ644">
        <v>0.3</v>
      </c>
      <c r="AK644">
        <v>0</v>
      </c>
      <c r="AL644">
        <v>0</v>
      </c>
      <c r="AM644">
        <v>3.05</v>
      </c>
      <c r="AN644">
        <v>42.936999999999998</v>
      </c>
      <c r="AO644">
        <v>1.1830000000000001</v>
      </c>
      <c r="AP644">
        <v>8.7029999999999994</v>
      </c>
      <c r="AQ644">
        <v>0.26600000000000001</v>
      </c>
      <c r="AR644">
        <v>0</v>
      </c>
      <c r="AS644">
        <v>19.971</v>
      </c>
      <c r="AT644">
        <v>37.145000000000003</v>
      </c>
      <c r="AU644">
        <v>0.26800000000000002</v>
      </c>
      <c r="AV644">
        <v>0.38300000000000001</v>
      </c>
      <c r="AW644">
        <v>0.42199999999999999</v>
      </c>
      <c r="AX644">
        <v>0.115</v>
      </c>
      <c r="AY644">
        <v>0</v>
      </c>
      <c r="AZ644">
        <v>0</v>
      </c>
      <c r="BA644">
        <v>291</v>
      </c>
      <c r="BB644">
        <v>0</v>
      </c>
      <c r="BC644" t="s">
        <v>74</v>
      </c>
      <c r="BD644">
        <v>0</v>
      </c>
      <c r="BE644" t="s">
        <v>68</v>
      </c>
      <c r="BF644" t="s">
        <v>75</v>
      </c>
      <c r="BG644">
        <v>1.1399999999999999</v>
      </c>
      <c r="BH644">
        <v>0</v>
      </c>
      <c r="BI644" s="1">
        <v>45824.35942306713</v>
      </c>
      <c r="BJ644">
        <v>3.6</v>
      </c>
      <c r="BK644">
        <v>0.96589999999999998</v>
      </c>
      <c r="BL644" s="36">
        <f>HLOOKUP($A644,차량별코스!$E$1:$AZ$20,_xlfn.XLOOKUP(탕데이터!$I644,차량별코스!$D$2:$D$20,차량별코스!$A$2:$A$20),0)</f>
        <v>11</v>
      </c>
      <c r="BM644">
        <f t="shared" si="153"/>
        <v>2773.7200000000003</v>
      </c>
      <c r="BN644">
        <f t="shared" si="154"/>
        <v>840.67199999999991</v>
      </c>
      <c r="BO644">
        <f>IF(COUNTIFS($BL$2:$BL644,$BL644,$O$2:$O644,$O644,$G$2:$G644,$G644)=1,_xlfn.MAXIFS($BO$2:$BO643,$O$2:$O643,$O644,$G$2:$G643,$G644)+1,_xlfn.MAXIFS($BO$2:$BO643,$O$2:$O643,$O644,$G$2:$G643,$G644))</f>
        <v>3</v>
      </c>
      <c r="BP644">
        <f t="shared" si="155"/>
        <v>2059.623</v>
      </c>
      <c r="BQ644">
        <f t="shared" si="156"/>
        <v>16.568999999999999</v>
      </c>
      <c r="BR644">
        <f t="shared" si="157"/>
        <v>23.67</v>
      </c>
      <c r="BS644">
        <f t="shared" si="158"/>
        <v>26.037000000000003</v>
      </c>
      <c r="BT644">
        <f t="shared" si="159"/>
        <v>7.101</v>
      </c>
      <c r="BU644">
        <f t="shared" si="160"/>
        <v>0</v>
      </c>
      <c r="BV644">
        <f t="shared" si="161"/>
        <v>0</v>
      </c>
      <c r="BW644">
        <f t="shared" si="162"/>
        <v>2133</v>
      </c>
      <c r="BX644">
        <f t="shared" si="163"/>
        <v>7890</v>
      </c>
      <c r="BY644" t="str">
        <f t="shared" si="164"/>
        <v>직행1</v>
      </c>
      <c r="BZ644">
        <f t="shared" si="165"/>
        <v>11</v>
      </c>
    </row>
    <row r="645" spans="1:78" x14ac:dyDescent="0.3">
      <c r="A645" s="32">
        <f t="shared" si="152"/>
        <v>45811</v>
      </c>
      <c r="B645" s="1">
        <v>45811.374143518522</v>
      </c>
      <c r="C645" t="s">
        <v>60</v>
      </c>
      <c r="D645" t="s">
        <v>60</v>
      </c>
      <c r="E645" t="s">
        <v>60</v>
      </c>
      <c r="F645" t="s">
        <v>61</v>
      </c>
      <c r="G645" t="s">
        <v>62</v>
      </c>
      <c r="H645" t="s">
        <v>63</v>
      </c>
      <c r="I645" t="s">
        <v>82</v>
      </c>
      <c r="J645" t="s">
        <v>65</v>
      </c>
      <c r="K645" t="s">
        <v>66</v>
      </c>
      <c r="L645">
        <v>18</v>
      </c>
      <c r="M645">
        <v>8</v>
      </c>
      <c r="N645">
        <v>168</v>
      </c>
      <c r="O645">
        <v>7890</v>
      </c>
      <c r="P645" t="s">
        <v>250</v>
      </c>
      <c r="Q645" s="1">
        <v>45786.607561261575</v>
      </c>
      <c r="R645">
        <v>68.652000000000001</v>
      </c>
      <c r="S645">
        <v>23.527000000000001</v>
      </c>
      <c r="T645">
        <v>2.9180000000000001</v>
      </c>
      <c r="U645">
        <v>6591</v>
      </c>
      <c r="V645">
        <v>65</v>
      </c>
      <c r="W645">
        <v>1689</v>
      </c>
      <c r="X645">
        <v>1198</v>
      </c>
      <c r="Y645">
        <v>3</v>
      </c>
      <c r="Z645">
        <v>38</v>
      </c>
      <c r="AA645">
        <v>1</v>
      </c>
      <c r="AB645">
        <v>383</v>
      </c>
      <c r="AC645">
        <v>106</v>
      </c>
      <c r="AD645">
        <v>37.5</v>
      </c>
      <c r="AE645">
        <v>51.095106999999999</v>
      </c>
      <c r="AF645">
        <v>83.3</v>
      </c>
      <c r="AG645">
        <v>4.5</v>
      </c>
      <c r="AH645">
        <v>4.8</v>
      </c>
      <c r="AI645">
        <v>4.8</v>
      </c>
      <c r="AJ645">
        <v>2.2999999999999998</v>
      </c>
      <c r="AK645">
        <v>0.3</v>
      </c>
      <c r="AL645">
        <v>0</v>
      </c>
      <c r="AM645">
        <v>2.56</v>
      </c>
      <c r="AN645">
        <v>52.954999999999998</v>
      </c>
      <c r="AO645">
        <v>0.98599999999999999</v>
      </c>
      <c r="AP645">
        <v>25.626000000000001</v>
      </c>
      <c r="AQ645">
        <v>0.16</v>
      </c>
      <c r="AR645">
        <v>4.37</v>
      </c>
      <c r="AS645">
        <v>55.351999999999997</v>
      </c>
      <c r="AT645">
        <v>90.242000000000004</v>
      </c>
      <c r="AU645">
        <v>4.875</v>
      </c>
      <c r="AV645">
        <v>5.2</v>
      </c>
      <c r="AW645">
        <v>5.2</v>
      </c>
      <c r="AX645">
        <v>2.492</v>
      </c>
      <c r="AY645">
        <v>0.32500000000000001</v>
      </c>
      <c r="AZ645">
        <v>0</v>
      </c>
      <c r="BA645">
        <v>673</v>
      </c>
      <c r="BB645">
        <v>0</v>
      </c>
      <c r="BC645" t="s">
        <v>74</v>
      </c>
      <c r="BD645">
        <v>0</v>
      </c>
      <c r="BE645" t="s">
        <v>68</v>
      </c>
      <c r="BF645" t="s">
        <v>75</v>
      </c>
      <c r="BG645">
        <v>1.1399999999999999</v>
      </c>
      <c r="BH645">
        <v>0</v>
      </c>
      <c r="BI645" s="1">
        <v>45824.35942306713</v>
      </c>
      <c r="BJ645">
        <v>3.6</v>
      </c>
      <c r="BK645">
        <v>0.81059999999999999</v>
      </c>
      <c r="BL645" s="36">
        <f>HLOOKUP($A645,차량별코스!$E$1:$AZ$20,_xlfn.XLOOKUP(탕데이터!$I645,차량별코스!$D$2:$D$20,차량별코스!$A$2:$A$20),0)</f>
        <v>11</v>
      </c>
      <c r="BM645">
        <f t="shared" si="153"/>
        <v>2773.7200000000003</v>
      </c>
      <c r="BN645">
        <f t="shared" si="154"/>
        <v>840.67199999999991</v>
      </c>
      <c r="BO645">
        <f>IF(COUNTIFS($BL$2:$BL645,$BL645,$O$2:$O645,$O645,$G$2:$G645,$G645)=1,_xlfn.MAXIFS($BO$2:$BO644,$O$2:$O644,$O645,$G$2:$G644,$G645)+1,_xlfn.MAXIFS($BO$2:$BO644,$O$2:$O644,$O645,$G$2:$G644,$G645))</f>
        <v>3</v>
      </c>
      <c r="BP645">
        <f t="shared" si="155"/>
        <v>3736.3029999999999</v>
      </c>
      <c r="BQ645">
        <f t="shared" si="156"/>
        <v>296.59499999999997</v>
      </c>
      <c r="BR645">
        <f t="shared" si="157"/>
        <v>316.36799999999999</v>
      </c>
      <c r="BS645">
        <f t="shared" si="158"/>
        <v>316.36799999999999</v>
      </c>
      <c r="BT645">
        <f t="shared" si="159"/>
        <v>151.59299999999999</v>
      </c>
      <c r="BU645">
        <f t="shared" si="160"/>
        <v>19.773</v>
      </c>
      <c r="BV645">
        <f t="shared" si="161"/>
        <v>0</v>
      </c>
      <c r="BW645">
        <f t="shared" si="162"/>
        <v>4837</v>
      </c>
      <c r="BX645">
        <f t="shared" si="163"/>
        <v>7890</v>
      </c>
      <c r="BY645" t="str">
        <f t="shared" si="164"/>
        <v>직행1</v>
      </c>
      <c r="BZ645">
        <f t="shared" si="165"/>
        <v>11</v>
      </c>
    </row>
    <row r="646" spans="1:78" x14ac:dyDescent="0.3">
      <c r="A646" s="32">
        <f t="shared" si="152"/>
        <v>45811</v>
      </c>
      <c r="B646" s="1">
        <v>45811.470821759256</v>
      </c>
      <c r="C646" t="s">
        <v>60</v>
      </c>
      <c r="D646" t="s">
        <v>60</v>
      </c>
      <c r="E646" t="s">
        <v>60</v>
      </c>
      <c r="F646" t="s">
        <v>61</v>
      </c>
      <c r="G646" t="s">
        <v>62</v>
      </c>
      <c r="H646" t="s">
        <v>63</v>
      </c>
      <c r="I646" t="s">
        <v>82</v>
      </c>
      <c r="J646" t="s">
        <v>65</v>
      </c>
      <c r="K646" t="s">
        <v>66</v>
      </c>
      <c r="L646">
        <v>18</v>
      </c>
      <c r="M646">
        <v>8</v>
      </c>
      <c r="N646">
        <v>168</v>
      </c>
      <c r="O646">
        <v>7890</v>
      </c>
      <c r="P646" t="s">
        <v>250</v>
      </c>
      <c r="Q646" s="1">
        <v>45786.607561261575</v>
      </c>
      <c r="R646">
        <v>36.576999999999998</v>
      </c>
      <c r="S646">
        <v>12.108000000000001</v>
      </c>
      <c r="T646">
        <v>3.0209999999999999</v>
      </c>
      <c r="U646">
        <v>3166</v>
      </c>
      <c r="V646">
        <v>126</v>
      </c>
      <c r="W646">
        <v>1025</v>
      </c>
      <c r="X646">
        <v>413</v>
      </c>
      <c r="Y646">
        <v>0</v>
      </c>
      <c r="Z646">
        <v>6</v>
      </c>
      <c r="AA646">
        <v>1</v>
      </c>
      <c r="AB646">
        <v>280</v>
      </c>
      <c r="AC646">
        <v>109</v>
      </c>
      <c r="AD646">
        <v>41.59</v>
      </c>
      <c r="AE646">
        <v>65.348511999999999</v>
      </c>
      <c r="AF646">
        <v>93.7</v>
      </c>
      <c r="AG646">
        <v>1.4</v>
      </c>
      <c r="AH646">
        <v>1.1000000000000001</v>
      </c>
      <c r="AI646">
        <v>0.9</v>
      </c>
      <c r="AJ646">
        <v>1</v>
      </c>
      <c r="AK646">
        <v>1.9</v>
      </c>
      <c r="AL646">
        <v>0</v>
      </c>
      <c r="AM646">
        <v>2.65</v>
      </c>
      <c r="AN646">
        <v>66.846999999999994</v>
      </c>
      <c r="AO646">
        <v>3.98</v>
      </c>
      <c r="AP646">
        <v>32.375</v>
      </c>
      <c r="AQ646">
        <v>0.109</v>
      </c>
      <c r="AR646">
        <v>0</v>
      </c>
      <c r="AS646">
        <v>16.404</v>
      </c>
      <c r="AT646">
        <v>48.411999999999999</v>
      </c>
      <c r="AU646">
        <v>0.72299999999999998</v>
      </c>
      <c r="AV646">
        <v>0.56799999999999995</v>
      </c>
      <c r="AW646">
        <v>0.46500000000000002</v>
      </c>
      <c r="AX646">
        <v>0.51700000000000002</v>
      </c>
      <c r="AY646">
        <v>0.98199999999999998</v>
      </c>
      <c r="AZ646">
        <v>0</v>
      </c>
      <c r="BA646">
        <v>350</v>
      </c>
      <c r="BB646">
        <v>0</v>
      </c>
      <c r="BC646" t="s">
        <v>74</v>
      </c>
      <c r="BD646">
        <v>0</v>
      </c>
      <c r="BE646" t="s">
        <v>68</v>
      </c>
      <c r="BF646" t="s">
        <v>75</v>
      </c>
      <c r="BG646">
        <v>1.1399999999999999</v>
      </c>
      <c r="BH646">
        <v>0</v>
      </c>
      <c r="BI646" s="1">
        <v>45824.35942306713</v>
      </c>
      <c r="BJ646">
        <v>3.6</v>
      </c>
      <c r="BK646">
        <v>0.83909999999999996</v>
      </c>
      <c r="BL646" s="36">
        <f>HLOOKUP($A646,차량별코스!$E$1:$AZ$20,_xlfn.XLOOKUP(탕데이터!$I646,차량별코스!$D$2:$D$20,차량별코스!$A$2:$A$20),0)</f>
        <v>11</v>
      </c>
      <c r="BM646">
        <f t="shared" si="153"/>
        <v>2773.7200000000003</v>
      </c>
      <c r="BN646">
        <f t="shared" si="154"/>
        <v>840.67199999999991</v>
      </c>
      <c r="BO646">
        <f>IF(COUNTIFS($BL$2:$BL646,$BL646,$O$2:$O646,$O646,$G$2:$G646,$G646)=1,_xlfn.MAXIFS($BO$2:$BO645,$O$2:$O645,$O646,$G$2:$G645,$G646)+1,_xlfn.MAXIFS($BO$2:$BO645,$O$2:$O645,$O646,$G$2:$G645,$G646))</f>
        <v>3</v>
      </c>
      <c r="BP646">
        <f t="shared" si="155"/>
        <v>1815.5420000000004</v>
      </c>
      <c r="BQ646">
        <f t="shared" si="156"/>
        <v>44.323999999999998</v>
      </c>
      <c r="BR646">
        <f t="shared" si="157"/>
        <v>34.826000000000001</v>
      </c>
      <c r="BS646">
        <f t="shared" si="158"/>
        <v>28.494000000000003</v>
      </c>
      <c r="BT646">
        <f t="shared" si="159"/>
        <v>31.66</v>
      </c>
      <c r="BU646">
        <f t="shared" si="160"/>
        <v>60.153999999999996</v>
      </c>
      <c r="BV646">
        <f t="shared" si="161"/>
        <v>0</v>
      </c>
      <c r="BW646">
        <f t="shared" si="162"/>
        <v>2015.0000000000005</v>
      </c>
      <c r="BX646">
        <f t="shared" si="163"/>
        <v>7890</v>
      </c>
      <c r="BY646" t="str">
        <f t="shared" si="164"/>
        <v>직행1</v>
      </c>
      <c r="BZ646">
        <f t="shared" si="165"/>
        <v>11</v>
      </c>
    </row>
    <row r="647" spans="1:78" x14ac:dyDescent="0.3">
      <c r="A647" s="32">
        <f t="shared" si="152"/>
        <v>45811</v>
      </c>
      <c r="B647" s="1">
        <v>45811.537523148145</v>
      </c>
      <c r="C647" t="s">
        <v>60</v>
      </c>
      <c r="D647" t="s">
        <v>60</v>
      </c>
      <c r="E647" t="s">
        <v>60</v>
      </c>
      <c r="F647" t="s">
        <v>61</v>
      </c>
      <c r="G647" t="s">
        <v>62</v>
      </c>
      <c r="H647" t="s">
        <v>63</v>
      </c>
      <c r="I647" t="s">
        <v>82</v>
      </c>
      <c r="J647" t="s">
        <v>65</v>
      </c>
      <c r="K647" t="s">
        <v>66</v>
      </c>
      <c r="L647">
        <v>18</v>
      </c>
      <c r="M647">
        <v>8</v>
      </c>
      <c r="N647">
        <v>168</v>
      </c>
      <c r="O647">
        <v>7890</v>
      </c>
      <c r="P647" t="s">
        <v>250</v>
      </c>
      <c r="Q647" s="1">
        <v>45786.607561261575</v>
      </c>
      <c r="R647">
        <v>37.475999999999999</v>
      </c>
      <c r="S647">
        <v>13.365</v>
      </c>
      <c r="T647">
        <v>2.8039999999999998</v>
      </c>
      <c r="U647">
        <v>3224</v>
      </c>
      <c r="V647">
        <v>19</v>
      </c>
      <c r="W647">
        <v>929</v>
      </c>
      <c r="X647">
        <v>317</v>
      </c>
      <c r="Y647">
        <v>1</v>
      </c>
      <c r="Z647">
        <v>4</v>
      </c>
      <c r="AA647">
        <v>1</v>
      </c>
      <c r="AB647">
        <v>46</v>
      </c>
      <c r="AC647">
        <v>109</v>
      </c>
      <c r="AD647">
        <v>41.85</v>
      </c>
      <c r="AE647">
        <v>59.276552000000002</v>
      </c>
      <c r="AF647">
        <v>94</v>
      </c>
      <c r="AG647">
        <v>1.4</v>
      </c>
      <c r="AH647">
        <v>0.9</v>
      </c>
      <c r="AI647">
        <v>1</v>
      </c>
      <c r="AJ647">
        <v>0.8</v>
      </c>
      <c r="AK647">
        <v>1.9</v>
      </c>
      <c r="AL647">
        <v>0</v>
      </c>
      <c r="AM647">
        <v>2.46</v>
      </c>
      <c r="AN647">
        <v>65.242000000000004</v>
      </c>
      <c r="AO647">
        <v>0.58899999999999997</v>
      </c>
      <c r="AP647">
        <v>28.815000000000001</v>
      </c>
      <c r="AQ647">
        <v>0.08</v>
      </c>
      <c r="AR647">
        <v>2.6680000000000001</v>
      </c>
      <c r="AS647">
        <v>10.673</v>
      </c>
      <c r="AT647">
        <v>50.133000000000003</v>
      </c>
      <c r="AU647">
        <v>0.747</v>
      </c>
      <c r="AV647">
        <v>0.48</v>
      </c>
      <c r="AW647">
        <v>0.53300000000000003</v>
      </c>
      <c r="AX647">
        <v>0.42699999999999999</v>
      </c>
      <c r="AY647">
        <v>1.0129999999999999</v>
      </c>
      <c r="AZ647">
        <v>0</v>
      </c>
      <c r="BA647">
        <v>355</v>
      </c>
      <c r="BB647">
        <v>0</v>
      </c>
      <c r="BC647" t="s">
        <v>74</v>
      </c>
      <c r="BD647">
        <v>0</v>
      </c>
      <c r="BE647" t="s">
        <v>68</v>
      </c>
      <c r="BF647" t="s">
        <v>75</v>
      </c>
      <c r="BG647">
        <v>1.1399999999999999</v>
      </c>
      <c r="BH647">
        <v>0</v>
      </c>
      <c r="BI647" s="1">
        <v>45824.35942306713</v>
      </c>
      <c r="BJ647">
        <v>3.6</v>
      </c>
      <c r="BK647">
        <v>0.77890000000000004</v>
      </c>
      <c r="BL647" s="36">
        <f>HLOOKUP($A647,차량별코스!$E$1:$AZ$20,_xlfn.XLOOKUP(탕데이터!$I647,차량별코스!$D$2:$D$20,차량별코스!$A$2:$A$20),0)</f>
        <v>11</v>
      </c>
      <c r="BM647">
        <f t="shared" si="153"/>
        <v>2773.7200000000003</v>
      </c>
      <c r="BN647">
        <f t="shared" si="154"/>
        <v>840.67199999999991</v>
      </c>
      <c r="BO647">
        <f>IF(COUNTIFS($BL$2:$BL647,$BL647,$O$2:$O647,$O647,$G$2:$G647,$G647)=1,_xlfn.MAXIFS($BO$2:$BO646,$O$2:$O646,$O647,$G$2:$G646,$G647)+1,_xlfn.MAXIFS($BO$2:$BO646,$O$2:$O646,$O647,$G$2:$G646,$G647))</f>
        <v>3</v>
      </c>
      <c r="BP647">
        <f t="shared" si="155"/>
        <v>2082.56</v>
      </c>
      <c r="BQ647">
        <f t="shared" si="156"/>
        <v>45.135999999999996</v>
      </c>
      <c r="BR647">
        <f t="shared" si="157"/>
        <v>29.016000000000002</v>
      </c>
      <c r="BS647">
        <f t="shared" si="158"/>
        <v>32.24</v>
      </c>
      <c r="BT647">
        <f t="shared" si="159"/>
        <v>25.792000000000002</v>
      </c>
      <c r="BU647">
        <f t="shared" si="160"/>
        <v>61.256</v>
      </c>
      <c r="BV647">
        <f t="shared" si="161"/>
        <v>0</v>
      </c>
      <c r="BW647">
        <f t="shared" si="162"/>
        <v>2275.9999999999995</v>
      </c>
      <c r="BX647">
        <f t="shared" si="163"/>
        <v>7890</v>
      </c>
      <c r="BY647" t="str">
        <f t="shared" si="164"/>
        <v>직행1</v>
      </c>
      <c r="BZ647">
        <f t="shared" si="165"/>
        <v>11</v>
      </c>
    </row>
    <row r="648" spans="1:78" x14ac:dyDescent="0.3">
      <c r="A648" s="32">
        <f t="shared" si="152"/>
        <v>45811</v>
      </c>
      <c r="B648" s="1">
        <v>45811.586851851855</v>
      </c>
      <c r="C648" t="s">
        <v>60</v>
      </c>
      <c r="D648" t="s">
        <v>60</v>
      </c>
      <c r="E648" t="s">
        <v>60</v>
      </c>
      <c r="F648" t="s">
        <v>61</v>
      </c>
      <c r="G648" t="s">
        <v>62</v>
      </c>
      <c r="H648" t="s">
        <v>63</v>
      </c>
      <c r="I648" t="s">
        <v>82</v>
      </c>
      <c r="J648" t="s">
        <v>65</v>
      </c>
      <c r="K648" t="s">
        <v>66</v>
      </c>
      <c r="L648">
        <v>18</v>
      </c>
      <c r="M648">
        <v>8</v>
      </c>
      <c r="N648">
        <v>168</v>
      </c>
      <c r="O648">
        <v>7890</v>
      </c>
      <c r="P648" t="s">
        <v>250</v>
      </c>
      <c r="Q648" s="1">
        <v>45786.607561261575</v>
      </c>
      <c r="R648">
        <v>113.83499999999999</v>
      </c>
      <c r="S648">
        <v>46.237000000000002</v>
      </c>
      <c r="T648">
        <v>2.4620000000000002</v>
      </c>
      <c r="U648">
        <v>12928</v>
      </c>
      <c r="V648">
        <v>7</v>
      </c>
      <c r="W648">
        <v>4632</v>
      </c>
      <c r="X648">
        <v>2057</v>
      </c>
      <c r="Y648">
        <v>3</v>
      </c>
      <c r="Z648">
        <v>41</v>
      </c>
      <c r="AA648">
        <v>2</v>
      </c>
      <c r="AB648">
        <v>1863</v>
      </c>
      <c r="AC648">
        <v>93</v>
      </c>
      <c r="AD648">
        <v>31.7</v>
      </c>
      <c r="AE648">
        <v>49.439717000000002</v>
      </c>
      <c r="AF648">
        <v>75.8</v>
      </c>
      <c r="AG648">
        <v>6.2</v>
      </c>
      <c r="AH648">
        <v>8.1</v>
      </c>
      <c r="AI648">
        <v>7.5</v>
      </c>
      <c r="AJ648">
        <v>2.4</v>
      </c>
      <c r="AK648">
        <v>0</v>
      </c>
      <c r="AL648">
        <v>0</v>
      </c>
      <c r="AM648">
        <v>2.16</v>
      </c>
      <c r="AN648">
        <v>61.625</v>
      </c>
      <c r="AO648">
        <v>5.3999999999999999E-2</v>
      </c>
      <c r="AP648">
        <v>35.829000000000001</v>
      </c>
      <c r="AQ648">
        <v>0.17599999999999999</v>
      </c>
      <c r="AR648">
        <v>2.6349999999999998</v>
      </c>
      <c r="AS648">
        <v>36.017000000000003</v>
      </c>
      <c r="AT648">
        <v>162.97</v>
      </c>
      <c r="AU648">
        <v>13.33</v>
      </c>
      <c r="AV648">
        <v>17.414999999999999</v>
      </c>
      <c r="AW648">
        <v>16.125</v>
      </c>
      <c r="AX648">
        <v>5.16</v>
      </c>
      <c r="AY648">
        <v>0</v>
      </c>
      <c r="AZ648">
        <v>0</v>
      </c>
      <c r="BA648">
        <v>1128</v>
      </c>
      <c r="BB648">
        <v>0</v>
      </c>
      <c r="BC648" t="s">
        <v>74</v>
      </c>
      <c r="BD648">
        <v>0</v>
      </c>
      <c r="BE648" t="s">
        <v>68</v>
      </c>
      <c r="BF648" t="s">
        <v>75</v>
      </c>
      <c r="BG648">
        <v>1.1399999999999999</v>
      </c>
      <c r="BH648">
        <v>0</v>
      </c>
      <c r="BI648" s="1">
        <v>45824.35942306713</v>
      </c>
      <c r="BJ648">
        <v>3.6</v>
      </c>
      <c r="BK648">
        <v>0.68389999999999995</v>
      </c>
      <c r="BL648" s="36">
        <f>HLOOKUP($A648,차량별코스!$E$1:$AZ$20,_xlfn.XLOOKUP(탕데이터!$I648,차량별코스!$D$2:$D$20,차량별코스!$A$2:$A$20),0)</f>
        <v>11</v>
      </c>
      <c r="BM648">
        <f t="shared" si="153"/>
        <v>2773.7200000000003</v>
      </c>
      <c r="BN648">
        <f t="shared" si="154"/>
        <v>840.67199999999991</v>
      </c>
      <c r="BO648">
        <f>IF(COUNTIFS($BL$2:$BL648,$BL648,$O$2:$O648,$O648,$G$2:$G648,$G648)=1,_xlfn.MAXIFS($BO$2:$BO647,$O$2:$O647,$O648,$G$2:$G647,$G648)+1,_xlfn.MAXIFS($BO$2:$BO647,$O$2:$O647,$O648,$G$2:$G647,$G648))</f>
        <v>3</v>
      </c>
      <c r="BP648">
        <f t="shared" si="155"/>
        <v>5160.4240000000009</v>
      </c>
      <c r="BQ648">
        <f t="shared" si="156"/>
        <v>801.53599999999994</v>
      </c>
      <c r="BR648">
        <f t="shared" si="157"/>
        <v>1047.1680000000001</v>
      </c>
      <c r="BS648">
        <f t="shared" si="158"/>
        <v>969.59999999999991</v>
      </c>
      <c r="BT648">
        <f t="shared" si="159"/>
        <v>310.27199999999999</v>
      </c>
      <c r="BU648">
        <f t="shared" si="160"/>
        <v>0</v>
      </c>
      <c r="BV648">
        <f t="shared" si="161"/>
        <v>0</v>
      </c>
      <c r="BW648">
        <f t="shared" si="162"/>
        <v>8289.0000000000018</v>
      </c>
      <c r="BX648">
        <f t="shared" si="163"/>
        <v>7890</v>
      </c>
      <c r="BY648" t="str">
        <f t="shared" si="164"/>
        <v>직행1</v>
      </c>
      <c r="BZ648">
        <f t="shared" si="165"/>
        <v>11</v>
      </c>
    </row>
    <row r="649" spans="1:78" x14ac:dyDescent="0.3">
      <c r="A649" s="32">
        <f t="shared" si="152"/>
        <v>45811</v>
      </c>
      <c r="B649" s="1">
        <v>45811.801944444444</v>
      </c>
      <c r="C649" t="s">
        <v>60</v>
      </c>
      <c r="D649" t="s">
        <v>60</v>
      </c>
      <c r="E649" t="s">
        <v>60</v>
      </c>
      <c r="F649" t="s">
        <v>61</v>
      </c>
      <c r="G649" t="s">
        <v>62</v>
      </c>
      <c r="H649" t="s">
        <v>63</v>
      </c>
      <c r="I649" t="s">
        <v>82</v>
      </c>
      <c r="J649" t="s">
        <v>65</v>
      </c>
      <c r="K649" t="s">
        <v>66</v>
      </c>
      <c r="L649">
        <v>18</v>
      </c>
      <c r="M649">
        <v>8</v>
      </c>
      <c r="N649">
        <v>168</v>
      </c>
      <c r="O649">
        <v>7890</v>
      </c>
      <c r="P649" t="s">
        <v>250</v>
      </c>
      <c r="Q649" s="1">
        <v>45786.607561261575</v>
      </c>
      <c r="R649">
        <v>17.428999999999998</v>
      </c>
      <c r="S649">
        <v>4.5640000000000001</v>
      </c>
      <c r="T649">
        <v>3.819</v>
      </c>
      <c r="U649">
        <v>1479</v>
      </c>
      <c r="V649">
        <v>30</v>
      </c>
      <c r="W649">
        <v>336</v>
      </c>
      <c r="X649">
        <v>305</v>
      </c>
      <c r="Y649">
        <v>0</v>
      </c>
      <c r="Z649">
        <v>1</v>
      </c>
      <c r="AA649">
        <v>0</v>
      </c>
      <c r="AB649">
        <v>0</v>
      </c>
      <c r="AC649">
        <v>90</v>
      </c>
      <c r="AD649">
        <v>42.42</v>
      </c>
      <c r="AE649">
        <v>56.374063</v>
      </c>
      <c r="AF649">
        <v>90</v>
      </c>
      <c r="AG649">
        <v>1.6</v>
      </c>
      <c r="AH649">
        <v>2.1</v>
      </c>
      <c r="AI649">
        <v>3.8</v>
      </c>
      <c r="AJ649">
        <v>2.5</v>
      </c>
      <c r="AK649">
        <v>0</v>
      </c>
      <c r="AL649">
        <v>0</v>
      </c>
      <c r="AM649">
        <v>3.35</v>
      </c>
      <c r="AN649">
        <v>43.496000000000002</v>
      </c>
      <c r="AO649">
        <v>2.028</v>
      </c>
      <c r="AP649">
        <v>22.718</v>
      </c>
      <c r="AQ649">
        <v>0.17199999999999999</v>
      </c>
      <c r="AR649">
        <v>0</v>
      </c>
      <c r="AS649">
        <v>5.7380000000000004</v>
      </c>
      <c r="AT649">
        <v>21</v>
      </c>
      <c r="AU649">
        <v>0.373</v>
      </c>
      <c r="AV649">
        <v>0.49</v>
      </c>
      <c r="AW649">
        <v>0.88700000000000001</v>
      </c>
      <c r="AX649">
        <v>0.58299999999999996</v>
      </c>
      <c r="AY649">
        <v>0</v>
      </c>
      <c r="AZ649">
        <v>0</v>
      </c>
      <c r="BA649">
        <v>168</v>
      </c>
      <c r="BB649">
        <v>0</v>
      </c>
      <c r="BC649" t="s">
        <v>74</v>
      </c>
      <c r="BD649">
        <v>0</v>
      </c>
      <c r="BE649" t="s">
        <v>68</v>
      </c>
      <c r="BF649" t="s">
        <v>75</v>
      </c>
      <c r="BG649">
        <v>1.1399999999999999</v>
      </c>
      <c r="BH649">
        <v>0</v>
      </c>
      <c r="BI649" s="1">
        <v>45824.35942306713</v>
      </c>
      <c r="BJ649">
        <v>3.6</v>
      </c>
      <c r="BK649">
        <v>1.0608</v>
      </c>
      <c r="BL649" s="36">
        <f>HLOOKUP($A649,차량별코스!$E$1:$AZ$20,_xlfn.XLOOKUP(탕데이터!$I649,차량별코스!$D$2:$D$20,차량별코스!$A$2:$A$20),0)</f>
        <v>11</v>
      </c>
      <c r="BM649">
        <f t="shared" si="153"/>
        <v>2773.7200000000003</v>
      </c>
      <c r="BN649">
        <f t="shared" si="154"/>
        <v>840.67199999999991</v>
      </c>
      <c r="BO649">
        <f>IF(COUNTIFS($BL$2:$BL649,$BL649,$O$2:$O649,$O649,$G$2:$G649,$G649)=1,_xlfn.MAXIFS($BO$2:$BO648,$O$2:$O648,$O649,$G$2:$G648,$G649)+1,_xlfn.MAXIFS($BO$2:$BO648,$O$2:$O648,$O649,$G$2:$G648,$G649))</f>
        <v>3</v>
      </c>
      <c r="BP649">
        <f t="shared" si="155"/>
        <v>965.10000000000014</v>
      </c>
      <c r="BQ649">
        <f t="shared" si="156"/>
        <v>23.664000000000001</v>
      </c>
      <c r="BR649">
        <f t="shared" si="157"/>
        <v>31.059000000000001</v>
      </c>
      <c r="BS649">
        <f t="shared" si="158"/>
        <v>56.201999999999998</v>
      </c>
      <c r="BT649">
        <f t="shared" si="159"/>
        <v>36.975000000000001</v>
      </c>
      <c r="BU649">
        <f t="shared" si="160"/>
        <v>0</v>
      </c>
      <c r="BV649">
        <f t="shared" si="161"/>
        <v>0</v>
      </c>
      <c r="BW649">
        <f t="shared" si="162"/>
        <v>1113</v>
      </c>
      <c r="BX649">
        <f t="shared" si="163"/>
        <v>7890</v>
      </c>
      <c r="BY649" t="str">
        <f t="shared" si="164"/>
        <v>직행1</v>
      </c>
      <c r="BZ649">
        <f t="shared" si="165"/>
        <v>11</v>
      </c>
    </row>
    <row r="650" spans="1:78" x14ac:dyDescent="0.3">
      <c r="A650" s="32">
        <f t="shared" si="152"/>
        <v>45811</v>
      </c>
      <c r="B650" s="1">
        <v>45811.822615740741</v>
      </c>
      <c r="C650" t="s">
        <v>60</v>
      </c>
      <c r="D650" t="s">
        <v>60</v>
      </c>
      <c r="E650" t="s">
        <v>60</v>
      </c>
      <c r="F650" t="s">
        <v>61</v>
      </c>
      <c r="G650" t="s">
        <v>62</v>
      </c>
      <c r="H650" t="s">
        <v>63</v>
      </c>
      <c r="I650" t="s">
        <v>82</v>
      </c>
      <c r="J650" t="s">
        <v>65</v>
      </c>
      <c r="K650" t="s">
        <v>66</v>
      </c>
      <c r="L650">
        <v>18</v>
      </c>
      <c r="M650">
        <v>8</v>
      </c>
      <c r="N650">
        <v>168</v>
      </c>
      <c r="O650">
        <v>7890</v>
      </c>
      <c r="P650" t="s">
        <v>250</v>
      </c>
      <c r="Q650" s="1">
        <v>45786.607561261575</v>
      </c>
      <c r="R650">
        <v>30.053000000000001</v>
      </c>
      <c r="S650">
        <v>9.0280000000000005</v>
      </c>
      <c r="T650">
        <v>3.3290000000000002</v>
      </c>
      <c r="U650">
        <v>2414</v>
      </c>
      <c r="V650">
        <v>22</v>
      </c>
      <c r="W650">
        <v>358</v>
      </c>
      <c r="X650">
        <v>770</v>
      </c>
      <c r="Y650">
        <v>0</v>
      </c>
      <c r="Z650">
        <v>12</v>
      </c>
      <c r="AA650">
        <v>0</v>
      </c>
      <c r="AB650">
        <v>0</v>
      </c>
      <c r="AC650">
        <v>108</v>
      </c>
      <c r="AD650">
        <v>44.82</v>
      </c>
      <c r="AE650">
        <v>53.19115</v>
      </c>
      <c r="AF650">
        <v>91.1</v>
      </c>
      <c r="AG650">
        <v>2.2000000000000002</v>
      </c>
      <c r="AH650">
        <v>2.7</v>
      </c>
      <c r="AI650">
        <v>3</v>
      </c>
      <c r="AJ650">
        <v>0.4</v>
      </c>
      <c r="AK650">
        <v>0.6</v>
      </c>
      <c r="AL650">
        <v>0</v>
      </c>
      <c r="AM650">
        <v>2.92</v>
      </c>
      <c r="AN650">
        <v>47.594000000000001</v>
      </c>
      <c r="AO650">
        <v>0.91100000000000003</v>
      </c>
      <c r="AP650">
        <v>14.83</v>
      </c>
      <c r="AQ650">
        <v>0.23300000000000001</v>
      </c>
      <c r="AR650">
        <v>0</v>
      </c>
      <c r="AS650">
        <v>39.929000000000002</v>
      </c>
      <c r="AT650">
        <v>36.44</v>
      </c>
      <c r="AU650">
        <v>0.88</v>
      </c>
      <c r="AV650">
        <v>1.08</v>
      </c>
      <c r="AW650">
        <v>1.2</v>
      </c>
      <c r="AX650">
        <v>0.16</v>
      </c>
      <c r="AY650">
        <v>0.24</v>
      </c>
      <c r="AZ650">
        <v>0</v>
      </c>
      <c r="BA650">
        <v>295</v>
      </c>
      <c r="BB650">
        <v>0</v>
      </c>
      <c r="BC650" t="s">
        <v>74</v>
      </c>
      <c r="BD650">
        <v>0</v>
      </c>
      <c r="BE650" t="s">
        <v>68</v>
      </c>
      <c r="BF650" t="s">
        <v>75</v>
      </c>
      <c r="BG650">
        <v>1.1399999999999999</v>
      </c>
      <c r="BH650">
        <v>0</v>
      </c>
      <c r="BI650" s="1">
        <v>45824.35942306713</v>
      </c>
      <c r="BJ650">
        <v>3.6</v>
      </c>
      <c r="BK650">
        <v>0.92469999999999997</v>
      </c>
      <c r="BL650" s="36">
        <f>HLOOKUP($A650,차량별코스!$E$1:$AZ$20,_xlfn.XLOOKUP(탕데이터!$I650,차량별코스!$D$2:$D$20,차량별코스!$A$2:$A$20),0)</f>
        <v>11</v>
      </c>
      <c r="BM650">
        <f t="shared" si="153"/>
        <v>2773.7200000000003</v>
      </c>
      <c r="BN650">
        <f t="shared" si="154"/>
        <v>840.67199999999991</v>
      </c>
      <c r="BO650">
        <f>IF(COUNTIFS($BL$2:$BL650,$BL650,$O$2:$O650,$O650,$G$2:$G650,$G650)=1,_xlfn.MAXIFS($BO$2:$BO649,$O$2:$O649,$O650,$G$2:$G649,$G650)+1,_xlfn.MAXIFS($BO$2:$BO649,$O$2:$O649,$O650,$G$2:$G649,$G650))</f>
        <v>3</v>
      </c>
      <c r="BP650">
        <f t="shared" si="155"/>
        <v>1819.154</v>
      </c>
      <c r="BQ650">
        <f t="shared" si="156"/>
        <v>53.108000000000004</v>
      </c>
      <c r="BR650">
        <f t="shared" si="157"/>
        <v>65.178000000000011</v>
      </c>
      <c r="BS650">
        <f t="shared" si="158"/>
        <v>72.42</v>
      </c>
      <c r="BT650">
        <f t="shared" si="159"/>
        <v>9.6560000000000006</v>
      </c>
      <c r="BU650">
        <f t="shared" si="160"/>
        <v>14.484</v>
      </c>
      <c r="BV650">
        <f t="shared" si="161"/>
        <v>0</v>
      </c>
      <c r="BW650">
        <f t="shared" si="162"/>
        <v>2034</v>
      </c>
      <c r="BX650">
        <f t="shared" si="163"/>
        <v>7890</v>
      </c>
      <c r="BY650" t="str">
        <f t="shared" si="164"/>
        <v>직행1</v>
      </c>
      <c r="BZ650">
        <f t="shared" si="165"/>
        <v>11</v>
      </c>
    </row>
    <row r="651" spans="1:78" x14ac:dyDescent="0.3">
      <c r="A651" s="32">
        <f t="shared" si="152"/>
        <v>45811</v>
      </c>
      <c r="B651" s="1">
        <v>45811.853912037041</v>
      </c>
      <c r="C651" t="s">
        <v>60</v>
      </c>
      <c r="D651" t="s">
        <v>60</v>
      </c>
      <c r="E651" t="s">
        <v>60</v>
      </c>
      <c r="F651" t="s">
        <v>61</v>
      </c>
      <c r="G651" t="s">
        <v>62</v>
      </c>
      <c r="H651" t="s">
        <v>63</v>
      </c>
      <c r="I651" t="s">
        <v>82</v>
      </c>
      <c r="J651" t="s">
        <v>65</v>
      </c>
      <c r="K651" t="s">
        <v>66</v>
      </c>
      <c r="L651">
        <v>18</v>
      </c>
      <c r="M651">
        <v>8</v>
      </c>
      <c r="N651">
        <v>168</v>
      </c>
      <c r="O651">
        <v>7890</v>
      </c>
      <c r="P651" t="s">
        <v>250</v>
      </c>
      <c r="Q651" s="1">
        <v>45786.607561261575</v>
      </c>
      <c r="R651">
        <v>69.337000000000003</v>
      </c>
      <c r="S651">
        <v>23.128</v>
      </c>
      <c r="T651">
        <v>2.9980000000000002</v>
      </c>
      <c r="U651">
        <v>6618</v>
      </c>
      <c r="V651">
        <v>20</v>
      </c>
      <c r="W651">
        <v>1425</v>
      </c>
      <c r="X651">
        <v>1448</v>
      </c>
      <c r="Y651">
        <v>1</v>
      </c>
      <c r="Z651">
        <v>39</v>
      </c>
      <c r="AA651">
        <v>0</v>
      </c>
      <c r="AB651">
        <v>0</v>
      </c>
      <c r="AC651">
        <v>86</v>
      </c>
      <c r="AD651">
        <v>37.72</v>
      </c>
      <c r="AE651">
        <v>48.253064000000002</v>
      </c>
      <c r="AF651">
        <v>86.3</v>
      </c>
      <c r="AG651">
        <v>3.4</v>
      </c>
      <c r="AH651">
        <v>4.8</v>
      </c>
      <c r="AI651">
        <v>5.2</v>
      </c>
      <c r="AJ651">
        <v>0.3</v>
      </c>
      <c r="AK651">
        <v>0</v>
      </c>
      <c r="AL651">
        <v>0</v>
      </c>
      <c r="AM651">
        <v>2.63</v>
      </c>
      <c r="AN651">
        <v>48.011000000000003</v>
      </c>
      <c r="AO651">
        <v>0.30199999999999999</v>
      </c>
      <c r="AP651">
        <v>21.532</v>
      </c>
      <c r="AQ651">
        <v>0.20200000000000001</v>
      </c>
      <c r="AR651">
        <v>1.4419999999999999</v>
      </c>
      <c r="AS651">
        <v>56.247</v>
      </c>
      <c r="AT651">
        <v>94.93</v>
      </c>
      <c r="AU651">
        <v>3.74</v>
      </c>
      <c r="AV651">
        <v>5.28</v>
      </c>
      <c r="AW651">
        <v>5.72</v>
      </c>
      <c r="AX651">
        <v>0.33</v>
      </c>
      <c r="AY651">
        <v>0</v>
      </c>
      <c r="AZ651">
        <v>0</v>
      </c>
      <c r="BA651">
        <v>678</v>
      </c>
      <c r="BB651">
        <v>0</v>
      </c>
      <c r="BC651" t="s">
        <v>74</v>
      </c>
      <c r="BD651">
        <v>0</v>
      </c>
      <c r="BE651" t="s">
        <v>68</v>
      </c>
      <c r="BF651" t="s">
        <v>75</v>
      </c>
      <c r="BG651">
        <v>1.1399999999999999</v>
      </c>
      <c r="BH651">
        <v>0</v>
      </c>
      <c r="BI651" s="1">
        <v>45824.35942306713</v>
      </c>
      <c r="BJ651">
        <v>3.6</v>
      </c>
      <c r="BK651">
        <v>0.83279999999999998</v>
      </c>
      <c r="BL651" s="36">
        <f>HLOOKUP($A651,차량별코스!$E$1:$AZ$20,_xlfn.XLOOKUP(탕데이터!$I651,차량별코스!$D$2:$D$20,차량별코스!$A$2:$A$20),0)</f>
        <v>11</v>
      </c>
      <c r="BM651">
        <f t="shared" si="153"/>
        <v>2773.7200000000003</v>
      </c>
      <c r="BN651">
        <f t="shared" si="154"/>
        <v>840.67199999999991</v>
      </c>
      <c r="BO651">
        <f>IF(COUNTIFS($BL$2:$BL651,$BL651,$O$2:$O651,$O651,$G$2:$G651,$G651)=1,_xlfn.MAXIFS($BO$2:$BO650,$O$2:$O650,$O651,$G$2:$G650,$G651)+1,_xlfn.MAXIFS($BO$2:$BO650,$O$2:$O650,$O651,$G$2:$G650,$G651))</f>
        <v>3</v>
      </c>
      <c r="BP651">
        <f t="shared" si="155"/>
        <v>4266.3339999999998</v>
      </c>
      <c r="BQ651">
        <f t="shared" si="156"/>
        <v>225.01200000000003</v>
      </c>
      <c r="BR651">
        <f t="shared" si="157"/>
        <v>317.66399999999999</v>
      </c>
      <c r="BS651">
        <f t="shared" si="158"/>
        <v>344.13600000000002</v>
      </c>
      <c r="BT651">
        <f t="shared" si="159"/>
        <v>19.853999999999999</v>
      </c>
      <c r="BU651">
        <f t="shared" si="160"/>
        <v>0</v>
      </c>
      <c r="BV651">
        <f t="shared" si="161"/>
        <v>0</v>
      </c>
      <c r="BW651">
        <f t="shared" si="162"/>
        <v>5173</v>
      </c>
      <c r="BX651">
        <f t="shared" si="163"/>
        <v>7890</v>
      </c>
      <c r="BY651" t="str">
        <f t="shared" si="164"/>
        <v>직행1</v>
      </c>
      <c r="BZ651">
        <f t="shared" si="165"/>
        <v>11</v>
      </c>
    </row>
    <row r="652" spans="1:78" x14ac:dyDescent="0.3">
      <c r="A652" s="32">
        <f t="shared" si="152"/>
        <v>45812</v>
      </c>
      <c r="B652" s="1">
        <v>45812.32644675926</v>
      </c>
      <c r="C652" t="s">
        <v>60</v>
      </c>
      <c r="D652" t="s">
        <v>60</v>
      </c>
      <c r="E652" t="s">
        <v>60</v>
      </c>
      <c r="F652" t="s">
        <v>61</v>
      </c>
      <c r="G652" t="s">
        <v>62</v>
      </c>
      <c r="H652" t="s">
        <v>63</v>
      </c>
      <c r="I652" t="s">
        <v>82</v>
      </c>
      <c r="J652" t="s">
        <v>65</v>
      </c>
      <c r="K652" t="s">
        <v>66</v>
      </c>
      <c r="L652">
        <v>18</v>
      </c>
      <c r="M652">
        <v>8</v>
      </c>
      <c r="N652">
        <v>168</v>
      </c>
      <c r="O652">
        <v>7890</v>
      </c>
      <c r="P652" t="s">
        <v>250</v>
      </c>
      <c r="Q652" s="1">
        <v>45786.607561261575</v>
      </c>
      <c r="R652">
        <v>60.537999999999997</v>
      </c>
      <c r="S652">
        <v>20.193000000000001</v>
      </c>
      <c r="T652">
        <v>2.9980000000000002</v>
      </c>
      <c r="U652">
        <v>6545</v>
      </c>
      <c r="V652">
        <v>2</v>
      </c>
      <c r="W652">
        <v>1699</v>
      </c>
      <c r="X652">
        <v>1099</v>
      </c>
      <c r="Y652">
        <v>3</v>
      </c>
      <c r="Z652">
        <v>12</v>
      </c>
      <c r="AA652">
        <v>0</v>
      </c>
      <c r="AB652">
        <v>0</v>
      </c>
      <c r="AC652">
        <v>108</v>
      </c>
      <c r="AD652">
        <v>33.299999999999997</v>
      </c>
      <c r="AE652">
        <v>44.991066000000004</v>
      </c>
      <c r="AF652">
        <v>91.5</v>
      </c>
      <c r="AG652">
        <v>2.9</v>
      </c>
      <c r="AH652">
        <v>2.4</v>
      </c>
      <c r="AI652">
        <v>1.8</v>
      </c>
      <c r="AJ652">
        <v>1.3</v>
      </c>
      <c r="AK652">
        <v>0.1</v>
      </c>
      <c r="AL652">
        <v>0</v>
      </c>
      <c r="AM652">
        <v>2.63</v>
      </c>
      <c r="AN652">
        <v>44.344000000000001</v>
      </c>
      <c r="AO652">
        <v>3.1E-2</v>
      </c>
      <c r="AP652">
        <v>25.959</v>
      </c>
      <c r="AQ652">
        <v>0.16500000000000001</v>
      </c>
      <c r="AR652">
        <v>4.9560000000000004</v>
      </c>
      <c r="AS652">
        <v>19.821999999999999</v>
      </c>
      <c r="AT652">
        <v>99.125</v>
      </c>
      <c r="AU652">
        <v>3.1419999999999999</v>
      </c>
      <c r="AV652">
        <v>2.6</v>
      </c>
      <c r="AW652">
        <v>1.95</v>
      </c>
      <c r="AX652">
        <v>1.4079999999999999</v>
      </c>
      <c r="AY652">
        <v>0.108</v>
      </c>
      <c r="AZ652">
        <v>0</v>
      </c>
      <c r="BA652">
        <v>583</v>
      </c>
      <c r="BB652">
        <v>0</v>
      </c>
      <c r="BC652" t="s">
        <v>74</v>
      </c>
      <c r="BD652">
        <v>0</v>
      </c>
      <c r="BE652" t="s">
        <v>68</v>
      </c>
      <c r="BF652" t="s">
        <v>75</v>
      </c>
      <c r="BG652">
        <v>1.1399999999999999</v>
      </c>
      <c r="BH652">
        <v>0</v>
      </c>
      <c r="BI652" s="1">
        <v>45824.35942306713</v>
      </c>
      <c r="BJ652">
        <v>3.6</v>
      </c>
      <c r="BK652">
        <v>0.83279999999999998</v>
      </c>
      <c r="BL652" s="36">
        <f>HLOOKUP($A652,차량별코스!$E$1:$AZ$20,_xlfn.XLOOKUP(탕데이터!$I652,차량별코스!$D$2:$D$20,차량별코스!$A$2:$A$20),0)</f>
        <v>1</v>
      </c>
      <c r="BM652">
        <f t="shared" si="153"/>
        <v>2773.7200000000003</v>
      </c>
      <c r="BN652">
        <f t="shared" si="154"/>
        <v>670.76900000000001</v>
      </c>
      <c r="BO652">
        <f>IF(COUNTIFS($BL$2:$BL652,$BL652,$O$2:$O652,$O652,$G$2:$G652,$G652)=1,_xlfn.MAXIFS($BO$2:$BO651,$O$2:$O651,$O652,$G$2:$G651,$G652)+1,_xlfn.MAXIFS($BO$2:$BO651,$O$2:$O651,$O652,$G$2:$G651,$G652))</f>
        <v>4</v>
      </c>
      <c r="BP652">
        <f t="shared" si="155"/>
        <v>4287.6750000000002</v>
      </c>
      <c r="BQ652">
        <f t="shared" si="156"/>
        <v>189.80499999999998</v>
      </c>
      <c r="BR652">
        <f t="shared" si="157"/>
        <v>157.08000000000001</v>
      </c>
      <c r="BS652">
        <f t="shared" si="158"/>
        <v>117.81000000000002</v>
      </c>
      <c r="BT652">
        <f t="shared" si="159"/>
        <v>85.085000000000008</v>
      </c>
      <c r="BU652">
        <f t="shared" si="160"/>
        <v>6.5449999999999999</v>
      </c>
      <c r="BV652">
        <f t="shared" si="161"/>
        <v>0</v>
      </c>
      <c r="BW652">
        <f t="shared" si="162"/>
        <v>4844.0000000000009</v>
      </c>
      <c r="BX652">
        <f t="shared" si="163"/>
        <v>7890</v>
      </c>
      <c r="BY652" t="str">
        <f t="shared" si="164"/>
        <v>직행1</v>
      </c>
      <c r="BZ652">
        <f t="shared" si="165"/>
        <v>1</v>
      </c>
    </row>
    <row r="653" spans="1:78" x14ac:dyDescent="0.3">
      <c r="A653" s="32">
        <f t="shared" si="152"/>
        <v>45812</v>
      </c>
      <c r="B653" s="1">
        <v>45812.461284722223</v>
      </c>
      <c r="C653" t="s">
        <v>60</v>
      </c>
      <c r="D653" t="s">
        <v>60</v>
      </c>
      <c r="E653" t="s">
        <v>60</v>
      </c>
      <c r="F653" t="s">
        <v>61</v>
      </c>
      <c r="G653" t="s">
        <v>62</v>
      </c>
      <c r="H653" t="s">
        <v>63</v>
      </c>
      <c r="I653" t="s">
        <v>82</v>
      </c>
      <c r="J653" t="s">
        <v>65</v>
      </c>
      <c r="K653" t="s">
        <v>66</v>
      </c>
      <c r="L653">
        <v>18</v>
      </c>
      <c r="M653">
        <v>8</v>
      </c>
      <c r="N653">
        <v>168</v>
      </c>
      <c r="O653">
        <v>7890</v>
      </c>
      <c r="P653" t="s">
        <v>250</v>
      </c>
      <c r="Q653" s="1">
        <v>45786.607561261575</v>
      </c>
      <c r="R653">
        <v>67.403999999999996</v>
      </c>
      <c r="S653">
        <v>26.876000000000001</v>
      </c>
      <c r="T653">
        <v>2.508</v>
      </c>
      <c r="U653">
        <v>7208</v>
      </c>
      <c r="V653">
        <v>15</v>
      </c>
      <c r="W653">
        <v>1988</v>
      </c>
      <c r="X653">
        <v>1006</v>
      </c>
      <c r="Y653">
        <v>2</v>
      </c>
      <c r="Z653">
        <v>41</v>
      </c>
      <c r="AA653">
        <v>0</v>
      </c>
      <c r="AB653">
        <v>0</v>
      </c>
      <c r="AC653">
        <v>106</v>
      </c>
      <c r="AD653">
        <v>33.659999999999997</v>
      </c>
      <c r="AE653">
        <v>46.619458999999999</v>
      </c>
      <c r="AF653">
        <v>93.6</v>
      </c>
      <c r="AG653">
        <v>1.9</v>
      </c>
      <c r="AH653">
        <v>2.2999999999999998</v>
      </c>
      <c r="AI653">
        <v>1.7</v>
      </c>
      <c r="AJ653">
        <v>0.5</v>
      </c>
      <c r="AK653">
        <v>0</v>
      </c>
      <c r="AL653">
        <v>0</v>
      </c>
      <c r="AM653">
        <v>2.2000000000000002</v>
      </c>
      <c r="AN653">
        <v>56.701999999999998</v>
      </c>
      <c r="AO653">
        <v>0.20799999999999999</v>
      </c>
      <c r="AP653">
        <v>27.58</v>
      </c>
      <c r="AQ653">
        <v>0.14799999999999999</v>
      </c>
      <c r="AR653">
        <v>2.9670000000000001</v>
      </c>
      <c r="AS653">
        <v>60.826999999999998</v>
      </c>
      <c r="AT653">
        <v>112.32</v>
      </c>
      <c r="AU653">
        <v>2.2799999999999998</v>
      </c>
      <c r="AV653">
        <v>2.76</v>
      </c>
      <c r="AW653">
        <v>2.04</v>
      </c>
      <c r="AX653">
        <v>0.6</v>
      </c>
      <c r="AY653">
        <v>0</v>
      </c>
      <c r="AZ653">
        <v>0</v>
      </c>
      <c r="BA653">
        <v>661</v>
      </c>
      <c r="BB653">
        <v>0</v>
      </c>
      <c r="BC653" t="s">
        <v>74</v>
      </c>
      <c r="BD653">
        <v>0</v>
      </c>
      <c r="BE653" t="s">
        <v>68</v>
      </c>
      <c r="BF653" t="s">
        <v>75</v>
      </c>
      <c r="BG653">
        <v>1.1399999999999999</v>
      </c>
      <c r="BH653">
        <v>0</v>
      </c>
      <c r="BI653" s="1">
        <v>45824.35942306713</v>
      </c>
      <c r="BJ653">
        <v>3.6</v>
      </c>
      <c r="BK653">
        <v>0.69669999999999999</v>
      </c>
      <c r="BL653" s="36">
        <f>HLOOKUP($A653,차량별코스!$E$1:$AZ$20,_xlfn.XLOOKUP(탕데이터!$I653,차량별코스!$D$2:$D$20,차량별코스!$A$2:$A$20),0)</f>
        <v>1</v>
      </c>
      <c r="BM653">
        <f t="shared" si="153"/>
        <v>2773.7200000000003</v>
      </c>
      <c r="BN653">
        <f t="shared" si="154"/>
        <v>670.76900000000001</v>
      </c>
      <c r="BO653">
        <f>IF(COUNTIFS($BL$2:$BL653,$BL653,$O$2:$O653,$O653,$G$2:$G653,$G653)=1,_xlfn.MAXIFS($BO$2:$BO652,$O$2:$O652,$O653,$G$2:$G652,$G653)+1,_xlfn.MAXIFS($BO$2:$BO652,$O$2:$O652,$O653,$G$2:$G652,$G653))</f>
        <v>4</v>
      </c>
      <c r="BP653">
        <f t="shared" si="155"/>
        <v>4743.6879999999992</v>
      </c>
      <c r="BQ653">
        <f t="shared" si="156"/>
        <v>136.952</v>
      </c>
      <c r="BR653">
        <f t="shared" si="157"/>
        <v>165.78399999999999</v>
      </c>
      <c r="BS653">
        <f t="shared" si="158"/>
        <v>122.53600000000002</v>
      </c>
      <c r="BT653">
        <f t="shared" si="159"/>
        <v>36.04</v>
      </c>
      <c r="BU653">
        <f t="shared" si="160"/>
        <v>0</v>
      </c>
      <c r="BV653">
        <f t="shared" si="161"/>
        <v>0</v>
      </c>
      <c r="BW653">
        <f t="shared" si="162"/>
        <v>5204.9999999999991</v>
      </c>
      <c r="BX653">
        <f t="shared" si="163"/>
        <v>7890</v>
      </c>
      <c r="BY653" t="str">
        <f t="shared" si="164"/>
        <v>직행1</v>
      </c>
      <c r="BZ653">
        <f t="shared" si="165"/>
        <v>1</v>
      </c>
    </row>
    <row r="654" spans="1:78" x14ac:dyDescent="0.3">
      <c r="A654" s="32">
        <f t="shared" si="152"/>
        <v>45812</v>
      </c>
      <c r="B654" s="1">
        <v>45812.603530092594</v>
      </c>
      <c r="C654" t="s">
        <v>60</v>
      </c>
      <c r="D654" t="s">
        <v>60</v>
      </c>
      <c r="E654" t="s">
        <v>60</v>
      </c>
      <c r="F654" t="s">
        <v>61</v>
      </c>
      <c r="G654" t="s">
        <v>62</v>
      </c>
      <c r="H654" t="s">
        <v>63</v>
      </c>
      <c r="I654" t="s">
        <v>82</v>
      </c>
      <c r="J654" t="s">
        <v>65</v>
      </c>
      <c r="K654" t="s">
        <v>66</v>
      </c>
      <c r="L654">
        <v>18</v>
      </c>
      <c r="M654">
        <v>8</v>
      </c>
      <c r="N654">
        <v>168</v>
      </c>
      <c r="O654">
        <v>7890</v>
      </c>
      <c r="P654" t="s">
        <v>250</v>
      </c>
      <c r="Q654" s="1">
        <v>45786.607561261575</v>
      </c>
      <c r="R654">
        <v>72.733000000000004</v>
      </c>
      <c r="S654">
        <v>30.091999999999999</v>
      </c>
      <c r="T654">
        <v>2.4169999999999998</v>
      </c>
      <c r="U654">
        <v>7546</v>
      </c>
      <c r="V654">
        <v>9</v>
      </c>
      <c r="W654">
        <v>2284</v>
      </c>
      <c r="X654">
        <v>1194</v>
      </c>
      <c r="Y654">
        <v>1</v>
      </c>
      <c r="Z654">
        <v>88</v>
      </c>
      <c r="AA654">
        <v>1</v>
      </c>
      <c r="AB654">
        <v>331</v>
      </c>
      <c r="AC654">
        <v>112</v>
      </c>
      <c r="AD654">
        <v>34.700000000000003</v>
      </c>
      <c r="AE654">
        <v>49.845562000000001</v>
      </c>
      <c r="AF654">
        <v>92.5</v>
      </c>
      <c r="AG654">
        <v>2.2999999999999998</v>
      </c>
      <c r="AH654">
        <v>2.2000000000000002</v>
      </c>
      <c r="AI654">
        <v>1.6</v>
      </c>
      <c r="AJ654">
        <v>1.1000000000000001</v>
      </c>
      <c r="AK654">
        <v>0.3</v>
      </c>
      <c r="AL654">
        <v>0</v>
      </c>
      <c r="AM654">
        <v>2.12</v>
      </c>
      <c r="AN654">
        <v>63.389000000000003</v>
      </c>
      <c r="AO654">
        <v>0.11899999999999999</v>
      </c>
      <c r="AP654">
        <v>30.268000000000001</v>
      </c>
      <c r="AQ654">
        <v>0.151</v>
      </c>
      <c r="AR654">
        <v>1.375</v>
      </c>
      <c r="AS654">
        <v>120.99</v>
      </c>
      <c r="AT654">
        <v>115.625</v>
      </c>
      <c r="AU654">
        <v>2.875</v>
      </c>
      <c r="AV654">
        <v>2.75</v>
      </c>
      <c r="AW654">
        <v>2</v>
      </c>
      <c r="AX654">
        <v>1.375</v>
      </c>
      <c r="AY654">
        <v>0.375</v>
      </c>
      <c r="AZ654">
        <v>0</v>
      </c>
      <c r="BA654">
        <v>706</v>
      </c>
      <c r="BB654">
        <v>0</v>
      </c>
      <c r="BC654" t="s">
        <v>74</v>
      </c>
      <c r="BD654">
        <v>0</v>
      </c>
      <c r="BE654" t="s">
        <v>68</v>
      </c>
      <c r="BF654" t="s">
        <v>75</v>
      </c>
      <c r="BG654">
        <v>1.1399999999999999</v>
      </c>
      <c r="BH654">
        <v>0</v>
      </c>
      <c r="BI654" s="1">
        <v>45824.35942306713</v>
      </c>
      <c r="BJ654">
        <v>3.6</v>
      </c>
      <c r="BK654">
        <v>0.6714</v>
      </c>
      <c r="BL654" s="36">
        <f>HLOOKUP($A654,차량별코스!$E$1:$AZ$20,_xlfn.XLOOKUP(탕데이터!$I654,차량별코스!$D$2:$D$20,차량별코스!$A$2:$A$20),0)</f>
        <v>1</v>
      </c>
      <c r="BM654">
        <f t="shared" si="153"/>
        <v>2773.7200000000003</v>
      </c>
      <c r="BN654">
        <f t="shared" si="154"/>
        <v>670.76900000000001</v>
      </c>
      <c r="BO654">
        <f>IF(COUNTIFS($BL$2:$BL654,$BL654,$O$2:$O654,$O654,$G$2:$G654,$G654)=1,_xlfn.MAXIFS($BO$2:$BO653,$O$2:$O653,$O654,$G$2:$G653,$G654)+1,_xlfn.MAXIFS($BO$2:$BO653,$O$2:$O653,$O654,$G$2:$G653,$G654))</f>
        <v>4</v>
      </c>
      <c r="BP654">
        <f t="shared" si="155"/>
        <v>4687.05</v>
      </c>
      <c r="BQ654">
        <f t="shared" si="156"/>
        <v>173.55799999999999</v>
      </c>
      <c r="BR654">
        <f t="shared" si="157"/>
        <v>166.01200000000003</v>
      </c>
      <c r="BS654">
        <f t="shared" si="158"/>
        <v>120.736</v>
      </c>
      <c r="BT654">
        <f t="shared" si="159"/>
        <v>83.006000000000014</v>
      </c>
      <c r="BU654">
        <f t="shared" si="160"/>
        <v>22.638000000000002</v>
      </c>
      <c r="BV654">
        <f t="shared" si="161"/>
        <v>0</v>
      </c>
      <c r="BW654">
        <f t="shared" si="162"/>
        <v>5253</v>
      </c>
      <c r="BX654">
        <f t="shared" si="163"/>
        <v>7890</v>
      </c>
      <c r="BY654" t="str">
        <f t="shared" si="164"/>
        <v>직행1</v>
      </c>
      <c r="BZ654">
        <f t="shared" si="165"/>
        <v>1</v>
      </c>
    </row>
    <row r="655" spans="1:78" x14ac:dyDescent="0.3">
      <c r="A655" s="32">
        <f t="shared" si="152"/>
        <v>45812</v>
      </c>
      <c r="B655" s="1">
        <v>45812.69394675926</v>
      </c>
      <c r="C655" t="s">
        <v>60</v>
      </c>
      <c r="D655" t="s">
        <v>60</v>
      </c>
      <c r="E655" t="s">
        <v>60</v>
      </c>
      <c r="F655" t="s">
        <v>61</v>
      </c>
      <c r="G655" t="s">
        <v>62</v>
      </c>
      <c r="H655" t="s">
        <v>63</v>
      </c>
      <c r="I655" t="s">
        <v>82</v>
      </c>
      <c r="J655" t="s">
        <v>65</v>
      </c>
      <c r="K655" t="s">
        <v>66</v>
      </c>
      <c r="L655">
        <v>18</v>
      </c>
      <c r="M655">
        <v>8</v>
      </c>
      <c r="N655">
        <v>168</v>
      </c>
      <c r="O655">
        <v>7890</v>
      </c>
      <c r="P655" t="s">
        <v>250</v>
      </c>
      <c r="Q655" s="1">
        <v>45786.607561261575</v>
      </c>
      <c r="R655">
        <v>29.756</v>
      </c>
      <c r="S655">
        <v>15.538</v>
      </c>
      <c r="T655">
        <v>1.915</v>
      </c>
      <c r="U655">
        <v>3903</v>
      </c>
      <c r="V655">
        <v>9</v>
      </c>
      <c r="W655">
        <v>1938</v>
      </c>
      <c r="X655">
        <v>674</v>
      </c>
      <c r="Y655">
        <v>1</v>
      </c>
      <c r="Z655">
        <v>31</v>
      </c>
      <c r="AA655">
        <v>1</v>
      </c>
      <c r="AB655">
        <v>1514</v>
      </c>
      <c r="AC655">
        <v>106</v>
      </c>
      <c r="AD655">
        <v>27.45</v>
      </c>
      <c r="AE655">
        <v>54.765676999999997</v>
      </c>
      <c r="AF655">
        <v>55.6</v>
      </c>
      <c r="AG655">
        <v>11</v>
      </c>
      <c r="AH655">
        <v>12.9</v>
      </c>
      <c r="AI655">
        <v>14.1</v>
      </c>
      <c r="AJ655">
        <v>6.1</v>
      </c>
      <c r="AK655">
        <v>0.3</v>
      </c>
      <c r="AL655">
        <v>0</v>
      </c>
      <c r="AM655">
        <v>1.68</v>
      </c>
      <c r="AN655">
        <v>90.775000000000006</v>
      </c>
      <c r="AO655">
        <v>0.23100000000000001</v>
      </c>
      <c r="AP655">
        <v>49.654000000000003</v>
      </c>
      <c r="AQ655">
        <v>0.20200000000000001</v>
      </c>
      <c r="AR655">
        <v>3.3610000000000002</v>
      </c>
      <c r="AS655">
        <v>104.181</v>
      </c>
      <c r="AT655">
        <v>36.14</v>
      </c>
      <c r="AU655">
        <v>7.15</v>
      </c>
      <c r="AV655">
        <v>8.3849999999999998</v>
      </c>
      <c r="AW655">
        <v>9.1649999999999991</v>
      </c>
      <c r="AX655">
        <v>3.9649999999999999</v>
      </c>
      <c r="AY655">
        <v>0.19500000000000001</v>
      </c>
      <c r="AZ655">
        <v>0</v>
      </c>
      <c r="BA655">
        <v>293</v>
      </c>
      <c r="BB655">
        <v>0</v>
      </c>
      <c r="BC655" t="s">
        <v>74</v>
      </c>
      <c r="BD655">
        <v>0</v>
      </c>
      <c r="BE655" t="s">
        <v>68</v>
      </c>
      <c r="BF655" t="s">
        <v>75</v>
      </c>
      <c r="BG655">
        <v>1.1399999999999999</v>
      </c>
      <c r="BH655">
        <v>0</v>
      </c>
      <c r="BI655" s="1">
        <v>45824.35942306713</v>
      </c>
      <c r="BJ655">
        <v>3.6</v>
      </c>
      <c r="BK655">
        <v>0.53200000000000003</v>
      </c>
      <c r="BL655" s="36">
        <f>HLOOKUP($A655,차량별코스!$E$1:$AZ$20,_xlfn.XLOOKUP(탕데이터!$I655,차량별코스!$D$2:$D$20,차량별코스!$A$2:$A$20),0)</f>
        <v>1</v>
      </c>
      <c r="BM655">
        <f t="shared" si="153"/>
        <v>2773.7200000000003</v>
      </c>
      <c r="BN655">
        <f t="shared" si="154"/>
        <v>670.76900000000001</v>
      </c>
      <c r="BO655">
        <f>IF(COUNTIFS($BL$2:$BL655,$BL655,$O$2:$O655,$O655,$G$2:$G655,$G655)=1,_xlfn.MAXIFS($BO$2:$BO654,$O$2:$O654,$O655,$G$2:$G654,$G655)+1,_xlfn.MAXIFS($BO$2:$BO654,$O$2:$O654,$O655,$G$2:$G654,$G655))</f>
        <v>4</v>
      </c>
      <c r="BP655">
        <f t="shared" si="155"/>
        <v>223.06800000000021</v>
      </c>
      <c r="BQ655">
        <f t="shared" si="156"/>
        <v>429.33</v>
      </c>
      <c r="BR655">
        <f t="shared" si="157"/>
        <v>503.48700000000002</v>
      </c>
      <c r="BS655">
        <f t="shared" si="158"/>
        <v>550.32299999999998</v>
      </c>
      <c r="BT655">
        <f t="shared" si="159"/>
        <v>238.083</v>
      </c>
      <c r="BU655">
        <f t="shared" si="160"/>
        <v>11.709</v>
      </c>
      <c r="BV655">
        <f t="shared" si="161"/>
        <v>0</v>
      </c>
      <c r="BW655">
        <f t="shared" si="162"/>
        <v>1956.0000000000002</v>
      </c>
      <c r="BX655">
        <f t="shared" si="163"/>
        <v>7890</v>
      </c>
      <c r="BY655" t="str">
        <f t="shared" si="164"/>
        <v>직행1</v>
      </c>
      <c r="BZ655">
        <f t="shared" si="165"/>
        <v>1</v>
      </c>
    </row>
    <row r="656" spans="1:78" x14ac:dyDescent="0.3">
      <c r="A656" s="32">
        <f t="shared" si="152"/>
        <v>45812</v>
      </c>
      <c r="B656" s="1">
        <v>45812.755486111113</v>
      </c>
      <c r="C656" t="s">
        <v>60</v>
      </c>
      <c r="D656" t="s">
        <v>60</v>
      </c>
      <c r="E656" t="s">
        <v>60</v>
      </c>
      <c r="F656" t="s">
        <v>61</v>
      </c>
      <c r="G656" t="s">
        <v>62</v>
      </c>
      <c r="H656" t="s">
        <v>63</v>
      </c>
      <c r="I656" t="s">
        <v>82</v>
      </c>
      <c r="J656" t="s">
        <v>65</v>
      </c>
      <c r="K656" t="s">
        <v>66</v>
      </c>
      <c r="L656">
        <v>18</v>
      </c>
      <c r="M656">
        <v>8</v>
      </c>
      <c r="N656">
        <v>168</v>
      </c>
      <c r="O656">
        <v>7890</v>
      </c>
      <c r="P656" t="s">
        <v>250</v>
      </c>
      <c r="Q656" s="1">
        <v>45786.607561261575</v>
      </c>
      <c r="R656">
        <v>29.797999999999998</v>
      </c>
      <c r="S656">
        <v>9.5050000000000008</v>
      </c>
      <c r="T656">
        <v>3.1349999999999998</v>
      </c>
      <c r="U656">
        <v>2388</v>
      </c>
      <c r="V656">
        <v>129</v>
      </c>
      <c r="W656">
        <v>129</v>
      </c>
      <c r="X656">
        <v>608</v>
      </c>
      <c r="Y656">
        <v>0</v>
      </c>
      <c r="Z656">
        <v>14</v>
      </c>
      <c r="AA656">
        <v>0</v>
      </c>
      <c r="AB656">
        <v>0</v>
      </c>
      <c r="AC656">
        <v>82</v>
      </c>
      <c r="AD656">
        <v>44.92</v>
      </c>
      <c r="AE656">
        <v>50.362788000000002</v>
      </c>
      <c r="AF656">
        <v>96.5</v>
      </c>
      <c r="AG656">
        <v>0.9</v>
      </c>
      <c r="AH656">
        <v>1</v>
      </c>
      <c r="AI656">
        <v>1.6</v>
      </c>
      <c r="AJ656">
        <v>0</v>
      </c>
      <c r="AK656">
        <v>0</v>
      </c>
      <c r="AL656">
        <v>0</v>
      </c>
      <c r="AM656">
        <v>2.75</v>
      </c>
      <c r="AN656">
        <v>47.935000000000002</v>
      </c>
      <c r="AO656">
        <v>5.4020000000000001</v>
      </c>
      <c r="AP656">
        <v>5.4020000000000001</v>
      </c>
      <c r="AQ656">
        <v>0.20100000000000001</v>
      </c>
      <c r="AR656">
        <v>0</v>
      </c>
      <c r="AS656">
        <v>46.982999999999997</v>
      </c>
      <c r="AT656">
        <v>36.991999999999997</v>
      </c>
      <c r="AU656">
        <v>0.34499999999999997</v>
      </c>
      <c r="AV656">
        <v>0.38300000000000001</v>
      </c>
      <c r="AW656">
        <v>0.61299999999999999</v>
      </c>
      <c r="AX656">
        <v>0</v>
      </c>
      <c r="AY656">
        <v>0</v>
      </c>
      <c r="AZ656">
        <v>0</v>
      </c>
      <c r="BA656">
        <v>296</v>
      </c>
      <c r="BB656">
        <v>0</v>
      </c>
      <c r="BC656" t="s">
        <v>74</v>
      </c>
      <c r="BD656">
        <v>0</v>
      </c>
      <c r="BE656" t="s">
        <v>68</v>
      </c>
      <c r="BF656" t="s">
        <v>75</v>
      </c>
      <c r="BG656">
        <v>1.1399999999999999</v>
      </c>
      <c r="BH656">
        <v>0</v>
      </c>
      <c r="BI656" s="1">
        <v>45824.35942306713</v>
      </c>
      <c r="BJ656">
        <v>3.6</v>
      </c>
      <c r="BK656">
        <v>0.87080000000000002</v>
      </c>
      <c r="BL656" s="36">
        <f>HLOOKUP($A656,차량별코스!$E$1:$AZ$20,_xlfn.XLOOKUP(탕데이터!$I656,차량별코스!$D$2:$D$20,차량별코스!$A$2:$A$20),0)</f>
        <v>1</v>
      </c>
      <c r="BM656">
        <f t="shared" si="153"/>
        <v>2773.7200000000003</v>
      </c>
      <c r="BN656">
        <f t="shared" si="154"/>
        <v>670.76900000000001</v>
      </c>
      <c r="BO656">
        <f>IF(COUNTIFS($BL$2:$BL656,$BL656,$O$2:$O656,$O656,$G$2:$G656,$G656)=1,_xlfn.MAXIFS($BO$2:$BO655,$O$2:$O655,$O656,$G$2:$G655,$G656)+1,_xlfn.MAXIFS($BO$2:$BO655,$O$2:$O655,$O656,$G$2:$G655,$G656))</f>
        <v>4</v>
      </c>
      <c r="BP656">
        <f t="shared" si="155"/>
        <v>2046.42</v>
      </c>
      <c r="BQ656">
        <f t="shared" si="156"/>
        <v>21.492000000000001</v>
      </c>
      <c r="BR656">
        <f t="shared" si="157"/>
        <v>23.88</v>
      </c>
      <c r="BS656">
        <f t="shared" si="158"/>
        <v>38.207999999999998</v>
      </c>
      <c r="BT656">
        <f t="shared" si="159"/>
        <v>0</v>
      </c>
      <c r="BU656">
        <f t="shared" si="160"/>
        <v>0</v>
      </c>
      <c r="BV656">
        <f t="shared" si="161"/>
        <v>0</v>
      </c>
      <c r="BW656">
        <f t="shared" si="162"/>
        <v>2130.0000000000005</v>
      </c>
      <c r="BX656">
        <f t="shared" si="163"/>
        <v>7890</v>
      </c>
      <c r="BY656" t="str">
        <f t="shared" si="164"/>
        <v>직행1</v>
      </c>
      <c r="BZ656">
        <f t="shared" si="165"/>
        <v>1</v>
      </c>
    </row>
    <row r="657" spans="1:78" x14ac:dyDescent="0.3">
      <c r="A657" s="32">
        <f t="shared" si="152"/>
        <v>45812</v>
      </c>
      <c r="B657" s="1">
        <v>45812.784560185188</v>
      </c>
      <c r="C657" t="s">
        <v>60</v>
      </c>
      <c r="D657" t="s">
        <v>60</v>
      </c>
      <c r="E657" t="s">
        <v>60</v>
      </c>
      <c r="F657" t="s">
        <v>61</v>
      </c>
      <c r="G657" t="s">
        <v>62</v>
      </c>
      <c r="H657" t="s">
        <v>63</v>
      </c>
      <c r="I657" t="s">
        <v>82</v>
      </c>
      <c r="J657" t="s">
        <v>65</v>
      </c>
      <c r="K657" t="s">
        <v>66</v>
      </c>
      <c r="L657">
        <v>18</v>
      </c>
      <c r="M657">
        <v>8</v>
      </c>
      <c r="N657">
        <v>168</v>
      </c>
      <c r="O657">
        <v>7890</v>
      </c>
      <c r="P657" t="s">
        <v>250</v>
      </c>
      <c r="Q657" s="1">
        <v>45786.607561261575</v>
      </c>
      <c r="R657">
        <v>34.743000000000002</v>
      </c>
      <c r="S657">
        <v>11.722</v>
      </c>
      <c r="T657">
        <v>2.964</v>
      </c>
      <c r="U657">
        <v>2674</v>
      </c>
      <c r="V657">
        <v>13</v>
      </c>
      <c r="W657">
        <v>282</v>
      </c>
      <c r="X657">
        <v>574</v>
      </c>
      <c r="Y657">
        <v>3</v>
      </c>
      <c r="Z657">
        <v>46</v>
      </c>
      <c r="AA657">
        <v>0</v>
      </c>
      <c r="AB657">
        <v>0</v>
      </c>
      <c r="AC657">
        <v>105</v>
      </c>
      <c r="AD657">
        <v>46.77</v>
      </c>
      <c r="AE657">
        <v>52.574553000000002</v>
      </c>
      <c r="AF657">
        <v>95.5</v>
      </c>
      <c r="AG657">
        <v>1.3</v>
      </c>
      <c r="AH657">
        <v>1.1000000000000001</v>
      </c>
      <c r="AI657">
        <v>1.7</v>
      </c>
      <c r="AJ657">
        <v>0.4</v>
      </c>
      <c r="AK657">
        <v>0</v>
      </c>
      <c r="AL657">
        <v>0</v>
      </c>
      <c r="AM657">
        <v>2.6</v>
      </c>
      <c r="AN657">
        <v>53.695999999999998</v>
      </c>
      <c r="AO657">
        <v>0.48599999999999999</v>
      </c>
      <c r="AP657">
        <v>10.545999999999999</v>
      </c>
      <c r="AQ657">
        <v>0.14399999999999999</v>
      </c>
      <c r="AR657">
        <v>8.6349999999999998</v>
      </c>
      <c r="AS657">
        <v>132.40100000000001</v>
      </c>
      <c r="AT657">
        <v>41.383000000000003</v>
      </c>
      <c r="AU657">
        <v>0.56299999999999994</v>
      </c>
      <c r="AV657">
        <v>0.47699999999999998</v>
      </c>
      <c r="AW657">
        <v>0.73699999999999999</v>
      </c>
      <c r="AX657">
        <v>0.17299999999999999</v>
      </c>
      <c r="AY657">
        <v>0</v>
      </c>
      <c r="AZ657">
        <v>0</v>
      </c>
      <c r="BA657">
        <v>337</v>
      </c>
      <c r="BB657">
        <v>0</v>
      </c>
      <c r="BC657" t="s">
        <v>74</v>
      </c>
      <c r="BD657">
        <v>0</v>
      </c>
      <c r="BE657" t="s">
        <v>68</v>
      </c>
      <c r="BF657" t="s">
        <v>75</v>
      </c>
      <c r="BG657">
        <v>1.1399999999999999</v>
      </c>
      <c r="BH657">
        <v>0</v>
      </c>
      <c r="BI657" s="1">
        <v>45824.35942306713</v>
      </c>
      <c r="BJ657">
        <v>3.6</v>
      </c>
      <c r="BK657">
        <v>0.82330000000000003</v>
      </c>
      <c r="BL657" s="36">
        <f>HLOOKUP($A657,차량별코스!$E$1:$AZ$20,_xlfn.XLOOKUP(탕데이터!$I657,차량별코스!$D$2:$D$20,차량별코스!$A$2:$A$20),0)</f>
        <v>1</v>
      </c>
      <c r="BM657">
        <f t="shared" si="153"/>
        <v>2773.7200000000003</v>
      </c>
      <c r="BN657">
        <f t="shared" si="154"/>
        <v>670.76900000000001</v>
      </c>
      <c r="BO657">
        <f>IF(COUNTIFS($BL$2:$BL657,$BL657,$O$2:$O657,$O657,$G$2:$G657,$G657)=1,_xlfn.MAXIFS($BO$2:$BO656,$O$2:$O656,$O657,$G$2:$G656,$G657)+1,_xlfn.MAXIFS($BO$2:$BO656,$O$2:$O656,$O657,$G$2:$G656,$G657))</f>
        <v>4</v>
      </c>
      <c r="BP657">
        <f t="shared" si="155"/>
        <v>2258.67</v>
      </c>
      <c r="BQ657">
        <f t="shared" si="156"/>
        <v>34.762</v>
      </c>
      <c r="BR657">
        <f t="shared" si="157"/>
        <v>29.414000000000001</v>
      </c>
      <c r="BS657">
        <f t="shared" si="158"/>
        <v>45.458000000000006</v>
      </c>
      <c r="BT657">
        <f t="shared" si="159"/>
        <v>10.696</v>
      </c>
      <c r="BU657">
        <f t="shared" si="160"/>
        <v>0</v>
      </c>
      <c r="BV657">
        <f t="shared" si="161"/>
        <v>0</v>
      </c>
      <c r="BW657">
        <f t="shared" si="162"/>
        <v>2379.0000000000005</v>
      </c>
      <c r="BX657">
        <f t="shared" si="163"/>
        <v>7890</v>
      </c>
      <c r="BY657" t="str">
        <f t="shared" si="164"/>
        <v>직행1</v>
      </c>
      <c r="BZ657">
        <f t="shared" si="165"/>
        <v>1</v>
      </c>
    </row>
    <row r="658" spans="1:78" x14ac:dyDescent="0.3">
      <c r="A658" s="32">
        <f t="shared" si="152"/>
        <v>45812</v>
      </c>
      <c r="B658" s="1">
        <v>45812.819328703707</v>
      </c>
      <c r="C658" t="s">
        <v>60</v>
      </c>
      <c r="D658" t="s">
        <v>60</v>
      </c>
      <c r="E658" t="s">
        <v>60</v>
      </c>
      <c r="F658" t="s">
        <v>61</v>
      </c>
      <c r="G658" t="s">
        <v>62</v>
      </c>
      <c r="H658" t="s">
        <v>63</v>
      </c>
      <c r="I658" t="s">
        <v>82</v>
      </c>
      <c r="J658" t="s">
        <v>65</v>
      </c>
      <c r="K658" t="s">
        <v>66</v>
      </c>
      <c r="L658">
        <v>18</v>
      </c>
      <c r="M658">
        <v>8</v>
      </c>
      <c r="N658">
        <v>168</v>
      </c>
      <c r="O658">
        <v>7890</v>
      </c>
      <c r="P658" t="s">
        <v>250</v>
      </c>
      <c r="Q658" s="1">
        <v>45786.607561261575</v>
      </c>
      <c r="R658">
        <v>22.914999999999999</v>
      </c>
      <c r="S658">
        <v>6.9539999999999997</v>
      </c>
      <c r="T658">
        <v>3.2949999999999999</v>
      </c>
      <c r="U658">
        <v>2375</v>
      </c>
      <c r="V658">
        <v>14</v>
      </c>
      <c r="W658">
        <v>516</v>
      </c>
      <c r="X658">
        <v>559</v>
      </c>
      <c r="Y658">
        <v>0</v>
      </c>
      <c r="Z658">
        <v>5</v>
      </c>
      <c r="AA658">
        <v>0</v>
      </c>
      <c r="AB658">
        <v>0</v>
      </c>
      <c r="AC658">
        <v>83</v>
      </c>
      <c r="AD658">
        <v>34.729999999999997</v>
      </c>
      <c r="AE658">
        <v>44.712107000000003</v>
      </c>
      <c r="AF658">
        <v>88.7</v>
      </c>
      <c r="AG658">
        <v>3.2</v>
      </c>
      <c r="AH658">
        <v>4.3</v>
      </c>
      <c r="AI658">
        <v>3.6</v>
      </c>
      <c r="AJ658">
        <v>0.2</v>
      </c>
      <c r="AK658">
        <v>0</v>
      </c>
      <c r="AL658">
        <v>0</v>
      </c>
      <c r="AM658">
        <v>2.89</v>
      </c>
      <c r="AN658">
        <v>39.341000000000001</v>
      </c>
      <c r="AO658">
        <v>0.58899999999999997</v>
      </c>
      <c r="AP658">
        <v>21.725999999999999</v>
      </c>
      <c r="AQ658">
        <v>0.218</v>
      </c>
      <c r="AR658">
        <v>0</v>
      </c>
      <c r="AS658">
        <v>21.82</v>
      </c>
      <c r="AT658">
        <v>34.002000000000002</v>
      </c>
      <c r="AU658">
        <v>1.2270000000000001</v>
      </c>
      <c r="AV658">
        <v>1.6479999999999999</v>
      </c>
      <c r="AW658">
        <v>1.38</v>
      </c>
      <c r="AX658">
        <v>7.6999999999999999E-2</v>
      </c>
      <c r="AY658">
        <v>0</v>
      </c>
      <c r="AZ658">
        <v>0</v>
      </c>
      <c r="BA658">
        <v>218</v>
      </c>
      <c r="BB658">
        <v>0</v>
      </c>
      <c r="BC658" t="s">
        <v>74</v>
      </c>
      <c r="BD658">
        <v>0</v>
      </c>
      <c r="BE658" t="s">
        <v>68</v>
      </c>
      <c r="BF658" t="s">
        <v>75</v>
      </c>
      <c r="BG658">
        <v>1.1399999999999999</v>
      </c>
      <c r="BH658">
        <v>0</v>
      </c>
      <c r="BI658" s="1">
        <v>45824.35942306713</v>
      </c>
      <c r="BJ658">
        <v>3.6</v>
      </c>
      <c r="BK658">
        <v>0.9153</v>
      </c>
      <c r="BL658" s="36">
        <f>HLOOKUP($A658,차량별코스!$E$1:$AZ$20,_xlfn.XLOOKUP(탕데이터!$I658,차량별코스!$D$2:$D$20,차량별코스!$A$2:$A$20),0)</f>
        <v>1</v>
      </c>
      <c r="BM658">
        <f t="shared" si="153"/>
        <v>2773.7200000000003</v>
      </c>
      <c r="BN658">
        <f t="shared" si="154"/>
        <v>670.76900000000001</v>
      </c>
      <c r="BO658">
        <f>IF(COUNTIFS($BL$2:$BL658,$BL658,$O$2:$O658,$O658,$G$2:$G658,$G658)=1,_xlfn.MAXIFS($BO$2:$BO657,$O$2:$O657,$O658,$G$2:$G657,$G658)+1,_xlfn.MAXIFS($BO$2:$BO657,$O$2:$O657,$O658,$G$2:$G657,$G658))</f>
        <v>4</v>
      </c>
      <c r="BP658">
        <f t="shared" si="155"/>
        <v>1576.625</v>
      </c>
      <c r="BQ658">
        <f t="shared" si="156"/>
        <v>76</v>
      </c>
      <c r="BR658">
        <f t="shared" si="157"/>
        <v>102.12499999999999</v>
      </c>
      <c r="BS658">
        <f t="shared" si="158"/>
        <v>85.500000000000014</v>
      </c>
      <c r="BT658">
        <f t="shared" si="159"/>
        <v>4.75</v>
      </c>
      <c r="BU658">
        <f t="shared" si="160"/>
        <v>0</v>
      </c>
      <c r="BV658">
        <f t="shared" si="161"/>
        <v>0</v>
      </c>
      <c r="BW658">
        <f t="shared" si="162"/>
        <v>1845</v>
      </c>
      <c r="BX658">
        <f t="shared" si="163"/>
        <v>7890</v>
      </c>
      <c r="BY658" t="str">
        <f t="shared" si="164"/>
        <v>직행1</v>
      </c>
      <c r="BZ658">
        <f t="shared" si="165"/>
        <v>1</v>
      </c>
    </row>
    <row r="659" spans="1:78" x14ac:dyDescent="0.3">
      <c r="A659" s="32">
        <f t="shared" si="152"/>
        <v>45812</v>
      </c>
      <c r="B659" s="1">
        <v>45812.848958333336</v>
      </c>
      <c r="C659" t="s">
        <v>60</v>
      </c>
      <c r="D659" t="s">
        <v>60</v>
      </c>
      <c r="E659" t="s">
        <v>60</v>
      </c>
      <c r="F659" t="s">
        <v>61</v>
      </c>
      <c r="G659" t="s">
        <v>62</v>
      </c>
      <c r="H659" t="s">
        <v>63</v>
      </c>
      <c r="I659" t="s">
        <v>82</v>
      </c>
      <c r="J659" t="s">
        <v>65</v>
      </c>
      <c r="K659" t="s">
        <v>66</v>
      </c>
      <c r="L659">
        <v>18</v>
      </c>
      <c r="M659">
        <v>8</v>
      </c>
      <c r="N659">
        <v>168</v>
      </c>
      <c r="O659">
        <v>7890</v>
      </c>
      <c r="P659" t="s">
        <v>250</v>
      </c>
      <c r="Q659" s="1">
        <v>45786.607561261575</v>
      </c>
      <c r="R659">
        <v>17.45</v>
      </c>
      <c r="S659">
        <v>5.4279999999999999</v>
      </c>
      <c r="T659">
        <v>3.2149999999999999</v>
      </c>
      <c r="U659">
        <v>1855</v>
      </c>
      <c r="V659">
        <v>4</v>
      </c>
      <c r="W659">
        <v>488</v>
      </c>
      <c r="X659">
        <v>384</v>
      </c>
      <c r="Y659">
        <v>2</v>
      </c>
      <c r="Z659">
        <v>4</v>
      </c>
      <c r="AA659">
        <v>0</v>
      </c>
      <c r="AB659">
        <v>0</v>
      </c>
      <c r="AC659">
        <v>89</v>
      </c>
      <c r="AD659">
        <v>33.869999999999997</v>
      </c>
      <c r="AE659">
        <v>46.089520999999998</v>
      </c>
      <c r="AF659">
        <v>98.1</v>
      </c>
      <c r="AG659">
        <v>0.5</v>
      </c>
      <c r="AH659">
        <v>0.7</v>
      </c>
      <c r="AI659">
        <v>0.4</v>
      </c>
      <c r="AJ659">
        <v>0.2</v>
      </c>
      <c r="AK659">
        <v>0</v>
      </c>
      <c r="AL659">
        <v>0</v>
      </c>
      <c r="AM659">
        <v>2.82</v>
      </c>
      <c r="AN659">
        <v>41.994999999999997</v>
      </c>
      <c r="AO659">
        <v>0.216</v>
      </c>
      <c r="AP659">
        <v>26.306999999999999</v>
      </c>
      <c r="AQ659">
        <v>0.17199999999999999</v>
      </c>
      <c r="AR659">
        <v>11.461</v>
      </c>
      <c r="AS659">
        <v>22.922999999999998</v>
      </c>
      <c r="AT659">
        <v>29.43</v>
      </c>
      <c r="AU659">
        <v>0.15</v>
      </c>
      <c r="AV659">
        <v>0.21</v>
      </c>
      <c r="AW659">
        <v>0.12</v>
      </c>
      <c r="AX659">
        <v>0.06</v>
      </c>
      <c r="AY659">
        <v>0</v>
      </c>
      <c r="AZ659">
        <v>0</v>
      </c>
      <c r="BA659">
        <v>161</v>
      </c>
      <c r="BB659">
        <v>0</v>
      </c>
      <c r="BC659" t="s">
        <v>74</v>
      </c>
      <c r="BD659">
        <v>0</v>
      </c>
      <c r="BE659" t="s">
        <v>68</v>
      </c>
      <c r="BF659" t="s">
        <v>75</v>
      </c>
      <c r="BG659">
        <v>1.1399999999999999</v>
      </c>
      <c r="BH659">
        <v>0</v>
      </c>
      <c r="BI659" s="1">
        <v>45824.35942306713</v>
      </c>
      <c r="BJ659">
        <v>3.6</v>
      </c>
      <c r="BK659">
        <v>0.89300000000000002</v>
      </c>
      <c r="BL659" s="36">
        <f>HLOOKUP($A659,차량별코스!$E$1:$AZ$20,_xlfn.XLOOKUP(탕데이터!$I659,차량별코스!$D$2:$D$20,차량별코스!$A$2:$A$20),0)</f>
        <v>1</v>
      </c>
      <c r="BM659">
        <f t="shared" si="153"/>
        <v>2773.7200000000003</v>
      </c>
      <c r="BN659">
        <f t="shared" si="154"/>
        <v>670.76900000000001</v>
      </c>
      <c r="BO659">
        <f>IF(COUNTIFS($BL$2:$BL659,$BL659,$O$2:$O659,$O659,$G$2:$G659,$G659)=1,_xlfn.MAXIFS($BO$2:$BO658,$O$2:$O658,$O659,$G$2:$G658,$G659)+1,_xlfn.MAXIFS($BO$2:$BO658,$O$2:$O658,$O659,$G$2:$G658,$G659))</f>
        <v>4</v>
      </c>
      <c r="BP659">
        <f t="shared" si="155"/>
        <v>1327.7549999999999</v>
      </c>
      <c r="BQ659">
        <f t="shared" si="156"/>
        <v>9.2750000000000004</v>
      </c>
      <c r="BR659">
        <f t="shared" si="157"/>
        <v>12.984999999999999</v>
      </c>
      <c r="BS659">
        <f t="shared" si="158"/>
        <v>7.42</v>
      </c>
      <c r="BT659">
        <f t="shared" si="159"/>
        <v>3.71</v>
      </c>
      <c r="BU659">
        <f t="shared" si="160"/>
        <v>0</v>
      </c>
      <c r="BV659">
        <f t="shared" si="161"/>
        <v>0</v>
      </c>
      <c r="BW659">
        <f t="shared" si="162"/>
        <v>1361.145</v>
      </c>
      <c r="BX659">
        <f t="shared" si="163"/>
        <v>7890</v>
      </c>
      <c r="BY659" t="str">
        <f t="shared" si="164"/>
        <v>직행1</v>
      </c>
      <c r="BZ659">
        <f t="shared" si="165"/>
        <v>1</v>
      </c>
    </row>
    <row r="660" spans="1:78" x14ac:dyDescent="0.3">
      <c r="A660" s="32">
        <f t="shared" si="152"/>
        <v>45813</v>
      </c>
      <c r="B660" s="1">
        <v>45813.304456018515</v>
      </c>
      <c r="C660" t="s">
        <v>60</v>
      </c>
      <c r="D660" t="s">
        <v>60</v>
      </c>
      <c r="E660" t="s">
        <v>60</v>
      </c>
      <c r="F660" t="s">
        <v>61</v>
      </c>
      <c r="G660" t="s">
        <v>62</v>
      </c>
      <c r="H660" t="s">
        <v>63</v>
      </c>
      <c r="I660" t="s">
        <v>82</v>
      </c>
      <c r="J660" t="s">
        <v>65</v>
      </c>
      <c r="K660" t="s">
        <v>66</v>
      </c>
      <c r="L660">
        <v>18</v>
      </c>
      <c r="M660">
        <v>8</v>
      </c>
      <c r="N660">
        <v>168</v>
      </c>
      <c r="O660">
        <v>6948</v>
      </c>
      <c r="P660" t="s">
        <v>243</v>
      </c>
      <c r="Q660" s="1">
        <v>45786.60756246528</v>
      </c>
      <c r="R660">
        <v>16.236000000000001</v>
      </c>
      <c r="S660">
        <v>5.4569999999999999</v>
      </c>
      <c r="T660">
        <v>2.9750000000000001</v>
      </c>
      <c r="U660">
        <v>1819</v>
      </c>
      <c r="V660">
        <v>87</v>
      </c>
      <c r="W660">
        <v>440</v>
      </c>
      <c r="X660">
        <v>426</v>
      </c>
      <c r="Y660">
        <v>0</v>
      </c>
      <c r="Z660">
        <v>1</v>
      </c>
      <c r="AA660">
        <v>0</v>
      </c>
      <c r="AB660">
        <v>0</v>
      </c>
      <c r="AC660">
        <v>92</v>
      </c>
      <c r="AD660">
        <v>32.130000000000003</v>
      </c>
      <c r="AE660">
        <v>45.239614000000003</v>
      </c>
      <c r="AF660">
        <v>98.2</v>
      </c>
      <c r="AG660">
        <v>0.5</v>
      </c>
      <c r="AH660">
        <v>0.8</v>
      </c>
      <c r="AI660">
        <v>0.3</v>
      </c>
      <c r="AJ660">
        <v>0.2</v>
      </c>
      <c r="AK660">
        <v>0</v>
      </c>
      <c r="AL660">
        <v>0</v>
      </c>
      <c r="AM660">
        <v>2.61</v>
      </c>
      <c r="AN660">
        <v>45.091999999999999</v>
      </c>
      <c r="AO660">
        <v>4.7830000000000004</v>
      </c>
      <c r="AP660">
        <v>24.189</v>
      </c>
      <c r="AQ660">
        <v>0.246</v>
      </c>
      <c r="AR660">
        <v>0</v>
      </c>
      <c r="AS660">
        <v>6.1589999999999998</v>
      </c>
      <c r="AT660">
        <v>29.46</v>
      </c>
      <c r="AU660">
        <v>0.15</v>
      </c>
      <c r="AV660">
        <v>0.24</v>
      </c>
      <c r="AW660">
        <v>0.09</v>
      </c>
      <c r="AX660">
        <v>0.06</v>
      </c>
      <c r="AY660">
        <v>0</v>
      </c>
      <c r="AZ660">
        <v>0</v>
      </c>
      <c r="BA660">
        <v>130</v>
      </c>
      <c r="BB660">
        <v>0</v>
      </c>
      <c r="BC660" t="s">
        <v>74</v>
      </c>
      <c r="BD660">
        <v>0</v>
      </c>
      <c r="BE660" t="s">
        <v>68</v>
      </c>
      <c r="BF660" t="s">
        <v>75</v>
      </c>
      <c r="BG660">
        <v>1.1399999999999999</v>
      </c>
      <c r="BH660">
        <v>0</v>
      </c>
      <c r="BI660" s="1">
        <v>45824.35942306713</v>
      </c>
      <c r="BJ660">
        <v>3.6</v>
      </c>
      <c r="BK660">
        <v>0.82650000000000001</v>
      </c>
      <c r="BL660" s="36">
        <f>HLOOKUP($A660,차량별코스!$E$1:$AZ$20,_xlfn.XLOOKUP(탕데이터!$I660,차량별코스!$D$2:$D$20,차량별코스!$A$2:$A$20),0)</f>
        <v>2</v>
      </c>
      <c r="BM660">
        <f t="shared" si="153"/>
        <v>2428.8009999999995</v>
      </c>
      <c r="BN660">
        <f t="shared" si="154"/>
        <v>347.05500000000001</v>
      </c>
      <c r="BO660">
        <f>IF(COUNTIFS($BL$2:$BL660,$BL660,$O$2:$O660,$O660,$G$2:$G660,$G660)=1,_xlfn.MAXIFS($BO$2:$BO659,$O$2:$O659,$O660,$G$2:$G659,$G660)+1,_xlfn.MAXIFS($BO$2:$BO659,$O$2:$O659,$O660,$G$2:$G659,$G660))</f>
        <v>4</v>
      </c>
      <c r="BP660">
        <f t="shared" si="155"/>
        <v>1259.258</v>
      </c>
      <c r="BQ660">
        <f t="shared" si="156"/>
        <v>9.0950000000000006</v>
      </c>
      <c r="BR660">
        <f t="shared" si="157"/>
        <v>14.552</v>
      </c>
      <c r="BS660">
        <f t="shared" si="158"/>
        <v>5.4569999999999999</v>
      </c>
      <c r="BT660">
        <f t="shared" si="159"/>
        <v>3.6379999999999999</v>
      </c>
      <c r="BU660">
        <f t="shared" si="160"/>
        <v>0</v>
      </c>
      <c r="BV660">
        <f t="shared" si="161"/>
        <v>0</v>
      </c>
      <c r="BW660">
        <f t="shared" si="162"/>
        <v>1292</v>
      </c>
      <c r="BX660">
        <f t="shared" si="163"/>
        <v>6948</v>
      </c>
      <c r="BY660" t="str">
        <f t="shared" si="164"/>
        <v>직행1</v>
      </c>
      <c r="BZ660">
        <f t="shared" si="165"/>
        <v>2</v>
      </c>
    </row>
    <row r="661" spans="1:78" x14ac:dyDescent="0.3">
      <c r="A661" s="32">
        <f t="shared" si="152"/>
        <v>45813</v>
      </c>
      <c r="B661" s="1">
        <v>45813.328715277778</v>
      </c>
      <c r="C661" t="s">
        <v>60</v>
      </c>
      <c r="D661" t="s">
        <v>60</v>
      </c>
      <c r="E661" t="s">
        <v>60</v>
      </c>
      <c r="F661" t="s">
        <v>61</v>
      </c>
      <c r="G661" t="s">
        <v>62</v>
      </c>
      <c r="H661" t="s">
        <v>63</v>
      </c>
      <c r="I661" t="s">
        <v>82</v>
      </c>
      <c r="J661" t="s">
        <v>65</v>
      </c>
      <c r="K661" t="s">
        <v>66</v>
      </c>
      <c r="L661">
        <v>18</v>
      </c>
      <c r="M661">
        <v>8</v>
      </c>
      <c r="N661">
        <v>168</v>
      </c>
      <c r="O661">
        <v>6948</v>
      </c>
      <c r="P661" t="s">
        <v>243</v>
      </c>
      <c r="Q661" s="1">
        <v>45786.60756246528</v>
      </c>
      <c r="R661">
        <v>23.335000000000001</v>
      </c>
      <c r="S661">
        <v>7.8440000000000003</v>
      </c>
      <c r="T661">
        <v>2.9750000000000001</v>
      </c>
      <c r="U661">
        <v>2243</v>
      </c>
      <c r="V661">
        <v>87</v>
      </c>
      <c r="W661">
        <v>431</v>
      </c>
      <c r="X661">
        <v>634</v>
      </c>
      <c r="Y661">
        <v>2</v>
      </c>
      <c r="Z661">
        <v>12</v>
      </c>
      <c r="AA661">
        <v>0</v>
      </c>
      <c r="AB661">
        <v>0</v>
      </c>
      <c r="AC661">
        <v>93</v>
      </c>
      <c r="AD661">
        <v>37.450000000000003</v>
      </c>
      <c r="AE661">
        <v>48.699095999999997</v>
      </c>
      <c r="AF661">
        <v>97.8</v>
      </c>
      <c r="AG661">
        <v>0.4</v>
      </c>
      <c r="AH661">
        <v>0.9</v>
      </c>
      <c r="AI661">
        <v>0.7</v>
      </c>
      <c r="AJ661">
        <v>0.2</v>
      </c>
      <c r="AK661">
        <v>0</v>
      </c>
      <c r="AL661">
        <v>0</v>
      </c>
      <c r="AM661">
        <v>2.61</v>
      </c>
      <c r="AN661">
        <v>48.911999999999999</v>
      </c>
      <c r="AO661">
        <v>3.879</v>
      </c>
      <c r="AP661">
        <v>19.215</v>
      </c>
      <c r="AQ661">
        <v>0.25700000000000001</v>
      </c>
      <c r="AR661">
        <v>8.5709999999999997</v>
      </c>
      <c r="AS661">
        <v>51.424999999999997</v>
      </c>
      <c r="AT661">
        <v>35.86</v>
      </c>
      <c r="AU661">
        <v>0.14699999999999999</v>
      </c>
      <c r="AV661">
        <v>0.33</v>
      </c>
      <c r="AW661">
        <v>0.25700000000000001</v>
      </c>
      <c r="AX661">
        <v>7.2999999999999995E-2</v>
      </c>
      <c r="AY661">
        <v>0</v>
      </c>
      <c r="AZ661">
        <v>0</v>
      </c>
      <c r="BA661">
        <v>227</v>
      </c>
      <c r="BB661">
        <v>0</v>
      </c>
      <c r="BC661" t="s">
        <v>74</v>
      </c>
      <c r="BD661">
        <v>0</v>
      </c>
      <c r="BE661" t="s">
        <v>68</v>
      </c>
      <c r="BF661" t="s">
        <v>75</v>
      </c>
      <c r="BG661">
        <v>1.1399999999999999</v>
      </c>
      <c r="BH661">
        <v>0</v>
      </c>
      <c r="BI661" s="1">
        <v>45824.35942306713</v>
      </c>
      <c r="BJ661">
        <v>3.6</v>
      </c>
      <c r="BK661">
        <v>0.82640000000000002</v>
      </c>
      <c r="BL661" s="36">
        <f>HLOOKUP($A661,차량별코스!$E$1:$AZ$20,_xlfn.XLOOKUP(탕데이터!$I661,차량별코스!$D$2:$D$20,차량별코스!$A$2:$A$20),0)</f>
        <v>2</v>
      </c>
      <c r="BM661">
        <f t="shared" si="153"/>
        <v>2428.8009999999995</v>
      </c>
      <c r="BN661">
        <f t="shared" si="154"/>
        <v>347.05500000000001</v>
      </c>
      <c r="BO661">
        <f>IF(COUNTIFS($BL$2:$BL661,$BL661,$O$2:$O661,$O661,$G$2:$G661,$G661)=1,_xlfn.MAXIFS($BO$2:$BO660,$O$2:$O660,$O661,$G$2:$G660,$G661)+1,_xlfn.MAXIFS($BO$2:$BO660,$O$2:$O660,$O661,$G$2:$G660,$G661))</f>
        <v>4</v>
      </c>
      <c r="BP661">
        <f t="shared" si="155"/>
        <v>1675.654</v>
      </c>
      <c r="BQ661">
        <f t="shared" si="156"/>
        <v>8.9719999999999995</v>
      </c>
      <c r="BR661">
        <f t="shared" si="157"/>
        <v>20.187000000000001</v>
      </c>
      <c r="BS661">
        <f t="shared" si="158"/>
        <v>15.700999999999999</v>
      </c>
      <c r="BT661">
        <f t="shared" si="159"/>
        <v>4.4859999999999998</v>
      </c>
      <c r="BU661">
        <f t="shared" si="160"/>
        <v>0</v>
      </c>
      <c r="BV661">
        <f t="shared" si="161"/>
        <v>0</v>
      </c>
      <c r="BW661">
        <f t="shared" si="162"/>
        <v>1725</v>
      </c>
      <c r="BX661">
        <f t="shared" si="163"/>
        <v>6948</v>
      </c>
      <c r="BY661" t="str">
        <f t="shared" si="164"/>
        <v>직행1</v>
      </c>
      <c r="BZ661">
        <f t="shared" si="165"/>
        <v>2</v>
      </c>
    </row>
    <row r="662" spans="1:78" x14ac:dyDescent="0.3">
      <c r="A662" s="32">
        <f t="shared" si="152"/>
        <v>45813</v>
      </c>
      <c r="B662" s="1">
        <v>45813.356979166667</v>
      </c>
      <c r="C662" t="s">
        <v>60</v>
      </c>
      <c r="D662" t="s">
        <v>60</v>
      </c>
      <c r="E662" t="s">
        <v>60</v>
      </c>
      <c r="F662" t="s">
        <v>61</v>
      </c>
      <c r="G662" t="s">
        <v>62</v>
      </c>
      <c r="H662" t="s">
        <v>63</v>
      </c>
      <c r="I662" t="s">
        <v>82</v>
      </c>
      <c r="J662" t="s">
        <v>65</v>
      </c>
      <c r="K662" t="s">
        <v>66</v>
      </c>
      <c r="L662">
        <v>18</v>
      </c>
      <c r="M662">
        <v>8</v>
      </c>
      <c r="N662">
        <v>168</v>
      </c>
      <c r="O662">
        <v>6948</v>
      </c>
      <c r="P662" t="s">
        <v>243</v>
      </c>
      <c r="Q662" s="1">
        <v>45786.60756246528</v>
      </c>
      <c r="R662">
        <v>32.332999999999998</v>
      </c>
      <c r="S662">
        <v>8.7530000000000001</v>
      </c>
      <c r="T662">
        <v>3.694</v>
      </c>
      <c r="U662">
        <v>2397</v>
      </c>
      <c r="V662">
        <v>59</v>
      </c>
      <c r="W662">
        <v>46</v>
      </c>
      <c r="X662">
        <v>762</v>
      </c>
      <c r="Y662">
        <v>0</v>
      </c>
      <c r="Z662">
        <v>8</v>
      </c>
      <c r="AA662">
        <v>0</v>
      </c>
      <c r="AB662">
        <v>0</v>
      </c>
      <c r="AC662">
        <v>87</v>
      </c>
      <c r="AD662">
        <v>48.56</v>
      </c>
      <c r="AE662">
        <v>50.784709999999997</v>
      </c>
      <c r="AF662">
        <v>81.8</v>
      </c>
      <c r="AG662">
        <v>3.7</v>
      </c>
      <c r="AH662">
        <v>7.4</v>
      </c>
      <c r="AI662">
        <v>6.5</v>
      </c>
      <c r="AJ662">
        <v>0.6</v>
      </c>
      <c r="AK662">
        <v>0</v>
      </c>
      <c r="AL662">
        <v>0</v>
      </c>
      <c r="AM662">
        <v>3.24</v>
      </c>
      <c r="AN662">
        <v>40.061</v>
      </c>
      <c r="AO662">
        <v>2.4609999999999999</v>
      </c>
      <c r="AP662">
        <v>1.919</v>
      </c>
      <c r="AQ662">
        <v>0.216</v>
      </c>
      <c r="AR662">
        <v>0</v>
      </c>
      <c r="AS662">
        <v>24.742999999999999</v>
      </c>
      <c r="AT662">
        <v>31.356999999999999</v>
      </c>
      <c r="AU662">
        <v>1.4179999999999999</v>
      </c>
      <c r="AV662">
        <v>2.8370000000000002</v>
      </c>
      <c r="AW662">
        <v>2.492</v>
      </c>
      <c r="AX662">
        <v>0.23</v>
      </c>
      <c r="AY662">
        <v>0</v>
      </c>
      <c r="AZ662">
        <v>0</v>
      </c>
      <c r="BA662">
        <v>317</v>
      </c>
      <c r="BB662">
        <v>0</v>
      </c>
      <c r="BC662" t="s">
        <v>74</v>
      </c>
      <c r="BD662">
        <v>0</v>
      </c>
      <c r="BE662" t="s">
        <v>68</v>
      </c>
      <c r="BF662" t="s">
        <v>75</v>
      </c>
      <c r="BG662">
        <v>1.1399999999999999</v>
      </c>
      <c r="BH662">
        <v>0</v>
      </c>
      <c r="BI662" s="1">
        <v>45824.35942306713</v>
      </c>
      <c r="BJ662">
        <v>3.6</v>
      </c>
      <c r="BK662">
        <v>1.0261</v>
      </c>
      <c r="BL662" s="36">
        <f>HLOOKUP($A662,차량별코스!$E$1:$AZ$20,_xlfn.XLOOKUP(탕데이터!$I662,차량별코스!$D$2:$D$20,차량별코스!$A$2:$A$20),0)</f>
        <v>2</v>
      </c>
      <c r="BM662">
        <f t="shared" si="153"/>
        <v>2428.8009999999995</v>
      </c>
      <c r="BN662">
        <f t="shared" si="154"/>
        <v>347.05500000000001</v>
      </c>
      <c r="BO662">
        <f>IF(COUNTIFS($BL$2:$BL662,$BL662,$O$2:$O662,$O662,$G$2:$G662,$G662)=1,_xlfn.MAXIFS($BO$2:$BO661,$O$2:$O661,$O662,$G$2:$G661,$G662)+1,_xlfn.MAXIFS($BO$2:$BO661,$O$2:$O661,$O662,$G$2:$G661,$G662))</f>
        <v>4</v>
      </c>
      <c r="BP662">
        <f t="shared" si="155"/>
        <v>1855.7459999999999</v>
      </c>
      <c r="BQ662">
        <f t="shared" si="156"/>
        <v>88.689000000000007</v>
      </c>
      <c r="BR662">
        <f t="shared" si="157"/>
        <v>177.37800000000001</v>
      </c>
      <c r="BS662">
        <f t="shared" si="158"/>
        <v>155.80500000000001</v>
      </c>
      <c r="BT662">
        <f t="shared" si="159"/>
        <v>14.382</v>
      </c>
      <c r="BU662">
        <f t="shared" si="160"/>
        <v>0</v>
      </c>
      <c r="BV662">
        <f t="shared" si="161"/>
        <v>0</v>
      </c>
      <c r="BW662">
        <f t="shared" si="162"/>
        <v>2292</v>
      </c>
      <c r="BX662">
        <f t="shared" si="163"/>
        <v>6948</v>
      </c>
      <c r="BY662" t="str">
        <f t="shared" si="164"/>
        <v>직행1</v>
      </c>
      <c r="BZ662">
        <f t="shared" si="165"/>
        <v>2</v>
      </c>
    </row>
    <row r="663" spans="1:78" x14ac:dyDescent="0.3">
      <c r="A663" s="32">
        <f t="shared" si="152"/>
        <v>45813</v>
      </c>
      <c r="B663" s="1">
        <v>45813.39571759259</v>
      </c>
      <c r="C663" t="s">
        <v>60</v>
      </c>
      <c r="D663" t="s">
        <v>60</v>
      </c>
      <c r="E663" t="s">
        <v>60</v>
      </c>
      <c r="F663" t="s">
        <v>61</v>
      </c>
      <c r="G663" t="s">
        <v>62</v>
      </c>
      <c r="H663" t="s">
        <v>63</v>
      </c>
      <c r="I663" t="s">
        <v>82</v>
      </c>
      <c r="J663" t="s">
        <v>65</v>
      </c>
      <c r="K663" t="s">
        <v>66</v>
      </c>
      <c r="L663">
        <v>18</v>
      </c>
      <c r="M663">
        <v>8</v>
      </c>
      <c r="N663">
        <v>168</v>
      </c>
      <c r="O663">
        <v>6948</v>
      </c>
      <c r="P663" t="s">
        <v>243</v>
      </c>
      <c r="Q663" s="1">
        <v>45786.60756246528</v>
      </c>
      <c r="R663">
        <v>25.405000000000001</v>
      </c>
      <c r="S663">
        <v>7.2590000000000003</v>
      </c>
      <c r="T663">
        <v>3.5</v>
      </c>
      <c r="U663">
        <v>2350</v>
      </c>
      <c r="V663">
        <v>36</v>
      </c>
      <c r="W663">
        <v>305</v>
      </c>
      <c r="X663">
        <v>679</v>
      </c>
      <c r="Y663">
        <v>0</v>
      </c>
      <c r="Z663">
        <v>4</v>
      </c>
      <c r="AA663">
        <v>0</v>
      </c>
      <c r="AB663">
        <v>0</v>
      </c>
      <c r="AC663">
        <v>82</v>
      </c>
      <c r="AD663">
        <v>38.92</v>
      </c>
      <c r="AE663">
        <v>45.524186</v>
      </c>
      <c r="AF663">
        <v>90.4</v>
      </c>
      <c r="AG663">
        <v>2.8</v>
      </c>
      <c r="AH663">
        <v>3.8</v>
      </c>
      <c r="AI663">
        <v>3</v>
      </c>
      <c r="AJ663">
        <v>0.1</v>
      </c>
      <c r="AK663">
        <v>0</v>
      </c>
      <c r="AL663">
        <v>0</v>
      </c>
      <c r="AM663">
        <v>3.07</v>
      </c>
      <c r="AN663">
        <v>37.450000000000003</v>
      </c>
      <c r="AO663">
        <v>1.532</v>
      </c>
      <c r="AP663">
        <v>12.978999999999999</v>
      </c>
      <c r="AQ663">
        <v>0.23599999999999999</v>
      </c>
      <c r="AR663">
        <v>0</v>
      </c>
      <c r="AS663">
        <v>15.744999999999999</v>
      </c>
      <c r="AT663">
        <v>34.652999999999999</v>
      </c>
      <c r="AU663">
        <v>1.073</v>
      </c>
      <c r="AV663">
        <v>1.4570000000000001</v>
      </c>
      <c r="AW663">
        <v>1.1499999999999999</v>
      </c>
      <c r="AX663">
        <v>3.7999999999999999E-2</v>
      </c>
      <c r="AY663">
        <v>0</v>
      </c>
      <c r="AZ663">
        <v>0</v>
      </c>
      <c r="BA663">
        <v>228</v>
      </c>
      <c r="BB663">
        <v>0</v>
      </c>
      <c r="BC663" t="s">
        <v>74</v>
      </c>
      <c r="BD663">
        <v>0</v>
      </c>
      <c r="BE663" t="s">
        <v>68</v>
      </c>
      <c r="BF663" t="s">
        <v>75</v>
      </c>
      <c r="BG663">
        <v>1.1399999999999999</v>
      </c>
      <c r="BH663">
        <v>0</v>
      </c>
      <c r="BI663" s="1">
        <v>45824.35942306713</v>
      </c>
      <c r="BJ663">
        <v>3.6</v>
      </c>
      <c r="BK663">
        <v>0.97219999999999995</v>
      </c>
      <c r="BL663" s="36">
        <f>HLOOKUP($A663,차량별코스!$E$1:$AZ$20,_xlfn.XLOOKUP(탕데이터!$I663,차량별코스!$D$2:$D$20,차량별코스!$A$2:$A$20),0)</f>
        <v>2</v>
      </c>
      <c r="BM663">
        <f t="shared" si="153"/>
        <v>2428.8009999999995</v>
      </c>
      <c r="BN663">
        <f t="shared" si="154"/>
        <v>347.05500000000001</v>
      </c>
      <c r="BO663">
        <f>IF(COUNTIFS($BL$2:$BL663,$BL663,$O$2:$O663,$O663,$G$2:$G663,$G663)=1,_xlfn.MAXIFS($BO$2:$BO662,$O$2:$O662,$O663,$G$2:$G662,$G663)+1,_xlfn.MAXIFS($BO$2:$BO662,$O$2:$O662,$O663,$G$2:$G662,$G663))</f>
        <v>4</v>
      </c>
      <c r="BP663">
        <f t="shared" si="155"/>
        <v>1783.4</v>
      </c>
      <c r="BQ663">
        <f t="shared" si="156"/>
        <v>65.8</v>
      </c>
      <c r="BR663">
        <f t="shared" si="157"/>
        <v>89.3</v>
      </c>
      <c r="BS663">
        <f t="shared" si="158"/>
        <v>70.5</v>
      </c>
      <c r="BT663">
        <f t="shared" si="159"/>
        <v>2.35</v>
      </c>
      <c r="BU663">
        <f t="shared" si="160"/>
        <v>0</v>
      </c>
      <c r="BV663">
        <f t="shared" si="161"/>
        <v>0</v>
      </c>
      <c r="BW663">
        <f t="shared" si="162"/>
        <v>2011.35</v>
      </c>
      <c r="BX663">
        <f t="shared" si="163"/>
        <v>6948</v>
      </c>
      <c r="BY663" t="str">
        <f t="shared" si="164"/>
        <v>직행1</v>
      </c>
      <c r="BZ663">
        <f t="shared" si="165"/>
        <v>2</v>
      </c>
    </row>
    <row r="664" spans="1:78" x14ac:dyDescent="0.3">
      <c r="A664" s="32">
        <f t="shared" si="152"/>
        <v>45813</v>
      </c>
      <c r="B664" s="1">
        <v>45813.49628472222</v>
      </c>
      <c r="C664" t="s">
        <v>60</v>
      </c>
      <c r="D664" t="s">
        <v>60</v>
      </c>
      <c r="E664" t="s">
        <v>60</v>
      </c>
      <c r="F664" t="s">
        <v>61</v>
      </c>
      <c r="G664" t="s">
        <v>62</v>
      </c>
      <c r="H664" t="s">
        <v>63</v>
      </c>
      <c r="I664" t="s">
        <v>82</v>
      </c>
      <c r="J664" t="s">
        <v>65</v>
      </c>
      <c r="K664" t="s">
        <v>66</v>
      </c>
      <c r="L664">
        <v>18</v>
      </c>
      <c r="M664">
        <v>8</v>
      </c>
      <c r="N664">
        <v>168</v>
      </c>
      <c r="O664">
        <v>6948</v>
      </c>
      <c r="P664" t="s">
        <v>243</v>
      </c>
      <c r="Q664" s="1">
        <v>45786.60756246528</v>
      </c>
      <c r="R664">
        <v>97.159000000000006</v>
      </c>
      <c r="S664">
        <v>40.015999999999998</v>
      </c>
      <c r="T664">
        <v>2.4279999999999999</v>
      </c>
      <c r="U664">
        <v>11454</v>
      </c>
      <c r="V664">
        <v>13</v>
      </c>
      <c r="W664">
        <v>3985</v>
      </c>
      <c r="X664">
        <v>2198</v>
      </c>
      <c r="Y664">
        <v>6</v>
      </c>
      <c r="Z664">
        <v>28</v>
      </c>
      <c r="AA664">
        <v>1</v>
      </c>
      <c r="AB664">
        <v>1550</v>
      </c>
      <c r="AC664">
        <v>105</v>
      </c>
      <c r="AD664">
        <v>30.54</v>
      </c>
      <c r="AE664">
        <v>46.911535999999998</v>
      </c>
      <c r="AF664">
        <v>89.9</v>
      </c>
      <c r="AG664">
        <v>2.6</v>
      </c>
      <c r="AH664">
        <v>3.9</v>
      </c>
      <c r="AI664">
        <v>3</v>
      </c>
      <c r="AJ664">
        <v>0.5</v>
      </c>
      <c r="AK664">
        <v>0</v>
      </c>
      <c r="AL664">
        <v>0</v>
      </c>
      <c r="AM664">
        <v>2.13</v>
      </c>
      <c r="AN664">
        <v>59.057000000000002</v>
      </c>
      <c r="AO664">
        <v>0.113</v>
      </c>
      <c r="AP664">
        <v>34.790999999999997</v>
      </c>
      <c r="AQ664">
        <v>0.216</v>
      </c>
      <c r="AR664">
        <v>6.1749999999999998</v>
      </c>
      <c r="AS664">
        <v>28.818999999999999</v>
      </c>
      <c r="AT664">
        <v>170.81</v>
      </c>
      <c r="AU664">
        <v>4.9400000000000004</v>
      </c>
      <c r="AV664">
        <v>7.41</v>
      </c>
      <c r="AW664">
        <v>5.7</v>
      </c>
      <c r="AX664">
        <v>0.95</v>
      </c>
      <c r="AY664">
        <v>0</v>
      </c>
      <c r="AZ664">
        <v>0</v>
      </c>
      <c r="BA664">
        <v>941</v>
      </c>
      <c r="BB664">
        <v>0</v>
      </c>
      <c r="BC664" t="s">
        <v>74</v>
      </c>
      <c r="BD664">
        <v>0</v>
      </c>
      <c r="BE664" t="s">
        <v>68</v>
      </c>
      <c r="BF664" t="s">
        <v>75</v>
      </c>
      <c r="BG664">
        <v>1.1399999999999999</v>
      </c>
      <c r="BH664">
        <v>0</v>
      </c>
      <c r="BI664" s="1">
        <v>45824.35942306713</v>
      </c>
      <c r="BJ664">
        <v>3.6</v>
      </c>
      <c r="BK664">
        <v>0.6744</v>
      </c>
      <c r="BL664" s="36">
        <f>HLOOKUP($A664,차량별코스!$E$1:$AZ$20,_xlfn.XLOOKUP(탕데이터!$I664,차량별코스!$D$2:$D$20,차량별코스!$A$2:$A$20),0)</f>
        <v>2</v>
      </c>
      <c r="BM664">
        <f t="shared" si="153"/>
        <v>2428.8009999999995</v>
      </c>
      <c r="BN664">
        <f t="shared" si="154"/>
        <v>347.05500000000001</v>
      </c>
      <c r="BO664">
        <f>IF(COUNTIFS($BL$2:$BL664,$BL664,$O$2:$O664,$O664,$G$2:$G664,$G664)=1,_xlfn.MAXIFS($BO$2:$BO663,$O$2:$O663,$O664,$G$2:$G663,$G664)+1,_xlfn.MAXIFS($BO$2:$BO663,$O$2:$O663,$O664,$G$2:$G663,$G664))</f>
        <v>4</v>
      </c>
      <c r="BP664">
        <f t="shared" si="155"/>
        <v>6299.1460000000006</v>
      </c>
      <c r="BQ664">
        <f t="shared" si="156"/>
        <v>297.80400000000003</v>
      </c>
      <c r="BR664">
        <f t="shared" si="157"/>
        <v>446.70600000000002</v>
      </c>
      <c r="BS664">
        <f t="shared" si="158"/>
        <v>343.62</v>
      </c>
      <c r="BT664">
        <f t="shared" si="159"/>
        <v>57.27</v>
      </c>
      <c r="BU664">
        <f t="shared" si="160"/>
        <v>0</v>
      </c>
      <c r="BV664">
        <f t="shared" si="161"/>
        <v>0</v>
      </c>
      <c r="BW664">
        <f t="shared" si="162"/>
        <v>7444.5460000000012</v>
      </c>
      <c r="BX664">
        <f t="shared" si="163"/>
        <v>6948</v>
      </c>
      <c r="BY664" t="str">
        <f t="shared" si="164"/>
        <v>직행1</v>
      </c>
      <c r="BZ664">
        <f t="shared" si="165"/>
        <v>2</v>
      </c>
    </row>
    <row r="665" spans="1:78" x14ac:dyDescent="0.3">
      <c r="A665" s="32">
        <f t="shared" si="152"/>
        <v>45813</v>
      </c>
      <c r="B665" s="1">
        <v>45813.652546296296</v>
      </c>
      <c r="C665" t="s">
        <v>60</v>
      </c>
      <c r="D665" t="s">
        <v>60</v>
      </c>
      <c r="E665" t="s">
        <v>60</v>
      </c>
      <c r="F665" t="s">
        <v>61</v>
      </c>
      <c r="G665" t="s">
        <v>62</v>
      </c>
      <c r="H665" t="s">
        <v>63</v>
      </c>
      <c r="I665" t="s">
        <v>82</v>
      </c>
      <c r="J665" t="s">
        <v>65</v>
      </c>
      <c r="K665" t="s">
        <v>66</v>
      </c>
      <c r="L665">
        <v>18</v>
      </c>
      <c r="M665">
        <v>8</v>
      </c>
      <c r="N665">
        <v>168</v>
      </c>
      <c r="O665">
        <v>6948</v>
      </c>
      <c r="P665" t="s">
        <v>243</v>
      </c>
      <c r="Q665" s="1">
        <v>45786.60756246528</v>
      </c>
      <c r="R665">
        <v>123.03700000000001</v>
      </c>
      <c r="S665">
        <v>45.926000000000002</v>
      </c>
      <c r="T665">
        <v>2.6789999999999998</v>
      </c>
      <c r="U665">
        <v>12542</v>
      </c>
      <c r="V665">
        <v>190</v>
      </c>
      <c r="W665">
        <v>3396</v>
      </c>
      <c r="X665">
        <v>3071</v>
      </c>
      <c r="Y665">
        <v>4</v>
      </c>
      <c r="Z665">
        <v>43</v>
      </c>
      <c r="AA665">
        <v>2</v>
      </c>
      <c r="AB665">
        <v>196</v>
      </c>
      <c r="AC665">
        <v>109</v>
      </c>
      <c r="AD665">
        <v>35.32</v>
      </c>
      <c r="AE665">
        <v>49.456583000000002</v>
      </c>
      <c r="AF665">
        <v>82.2</v>
      </c>
      <c r="AG665">
        <v>4.3</v>
      </c>
      <c r="AH665">
        <v>6</v>
      </c>
      <c r="AI665">
        <v>5.5</v>
      </c>
      <c r="AJ665">
        <v>1.7</v>
      </c>
      <c r="AK665">
        <v>0.4</v>
      </c>
      <c r="AL665">
        <v>0</v>
      </c>
      <c r="AM665">
        <v>2.35</v>
      </c>
      <c r="AN665">
        <v>56.018000000000001</v>
      </c>
      <c r="AO665">
        <v>1.5149999999999999</v>
      </c>
      <c r="AP665">
        <v>27.077000000000002</v>
      </c>
      <c r="AQ665">
        <v>0.24399999999999999</v>
      </c>
      <c r="AR665">
        <v>3.2509999999999999</v>
      </c>
      <c r="AS665">
        <v>34.948999999999998</v>
      </c>
      <c r="AT665">
        <v>171.25</v>
      </c>
      <c r="AU665">
        <v>8.9580000000000002</v>
      </c>
      <c r="AV665">
        <v>12.5</v>
      </c>
      <c r="AW665">
        <v>11.458</v>
      </c>
      <c r="AX665">
        <v>3.5419999999999998</v>
      </c>
      <c r="AY665">
        <v>0.83299999999999996</v>
      </c>
      <c r="AZ665">
        <v>0</v>
      </c>
      <c r="BA665">
        <v>1203</v>
      </c>
      <c r="BB665">
        <v>0</v>
      </c>
      <c r="BC665" t="s">
        <v>74</v>
      </c>
      <c r="BD665">
        <v>0</v>
      </c>
      <c r="BE665" t="s">
        <v>68</v>
      </c>
      <c r="BF665" t="s">
        <v>75</v>
      </c>
      <c r="BG665">
        <v>1.1399999999999999</v>
      </c>
      <c r="BH665">
        <v>0</v>
      </c>
      <c r="BI665" s="1">
        <v>45824.35942306713</v>
      </c>
      <c r="BJ665">
        <v>3.6</v>
      </c>
      <c r="BK665">
        <v>0.74419999999999997</v>
      </c>
      <c r="BL665" s="36">
        <f>HLOOKUP($A665,차량별코스!$E$1:$AZ$20,_xlfn.XLOOKUP(탕데이터!$I665,차량별코스!$D$2:$D$20,차량별코스!$A$2:$A$20),0)</f>
        <v>2</v>
      </c>
      <c r="BM665">
        <f t="shared" si="153"/>
        <v>2428.8009999999995</v>
      </c>
      <c r="BN665">
        <f t="shared" si="154"/>
        <v>347.05500000000001</v>
      </c>
      <c r="BO665">
        <f>IF(COUNTIFS($BL$2:$BL665,$BL665,$O$2:$O665,$O665,$G$2:$G665,$G665)=1,_xlfn.MAXIFS($BO$2:$BO664,$O$2:$O664,$O665,$G$2:$G664,$G665)+1,_xlfn.MAXIFS($BO$2:$BO664,$O$2:$O664,$O665,$G$2:$G664,$G665))</f>
        <v>4</v>
      </c>
      <c r="BP665">
        <f t="shared" si="155"/>
        <v>6723.5240000000013</v>
      </c>
      <c r="BQ665">
        <f t="shared" si="156"/>
        <v>539.30599999999993</v>
      </c>
      <c r="BR665">
        <f t="shared" si="157"/>
        <v>752.52</v>
      </c>
      <c r="BS665">
        <f t="shared" si="158"/>
        <v>689.81000000000006</v>
      </c>
      <c r="BT665">
        <f t="shared" si="159"/>
        <v>213.21400000000003</v>
      </c>
      <c r="BU665">
        <f t="shared" si="160"/>
        <v>50.167999999999999</v>
      </c>
      <c r="BV665">
        <f t="shared" si="161"/>
        <v>0</v>
      </c>
      <c r="BW665">
        <f t="shared" si="162"/>
        <v>8968.5419999999995</v>
      </c>
      <c r="BX665">
        <f t="shared" si="163"/>
        <v>6948</v>
      </c>
      <c r="BY665" t="str">
        <f t="shared" si="164"/>
        <v>직행1</v>
      </c>
      <c r="BZ665">
        <f t="shared" si="165"/>
        <v>2</v>
      </c>
    </row>
    <row r="666" spans="1:78" x14ac:dyDescent="0.3">
      <c r="A666" s="32">
        <f t="shared" si="152"/>
        <v>45813</v>
      </c>
      <c r="B666" s="1">
        <v>45813.801481481481</v>
      </c>
      <c r="C666" t="s">
        <v>60</v>
      </c>
      <c r="D666" t="s">
        <v>60</v>
      </c>
      <c r="E666" t="s">
        <v>60</v>
      </c>
      <c r="F666" t="s">
        <v>61</v>
      </c>
      <c r="G666" t="s">
        <v>62</v>
      </c>
      <c r="H666" t="s">
        <v>63</v>
      </c>
      <c r="I666" t="s">
        <v>82</v>
      </c>
      <c r="J666" t="s">
        <v>65</v>
      </c>
      <c r="K666" t="s">
        <v>66</v>
      </c>
      <c r="L666">
        <v>18</v>
      </c>
      <c r="M666">
        <v>8</v>
      </c>
      <c r="N666">
        <v>168</v>
      </c>
      <c r="O666">
        <v>6948</v>
      </c>
      <c r="P666" t="s">
        <v>243</v>
      </c>
      <c r="Q666" s="1">
        <v>45786.60756246528</v>
      </c>
      <c r="R666">
        <v>29.55</v>
      </c>
      <c r="S666">
        <v>10.539</v>
      </c>
      <c r="T666">
        <v>2.8039999999999998</v>
      </c>
      <c r="U666">
        <v>1994</v>
      </c>
      <c r="V666">
        <v>40</v>
      </c>
      <c r="W666">
        <v>189</v>
      </c>
      <c r="X666">
        <v>739</v>
      </c>
      <c r="Y666">
        <v>4</v>
      </c>
      <c r="Z666">
        <v>23</v>
      </c>
      <c r="AA666">
        <v>0</v>
      </c>
      <c r="AB666">
        <v>0</v>
      </c>
      <c r="AC666">
        <v>99</v>
      </c>
      <c r="AD666">
        <v>53.35</v>
      </c>
      <c r="AE666">
        <v>60.27205</v>
      </c>
      <c r="AF666">
        <v>94.5</v>
      </c>
      <c r="AG666">
        <v>1</v>
      </c>
      <c r="AH666">
        <v>1.1000000000000001</v>
      </c>
      <c r="AI666">
        <v>1.8</v>
      </c>
      <c r="AJ666">
        <v>1.6</v>
      </c>
      <c r="AK666">
        <v>0</v>
      </c>
      <c r="AL666">
        <v>0</v>
      </c>
      <c r="AM666">
        <v>2.46</v>
      </c>
      <c r="AN666">
        <v>66.433000000000007</v>
      </c>
      <c r="AO666">
        <v>2.0059999999999998</v>
      </c>
      <c r="AP666">
        <v>9.4779999999999998</v>
      </c>
      <c r="AQ666">
        <v>0.23699999999999999</v>
      </c>
      <c r="AR666">
        <v>13.536</v>
      </c>
      <c r="AS666">
        <v>77.834000000000003</v>
      </c>
      <c r="AT666">
        <v>29.925000000000001</v>
      </c>
      <c r="AU666">
        <v>0.317</v>
      </c>
      <c r="AV666">
        <v>0.34799999999999998</v>
      </c>
      <c r="AW666">
        <v>0.56999999999999995</v>
      </c>
      <c r="AX666">
        <v>0.50700000000000001</v>
      </c>
      <c r="AY666">
        <v>0</v>
      </c>
      <c r="AZ666">
        <v>0</v>
      </c>
      <c r="BA666">
        <v>289</v>
      </c>
      <c r="BB666">
        <v>0</v>
      </c>
      <c r="BC666" t="s">
        <v>74</v>
      </c>
      <c r="BD666">
        <v>0</v>
      </c>
      <c r="BE666" t="s">
        <v>68</v>
      </c>
      <c r="BF666" t="s">
        <v>75</v>
      </c>
      <c r="BG666">
        <v>1.1399999999999999</v>
      </c>
      <c r="BH666">
        <v>0</v>
      </c>
      <c r="BI666" s="1">
        <v>45824.35942306713</v>
      </c>
      <c r="BJ666">
        <v>3.6</v>
      </c>
      <c r="BK666">
        <v>0.77890000000000004</v>
      </c>
      <c r="BL666" s="36">
        <f>HLOOKUP($A666,차량별코스!$E$1:$AZ$20,_xlfn.XLOOKUP(탕데이터!$I666,차량별코스!$D$2:$D$20,차량별코스!$A$2:$A$20),0)</f>
        <v>2</v>
      </c>
      <c r="BM666">
        <f t="shared" si="153"/>
        <v>2428.8009999999995</v>
      </c>
      <c r="BN666">
        <f t="shared" si="154"/>
        <v>347.05500000000001</v>
      </c>
      <c r="BO666">
        <f>IF(COUNTIFS($BL$2:$BL666,$BL666,$O$2:$O666,$O666,$G$2:$G666,$G666)=1,_xlfn.MAXIFS($BO$2:$BO665,$O$2:$O665,$O666,$G$2:$G665,$G666)+1,_xlfn.MAXIFS($BO$2:$BO665,$O$2:$O665,$O666,$G$2:$G665,$G666))</f>
        <v>4</v>
      </c>
      <c r="BP666">
        <f t="shared" si="155"/>
        <v>1655.33</v>
      </c>
      <c r="BQ666">
        <f t="shared" si="156"/>
        <v>19.940000000000001</v>
      </c>
      <c r="BR666">
        <f t="shared" si="157"/>
        <v>21.934000000000001</v>
      </c>
      <c r="BS666">
        <f t="shared" si="158"/>
        <v>35.892000000000003</v>
      </c>
      <c r="BT666">
        <f t="shared" si="159"/>
        <v>31.904</v>
      </c>
      <c r="BU666">
        <f t="shared" si="160"/>
        <v>0</v>
      </c>
      <c r="BV666">
        <f t="shared" si="161"/>
        <v>0</v>
      </c>
      <c r="BW666">
        <f t="shared" si="162"/>
        <v>1765</v>
      </c>
      <c r="BX666">
        <f t="shared" si="163"/>
        <v>6948</v>
      </c>
      <c r="BY666" t="str">
        <f t="shared" si="164"/>
        <v>직행1</v>
      </c>
      <c r="BZ666">
        <f t="shared" si="165"/>
        <v>2</v>
      </c>
    </row>
    <row r="667" spans="1:78" x14ac:dyDescent="0.3">
      <c r="A667" s="32">
        <f t="shared" si="152"/>
        <v>45814</v>
      </c>
      <c r="B667" s="1">
        <v>45814.345983796295</v>
      </c>
      <c r="C667" t="s">
        <v>60</v>
      </c>
      <c r="D667" t="s">
        <v>60</v>
      </c>
      <c r="E667" t="s">
        <v>60</v>
      </c>
      <c r="F667" t="s">
        <v>61</v>
      </c>
      <c r="G667" t="s">
        <v>62</v>
      </c>
      <c r="H667" t="s">
        <v>63</v>
      </c>
      <c r="I667" t="s">
        <v>82</v>
      </c>
      <c r="J667" t="s">
        <v>65</v>
      </c>
      <c r="K667" t="s">
        <v>66</v>
      </c>
      <c r="L667">
        <v>18</v>
      </c>
      <c r="M667">
        <v>8</v>
      </c>
      <c r="N667">
        <v>168</v>
      </c>
      <c r="O667">
        <v>6948</v>
      </c>
      <c r="P667" t="s">
        <v>243</v>
      </c>
      <c r="Q667" s="1">
        <v>45786.60756246528</v>
      </c>
      <c r="R667">
        <v>29.786999999999999</v>
      </c>
      <c r="S667">
        <v>10.452</v>
      </c>
      <c r="T667">
        <v>2.85</v>
      </c>
      <c r="U667">
        <v>2676</v>
      </c>
      <c r="V667">
        <v>123</v>
      </c>
      <c r="W667">
        <v>532</v>
      </c>
      <c r="X667">
        <v>818</v>
      </c>
      <c r="Y667">
        <v>3</v>
      </c>
      <c r="Z667">
        <v>8</v>
      </c>
      <c r="AA667">
        <v>0</v>
      </c>
      <c r="AB667">
        <v>0</v>
      </c>
      <c r="AC667">
        <v>89</v>
      </c>
      <c r="AD667">
        <v>40.07</v>
      </c>
      <c r="AE667">
        <v>53.059370000000001</v>
      </c>
      <c r="AF667">
        <v>90.8</v>
      </c>
      <c r="AG667">
        <v>2.2000000000000002</v>
      </c>
      <c r="AH667">
        <v>2.5</v>
      </c>
      <c r="AI667">
        <v>3.2</v>
      </c>
      <c r="AJ667">
        <v>1.2</v>
      </c>
      <c r="AK667">
        <v>0</v>
      </c>
      <c r="AL667">
        <v>0</v>
      </c>
      <c r="AM667">
        <v>2.5</v>
      </c>
      <c r="AN667">
        <v>56.557000000000002</v>
      </c>
      <c r="AO667">
        <v>4.5960000000000001</v>
      </c>
      <c r="AP667">
        <v>19.88</v>
      </c>
      <c r="AQ667">
        <v>0.26900000000000002</v>
      </c>
      <c r="AR667">
        <v>10.071999999999999</v>
      </c>
      <c r="AS667">
        <v>26.856999999999999</v>
      </c>
      <c r="AT667">
        <v>39.347000000000001</v>
      </c>
      <c r="AU667">
        <v>0.95299999999999996</v>
      </c>
      <c r="AV667">
        <v>1.083</v>
      </c>
      <c r="AW667">
        <v>1.387</v>
      </c>
      <c r="AX667">
        <v>0.52</v>
      </c>
      <c r="AY667">
        <v>0</v>
      </c>
      <c r="AZ667">
        <v>0</v>
      </c>
      <c r="BA667">
        <v>295</v>
      </c>
      <c r="BB667">
        <v>0</v>
      </c>
      <c r="BC667" t="s">
        <v>74</v>
      </c>
      <c r="BD667">
        <v>0</v>
      </c>
      <c r="BE667" t="s">
        <v>68</v>
      </c>
      <c r="BF667" t="s">
        <v>75</v>
      </c>
      <c r="BG667">
        <v>1.1399999999999999</v>
      </c>
      <c r="BH667">
        <v>0</v>
      </c>
      <c r="BI667" s="1">
        <v>45824.35942306713</v>
      </c>
      <c r="BJ667">
        <v>3.6</v>
      </c>
      <c r="BK667">
        <v>0.79159999999999997</v>
      </c>
      <c r="BL667" s="36">
        <f>HLOOKUP($A667,차량별코스!$E$1:$AZ$20,_xlfn.XLOOKUP(탕데이터!$I667,차량별코스!$D$2:$D$20,차량별코스!$A$2:$A$20),0)</f>
        <v>3</v>
      </c>
      <c r="BM667">
        <f t="shared" si="153"/>
        <v>2428.8009999999995</v>
      </c>
      <c r="BN667">
        <f t="shared" si="154"/>
        <v>281.81299999999999</v>
      </c>
      <c r="BO667">
        <f>IF(COUNTIFS($BL$2:$BL667,$BL667,$O$2:$O667,$O667,$G$2:$G667,$G667)=1,_xlfn.MAXIFS($BO$2:$BO666,$O$2:$O666,$O667,$G$2:$G666,$G667)+1,_xlfn.MAXIFS($BO$2:$BO666,$O$2:$O666,$O667,$G$2:$G666,$G667))</f>
        <v>5</v>
      </c>
      <c r="BP667">
        <f t="shared" si="155"/>
        <v>1774.808</v>
      </c>
      <c r="BQ667">
        <f t="shared" si="156"/>
        <v>58.872000000000007</v>
      </c>
      <c r="BR667">
        <f t="shared" si="157"/>
        <v>66.900000000000006</v>
      </c>
      <c r="BS667">
        <f t="shared" si="158"/>
        <v>85.632000000000005</v>
      </c>
      <c r="BT667">
        <f t="shared" si="159"/>
        <v>32.112000000000002</v>
      </c>
      <c r="BU667">
        <f t="shared" si="160"/>
        <v>0</v>
      </c>
      <c r="BV667">
        <f t="shared" si="161"/>
        <v>0</v>
      </c>
      <c r="BW667">
        <f t="shared" si="162"/>
        <v>2018.3240000000003</v>
      </c>
      <c r="BX667">
        <f t="shared" si="163"/>
        <v>6948</v>
      </c>
      <c r="BY667" t="str">
        <f t="shared" si="164"/>
        <v>직행1</v>
      </c>
      <c r="BZ667">
        <f t="shared" si="165"/>
        <v>3</v>
      </c>
    </row>
    <row r="668" spans="1:78" x14ac:dyDescent="0.3">
      <c r="A668" s="32">
        <f t="shared" si="152"/>
        <v>45814</v>
      </c>
      <c r="B668" s="1">
        <v>45814.380902777775</v>
      </c>
      <c r="C668" t="s">
        <v>60</v>
      </c>
      <c r="D668" t="s">
        <v>60</v>
      </c>
      <c r="E668" t="s">
        <v>60</v>
      </c>
      <c r="F668" t="s">
        <v>61</v>
      </c>
      <c r="G668" t="s">
        <v>62</v>
      </c>
      <c r="H668" t="s">
        <v>63</v>
      </c>
      <c r="I668" t="s">
        <v>82</v>
      </c>
      <c r="J668" t="s">
        <v>65</v>
      </c>
      <c r="K668" t="s">
        <v>66</v>
      </c>
      <c r="L668">
        <v>18</v>
      </c>
      <c r="M668">
        <v>8</v>
      </c>
      <c r="N668">
        <v>168</v>
      </c>
      <c r="O668">
        <v>6948</v>
      </c>
      <c r="P668" t="s">
        <v>243</v>
      </c>
      <c r="Q668" s="1">
        <v>45786.60756246528</v>
      </c>
      <c r="R668">
        <v>17.417000000000002</v>
      </c>
      <c r="S668">
        <v>4.4809999999999999</v>
      </c>
      <c r="T668">
        <v>3.887</v>
      </c>
      <c r="U668">
        <v>1577</v>
      </c>
      <c r="V668">
        <v>80</v>
      </c>
      <c r="W668">
        <v>237</v>
      </c>
      <c r="X668">
        <v>292</v>
      </c>
      <c r="Y668">
        <v>0</v>
      </c>
      <c r="Z668">
        <v>0</v>
      </c>
      <c r="AA668">
        <v>0</v>
      </c>
      <c r="AB668">
        <v>0</v>
      </c>
      <c r="AC668">
        <v>74</v>
      </c>
      <c r="AD668">
        <v>39.76</v>
      </c>
      <c r="AE668">
        <v>49.762856999999997</v>
      </c>
      <c r="AF668">
        <v>98</v>
      </c>
      <c r="AG668">
        <v>0.4</v>
      </c>
      <c r="AH668">
        <v>0.6</v>
      </c>
      <c r="AI668">
        <v>1</v>
      </c>
      <c r="AJ668">
        <v>0</v>
      </c>
      <c r="AK668">
        <v>0</v>
      </c>
      <c r="AL668">
        <v>0</v>
      </c>
      <c r="AM668">
        <v>3.41</v>
      </c>
      <c r="AN668">
        <v>36.805999999999997</v>
      </c>
      <c r="AO668">
        <v>5.0730000000000004</v>
      </c>
      <c r="AP668">
        <v>15.028</v>
      </c>
      <c r="AQ668">
        <v>0.115</v>
      </c>
      <c r="AR668">
        <v>0</v>
      </c>
      <c r="AS668">
        <v>0</v>
      </c>
      <c r="AT668">
        <v>24.5</v>
      </c>
      <c r="AU668">
        <v>0.1</v>
      </c>
      <c r="AV668">
        <v>0.15</v>
      </c>
      <c r="AW668">
        <v>0.25</v>
      </c>
      <c r="AX668">
        <v>0</v>
      </c>
      <c r="AY668">
        <v>0</v>
      </c>
      <c r="AZ668">
        <v>0</v>
      </c>
      <c r="BA668">
        <v>171</v>
      </c>
      <c r="BB668">
        <v>0</v>
      </c>
      <c r="BC668" t="s">
        <v>74</v>
      </c>
      <c r="BD668">
        <v>0</v>
      </c>
      <c r="BE668" t="s">
        <v>68</v>
      </c>
      <c r="BF668" t="s">
        <v>75</v>
      </c>
      <c r="BG668">
        <v>1.1399999999999999</v>
      </c>
      <c r="BH668">
        <v>0</v>
      </c>
      <c r="BI668" s="1">
        <v>45824.35942306713</v>
      </c>
      <c r="BJ668">
        <v>3.6</v>
      </c>
      <c r="BK668">
        <v>1.0797000000000001</v>
      </c>
      <c r="BL668" s="36">
        <f>HLOOKUP($A668,차량별코스!$E$1:$AZ$20,_xlfn.XLOOKUP(탕데이터!$I668,차량별코스!$D$2:$D$20,차량별코스!$A$2:$A$20),0)</f>
        <v>3</v>
      </c>
      <c r="BM668">
        <f t="shared" si="153"/>
        <v>2428.8009999999995</v>
      </c>
      <c r="BN668">
        <f t="shared" si="154"/>
        <v>281.81299999999999</v>
      </c>
      <c r="BO668">
        <f>IF(COUNTIFS($BL$2:$BL668,$BL668,$O$2:$O668,$O668,$G$2:$G668,$G668)=1,_xlfn.MAXIFS($BO$2:$BO667,$O$2:$O667,$O668,$G$2:$G667,$G668)+1,_xlfn.MAXIFS($BO$2:$BO667,$O$2:$O667,$O668,$G$2:$G667,$G668))</f>
        <v>5</v>
      </c>
      <c r="BP668">
        <f t="shared" si="155"/>
        <v>1228.46</v>
      </c>
      <c r="BQ668">
        <f t="shared" si="156"/>
        <v>6.3079999999999998</v>
      </c>
      <c r="BR668">
        <f t="shared" si="157"/>
        <v>9.4619999999999997</v>
      </c>
      <c r="BS668">
        <f t="shared" si="158"/>
        <v>15.77</v>
      </c>
      <c r="BT668">
        <f t="shared" si="159"/>
        <v>0</v>
      </c>
      <c r="BU668">
        <f t="shared" si="160"/>
        <v>0</v>
      </c>
      <c r="BV668">
        <f t="shared" si="161"/>
        <v>0</v>
      </c>
      <c r="BW668">
        <f t="shared" si="162"/>
        <v>1260</v>
      </c>
      <c r="BX668">
        <f t="shared" si="163"/>
        <v>6948</v>
      </c>
      <c r="BY668" t="str">
        <f t="shared" si="164"/>
        <v>직행1</v>
      </c>
      <c r="BZ668">
        <f t="shared" si="165"/>
        <v>3</v>
      </c>
    </row>
    <row r="669" spans="1:78" x14ac:dyDescent="0.3">
      <c r="A669" s="32">
        <f t="shared" si="152"/>
        <v>45814</v>
      </c>
      <c r="B669" s="1">
        <v>45814.409155092595</v>
      </c>
      <c r="C669" t="s">
        <v>60</v>
      </c>
      <c r="D669" t="s">
        <v>60</v>
      </c>
      <c r="E669" t="s">
        <v>60</v>
      </c>
      <c r="F669" t="s">
        <v>61</v>
      </c>
      <c r="G669" t="s">
        <v>62</v>
      </c>
      <c r="H669" t="s">
        <v>63</v>
      </c>
      <c r="I669" t="s">
        <v>82</v>
      </c>
      <c r="J669" t="s">
        <v>65</v>
      </c>
      <c r="K669" t="s">
        <v>66</v>
      </c>
      <c r="L669">
        <v>18</v>
      </c>
      <c r="M669">
        <v>8</v>
      </c>
      <c r="N669">
        <v>168</v>
      </c>
      <c r="O669">
        <v>6948</v>
      </c>
      <c r="P669" t="s">
        <v>243</v>
      </c>
      <c r="Q669" s="1">
        <v>45786.60756246528</v>
      </c>
      <c r="R669">
        <v>106.996</v>
      </c>
      <c r="S669">
        <v>34.762</v>
      </c>
      <c r="T669">
        <v>3.0779999999999998</v>
      </c>
      <c r="U669">
        <v>10432</v>
      </c>
      <c r="V669">
        <v>48</v>
      </c>
      <c r="W669">
        <v>2232</v>
      </c>
      <c r="X669">
        <v>2191</v>
      </c>
      <c r="Y669">
        <v>1</v>
      </c>
      <c r="Z669">
        <v>31</v>
      </c>
      <c r="AA669">
        <v>1</v>
      </c>
      <c r="AB669">
        <v>5</v>
      </c>
      <c r="AC669">
        <v>108</v>
      </c>
      <c r="AD669">
        <v>36.92</v>
      </c>
      <c r="AE669">
        <v>47.250450000000001</v>
      </c>
      <c r="AF669">
        <v>55.9</v>
      </c>
      <c r="AG669">
        <v>11.6</v>
      </c>
      <c r="AH669">
        <v>17.2</v>
      </c>
      <c r="AI669">
        <v>13.9</v>
      </c>
      <c r="AJ669">
        <v>1.2</v>
      </c>
      <c r="AK669">
        <v>0.1</v>
      </c>
      <c r="AL669">
        <v>0</v>
      </c>
      <c r="AM669">
        <v>2.7</v>
      </c>
      <c r="AN669">
        <v>45.466999999999999</v>
      </c>
      <c r="AO669">
        <v>0.46</v>
      </c>
      <c r="AP669">
        <v>21.396000000000001</v>
      </c>
      <c r="AQ669">
        <v>0.19600000000000001</v>
      </c>
      <c r="AR669">
        <v>0.93500000000000005</v>
      </c>
      <c r="AS669">
        <v>28.972999999999999</v>
      </c>
      <c r="AT669">
        <v>96.893000000000001</v>
      </c>
      <c r="AU669">
        <v>20.106999999999999</v>
      </c>
      <c r="AV669">
        <v>29.812999999999999</v>
      </c>
      <c r="AW669">
        <v>24.093</v>
      </c>
      <c r="AX669">
        <v>2.08</v>
      </c>
      <c r="AY669">
        <v>0.17299999999999999</v>
      </c>
      <c r="AZ669">
        <v>0</v>
      </c>
      <c r="BA669">
        <v>1039</v>
      </c>
      <c r="BB669">
        <v>0</v>
      </c>
      <c r="BC669" t="s">
        <v>74</v>
      </c>
      <c r="BD669">
        <v>0</v>
      </c>
      <c r="BE669" t="s">
        <v>68</v>
      </c>
      <c r="BF669" t="s">
        <v>75</v>
      </c>
      <c r="BG669">
        <v>1.1399999999999999</v>
      </c>
      <c r="BH669">
        <v>0</v>
      </c>
      <c r="BI669" s="1">
        <v>45824.35942306713</v>
      </c>
      <c r="BJ669">
        <v>3.6</v>
      </c>
      <c r="BK669">
        <v>0.85499999999999998</v>
      </c>
      <c r="BL669" s="36">
        <f>HLOOKUP($A669,차량별코스!$E$1:$AZ$20,_xlfn.XLOOKUP(탕데이터!$I669,차량별코스!$D$2:$D$20,차량별코스!$A$2:$A$20),0)</f>
        <v>3</v>
      </c>
      <c r="BM669">
        <f t="shared" si="153"/>
        <v>2428.8009999999995</v>
      </c>
      <c r="BN669">
        <f t="shared" si="154"/>
        <v>281.81299999999999</v>
      </c>
      <c r="BO669">
        <f>IF(COUNTIFS($BL$2:$BL669,$BL669,$O$2:$O669,$O669,$G$2:$G669,$G669)=1,_xlfn.MAXIFS($BO$2:$BO668,$O$2:$O668,$O669,$G$2:$G668,$G669)+1,_xlfn.MAXIFS($BO$2:$BO668,$O$2:$O668,$O669,$G$2:$G668,$G669))</f>
        <v>5</v>
      </c>
      <c r="BP669">
        <f t="shared" si="155"/>
        <v>3551.4879999999994</v>
      </c>
      <c r="BQ669">
        <f t="shared" si="156"/>
        <v>1210.1119999999999</v>
      </c>
      <c r="BR669">
        <f t="shared" si="157"/>
        <v>1794.3039999999999</v>
      </c>
      <c r="BS669">
        <f t="shared" si="158"/>
        <v>1450.0480000000002</v>
      </c>
      <c r="BT669">
        <f t="shared" si="159"/>
        <v>125.184</v>
      </c>
      <c r="BU669">
        <f t="shared" si="160"/>
        <v>10.432</v>
      </c>
      <c r="BV669">
        <f t="shared" si="161"/>
        <v>0</v>
      </c>
      <c r="BW669">
        <f t="shared" si="162"/>
        <v>8141.5679999999993</v>
      </c>
      <c r="BX669">
        <f t="shared" si="163"/>
        <v>6948</v>
      </c>
      <c r="BY669" t="str">
        <f t="shared" si="164"/>
        <v>직행1</v>
      </c>
      <c r="BZ669">
        <f t="shared" si="165"/>
        <v>3</v>
      </c>
    </row>
    <row r="670" spans="1:78" x14ac:dyDescent="0.3">
      <c r="A670" s="32">
        <f t="shared" si="152"/>
        <v>45814</v>
      </c>
      <c r="B670" s="1">
        <v>45814.627187500002</v>
      </c>
      <c r="C670" t="s">
        <v>60</v>
      </c>
      <c r="D670" t="s">
        <v>60</v>
      </c>
      <c r="E670" t="s">
        <v>60</v>
      </c>
      <c r="F670" t="s">
        <v>61</v>
      </c>
      <c r="G670" t="s">
        <v>62</v>
      </c>
      <c r="H670" t="s">
        <v>63</v>
      </c>
      <c r="I670" t="s">
        <v>82</v>
      </c>
      <c r="J670" t="s">
        <v>65</v>
      </c>
      <c r="K670" t="s">
        <v>66</v>
      </c>
      <c r="L670">
        <v>18</v>
      </c>
      <c r="M670">
        <v>8</v>
      </c>
      <c r="N670">
        <v>168</v>
      </c>
      <c r="O670">
        <v>6948</v>
      </c>
      <c r="P670" t="s">
        <v>243</v>
      </c>
      <c r="Q670" s="1">
        <v>45786.60756246528</v>
      </c>
      <c r="R670">
        <v>60.034999999999997</v>
      </c>
      <c r="S670">
        <v>25.943999999999999</v>
      </c>
      <c r="T670">
        <v>2.3140000000000001</v>
      </c>
      <c r="U670">
        <v>7248</v>
      </c>
      <c r="V670">
        <v>588</v>
      </c>
      <c r="W670">
        <v>2025</v>
      </c>
      <c r="X670">
        <v>1244</v>
      </c>
      <c r="Y670">
        <v>1</v>
      </c>
      <c r="Z670">
        <v>25</v>
      </c>
      <c r="AA670">
        <v>1</v>
      </c>
      <c r="AB670">
        <v>119</v>
      </c>
      <c r="AC670">
        <v>111</v>
      </c>
      <c r="AD670">
        <v>29.82</v>
      </c>
      <c r="AE670">
        <v>46.629125999999999</v>
      </c>
      <c r="AF670">
        <v>84.6</v>
      </c>
      <c r="AG670">
        <v>4.9000000000000004</v>
      </c>
      <c r="AH670">
        <v>4.7</v>
      </c>
      <c r="AI670">
        <v>3.7</v>
      </c>
      <c r="AJ670">
        <v>1.9</v>
      </c>
      <c r="AK670">
        <v>0.2</v>
      </c>
      <c r="AL670">
        <v>0</v>
      </c>
      <c r="AM670">
        <v>2.0299999999999998</v>
      </c>
      <c r="AN670">
        <v>61.805</v>
      </c>
      <c r="AO670">
        <v>8.1129999999999995</v>
      </c>
      <c r="AP670">
        <v>27.939</v>
      </c>
      <c r="AQ670">
        <v>0.2</v>
      </c>
      <c r="AR670">
        <v>1.6659999999999999</v>
      </c>
      <c r="AS670">
        <v>41.642000000000003</v>
      </c>
      <c r="AT670">
        <v>101.52</v>
      </c>
      <c r="AU670">
        <v>5.88</v>
      </c>
      <c r="AV670">
        <v>5.64</v>
      </c>
      <c r="AW670">
        <v>4.4400000000000004</v>
      </c>
      <c r="AX670">
        <v>2.2799999999999998</v>
      </c>
      <c r="AY670">
        <v>0.24</v>
      </c>
      <c r="AZ670">
        <v>0</v>
      </c>
      <c r="BA670">
        <v>572</v>
      </c>
      <c r="BB670">
        <v>0</v>
      </c>
      <c r="BC670" t="s">
        <v>74</v>
      </c>
      <c r="BD670">
        <v>0</v>
      </c>
      <c r="BE670" t="s">
        <v>68</v>
      </c>
      <c r="BF670" t="s">
        <v>75</v>
      </c>
      <c r="BG670">
        <v>1.1399999999999999</v>
      </c>
      <c r="BH670">
        <v>0</v>
      </c>
      <c r="BI670" s="1">
        <v>45824.35942306713</v>
      </c>
      <c r="BJ670">
        <v>3.6</v>
      </c>
      <c r="BK670">
        <v>0.64280000000000004</v>
      </c>
      <c r="BL670" s="36">
        <f>HLOOKUP($A670,차량별코스!$E$1:$AZ$20,_xlfn.XLOOKUP(탕데이터!$I670,차량별코스!$D$2:$D$20,차량별코스!$A$2:$A$20),0)</f>
        <v>3</v>
      </c>
      <c r="BM670">
        <f t="shared" si="153"/>
        <v>2428.8009999999995</v>
      </c>
      <c r="BN670">
        <f t="shared" si="154"/>
        <v>281.81299999999999</v>
      </c>
      <c r="BO670">
        <f>IF(COUNTIFS($BL$2:$BL670,$BL670,$O$2:$O670,$O670,$G$2:$G670,$G670)=1,_xlfn.MAXIFS($BO$2:$BO669,$O$2:$O669,$O670,$G$2:$G669,$G670)+1,_xlfn.MAXIFS($BO$2:$BO669,$O$2:$O669,$O670,$G$2:$G669,$G670))</f>
        <v>5</v>
      </c>
      <c r="BP670">
        <f t="shared" si="155"/>
        <v>3518.808</v>
      </c>
      <c r="BQ670">
        <f t="shared" si="156"/>
        <v>355.15199999999999</v>
      </c>
      <c r="BR670">
        <f t="shared" si="157"/>
        <v>340.65600000000001</v>
      </c>
      <c r="BS670">
        <f t="shared" si="158"/>
        <v>268.17600000000004</v>
      </c>
      <c r="BT670">
        <f t="shared" si="159"/>
        <v>137.71199999999999</v>
      </c>
      <c r="BU670">
        <f t="shared" si="160"/>
        <v>14.496</v>
      </c>
      <c r="BV670">
        <f t="shared" si="161"/>
        <v>0</v>
      </c>
      <c r="BW670">
        <f t="shared" si="162"/>
        <v>4635.0000000000009</v>
      </c>
      <c r="BX670">
        <f t="shared" si="163"/>
        <v>6948</v>
      </c>
      <c r="BY670" t="str">
        <f t="shared" si="164"/>
        <v>직행1</v>
      </c>
      <c r="BZ670">
        <f t="shared" si="165"/>
        <v>3</v>
      </c>
    </row>
    <row r="671" spans="1:78" x14ac:dyDescent="0.3">
      <c r="A671" s="32">
        <f t="shared" si="152"/>
        <v>45814</v>
      </c>
      <c r="B671" s="1">
        <v>45814.75072916667</v>
      </c>
      <c r="C671" t="s">
        <v>60</v>
      </c>
      <c r="D671" t="s">
        <v>60</v>
      </c>
      <c r="E671" t="s">
        <v>60</v>
      </c>
      <c r="F671" t="s">
        <v>61</v>
      </c>
      <c r="G671" t="s">
        <v>62</v>
      </c>
      <c r="H671" t="s">
        <v>63</v>
      </c>
      <c r="I671" t="s">
        <v>82</v>
      </c>
      <c r="J671" t="s">
        <v>65</v>
      </c>
      <c r="K671" t="s">
        <v>66</v>
      </c>
      <c r="L671">
        <v>18</v>
      </c>
      <c r="M671">
        <v>8</v>
      </c>
      <c r="N671">
        <v>168</v>
      </c>
      <c r="O671">
        <v>6948</v>
      </c>
      <c r="P671" t="s">
        <v>243</v>
      </c>
      <c r="Q671" s="1">
        <v>45786.60756246528</v>
      </c>
      <c r="R671">
        <v>67.578000000000003</v>
      </c>
      <c r="S671">
        <v>25.329000000000001</v>
      </c>
      <c r="T671">
        <v>2.6680000000000001</v>
      </c>
      <c r="U671">
        <v>6640</v>
      </c>
      <c r="V671">
        <v>70</v>
      </c>
      <c r="W671">
        <v>1676</v>
      </c>
      <c r="X671">
        <v>1622</v>
      </c>
      <c r="Y671">
        <v>3</v>
      </c>
      <c r="Z671">
        <v>53</v>
      </c>
      <c r="AA671">
        <v>1</v>
      </c>
      <c r="AB671">
        <v>139</v>
      </c>
      <c r="AC671">
        <v>104</v>
      </c>
      <c r="AD671">
        <v>36.64</v>
      </c>
      <c r="AE671">
        <v>49.709991000000002</v>
      </c>
      <c r="AF671">
        <v>88.3</v>
      </c>
      <c r="AG671">
        <v>2.8</v>
      </c>
      <c r="AH671">
        <v>4.3</v>
      </c>
      <c r="AI671">
        <v>3.3</v>
      </c>
      <c r="AJ671">
        <v>1.2</v>
      </c>
      <c r="AK671">
        <v>0.1</v>
      </c>
      <c r="AL671">
        <v>0</v>
      </c>
      <c r="AM671">
        <v>2.34</v>
      </c>
      <c r="AN671">
        <v>56.768000000000001</v>
      </c>
      <c r="AO671">
        <v>1.054</v>
      </c>
      <c r="AP671">
        <v>25.241</v>
      </c>
      <c r="AQ671">
        <v>0.23699999999999999</v>
      </c>
      <c r="AR671">
        <v>4.4390000000000001</v>
      </c>
      <c r="AS671">
        <v>78.427999999999997</v>
      </c>
      <c r="AT671">
        <v>97.13</v>
      </c>
      <c r="AU671">
        <v>3.08</v>
      </c>
      <c r="AV671">
        <v>4.7300000000000004</v>
      </c>
      <c r="AW671">
        <v>3.63</v>
      </c>
      <c r="AX671">
        <v>1.32</v>
      </c>
      <c r="AY671">
        <v>0.11</v>
      </c>
      <c r="AZ671">
        <v>0</v>
      </c>
      <c r="BA671">
        <v>662</v>
      </c>
      <c r="BB671">
        <v>0</v>
      </c>
      <c r="BC671" t="s">
        <v>74</v>
      </c>
      <c r="BD671">
        <v>0</v>
      </c>
      <c r="BE671" t="s">
        <v>68</v>
      </c>
      <c r="BF671" t="s">
        <v>75</v>
      </c>
      <c r="BG671">
        <v>1.1399999999999999</v>
      </c>
      <c r="BH671">
        <v>0</v>
      </c>
      <c r="BI671" s="1">
        <v>45824.35942306713</v>
      </c>
      <c r="BJ671">
        <v>3.6</v>
      </c>
      <c r="BK671">
        <v>0.74109999999999998</v>
      </c>
      <c r="BL671" s="36">
        <f>HLOOKUP($A671,차량별코스!$E$1:$AZ$20,_xlfn.XLOOKUP(탕데이터!$I671,차량별코스!$D$2:$D$20,차량별코스!$A$2:$A$20),0)</f>
        <v>3</v>
      </c>
      <c r="BM671">
        <f t="shared" si="153"/>
        <v>2428.8009999999995</v>
      </c>
      <c r="BN671">
        <f t="shared" si="154"/>
        <v>281.81299999999999</v>
      </c>
      <c r="BO671">
        <f>IF(COUNTIFS($BL$2:$BL671,$BL671,$O$2:$O671,$O671,$G$2:$G671,$G671)=1,_xlfn.MAXIFS($BO$2:$BO670,$O$2:$O670,$O671,$G$2:$G670,$G671)+1,_xlfn.MAXIFS($BO$2:$BO670,$O$2:$O670,$O671,$G$2:$G670,$G671))</f>
        <v>5</v>
      </c>
      <c r="BP671">
        <f t="shared" si="155"/>
        <v>4117.12</v>
      </c>
      <c r="BQ671">
        <f t="shared" si="156"/>
        <v>185.92</v>
      </c>
      <c r="BR671">
        <f t="shared" si="157"/>
        <v>285.52</v>
      </c>
      <c r="BS671">
        <f t="shared" si="158"/>
        <v>219.12</v>
      </c>
      <c r="BT671">
        <f t="shared" si="159"/>
        <v>79.680000000000007</v>
      </c>
      <c r="BU671">
        <f t="shared" si="160"/>
        <v>6.6400000000000006</v>
      </c>
      <c r="BV671">
        <f t="shared" si="161"/>
        <v>0</v>
      </c>
      <c r="BW671">
        <f t="shared" si="162"/>
        <v>4894</v>
      </c>
      <c r="BX671">
        <f t="shared" si="163"/>
        <v>6948</v>
      </c>
      <c r="BY671" t="str">
        <f t="shared" si="164"/>
        <v>직행1</v>
      </c>
      <c r="BZ671">
        <f t="shared" si="165"/>
        <v>3</v>
      </c>
    </row>
    <row r="672" spans="1:78" x14ac:dyDescent="0.3">
      <c r="A672" s="32">
        <f t="shared" si="152"/>
        <v>45815</v>
      </c>
      <c r="B672" s="1">
        <v>45815.277592592596</v>
      </c>
      <c r="C672" t="s">
        <v>60</v>
      </c>
      <c r="D672" t="s">
        <v>60</v>
      </c>
      <c r="E672" t="s">
        <v>60</v>
      </c>
      <c r="F672" t="s">
        <v>61</v>
      </c>
      <c r="G672" t="s">
        <v>62</v>
      </c>
      <c r="H672" t="s">
        <v>63</v>
      </c>
      <c r="I672" t="s">
        <v>82</v>
      </c>
      <c r="J672" t="s">
        <v>65</v>
      </c>
      <c r="K672" t="s">
        <v>66</v>
      </c>
      <c r="L672">
        <v>18</v>
      </c>
      <c r="M672">
        <v>8</v>
      </c>
      <c r="N672">
        <v>168</v>
      </c>
      <c r="O672">
        <v>6948</v>
      </c>
      <c r="P672" t="s">
        <v>243</v>
      </c>
      <c r="Q672" s="1">
        <v>45786.60756246528</v>
      </c>
      <c r="R672">
        <v>16.263000000000002</v>
      </c>
      <c r="S672">
        <v>5.6390000000000002</v>
      </c>
      <c r="T672">
        <v>2.8839999999999999</v>
      </c>
      <c r="U672">
        <v>1615</v>
      </c>
      <c r="V672">
        <v>133</v>
      </c>
      <c r="W672">
        <v>313</v>
      </c>
      <c r="X672">
        <v>374</v>
      </c>
      <c r="Y672">
        <v>0</v>
      </c>
      <c r="Z672">
        <v>1</v>
      </c>
      <c r="AA672">
        <v>0</v>
      </c>
      <c r="AB672">
        <v>0</v>
      </c>
      <c r="AC672">
        <v>98</v>
      </c>
      <c r="AD672">
        <v>36.25</v>
      </c>
      <c r="AE672">
        <v>50.082684999999998</v>
      </c>
      <c r="AF672">
        <v>97.3</v>
      </c>
      <c r="AG672">
        <v>0.6</v>
      </c>
      <c r="AH672">
        <v>1</v>
      </c>
      <c r="AI672">
        <v>0.6</v>
      </c>
      <c r="AJ672">
        <v>0.5</v>
      </c>
      <c r="AK672">
        <v>0</v>
      </c>
      <c r="AL672">
        <v>0</v>
      </c>
      <c r="AM672">
        <v>2.5299999999999998</v>
      </c>
      <c r="AN672">
        <v>52.405000000000001</v>
      </c>
      <c r="AO672">
        <v>8.2349999999999994</v>
      </c>
      <c r="AP672">
        <v>19.381</v>
      </c>
      <c r="AQ672">
        <v>0.184</v>
      </c>
      <c r="AR672">
        <v>0</v>
      </c>
      <c r="AS672">
        <v>6.149</v>
      </c>
      <c r="AT672">
        <v>25.946999999999999</v>
      </c>
      <c r="AU672">
        <v>0.16</v>
      </c>
      <c r="AV672">
        <v>0.26700000000000002</v>
      </c>
      <c r="AW672">
        <v>0.16</v>
      </c>
      <c r="AX672">
        <v>0.13300000000000001</v>
      </c>
      <c r="AY672">
        <v>0</v>
      </c>
      <c r="AZ672">
        <v>0</v>
      </c>
      <c r="BA672">
        <v>137</v>
      </c>
      <c r="BB672">
        <v>0</v>
      </c>
      <c r="BC672" t="s">
        <v>74</v>
      </c>
      <c r="BD672">
        <v>0</v>
      </c>
      <c r="BE672" t="s">
        <v>68</v>
      </c>
      <c r="BF672" t="s">
        <v>75</v>
      </c>
      <c r="BG672">
        <v>1.1399999999999999</v>
      </c>
      <c r="BH672">
        <v>0</v>
      </c>
      <c r="BI672" s="1">
        <v>45824.35942306713</v>
      </c>
      <c r="BJ672">
        <v>3.6</v>
      </c>
      <c r="BK672">
        <v>0.80110000000000003</v>
      </c>
      <c r="BL672" s="36">
        <f>HLOOKUP($A672,차량별코스!$E$1:$AZ$20,_xlfn.XLOOKUP(탕데이터!$I672,차량별코스!$D$2:$D$20,차량별코스!$A$2:$A$20),0)</f>
        <v>4</v>
      </c>
      <c r="BM672">
        <f t="shared" si="153"/>
        <v>2428.8009999999995</v>
      </c>
      <c r="BN672">
        <f t="shared" si="154"/>
        <v>573.90000000000009</v>
      </c>
      <c r="BO672">
        <f>IF(COUNTIFS($BL$2:$BL672,$BL672,$O$2:$O672,$O672,$G$2:$G672,$G672)=1,_xlfn.MAXIFS($BO$2:$BO671,$O$2:$O671,$O672,$G$2:$G671,$G672)+1,_xlfn.MAXIFS($BO$2:$BO671,$O$2:$O671,$O672,$G$2:$G671,$G672))</f>
        <v>5</v>
      </c>
      <c r="BP672">
        <f t="shared" si="155"/>
        <v>1125.395</v>
      </c>
      <c r="BQ672">
        <f t="shared" si="156"/>
        <v>9.69</v>
      </c>
      <c r="BR672">
        <f t="shared" si="157"/>
        <v>16.149999999999999</v>
      </c>
      <c r="BS672">
        <f t="shared" si="158"/>
        <v>9.69</v>
      </c>
      <c r="BT672">
        <f t="shared" si="159"/>
        <v>8.0749999999999993</v>
      </c>
      <c r="BU672">
        <f t="shared" si="160"/>
        <v>0</v>
      </c>
      <c r="BV672">
        <f t="shared" si="161"/>
        <v>0</v>
      </c>
      <c r="BW672">
        <f t="shared" si="162"/>
        <v>1169.0000000000002</v>
      </c>
      <c r="BX672">
        <f t="shared" si="163"/>
        <v>6948</v>
      </c>
      <c r="BY672" t="str">
        <f t="shared" si="164"/>
        <v>직행1</v>
      </c>
      <c r="BZ672">
        <f t="shared" si="165"/>
        <v>4</v>
      </c>
    </row>
    <row r="673" spans="1:78" x14ac:dyDescent="0.3">
      <c r="A673" s="32">
        <f t="shared" si="152"/>
        <v>45815</v>
      </c>
      <c r="B673" s="1">
        <v>45815.302094907405</v>
      </c>
      <c r="C673" t="s">
        <v>60</v>
      </c>
      <c r="D673" t="s">
        <v>60</v>
      </c>
      <c r="E673" t="s">
        <v>60</v>
      </c>
      <c r="F673" t="s">
        <v>61</v>
      </c>
      <c r="G673" t="s">
        <v>62</v>
      </c>
      <c r="H673" t="s">
        <v>63</v>
      </c>
      <c r="I673" t="s">
        <v>82</v>
      </c>
      <c r="J673" t="s">
        <v>65</v>
      </c>
      <c r="K673" t="s">
        <v>66</v>
      </c>
      <c r="L673">
        <v>18</v>
      </c>
      <c r="M673">
        <v>8</v>
      </c>
      <c r="N673">
        <v>168</v>
      </c>
      <c r="O673">
        <v>6948</v>
      </c>
      <c r="P673" t="s">
        <v>243</v>
      </c>
      <c r="Q673" s="1">
        <v>45786.60756246528</v>
      </c>
      <c r="R673">
        <v>23.327999999999999</v>
      </c>
      <c r="S673">
        <v>7.4960000000000004</v>
      </c>
      <c r="T673">
        <v>3.1120000000000001</v>
      </c>
      <c r="U673">
        <v>2248</v>
      </c>
      <c r="V673">
        <v>103</v>
      </c>
      <c r="W673">
        <v>406</v>
      </c>
      <c r="X673">
        <v>667</v>
      </c>
      <c r="Y673">
        <v>4</v>
      </c>
      <c r="Z673">
        <v>15</v>
      </c>
      <c r="AA673">
        <v>0</v>
      </c>
      <c r="AB673">
        <v>0</v>
      </c>
      <c r="AC673">
        <v>85</v>
      </c>
      <c r="AD673">
        <v>37.36</v>
      </c>
      <c r="AE673">
        <v>48.292537000000003</v>
      </c>
      <c r="AF673">
        <v>58.2</v>
      </c>
      <c r="AG673">
        <v>7.6</v>
      </c>
      <c r="AH673">
        <v>16.3</v>
      </c>
      <c r="AI673">
        <v>16.8</v>
      </c>
      <c r="AJ673">
        <v>1.1000000000000001</v>
      </c>
      <c r="AK673">
        <v>0</v>
      </c>
      <c r="AL673">
        <v>0</v>
      </c>
      <c r="AM673">
        <v>2.73</v>
      </c>
      <c r="AN673">
        <v>46</v>
      </c>
      <c r="AO673">
        <v>4.5819999999999999</v>
      </c>
      <c r="AP673">
        <v>18.059999999999999</v>
      </c>
      <c r="AQ673">
        <v>0.25700000000000001</v>
      </c>
      <c r="AR673">
        <v>17.146999999999998</v>
      </c>
      <c r="AS673">
        <v>64.3</v>
      </c>
      <c r="AT673">
        <v>21.34</v>
      </c>
      <c r="AU673">
        <v>2.7869999999999999</v>
      </c>
      <c r="AV673">
        <v>5.9770000000000003</v>
      </c>
      <c r="AW673">
        <v>6.16</v>
      </c>
      <c r="AX673">
        <v>0.40300000000000002</v>
      </c>
      <c r="AY673">
        <v>0</v>
      </c>
      <c r="AZ673">
        <v>0</v>
      </c>
      <c r="BA673">
        <v>226</v>
      </c>
      <c r="BB673">
        <v>0</v>
      </c>
      <c r="BC673" t="s">
        <v>74</v>
      </c>
      <c r="BD673">
        <v>0</v>
      </c>
      <c r="BE673" t="s">
        <v>68</v>
      </c>
      <c r="BF673" t="s">
        <v>75</v>
      </c>
      <c r="BG673">
        <v>1.1399999999999999</v>
      </c>
      <c r="BH673">
        <v>0</v>
      </c>
      <c r="BI673" s="1">
        <v>45824.35942306713</v>
      </c>
      <c r="BJ673">
        <v>3.6</v>
      </c>
      <c r="BK673">
        <v>0.86450000000000005</v>
      </c>
      <c r="BL673" s="36">
        <f>HLOOKUP($A673,차량별코스!$E$1:$AZ$20,_xlfn.XLOOKUP(탕데이터!$I673,차량별코스!$D$2:$D$20,차량별코스!$A$2:$A$20),0)</f>
        <v>4</v>
      </c>
      <c r="BM673">
        <f t="shared" si="153"/>
        <v>2428.8009999999995</v>
      </c>
      <c r="BN673">
        <f t="shared" si="154"/>
        <v>573.90000000000009</v>
      </c>
      <c r="BO673">
        <f>IF(COUNTIFS($BL$2:$BL673,$BL673,$O$2:$O673,$O673,$G$2:$G673,$G673)=1,_xlfn.MAXIFS($BO$2:$BO672,$O$2:$O672,$O673,$G$2:$G672,$G673)+1,_xlfn.MAXIFS($BO$2:$BO672,$O$2:$O672,$O673,$G$2:$G672,$G673))</f>
        <v>5</v>
      </c>
      <c r="BP673">
        <f t="shared" si="155"/>
        <v>799.33600000000024</v>
      </c>
      <c r="BQ673">
        <f t="shared" si="156"/>
        <v>170.84799999999998</v>
      </c>
      <c r="BR673">
        <f t="shared" si="157"/>
        <v>366.42400000000004</v>
      </c>
      <c r="BS673">
        <f t="shared" si="158"/>
        <v>377.66400000000004</v>
      </c>
      <c r="BT673">
        <f t="shared" si="159"/>
        <v>24.728000000000002</v>
      </c>
      <c r="BU673">
        <f t="shared" si="160"/>
        <v>0</v>
      </c>
      <c r="BV673">
        <f t="shared" si="161"/>
        <v>0</v>
      </c>
      <c r="BW673">
        <f t="shared" si="162"/>
        <v>1739.0000000000002</v>
      </c>
      <c r="BX673">
        <f t="shared" si="163"/>
        <v>6948</v>
      </c>
      <c r="BY673" t="str">
        <f t="shared" si="164"/>
        <v>직행1</v>
      </c>
      <c r="BZ673">
        <f t="shared" si="165"/>
        <v>4</v>
      </c>
    </row>
    <row r="674" spans="1:78" x14ac:dyDescent="0.3">
      <c r="A674" s="32">
        <f t="shared" si="152"/>
        <v>45815</v>
      </c>
      <c r="B674" s="1">
        <v>45815.330752314818</v>
      </c>
      <c r="C674" t="s">
        <v>60</v>
      </c>
      <c r="D674" t="s">
        <v>60</v>
      </c>
      <c r="E674" t="s">
        <v>60</v>
      </c>
      <c r="F674" t="s">
        <v>61</v>
      </c>
      <c r="G674" t="s">
        <v>62</v>
      </c>
      <c r="H674" t="s">
        <v>63</v>
      </c>
      <c r="I674" t="s">
        <v>82</v>
      </c>
      <c r="J674" t="s">
        <v>65</v>
      </c>
      <c r="K674" t="s">
        <v>66</v>
      </c>
      <c r="L674">
        <v>18</v>
      </c>
      <c r="M674">
        <v>8</v>
      </c>
      <c r="N674">
        <v>168</v>
      </c>
      <c r="O674">
        <v>6948</v>
      </c>
      <c r="P674" t="s">
        <v>243</v>
      </c>
      <c r="Q674" s="1">
        <v>45786.60756246528</v>
      </c>
      <c r="R674">
        <v>24.827999999999999</v>
      </c>
      <c r="S674">
        <v>7.2830000000000004</v>
      </c>
      <c r="T674">
        <v>3.4089999999999998</v>
      </c>
      <c r="U674">
        <v>1830</v>
      </c>
      <c r="V674">
        <v>36</v>
      </c>
      <c r="W674">
        <v>234</v>
      </c>
      <c r="X674">
        <v>578</v>
      </c>
      <c r="Y674">
        <v>3</v>
      </c>
      <c r="Z674">
        <v>6</v>
      </c>
      <c r="AA674">
        <v>0</v>
      </c>
      <c r="AB674">
        <v>0</v>
      </c>
      <c r="AC674">
        <v>95</v>
      </c>
      <c r="AD674">
        <v>48.84</v>
      </c>
      <c r="AE674">
        <v>57.295428000000001</v>
      </c>
      <c r="AF674">
        <v>97.3</v>
      </c>
      <c r="AG674">
        <v>0.4</v>
      </c>
      <c r="AH674">
        <v>0.7</v>
      </c>
      <c r="AI674">
        <v>0.9</v>
      </c>
      <c r="AJ674">
        <v>0.7</v>
      </c>
      <c r="AK674">
        <v>0</v>
      </c>
      <c r="AL674">
        <v>0</v>
      </c>
      <c r="AM674">
        <v>2.99</v>
      </c>
      <c r="AN674">
        <v>50.481000000000002</v>
      </c>
      <c r="AO674">
        <v>1.9670000000000001</v>
      </c>
      <c r="AP674">
        <v>12.787000000000001</v>
      </c>
      <c r="AQ674">
        <v>0.20100000000000001</v>
      </c>
      <c r="AR674">
        <v>12.083</v>
      </c>
      <c r="AS674">
        <v>24.166</v>
      </c>
      <c r="AT674">
        <v>29.19</v>
      </c>
      <c r="AU674">
        <v>0.12</v>
      </c>
      <c r="AV674">
        <v>0.21</v>
      </c>
      <c r="AW674">
        <v>0.27</v>
      </c>
      <c r="AX674">
        <v>0.21</v>
      </c>
      <c r="AY674">
        <v>0</v>
      </c>
      <c r="AZ674">
        <v>0</v>
      </c>
      <c r="BA674">
        <v>237</v>
      </c>
      <c r="BB674">
        <v>0</v>
      </c>
      <c r="BC674" t="s">
        <v>74</v>
      </c>
      <c r="BD674">
        <v>0</v>
      </c>
      <c r="BE674" t="s">
        <v>68</v>
      </c>
      <c r="BF674" t="s">
        <v>75</v>
      </c>
      <c r="BG674">
        <v>1.1399999999999999</v>
      </c>
      <c r="BH674">
        <v>0</v>
      </c>
      <c r="BI674" s="1">
        <v>45824.35942306713</v>
      </c>
      <c r="BJ674">
        <v>3.6</v>
      </c>
      <c r="BK674">
        <v>0.94699999999999995</v>
      </c>
      <c r="BL674" s="36">
        <f>HLOOKUP($A674,차량별코스!$E$1:$AZ$20,_xlfn.XLOOKUP(탕데이터!$I674,차량별코스!$D$2:$D$20,차량별코스!$A$2:$A$20),0)</f>
        <v>4</v>
      </c>
      <c r="BM674">
        <f t="shared" si="153"/>
        <v>2428.8009999999995</v>
      </c>
      <c r="BN674">
        <f t="shared" si="154"/>
        <v>573.90000000000009</v>
      </c>
      <c r="BO674">
        <f>IF(COUNTIFS($BL$2:$BL674,$BL674,$O$2:$O674,$O674,$G$2:$G674,$G674)=1,_xlfn.MAXIFS($BO$2:$BO673,$O$2:$O673,$O674,$G$2:$G673,$G674)+1,_xlfn.MAXIFS($BO$2:$BO673,$O$2:$O673,$O674,$G$2:$G673,$G674))</f>
        <v>5</v>
      </c>
      <c r="BP674">
        <f t="shared" si="155"/>
        <v>1510.59</v>
      </c>
      <c r="BQ674">
        <f t="shared" si="156"/>
        <v>7.32</v>
      </c>
      <c r="BR674">
        <f t="shared" si="157"/>
        <v>12.809999999999999</v>
      </c>
      <c r="BS674">
        <f t="shared" si="158"/>
        <v>16.470000000000002</v>
      </c>
      <c r="BT674">
        <f t="shared" si="159"/>
        <v>12.809999999999999</v>
      </c>
      <c r="BU674">
        <f t="shared" si="160"/>
        <v>0</v>
      </c>
      <c r="BV674">
        <f t="shared" si="161"/>
        <v>0</v>
      </c>
      <c r="BW674">
        <f t="shared" si="162"/>
        <v>1559.9999999999998</v>
      </c>
      <c r="BX674">
        <f t="shared" si="163"/>
        <v>6948</v>
      </c>
      <c r="BY674" t="str">
        <f t="shared" si="164"/>
        <v>직행1</v>
      </c>
      <c r="BZ674">
        <f t="shared" si="165"/>
        <v>4</v>
      </c>
    </row>
    <row r="675" spans="1:78" x14ac:dyDescent="0.3">
      <c r="A675" s="32">
        <f t="shared" si="152"/>
        <v>45815</v>
      </c>
      <c r="B675" s="1">
        <v>45815.356828703705</v>
      </c>
      <c r="C675" t="s">
        <v>60</v>
      </c>
      <c r="D675" t="s">
        <v>60</v>
      </c>
      <c r="E675" t="s">
        <v>60</v>
      </c>
      <c r="F675" t="s">
        <v>61</v>
      </c>
      <c r="G675" t="s">
        <v>62</v>
      </c>
      <c r="H675" t="s">
        <v>63</v>
      </c>
      <c r="I675" t="s">
        <v>82</v>
      </c>
      <c r="J675" t="s">
        <v>65</v>
      </c>
      <c r="K675" t="s">
        <v>66</v>
      </c>
      <c r="L675">
        <v>18</v>
      </c>
      <c r="M675">
        <v>8</v>
      </c>
      <c r="N675">
        <v>168</v>
      </c>
      <c r="O675">
        <v>6948</v>
      </c>
      <c r="P675" t="s">
        <v>243</v>
      </c>
      <c r="Q675" s="1">
        <v>45786.60756246528</v>
      </c>
      <c r="R675">
        <v>41.595999999999997</v>
      </c>
      <c r="S675">
        <v>13.769</v>
      </c>
      <c r="T675">
        <v>3.0209999999999999</v>
      </c>
      <c r="U675">
        <v>3199</v>
      </c>
      <c r="V675">
        <v>62</v>
      </c>
      <c r="W675">
        <v>445</v>
      </c>
      <c r="X675">
        <v>886</v>
      </c>
      <c r="Y675">
        <v>0</v>
      </c>
      <c r="Z675">
        <v>25</v>
      </c>
      <c r="AA675">
        <v>0</v>
      </c>
      <c r="AB675">
        <v>0</v>
      </c>
      <c r="AC675">
        <v>101</v>
      </c>
      <c r="AD675">
        <v>46.81</v>
      </c>
      <c r="AE675">
        <v>55.626134999999998</v>
      </c>
      <c r="AF675">
        <v>90.2</v>
      </c>
      <c r="AG675">
        <v>1.9</v>
      </c>
      <c r="AH675">
        <v>2.2999999999999998</v>
      </c>
      <c r="AI675">
        <v>3.6</v>
      </c>
      <c r="AJ675">
        <v>2</v>
      </c>
      <c r="AK675">
        <v>0</v>
      </c>
      <c r="AL675">
        <v>0</v>
      </c>
      <c r="AM675">
        <v>2.65</v>
      </c>
      <c r="AN675">
        <v>55.981999999999999</v>
      </c>
      <c r="AO675">
        <v>1.9379999999999999</v>
      </c>
      <c r="AP675">
        <v>13.911</v>
      </c>
      <c r="AQ675">
        <v>0.192</v>
      </c>
      <c r="AR675">
        <v>0</v>
      </c>
      <c r="AS675">
        <v>60.101999999999997</v>
      </c>
      <c r="AT675">
        <v>46.603000000000002</v>
      </c>
      <c r="AU675">
        <v>0.98199999999999998</v>
      </c>
      <c r="AV675">
        <v>1.1879999999999999</v>
      </c>
      <c r="AW675">
        <v>1.86</v>
      </c>
      <c r="AX675">
        <v>1.0329999999999999</v>
      </c>
      <c r="AY675">
        <v>0</v>
      </c>
      <c r="AZ675">
        <v>0</v>
      </c>
      <c r="BA675">
        <v>402</v>
      </c>
      <c r="BB675">
        <v>0</v>
      </c>
      <c r="BC675" t="s">
        <v>74</v>
      </c>
      <c r="BD675">
        <v>0</v>
      </c>
      <c r="BE675" t="s">
        <v>68</v>
      </c>
      <c r="BF675" t="s">
        <v>75</v>
      </c>
      <c r="BG675">
        <v>1.1399999999999999</v>
      </c>
      <c r="BH675">
        <v>0</v>
      </c>
      <c r="BI675" s="1">
        <v>45824.35942306713</v>
      </c>
      <c r="BJ675">
        <v>3.6</v>
      </c>
      <c r="BK675">
        <v>0.83919999999999995</v>
      </c>
      <c r="BL675" s="36">
        <f>HLOOKUP($A675,차량별코스!$E$1:$AZ$20,_xlfn.XLOOKUP(탕데이터!$I675,차량별코스!$D$2:$D$20,차량별코스!$A$2:$A$20),0)</f>
        <v>4</v>
      </c>
      <c r="BM675">
        <f t="shared" si="153"/>
        <v>2428.8009999999995</v>
      </c>
      <c r="BN675">
        <f t="shared" si="154"/>
        <v>573.90000000000009</v>
      </c>
      <c r="BO675">
        <f>IF(COUNTIFS($BL$2:$BL675,$BL675,$O$2:$O675,$O675,$G$2:$G675,$G675)=1,_xlfn.MAXIFS($BO$2:$BO674,$O$2:$O674,$O675,$G$2:$G674,$G675)+1,_xlfn.MAXIFS($BO$2:$BO674,$O$2:$O674,$O675,$G$2:$G674,$G675))</f>
        <v>5</v>
      </c>
      <c r="BP675">
        <f t="shared" si="155"/>
        <v>2378.498</v>
      </c>
      <c r="BQ675">
        <f t="shared" si="156"/>
        <v>60.780999999999999</v>
      </c>
      <c r="BR675">
        <f t="shared" si="157"/>
        <v>73.576999999999998</v>
      </c>
      <c r="BS675">
        <f t="shared" si="158"/>
        <v>115.16400000000002</v>
      </c>
      <c r="BT675">
        <f t="shared" si="159"/>
        <v>63.980000000000004</v>
      </c>
      <c r="BU675">
        <f t="shared" si="160"/>
        <v>0</v>
      </c>
      <c r="BV675">
        <f t="shared" si="161"/>
        <v>0</v>
      </c>
      <c r="BW675">
        <f t="shared" si="162"/>
        <v>2692</v>
      </c>
      <c r="BX675">
        <f t="shared" si="163"/>
        <v>6948</v>
      </c>
      <c r="BY675" t="str">
        <f t="shared" si="164"/>
        <v>직행1</v>
      </c>
      <c r="BZ675">
        <f t="shared" si="165"/>
        <v>4</v>
      </c>
    </row>
    <row r="676" spans="1:78" x14ac:dyDescent="0.3">
      <c r="A676" s="32">
        <f t="shared" si="152"/>
        <v>45815</v>
      </c>
      <c r="B676" s="1">
        <v>45815.433807870373</v>
      </c>
      <c r="C676" t="s">
        <v>60</v>
      </c>
      <c r="D676" t="s">
        <v>60</v>
      </c>
      <c r="E676" t="s">
        <v>60</v>
      </c>
      <c r="F676" t="s">
        <v>61</v>
      </c>
      <c r="G676" t="s">
        <v>62</v>
      </c>
      <c r="H676" t="s">
        <v>63</v>
      </c>
      <c r="I676" t="s">
        <v>82</v>
      </c>
      <c r="J676" t="s">
        <v>65</v>
      </c>
      <c r="K676" t="s">
        <v>66</v>
      </c>
      <c r="L676">
        <v>18</v>
      </c>
      <c r="M676">
        <v>8</v>
      </c>
      <c r="N676">
        <v>168</v>
      </c>
      <c r="O676">
        <v>6948</v>
      </c>
      <c r="P676" t="s">
        <v>243</v>
      </c>
      <c r="Q676" s="1">
        <v>45786.60756246528</v>
      </c>
      <c r="R676">
        <v>89.616</v>
      </c>
      <c r="S676">
        <v>32.481000000000002</v>
      </c>
      <c r="T676">
        <v>2.7589999999999999</v>
      </c>
      <c r="U676">
        <v>8514</v>
      </c>
      <c r="V676">
        <v>214</v>
      </c>
      <c r="W676">
        <v>2146</v>
      </c>
      <c r="X676">
        <v>1884</v>
      </c>
      <c r="Y676">
        <v>8</v>
      </c>
      <c r="Z676">
        <v>47</v>
      </c>
      <c r="AA676">
        <v>1</v>
      </c>
      <c r="AB676">
        <v>83</v>
      </c>
      <c r="AC676">
        <v>102</v>
      </c>
      <c r="AD676">
        <v>37.89</v>
      </c>
      <c r="AE676">
        <v>52.424031999999997</v>
      </c>
      <c r="AF676">
        <v>80.3</v>
      </c>
      <c r="AG676">
        <v>4.5999999999999996</v>
      </c>
      <c r="AH676">
        <v>6</v>
      </c>
      <c r="AI676">
        <v>5.5</v>
      </c>
      <c r="AJ676">
        <v>3.6</v>
      </c>
      <c r="AK676">
        <v>0</v>
      </c>
      <c r="AL676">
        <v>0</v>
      </c>
      <c r="AM676">
        <v>2.42</v>
      </c>
      <c r="AN676">
        <v>58.024000000000001</v>
      </c>
      <c r="AO676">
        <v>2.5129999999999999</v>
      </c>
      <c r="AP676">
        <v>25.206</v>
      </c>
      <c r="AQ676">
        <v>0.20100000000000001</v>
      </c>
      <c r="AR676">
        <v>8.9269999999999996</v>
      </c>
      <c r="AS676">
        <v>52.445999999999998</v>
      </c>
      <c r="AT676">
        <v>113.758</v>
      </c>
      <c r="AU676">
        <v>6.5170000000000003</v>
      </c>
      <c r="AV676">
        <v>8.5</v>
      </c>
      <c r="AW676">
        <v>7.7919999999999998</v>
      </c>
      <c r="AX676">
        <v>5.0999999999999996</v>
      </c>
      <c r="AY676">
        <v>0</v>
      </c>
      <c r="AZ676">
        <v>0</v>
      </c>
      <c r="BA676">
        <v>876</v>
      </c>
      <c r="BB676">
        <v>0</v>
      </c>
      <c r="BC676" t="s">
        <v>74</v>
      </c>
      <c r="BD676">
        <v>0</v>
      </c>
      <c r="BE676" t="s">
        <v>68</v>
      </c>
      <c r="BF676" t="s">
        <v>75</v>
      </c>
      <c r="BG676">
        <v>1.1399999999999999</v>
      </c>
      <c r="BH676">
        <v>0</v>
      </c>
      <c r="BI676" s="1">
        <v>45824.35942306713</v>
      </c>
      <c r="BJ676">
        <v>3.6</v>
      </c>
      <c r="BK676">
        <v>0.76639999999999997</v>
      </c>
      <c r="BL676" s="36">
        <f>HLOOKUP($A676,차량별코스!$E$1:$AZ$20,_xlfn.XLOOKUP(탕데이터!$I676,차량별코스!$D$2:$D$20,차량별코스!$A$2:$A$20),0)</f>
        <v>4</v>
      </c>
      <c r="BM676">
        <f t="shared" si="153"/>
        <v>2428.8009999999995</v>
      </c>
      <c r="BN676">
        <f t="shared" si="154"/>
        <v>573.90000000000009</v>
      </c>
      <c r="BO676">
        <f>IF(COUNTIFS($BL$2:$BL676,$BL676,$O$2:$O676,$O676,$G$2:$G676,$G676)=1,_xlfn.MAXIFS($BO$2:$BO675,$O$2:$O675,$O676,$G$2:$G675,$G676)+1,_xlfn.MAXIFS($BO$2:$BO675,$O$2:$O675,$O676,$G$2:$G675,$G676))</f>
        <v>5</v>
      </c>
      <c r="BP676">
        <f t="shared" si="155"/>
        <v>4476.7419999999993</v>
      </c>
      <c r="BQ676">
        <f t="shared" si="156"/>
        <v>391.64400000000001</v>
      </c>
      <c r="BR676">
        <f t="shared" si="157"/>
        <v>510.84</v>
      </c>
      <c r="BS676">
        <f t="shared" si="158"/>
        <v>468.27</v>
      </c>
      <c r="BT676">
        <f t="shared" si="159"/>
        <v>306.50400000000002</v>
      </c>
      <c r="BU676">
        <f t="shared" si="160"/>
        <v>0</v>
      </c>
      <c r="BV676">
        <f t="shared" si="161"/>
        <v>0</v>
      </c>
      <c r="BW676">
        <f t="shared" si="162"/>
        <v>6153.9999999999991</v>
      </c>
      <c r="BX676">
        <f t="shared" si="163"/>
        <v>6948</v>
      </c>
      <c r="BY676" t="str">
        <f t="shared" si="164"/>
        <v>직행1</v>
      </c>
      <c r="BZ676">
        <f t="shared" si="165"/>
        <v>4</v>
      </c>
    </row>
    <row r="677" spans="1:78" x14ac:dyDescent="0.3">
      <c r="A677" s="32">
        <f t="shared" si="152"/>
        <v>45815</v>
      </c>
      <c r="B677" s="1">
        <v>45815.537372685183</v>
      </c>
      <c r="C677" t="s">
        <v>60</v>
      </c>
      <c r="D677" t="s">
        <v>60</v>
      </c>
      <c r="E677" t="s">
        <v>60</v>
      </c>
      <c r="F677" t="s">
        <v>61</v>
      </c>
      <c r="G677" t="s">
        <v>62</v>
      </c>
      <c r="H677" t="s">
        <v>63</v>
      </c>
      <c r="I677" t="s">
        <v>82</v>
      </c>
      <c r="J677" t="s">
        <v>65</v>
      </c>
      <c r="K677" t="s">
        <v>66</v>
      </c>
      <c r="L677">
        <v>18</v>
      </c>
      <c r="M677">
        <v>8</v>
      </c>
      <c r="N677">
        <v>168</v>
      </c>
      <c r="O677">
        <v>6948</v>
      </c>
      <c r="P677" t="s">
        <v>243</v>
      </c>
      <c r="Q677" s="1">
        <v>45786.60756246528</v>
      </c>
      <c r="R677">
        <v>17.417999999999999</v>
      </c>
      <c r="S677">
        <v>7.3460000000000001</v>
      </c>
      <c r="T677">
        <v>2.371</v>
      </c>
      <c r="U677">
        <v>2207</v>
      </c>
      <c r="V677">
        <v>68</v>
      </c>
      <c r="W677">
        <v>693</v>
      </c>
      <c r="X677">
        <v>410</v>
      </c>
      <c r="Y677">
        <v>2</v>
      </c>
      <c r="Z677">
        <v>15</v>
      </c>
      <c r="AA677">
        <v>0</v>
      </c>
      <c r="AB677">
        <v>0</v>
      </c>
      <c r="AC677">
        <v>97</v>
      </c>
      <c r="AD677">
        <v>28.41</v>
      </c>
      <c r="AE677">
        <v>43.364279000000003</v>
      </c>
      <c r="AF677">
        <v>96.9</v>
      </c>
      <c r="AG677">
        <v>0.9</v>
      </c>
      <c r="AH677">
        <v>1</v>
      </c>
      <c r="AI677">
        <v>0.8</v>
      </c>
      <c r="AJ677">
        <v>0.5</v>
      </c>
      <c r="AK677">
        <v>0</v>
      </c>
      <c r="AL677">
        <v>0</v>
      </c>
      <c r="AM677">
        <v>2.08</v>
      </c>
      <c r="AN677">
        <v>55.576999999999998</v>
      </c>
      <c r="AO677">
        <v>3.081</v>
      </c>
      <c r="AP677">
        <v>31.4</v>
      </c>
      <c r="AQ677">
        <v>0.23</v>
      </c>
      <c r="AR677">
        <v>11.481999999999999</v>
      </c>
      <c r="AS677">
        <v>86.117999999999995</v>
      </c>
      <c r="AT677">
        <v>35.53</v>
      </c>
      <c r="AU677">
        <v>0.33</v>
      </c>
      <c r="AV677">
        <v>0.36699999999999999</v>
      </c>
      <c r="AW677">
        <v>0.29299999999999998</v>
      </c>
      <c r="AX677">
        <v>0.183</v>
      </c>
      <c r="AY677">
        <v>0</v>
      </c>
      <c r="AZ677">
        <v>0</v>
      </c>
      <c r="BA677">
        <v>162</v>
      </c>
      <c r="BB677">
        <v>0</v>
      </c>
      <c r="BC677" t="s">
        <v>74</v>
      </c>
      <c r="BD677">
        <v>0</v>
      </c>
      <c r="BE677" t="s">
        <v>68</v>
      </c>
      <c r="BF677" t="s">
        <v>75</v>
      </c>
      <c r="BG677">
        <v>1.1399999999999999</v>
      </c>
      <c r="BH677">
        <v>0</v>
      </c>
      <c r="BI677" s="1">
        <v>45824.35942306713</v>
      </c>
      <c r="BJ677">
        <v>3.6</v>
      </c>
      <c r="BK677">
        <v>0.65859999999999996</v>
      </c>
      <c r="BL677" s="36">
        <f>HLOOKUP($A677,차량별코스!$E$1:$AZ$20,_xlfn.XLOOKUP(탕데이터!$I677,차량별코스!$D$2:$D$20,차량별코스!$A$2:$A$20),0)</f>
        <v>4</v>
      </c>
      <c r="BM677">
        <f t="shared" si="153"/>
        <v>2428.8009999999995</v>
      </c>
      <c r="BN677">
        <f t="shared" si="154"/>
        <v>573.90000000000009</v>
      </c>
      <c r="BO677">
        <f>IF(COUNTIFS($BL$2:$BL677,$BL677,$O$2:$O677,$O677,$G$2:$G677,$G677)=1,_xlfn.MAXIFS($BO$2:$BO676,$O$2:$O676,$O677,$G$2:$G676,$G677)+1,_xlfn.MAXIFS($BO$2:$BO676,$O$2:$O676,$O677,$G$2:$G676,$G677))</f>
        <v>5</v>
      </c>
      <c r="BP677">
        <f t="shared" si="155"/>
        <v>1377.5830000000001</v>
      </c>
      <c r="BQ677">
        <f t="shared" si="156"/>
        <v>19.863000000000003</v>
      </c>
      <c r="BR677">
        <f t="shared" si="157"/>
        <v>22.07</v>
      </c>
      <c r="BS677">
        <f t="shared" si="158"/>
        <v>17.655999999999999</v>
      </c>
      <c r="BT677">
        <f t="shared" si="159"/>
        <v>11.035</v>
      </c>
      <c r="BU677">
        <f t="shared" si="160"/>
        <v>0</v>
      </c>
      <c r="BV677">
        <f t="shared" si="161"/>
        <v>0</v>
      </c>
      <c r="BW677">
        <f t="shared" si="162"/>
        <v>1448.2070000000001</v>
      </c>
      <c r="BX677">
        <f t="shared" si="163"/>
        <v>6948</v>
      </c>
      <c r="BY677" t="str">
        <f t="shared" si="164"/>
        <v>직행1</v>
      </c>
      <c r="BZ677">
        <f t="shared" si="165"/>
        <v>4</v>
      </c>
    </row>
    <row r="678" spans="1:78" x14ac:dyDescent="0.3">
      <c r="A678" s="32">
        <f t="shared" si="152"/>
        <v>45815</v>
      </c>
      <c r="B678" s="1">
        <v>45815.574513888889</v>
      </c>
      <c r="C678" t="s">
        <v>60</v>
      </c>
      <c r="D678" t="s">
        <v>60</v>
      </c>
      <c r="E678" t="s">
        <v>60</v>
      </c>
      <c r="F678" t="s">
        <v>61</v>
      </c>
      <c r="G678" t="s">
        <v>62</v>
      </c>
      <c r="H678" t="s">
        <v>63</v>
      </c>
      <c r="I678" t="s">
        <v>82</v>
      </c>
      <c r="J678" t="s">
        <v>65</v>
      </c>
      <c r="K678" t="s">
        <v>66</v>
      </c>
      <c r="L678">
        <v>18</v>
      </c>
      <c r="M678">
        <v>8</v>
      </c>
      <c r="N678">
        <v>168</v>
      </c>
      <c r="O678">
        <v>6948</v>
      </c>
      <c r="P678" t="s">
        <v>243</v>
      </c>
      <c r="Q678" s="1">
        <v>45786.60756246528</v>
      </c>
      <c r="R678">
        <v>36.802</v>
      </c>
      <c r="S678">
        <v>18.548999999999999</v>
      </c>
      <c r="T678">
        <v>1.984</v>
      </c>
      <c r="U678">
        <v>4575</v>
      </c>
      <c r="V678">
        <v>182</v>
      </c>
      <c r="W678">
        <v>2467</v>
      </c>
      <c r="X678">
        <v>542</v>
      </c>
      <c r="Y678">
        <v>0</v>
      </c>
      <c r="Z678">
        <v>2</v>
      </c>
      <c r="AA678">
        <v>1</v>
      </c>
      <c r="AB678">
        <v>1774</v>
      </c>
      <c r="AC678">
        <v>109</v>
      </c>
      <c r="AD678">
        <v>28.96</v>
      </c>
      <c r="AE678">
        <v>68.788656000000003</v>
      </c>
      <c r="AF678">
        <v>97.2</v>
      </c>
      <c r="AG678">
        <v>0.4</v>
      </c>
      <c r="AH678">
        <v>0.6</v>
      </c>
      <c r="AI678">
        <v>0.5</v>
      </c>
      <c r="AJ678">
        <v>0.5</v>
      </c>
      <c r="AK678">
        <v>0.8</v>
      </c>
      <c r="AL678">
        <v>0</v>
      </c>
      <c r="AM678">
        <v>1.74</v>
      </c>
      <c r="AN678">
        <v>111.76900000000001</v>
      </c>
      <c r="AO678">
        <v>3.9780000000000002</v>
      </c>
      <c r="AP678">
        <v>53.923000000000002</v>
      </c>
      <c r="AQ678">
        <v>0.13600000000000001</v>
      </c>
      <c r="AR678">
        <v>0</v>
      </c>
      <c r="AS678">
        <v>5.4340000000000002</v>
      </c>
      <c r="AT678">
        <v>72.900000000000006</v>
      </c>
      <c r="AU678">
        <v>0.3</v>
      </c>
      <c r="AV678">
        <v>0.45</v>
      </c>
      <c r="AW678">
        <v>0.375</v>
      </c>
      <c r="AX678">
        <v>0.375</v>
      </c>
      <c r="AY678">
        <v>0.6</v>
      </c>
      <c r="AZ678">
        <v>0</v>
      </c>
      <c r="BA678">
        <v>355</v>
      </c>
      <c r="BB678">
        <v>0</v>
      </c>
      <c r="BC678" t="s">
        <v>74</v>
      </c>
      <c r="BD678">
        <v>0</v>
      </c>
      <c r="BE678" t="s">
        <v>68</v>
      </c>
      <c r="BF678" t="s">
        <v>75</v>
      </c>
      <c r="BG678">
        <v>1.1399999999999999</v>
      </c>
      <c r="BH678">
        <v>0</v>
      </c>
      <c r="BI678" s="1">
        <v>45824.35942306713</v>
      </c>
      <c r="BJ678">
        <v>3.6</v>
      </c>
      <c r="BK678">
        <v>0.55110000000000003</v>
      </c>
      <c r="BL678" s="36">
        <f>HLOOKUP($A678,차량별코스!$E$1:$AZ$20,_xlfn.XLOOKUP(탕데이터!$I678,차량별코스!$D$2:$D$20,차량별코스!$A$2:$A$20),0)</f>
        <v>4</v>
      </c>
      <c r="BM678">
        <f t="shared" si="153"/>
        <v>2428.8009999999995</v>
      </c>
      <c r="BN678">
        <f t="shared" si="154"/>
        <v>573.90000000000009</v>
      </c>
      <c r="BO678">
        <f>IF(COUNTIFS($BL$2:$BL678,$BL678,$O$2:$O678,$O678,$G$2:$G678,$G678)=1,_xlfn.MAXIFS($BO$2:$BO677,$O$2:$O677,$O678,$G$2:$G677,$G678)+1,_xlfn.MAXIFS($BO$2:$BO677,$O$2:$O677,$O678,$G$2:$G677,$G678))</f>
        <v>5</v>
      </c>
      <c r="BP678">
        <f t="shared" si="155"/>
        <v>1797.8999999999996</v>
      </c>
      <c r="BQ678">
        <f t="shared" si="156"/>
        <v>18.3</v>
      </c>
      <c r="BR678">
        <f t="shared" si="157"/>
        <v>27.45</v>
      </c>
      <c r="BS678">
        <f t="shared" si="158"/>
        <v>22.875</v>
      </c>
      <c r="BT678">
        <f t="shared" si="159"/>
        <v>22.875</v>
      </c>
      <c r="BU678">
        <f t="shared" si="160"/>
        <v>36.6</v>
      </c>
      <c r="BV678">
        <f t="shared" si="161"/>
        <v>0</v>
      </c>
      <c r="BW678">
        <f t="shared" si="162"/>
        <v>1925.9999999999995</v>
      </c>
      <c r="BX678">
        <f t="shared" si="163"/>
        <v>6948</v>
      </c>
      <c r="BY678" t="str">
        <f t="shared" si="164"/>
        <v>직행1</v>
      </c>
      <c r="BZ678">
        <f t="shared" si="165"/>
        <v>4</v>
      </c>
    </row>
    <row r="679" spans="1:78" x14ac:dyDescent="0.3">
      <c r="A679" s="32">
        <f t="shared" ref="A679:A742" si="166">DATE(YEAR(B679),MONTH(B679),DAY(B679))</f>
        <v>45815</v>
      </c>
      <c r="B679" s="1">
        <v>45815.644120370373</v>
      </c>
      <c r="C679" t="s">
        <v>60</v>
      </c>
      <c r="D679" t="s">
        <v>60</v>
      </c>
      <c r="E679" t="s">
        <v>60</v>
      </c>
      <c r="F679" t="s">
        <v>61</v>
      </c>
      <c r="G679" t="s">
        <v>62</v>
      </c>
      <c r="H679" t="s">
        <v>63</v>
      </c>
      <c r="I679" t="s">
        <v>82</v>
      </c>
      <c r="J679" t="s">
        <v>65</v>
      </c>
      <c r="K679" t="s">
        <v>66</v>
      </c>
      <c r="L679">
        <v>18</v>
      </c>
      <c r="M679">
        <v>8</v>
      </c>
      <c r="N679">
        <v>168</v>
      </c>
      <c r="O679">
        <v>6948</v>
      </c>
      <c r="P679" t="s">
        <v>243</v>
      </c>
      <c r="Q679" s="1">
        <v>45786.60756246528</v>
      </c>
      <c r="R679">
        <v>37.409999999999997</v>
      </c>
      <c r="S679">
        <v>14.455</v>
      </c>
      <c r="T679">
        <v>2.5880000000000001</v>
      </c>
      <c r="U679">
        <v>3554</v>
      </c>
      <c r="V679">
        <v>452</v>
      </c>
      <c r="W679">
        <v>858</v>
      </c>
      <c r="X679">
        <v>501</v>
      </c>
      <c r="Y679">
        <v>1</v>
      </c>
      <c r="Z679">
        <v>7</v>
      </c>
      <c r="AA679">
        <v>0</v>
      </c>
      <c r="AB679">
        <v>0</v>
      </c>
      <c r="AC679">
        <v>109</v>
      </c>
      <c r="AD679">
        <v>37.89</v>
      </c>
      <c r="AE679">
        <v>60.015977999999997</v>
      </c>
      <c r="AF679">
        <v>95.7</v>
      </c>
      <c r="AG679">
        <v>1.1000000000000001</v>
      </c>
      <c r="AH679">
        <v>0.7</v>
      </c>
      <c r="AI679">
        <v>0.6</v>
      </c>
      <c r="AJ679">
        <v>0.6</v>
      </c>
      <c r="AK679">
        <v>1.3</v>
      </c>
      <c r="AL679">
        <v>0</v>
      </c>
      <c r="AM679">
        <v>2.27</v>
      </c>
      <c r="AN679">
        <v>72.188999999999993</v>
      </c>
      <c r="AO679">
        <v>12.718</v>
      </c>
      <c r="AP679">
        <v>24.141999999999999</v>
      </c>
      <c r="AQ679">
        <v>0.13400000000000001</v>
      </c>
      <c r="AR679">
        <v>2.673</v>
      </c>
      <c r="AS679">
        <v>18.712</v>
      </c>
      <c r="AT679">
        <v>55.825000000000003</v>
      </c>
      <c r="AU679">
        <v>0.64200000000000002</v>
      </c>
      <c r="AV679">
        <v>0.40799999999999997</v>
      </c>
      <c r="AW679">
        <v>0.35</v>
      </c>
      <c r="AX679">
        <v>0.35</v>
      </c>
      <c r="AY679">
        <v>0.75800000000000001</v>
      </c>
      <c r="AZ679">
        <v>0</v>
      </c>
      <c r="BA679">
        <v>356</v>
      </c>
      <c r="BB679">
        <v>0</v>
      </c>
      <c r="BC679" t="s">
        <v>74</v>
      </c>
      <c r="BD679">
        <v>0</v>
      </c>
      <c r="BE679" t="s">
        <v>68</v>
      </c>
      <c r="BF679" t="s">
        <v>75</v>
      </c>
      <c r="BG679">
        <v>1.1399999999999999</v>
      </c>
      <c r="BH679">
        <v>0</v>
      </c>
      <c r="BI679" s="1">
        <v>45824.35942306713</v>
      </c>
      <c r="BJ679">
        <v>3.6</v>
      </c>
      <c r="BK679">
        <v>0.71889999999999998</v>
      </c>
      <c r="BL679" s="36">
        <f>HLOOKUP($A679,차량별코스!$E$1:$AZ$20,_xlfn.XLOOKUP(탕데이터!$I679,차량별코스!$D$2:$D$20,차량별코스!$A$2:$A$20),0)</f>
        <v>4</v>
      </c>
      <c r="BM679">
        <f t="shared" si="153"/>
        <v>2428.8009999999995</v>
      </c>
      <c r="BN679">
        <f t="shared" si="154"/>
        <v>573.90000000000009</v>
      </c>
      <c r="BO679">
        <f>IF(COUNTIFS($BL$2:$BL679,$BL679,$O$2:$O679,$O679,$G$2:$G679,$G679)=1,_xlfn.MAXIFS($BO$2:$BO678,$O$2:$O678,$O679,$G$2:$G678,$G679)+1,_xlfn.MAXIFS($BO$2:$BO678,$O$2:$O678,$O679,$G$2:$G678,$G679))</f>
        <v>5</v>
      </c>
      <c r="BP679">
        <f t="shared" si="155"/>
        <v>2091.1780000000003</v>
      </c>
      <c r="BQ679">
        <f t="shared" si="156"/>
        <v>39.094000000000001</v>
      </c>
      <c r="BR679">
        <f t="shared" si="157"/>
        <v>24.877999999999997</v>
      </c>
      <c r="BS679">
        <f t="shared" si="158"/>
        <v>21.324000000000002</v>
      </c>
      <c r="BT679">
        <f t="shared" si="159"/>
        <v>21.324000000000002</v>
      </c>
      <c r="BU679">
        <f t="shared" si="160"/>
        <v>46.202000000000005</v>
      </c>
      <c r="BV679">
        <f t="shared" si="161"/>
        <v>0</v>
      </c>
      <c r="BW679">
        <f t="shared" si="162"/>
        <v>2244.0000000000009</v>
      </c>
      <c r="BX679">
        <f t="shared" si="163"/>
        <v>6948</v>
      </c>
      <c r="BY679" t="str">
        <f t="shared" si="164"/>
        <v>직행1</v>
      </c>
      <c r="BZ679">
        <f t="shared" si="165"/>
        <v>4</v>
      </c>
    </row>
    <row r="680" spans="1:78" x14ac:dyDescent="0.3">
      <c r="A680" s="32">
        <f t="shared" si="166"/>
        <v>45815</v>
      </c>
      <c r="B680" s="1">
        <v>45815.690405092595</v>
      </c>
      <c r="C680" t="s">
        <v>60</v>
      </c>
      <c r="D680" t="s">
        <v>60</v>
      </c>
      <c r="E680" t="s">
        <v>60</v>
      </c>
      <c r="F680" t="s">
        <v>61</v>
      </c>
      <c r="G680" t="s">
        <v>62</v>
      </c>
      <c r="H680" t="s">
        <v>63</v>
      </c>
      <c r="I680" t="s">
        <v>82</v>
      </c>
      <c r="J680" t="s">
        <v>65</v>
      </c>
      <c r="K680" t="s">
        <v>66</v>
      </c>
      <c r="L680">
        <v>18</v>
      </c>
      <c r="M680">
        <v>8</v>
      </c>
      <c r="N680">
        <v>168</v>
      </c>
      <c r="O680">
        <v>6948</v>
      </c>
      <c r="P680" t="s">
        <v>243</v>
      </c>
      <c r="Q680" s="1">
        <v>45786.60756246528</v>
      </c>
      <c r="R680">
        <v>16.276</v>
      </c>
      <c r="S680">
        <v>6.9320000000000004</v>
      </c>
      <c r="T680">
        <v>2.3479999999999999</v>
      </c>
      <c r="U680">
        <v>2309</v>
      </c>
      <c r="V680">
        <v>0</v>
      </c>
      <c r="W680">
        <v>1040</v>
      </c>
      <c r="X680">
        <v>385</v>
      </c>
      <c r="Y680">
        <v>1</v>
      </c>
      <c r="Z680">
        <v>3</v>
      </c>
      <c r="AA680">
        <v>1</v>
      </c>
      <c r="AB680">
        <v>325</v>
      </c>
      <c r="AC680">
        <v>105</v>
      </c>
      <c r="AD680">
        <v>25.38</v>
      </c>
      <c r="AE680">
        <v>46.173048999999999</v>
      </c>
      <c r="AF680">
        <v>98.4</v>
      </c>
      <c r="AG680">
        <v>0.5</v>
      </c>
      <c r="AH680">
        <v>0.6</v>
      </c>
      <c r="AI680">
        <v>0.3</v>
      </c>
      <c r="AJ680">
        <v>0.2</v>
      </c>
      <c r="AK680">
        <v>0</v>
      </c>
      <c r="AL680">
        <v>0</v>
      </c>
      <c r="AM680">
        <v>2.06</v>
      </c>
      <c r="AN680">
        <v>60.323</v>
      </c>
      <c r="AO680">
        <v>0</v>
      </c>
      <c r="AP680">
        <v>45.040999999999997</v>
      </c>
      <c r="AQ680">
        <v>0.184</v>
      </c>
      <c r="AR680">
        <v>6.1440000000000001</v>
      </c>
      <c r="AS680">
        <v>18.431999999999999</v>
      </c>
      <c r="AT680">
        <v>37.72</v>
      </c>
      <c r="AU680">
        <v>0.192</v>
      </c>
      <c r="AV680">
        <v>0.23</v>
      </c>
      <c r="AW680">
        <v>0.115</v>
      </c>
      <c r="AX680">
        <v>7.6999999999999999E-2</v>
      </c>
      <c r="AY680">
        <v>0</v>
      </c>
      <c r="AZ680">
        <v>0</v>
      </c>
      <c r="BA680">
        <v>150</v>
      </c>
      <c r="BB680">
        <v>0</v>
      </c>
      <c r="BC680" t="s">
        <v>74</v>
      </c>
      <c r="BD680">
        <v>0</v>
      </c>
      <c r="BE680" t="s">
        <v>68</v>
      </c>
      <c r="BF680" t="s">
        <v>75</v>
      </c>
      <c r="BG680">
        <v>1.1399999999999999</v>
      </c>
      <c r="BH680">
        <v>0</v>
      </c>
      <c r="BI680" s="1">
        <v>45824.35942306713</v>
      </c>
      <c r="BJ680">
        <v>3.6</v>
      </c>
      <c r="BK680">
        <v>0.6522</v>
      </c>
      <c r="BL680" s="36">
        <f>HLOOKUP($A680,차량별코스!$E$1:$AZ$20,_xlfn.XLOOKUP(탕데이터!$I680,차량별코스!$D$2:$D$20,차량별코스!$A$2:$A$20),0)</f>
        <v>4</v>
      </c>
      <c r="BM680">
        <f t="shared" si="153"/>
        <v>2428.8009999999995</v>
      </c>
      <c r="BN680">
        <f t="shared" si="154"/>
        <v>573.90000000000009</v>
      </c>
      <c r="BO680">
        <f>IF(COUNTIFS($BL$2:$BL680,$BL680,$O$2:$O680,$O680,$G$2:$G680,$G680)=1,_xlfn.MAXIFS($BO$2:$BO679,$O$2:$O679,$O680,$G$2:$G679,$G680)+1,_xlfn.MAXIFS($BO$2:$BO679,$O$2:$O679,$O680,$G$2:$G679,$G680))</f>
        <v>5</v>
      </c>
      <c r="BP680">
        <f t="shared" si="155"/>
        <v>1232.056</v>
      </c>
      <c r="BQ680">
        <f t="shared" si="156"/>
        <v>11.545</v>
      </c>
      <c r="BR680">
        <f t="shared" si="157"/>
        <v>13.854000000000001</v>
      </c>
      <c r="BS680">
        <f t="shared" si="158"/>
        <v>6.9270000000000005</v>
      </c>
      <c r="BT680">
        <f t="shared" si="159"/>
        <v>4.6180000000000003</v>
      </c>
      <c r="BU680">
        <f t="shared" si="160"/>
        <v>0</v>
      </c>
      <c r="BV680">
        <f t="shared" si="161"/>
        <v>0</v>
      </c>
      <c r="BW680">
        <f t="shared" si="162"/>
        <v>1269</v>
      </c>
      <c r="BX680">
        <f t="shared" si="163"/>
        <v>6948</v>
      </c>
      <c r="BY680" t="str">
        <f t="shared" si="164"/>
        <v>직행1</v>
      </c>
      <c r="BZ680">
        <f t="shared" si="165"/>
        <v>4</v>
      </c>
    </row>
    <row r="681" spans="1:78" x14ac:dyDescent="0.3">
      <c r="A681" s="32">
        <f t="shared" si="166"/>
        <v>45815</v>
      </c>
      <c r="B681" s="1">
        <v>45815.721979166665</v>
      </c>
      <c r="C681" t="s">
        <v>60</v>
      </c>
      <c r="D681" t="s">
        <v>60</v>
      </c>
      <c r="E681" t="s">
        <v>60</v>
      </c>
      <c r="F681" t="s">
        <v>61</v>
      </c>
      <c r="G681" t="s">
        <v>62</v>
      </c>
      <c r="H681" t="s">
        <v>63</v>
      </c>
      <c r="I681" t="s">
        <v>82</v>
      </c>
      <c r="J681" t="s">
        <v>65</v>
      </c>
      <c r="K681" t="s">
        <v>66</v>
      </c>
      <c r="L681">
        <v>18</v>
      </c>
      <c r="M681">
        <v>8</v>
      </c>
      <c r="N681">
        <v>168</v>
      </c>
      <c r="O681">
        <v>6948</v>
      </c>
      <c r="P681" t="s">
        <v>243</v>
      </c>
      <c r="Q681" s="1">
        <v>45786.60756246528</v>
      </c>
      <c r="R681">
        <v>23.321000000000002</v>
      </c>
      <c r="S681">
        <v>8.5579999999999998</v>
      </c>
      <c r="T681">
        <v>2.7250000000000001</v>
      </c>
      <c r="U681">
        <v>2196</v>
      </c>
      <c r="V681">
        <v>318</v>
      </c>
      <c r="W681">
        <v>231</v>
      </c>
      <c r="X681">
        <v>657</v>
      </c>
      <c r="Y681">
        <v>1</v>
      </c>
      <c r="Z681">
        <v>9</v>
      </c>
      <c r="AA681">
        <v>0</v>
      </c>
      <c r="AB681">
        <v>0</v>
      </c>
      <c r="AC681">
        <v>90</v>
      </c>
      <c r="AD681">
        <v>38.229999999999997</v>
      </c>
      <c r="AE681">
        <v>50.974750999999998</v>
      </c>
      <c r="AF681">
        <v>97.6</v>
      </c>
      <c r="AG681">
        <v>0.4</v>
      </c>
      <c r="AH681">
        <v>1</v>
      </c>
      <c r="AI681">
        <v>0.9</v>
      </c>
      <c r="AJ681">
        <v>0.1</v>
      </c>
      <c r="AK681">
        <v>0</v>
      </c>
      <c r="AL681">
        <v>0</v>
      </c>
      <c r="AM681">
        <v>2.39</v>
      </c>
      <c r="AN681">
        <v>57</v>
      </c>
      <c r="AO681">
        <v>14.481</v>
      </c>
      <c r="AP681">
        <v>10.519</v>
      </c>
      <c r="AQ681">
        <v>0.25700000000000001</v>
      </c>
      <c r="AR681">
        <v>4.2880000000000003</v>
      </c>
      <c r="AS681">
        <v>38.591999999999999</v>
      </c>
      <c r="AT681">
        <v>34.159999999999997</v>
      </c>
      <c r="AU681">
        <v>0.14000000000000001</v>
      </c>
      <c r="AV681">
        <v>0.35</v>
      </c>
      <c r="AW681">
        <v>0.315</v>
      </c>
      <c r="AX681">
        <v>3.5000000000000003E-2</v>
      </c>
      <c r="AY681">
        <v>0</v>
      </c>
      <c r="AZ681">
        <v>0</v>
      </c>
      <c r="BA681">
        <v>228</v>
      </c>
      <c r="BB681">
        <v>0</v>
      </c>
      <c r="BC681" t="s">
        <v>74</v>
      </c>
      <c r="BD681">
        <v>0</v>
      </c>
      <c r="BE681" t="s">
        <v>68</v>
      </c>
      <c r="BF681" t="s">
        <v>75</v>
      </c>
      <c r="BG681">
        <v>1.1399999999999999</v>
      </c>
      <c r="BH681">
        <v>0</v>
      </c>
      <c r="BI681" s="1">
        <v>45824.35942306713</v>
      </c>
      <c r="BJ681">
        <v>3.6</v>
      </c>
      <c r="BK681">
        <v>0.75700000000000001</v>
      </c>
      <c r="BL681" s="36">
        <f>HLOOKUP($A681,차량별코스!$E$1:$AZ$20,_xlfn.XLOOKUP(탕데이터!$I681,차량별코스!$D$2:$D$20,차량별코스!$A$2:$A$20),0)</f>
        <v>4</v>
      </c>
      <c r="BM681">
        <f t="shared" si="153"/>
        <v>2428.8009999999995</v>
      </c>
      <c r="BN681">
        <f t="shared" si="154"/>
        <v>573.90000000000009</v>
      </c>
      <c r="BO681">
        <f>IF(COUNTIFS($BL$2:$BL681,$BL681,$O$2:$O681,$O681,$G$2:$G681,$G681)=1,_xlfn.MAXIFS($BO$2:$BO680,$O$2:$O680,$O681,$G$2:$G680,$G681)+1,_xlfn.MAXIFS($BO$2:$BO680,$O$2:$O680,$O681,$G$2:$G680,$G681))</f>
        <v>5</v>
      </c>
      <c r="BP681">
        <f t="shared" si="155"/>
        <v>1594.2959999999998</v>
      </c>
      <c r="BQ681">
        <f t="shared" si="156"/>
        <v>8.7840000000000007</v>
      </c>
      <c r="BR681">
        <f t="shared" si="157"/>
        <v>21.96</v>
      </c>
      <c r="BS681">
        <f t="shared" si="158"/>
        <v>19.764000000000003</v>
      </c>
      <c r="BT681">
        <f t="shared" si="159"/>
        <v>2.1960000000000002</v>
      </c>
      <c r="BU681">
        <f t="shared" si="160"/>
        <v>0</v>
      </c>
      <c r="BV681">
        <f t="shared" si="161"/>
        <v>0</v>
      </c>
      <c r="BW681">
        <f t="shared" si="162"/>
        <v>1646.9999999999998</v>
      </c>
      <c r="BX681">
        <f t="shared" si="163"/>
        <v>6948</v>
      </c>
      <c r="BY681" t="str">
        <f t="shared" si="164"/>
        <v>직행1</v>
      </c>
      <c r="BZ681">
        <f t="shared" si="165"/>
        <v>4</v>
      </c>
    </row>
    <row r="682" spans="1:78" x14ac:dyDescent="0.3">
      <c r="A682" s="32">
        <f t="shared" si="166"/>
        <v>45815</v>
      </c>
      <c r="B682" s="1">
        <v>45815.752523148149</v>
      </c>
      <c r="C682" t="s">
        <v>60</v>
      </c>
      <c r="D682" t="s">
        <v>60</v>
      </c>
      <c r="E682" t="s">
        <v>60</v>
      </c>
      <c r="F682" t="s">
        <v>61</v>
      </c>
      <c r="G682" t="s">
        <v>62</v>
      </c>
      <c r="H682" t="s">
        <v>63</v>
      </c>
      <c r="I682" t="s">
        <v>82</v>
      </c>
      <c r="J682" t="s">
        <v>65</v>
      </c>
      <c r="K682" t="s">
        <v>66</v>
      </c>
      <c r="L682">
        <v>18</v>
      </c>
      <c r="M682">
        <v>8</v>
      </c>
      <c r="N682">
        <v>168</v>
      </c>
      <c r="O682">
        <v>6948</v>
      </c>
      <c r="P682" t="s">
        <v>243</v>
      </c>
      <c r="Q682" s="1">
        <v>45786.60756246528</v>
      </c>
      <c r="R682">
        <v>66.433999999999997</v>
      </c>
      <c r="S682">
        <v>22.241</v>
      </c>
      <c r="T682">
        <v>2.9870000000000001</v>
      </c>
      <c r="U682">
        <v>5171</v>
      </c>
      <c r="V682">
        <v>77</v>
      </c>
      <c r="W682">
        <v>779</v>
      </c>
      <c r="X682">
        <v>1616</v>
      </c>
      <c r="Y682">
        <v>1</v>
      </c>
      <c r="Z682">
        <v>16</v>
      </c>
      <c r="AA682">
        <v>0</v>
      </c>
      <c r="AB682">
        <v>0</v>
      </c>
      <c r="AC682">
        <v>99</v>
      </c>
      <c r="AD682">
        <v>46.25</v>
      </c>
      <c r="AE682">
        <v>55.425775000000002</v>
      </c>
      <c r="AF682">
        <v>84.5</v>
      </c>
      <c r="AG682">
        <v>3</v>
      </c>
      <c r="AH682">
        <v>3.8</v>
      </c>
      <c r="AI682">
        <v>5.9</v>
      </c>
      <c r="AJ682">
        <v>2.8</v>
      </c>
      <c r="AK682">
        <v>0</v>
      </c>
      <c r="AL682">
        <v>0</v>
      </c>
      <c r="AM682">
        <v>2.62</v>
      </c>
      <c r="AN682">
        <v>56.514000000000003</v>
      </c>
      <c r="AO682">
        <v>1.4890000000000001</v>
      </c>
      <c r="AP682">
        <v>15.065</v>
      </c>
      <c r="AQ682">
        <v>0.24099999999999999</v>
      </c>
      <c r="AR682">
        <v>1.5049999999999999</v>
      </c>
      <c r="AS682">
        <v>24.084</v>
      </c>
      <c r="AT682">
        <v>71.825000000000003</v>
      </c>
      <c r="AU682">
        <v>2.5499999999999998</v>
      </c>
      <c r="AV682">
        <v>3.23</v>
      </c>
      <c r="AW682">
        <v>5.0149999999999997</v>
      </c>
      <c r="AX682">
        <v>2.38</v>
      </c>
      <c r="AY682">
        <v>0</v>
      </c>
      <c r="AZ682">
        <v>0</v>
      </c>
      <c r="BA682">
        <v>640</v>
      </c>
      <c r="BB682">
        <v>0</v>
      </c>
      <c r="BC682" t="s">
        <v>74</v>
      </c>
      <c r="BD682">
        <v>0</v>
      </c>
      <c r="BE682" t="s">
        <v>68</v>
      </c>
      <c r="BF682" t="s">
        <v>75</v>
      </c>
      <c r="BG682">
        <v>1.1399999999999999</v>
      </c>
      <c r="BH682">
        <v>0</v>
      </c>
      <c r="BI682" s="1">
        <v>45824.35942306713</v>
      </c>
      <c r="BJ682">
        <v>3.6</v>
      </c>
      <c r="BK682">
        <v>0.82969999999999999</v>
      </c>
      <c r="BL682" s="36">
        <f>HLOOKUP($A682,차량별코스!$E$1:$AZ$20,_xlfn.XLOOKUP(탕데이터!$I682,차량별코스!$D$2:$D$20,차량별코스!$A$2:$A$20),0)</f>
        <v>4</v>
      </c>
      <c r="BM682">
        <f t="shared" si="153"/>
        <v>2428.8009999999995</v>
      </c>
      <c r="BN682">
        <f t="shared" si="154"/>
        <v>573.90000000000009</v>
      </c>
      <c r="BO682">
        <f>IF(COUNTIFS($BL$2:$BL682,$BL682,$O$2:$O682,$O682,$G$2:$G682,$G682)=1,_xlfn.MAXIFS($BO$2:$BO681,$O$2:$O681,$O682,$G$2:$G681,$G682)+1,_xlfn.MAXIFS($BO$2:$BO681,$O$2:$O681,$O682,$G$2:$G681,$G682))</f>
        <v>5</v>
      </c>
      <c r="BP682">
        <f t="shared" si="155"/>
        <v>3513.4949999999999</v>
      </c>
      <c r="BQ682">
        <f t="shared" si="156"/>
        <v>155.13</v>
      </c>
      <c r="BR682">
        <f t="shared" si="157"/>
        <v>196.49799999999999</v>
      </c>
      <c r="BS682">
        <f t="shared" si="158"/>
        <v>305.089</v>
      </c>
      <c r="BT682">
        <f t="shared" si="159"/>
        <v>144.78799999999998</v>
      </c>
      <c r="BU682">
        <f t="shared" si="160"/>
        <v>0</v>
      </c>
      <c r="BV682">
        <f t="shared" si="161"/>
        <v>0</v>
      </c>
      <c r="BW682">
        <f t="shared" si="162"/>
        <v>4315</v>
      </c>
      <c r="BX682">
        <f t="shared" si="163"/>
        <v>6948</v>
      </c>
      <c r="BY682" t="str">
        <f t="shared" si="164"/>
        <v>직행1</v>
      </c>
      <c r="BZ682">
        <f t="shared" si="165"/>
        <v>4</v>
      </c>
    </row>
    <row r="683" spans="1:78" x14ac:dyDescent="0.3">
      <c r="A683" s="32">
        <f t="shared" si="166"/>
        <v>45816</v>
      </c>
      <c r="B683" s="1">
        <v>45816.312986111108</v>
      </c>
      <c r="C683" t="s">
        <v>60</v>
      </c>
      <c r="D683" t="s">
        <v>60</v>
      </c>
      <c r="E683" t="s">
        <v>60</v>
      </c>
      <c r="F683" t="s">
        <v>61</v>
      </c>
      <c r="G683" t="s">
        <v>62</v>
      </c>
      <c r="H683" t="s">
        <v>63</v>
      </c>
      <c r="I683" t="s">
        <v>82</v>
      </c>
      <c r="J683" t="s">
        <v>65</v>
      </c>
      <c r="K683" t="s">
        <v>66</v>
      </c>
      <c r="L683">
        <v>18</v>
      </c>
      <c r="M683">
        <v>8</v>
      </c>
      <c r="N683">
        <v>168</v>
      </c>
      <c r="O683">
        <v>6948</v>
      </c>
      <c r="P683" t="s">
        <v>243</v>
      </c>
      <c r="Q683" s="1">
        <v>45786.60756246528</v>
      </c>
      <c r="R683">
        <v>17.3</v>
      </c>
      <c r="S683">
        <v>5.5380000000000003</v>
      </c>
      <c r="T683">
        <v>3.1240000000000001</v>
      </c>
      <c r="U683">
        <v>1218</v>
      </c>
      <c r="V683">
        <v>89</v>
      </c>
      <c r="W683">
        <v>139</v>
      </c>
      <c r="X683">
        <v>394</v>
      </c>
      <c r="Y683">
        <v>0</v>
      </c>
      <c r="Z683">
        <v>7</v>
      </c>
      <c r="AA683">
        <v>0</v>
      </c>
      <c r="AB683">
        <v>0</v>
      </c>
      <c r="AC683">
        <v>100</v>
      </c>
      <c r="AD683">
        <v>51.13</v>
      </c>
      <c r="AE683">
        <v>62.909089999999999</v>
      </c>
      <c r="AF683">
        <v>96.2</v>
      </c>
      <c r="AG683">
        <v>0.4</v>
      </c>
      <c r="AH683">
        <v>0.7</v>
      </c>
      <c r="AI683">
        <v>1.4</v>
      </c>
      <c r="AJ683">
        <v>1.3</v>
      </c>
      <c r="AK683">
        <v>0</v>
      </c>
      <c r="AL683">
        <v>0</v>
      </c>
      <c r="AM683">
        <v>2.74</v>
      </c>
      <c r="AN683">
        <v>61.896999999999998</v>
      </c>
      <c r="AO683">
        <v>7.3070000000000004</v>
      </c>
      <c r="AP683">
        <v>11.412000000000001</v>
      </c>
      <c r="AQ683">
        <v>0.17299999999999999</v>
      </c>
      <c r="AR683">
        <v>0</v>
      </c>
      <c r="AS683">
        <v>40.462000000000003</v>
      </c>
      <c r="AT683">
        <v>19.239999999999998</v>
      </c>
      <c r="AU683">
        <v>0.08</v>
      </c>
      <c r="AV683">
        <v>0.14000000000000001</v>
      </c>
      <c r="AW683">
        <v>0.28000000000000003</v>
      </c>
      <c r="AX683">
        <v>0.26</v>
      </c>
      <c r="AY683">
        <v>0</v>
      </c>
      <c r="AZ683">
        <v>0</v>
      </c>
      <c r="BA683">
        <v>160</v>
      </c>
      <c r="BB683">
        <v>0</v>
      </c>
      <c r="BC683" t="s">
        <v>74</v>
      </c>
      <c r="BD683">
        <v>0</v>
      </c>
      <c r="BE683" t="s">
        <v>68</v>
      </c>
      <c r="BF683" t="s">
        <v>75</v>
      </c>
      <c r="BG683">
        <v>1.1399999999999999</v>
      </c>
      <c r="BH683">
        <v>0</v>
      </c>
      <c r="BI683" s="1">
        <v>45824.35942306713</v>
      </c>
      <c r="BJ683">
        <v>3.6</v>
      </c>
      <c r="BK683">
        <v>0.86770000000000003</v>
      </c>
      <c r="BL683" s="36">
        <f>HLOOKUP($A683,차량별코스!$E$1:$AZ$20,_xlfn.XLOOKUP(탕데이터!$I683,차량별코스!$D$2:$D$20,차량별코스!$A$2:$A$20),0)</f>
        <v>5</v>
      </c>
      <c r="BM683">
        <f t="shared" si="153"/>
        <v>2428.8009999999995</v>
      </c>
      <c r="BN683">
        <f t="shared" si="154"/>
        <v>753.30599999999993</v>
      </c>
      <c r="BO683">
        <f>IF(COUNTIFS($BL$2:$BL683,$BL683,$O$2:$O683,$O683,$G$2:$G683,$G683)=1,_xlfn.MAXIFS($BO$2:$BO682,$O$2:$O682,$O683,$G$2:$G682,$G683)+1,_xlfn.MAXIFS($BO$2:$BO682,$O$2:$O682,$O683,$G$2:$G682,$G683))</f>
        <v>5</v>
      </c>
      <c r="BP683">
        <f t="shared" si="155"/>
        <v>943.71600000000012</v>
      </c>
      <c r="BQ683">
        <f t="shared" si="156"/>
        <v>4.8719999999999999</v>
      </c>
      <c r="BR683">
        <f t="shared" si="157"/>
        <v>8.5259999999999998</v>
      </c>
      <c r="BS683">
        <f t="shared" si="158"/>
        <v>17.052</v>
      </c>
      <c r="BT683">
        <f t="shared" si="159"/>
        <v>15.834000000000001</v>
      </c>
      <c r="BU683">
        <f t="shared" si="160"/>
        <v>0</v>
      </c>
      <c r="BV683">
        <f t="shared" si="161"/>
        <v>0</v>
      </c>
      <c r="BW683">
        <f t="shared" si="162"/>
        <v>990</v>
      </c>
      <c r="BX683">
        <f t="shared" si="163"/>
        <v>6948</v>
      </c>
      <c r="BY683" t="str">
        <f t="shared" si="164"/>
        <v>직행1</v>
      </c>
      <c r="BZ683">
        <f t="shared" si="165"/>
        <v>5</v>
      </c>
    </row>
    <row r="684" spans="1:78" x14ac:dyDescent="0.3">
      <c r="A684" s="32">
        <f t="shared" si="166"/>
        <v>45816</v>
      </c>
      <c r="B684" s="1">
        <v>45816.343206018515</v>
      </c>
      <c r="C684" t="s">
        <v>60</v>
      </c>
      <c r="D684" t="s">
        <v>60</v>
      </c>
      <c r="E684" t="s">
        <v>60</v>
      </c>
      <c r="F684" t="s">
        <v>61</v>
      </c>
      <c r="G684" t="s">
        <v>62</v>
      </c>
      <c r="H684" t="s">
        <v>63</v>
      </c>
      <c r="I684" t="s">
        <v>82</v>
      </c>
      <c r="J684" t="s">
        <v>65</v>
      </c>
      <c r="K684" t="s">
        <v>66</v>
      </c>
      <c r="L684">
        <v>18</v>
      </c>
      <c r="M684">
        <v>8</v>
      </c>
      <c r="N684">
        <v>168</v>
      </c>
      <c r="O684">
        <v>6948</v>
      </c>
      <c r="P684" t="s">
        <v>243</v>
      </c>
      <c r="Q684" s="1">
        <v>45786.60756246528</v>
      </c>
      <c r="R684">
        <v>17.446000000000002</v>
      </c>
      <c r="S684">
        <v>4.1029999999999998</v>
      </c>
      <c r="T684">
        <v>4.2519999999999998</v>
      </c>
      <c r="U684">
        <v>1331</v>
      </c>
      <c r="V684">
        <v>29</v>
      </c>
      <c r="W684">
        <v>201</v>
      </c>
      <c r="X684">
        <v>418</v>
      </c>
      <c r="Y684">
        <v>0</v>
      </c>
      <c r="Z684">
        <v>1</v>
      </c>
      <c r="AA684">
        <v>0</v>
      </c>
      <c r="AB684">
        <v>0</v>
      </c>
      <c r="AC684">
        <v>108</v>
      </c>
      <c r="AD684">
        <v>47.19</v>
      </c>
      <c r="AE684">
        <v>57.044016999999997</v>
      </c>
      <c r="AF684">
        <v>97.2</v>
      </c>
      <c r="AG684">
        <v>0.4</v>
      </c>
      <c r="AH684">
        <v>0.7</v>
      </c>
      <c r="AI684">
        <v>1.1000000000000001</v>
      </c>
      <c r="AJ684">
        <v>0.5</v>
      </c>
      <c r="AK684">
        <v>0.1</v>
      </c>
      <c r="AL684">
        <v>0</v>
      </c>
      <c r="AM684">
        <v>3.73</v>
      </c>
      <c r="AN684">
        <v>38.938000000000002</v>
      </c>
      <c r="AO684">
        <v>2.1789999999999998</v>
      </c>
      <c r="AP684">
        <v>15.101000000000001</v>
      </c>
      <c r="AQ684">
        <v>0.22900000000000001</v>
      </c>
      <c r="AR684">
        <v>0</v>
      </c>
      <c r="AS684">
        <v>5.7320000000000002</v>
      </c>
      <c r="AT684">
        <v>21.06</v>
      </c>
      <c r="AU684">
        <v>8.6999999999999994E-2</v>
      </c>
      <c r="AV684">
        <v>0.152</v>
      </c>
      <c r="AW684">
        <v>0.23799999999999999</v>
      </c>
      <c r="AX684">
        <v>0.108</v>
      </c>
      <c r="AY684">
        <v>2.1999999999999999E-2</v>
      </c>
      <c r="AZ684">
        <v>0</v>
      </c>
      <c r="BA684">
        <v>159</v>
      </c>
      <c r="BB684">
        <v>0</v>
      </c>
      <c r="BC684" t="s">
        <v>74</v>
      </c>
      <c r="BD684">
        <v>0</v>
      </c>
      <c r="BE684" t="s">
        <v>68</v>
      </c>
      <c r="BF684" t="s">
        <v>75</v>
      </c>
      <c r="BG684">
        <v>1.1399999999999999</v>
      </c>
      <c r="BH684">
        <v>0</v>
      </c>
      <c r="BI684" s="1">
        <v>45824.35942306713</v>
      </c>
      <c r="BJ684">
        <v>3.6</v>
      </c>
      <c r="BK684">
        <v>1.1811</v>
      </c>
      <c r="BL684" s="36">
        <f>HLOOKUP($A684,차량별코스!$E$1:$AZ$20,_xlfn.XLOOKUP(탕데이터!$I684,차량별코스!$D$2:$D$20,차량별코스!$A$2:$A$20),0)</f>
        <v>5</v>
      </c>
      <c r="BM684">
        <f t="shared" si="153"/>
        <v>2428.8009999999995</v>
      </c>
      <c r="BN684">
        <f t="shared" si="154"/>
        <v>753.30599999999993</v>
      </c>
      <c r="BO684">
        <f>IF(COUNTIFS($BL$2:$BL684,$BL684,$O$2:$O684,$O684,$G$2:$G684,$G684)=1,_xlfn.MAXIFS($BO$2:$BO683,$O$2:$O683,$O684,$G$2:$G683,$G684)+1,_xlfn.MAXIFS($BO$2:$BO683,$O$2:$O683,$O684,$G$2:$G683,$G684))</f>
        <v>5</v>
      </c>
      <c r="BP684">
        <f t="shared" si="155"/>
        <v>1063.732</v>
      </c>
      <c r="BQ684">
        <f t="shared" si="156"/>
        <v>5.3239999999999998</v>
      </c>
      <c r="BR684">
        <f t="shared" si="157"/>
        <v>9.3169999999999984</v>
      </c>
      <c r="BS684">
        <f t="shared" si="158"/>
        <v>14.641000000000002</v>
      </c>
      <c r="BT684">
        <f t="shared" si="159"/>
        <v>6.6550000000000002</v>
      </c>
      <c r="BU684">
        <f t="shared" si="160"/>
        <v>1.331</v>
      </c>
      <c r="BV684">
        <f t="shared" si="161"/>
        <v>0</v>
      </c>
      <c r="BW684">
        <f t="shared" si="162"/>
        <v>1101</v>
      </c>
      <c r="BX684">
        <f t="shared" si="163"/>
        <v>6948</v>
      </c>
      <c r="BY684" t="str">
        <f t="shared" si="164"/>
        <v>직행1</v>
      </c>
      <c r="BZ684">
        <f t="shared" si="165"/>
        <v>5</v>
      </c>
    </row>
    <row r="685" spans="1:78" x14ac:dyDescent="0.3">
      <c r="A685" s="32">
        <f t="shared" si="166"/>
        <v>45816</v>
      </c>
      <c r="B685" s="1">
        <v>45816.36347222222</v>
      </c>
      <c r="C685" t="s">
        <v>60</v>
      </c>
      <c r="D685" t="s">
        <v>60</v>
      </c>
      <c r="E685" t="s">
        <v>60</v>
      </c>
      <c r="F685" t="s">
        <v>61</v>
      </c>
      <c r="G685" t="s">
        <v>62</v>
      </c>
      <c r="H685" t="s">
        <v>63</v>
      </c>
      <c r="I685" t="s">
        <v>82</v>
      </c>
      <c r="J685" t="s">
        <v>65</v>
      </c>
      <c r="K685" t="s">
        <v>66</v>
      </c>
      <c r="L685">
        <v>18</v>
      </c>
      <c r="M685">
        <v>8</v>
      </c>
      <c r="N685">
        <v>168</v>
      </c>
      <c r="O685">
        <v>6948</v>
      </c>
      <c r="P685" t="s">
        <v>243</v>
      </c>
      <c r="Q685" s="1">
        <v>45786.60756246528</v>
      </c>
      <c r="R685">
        <v>30.102</v>
      </c>
      <c r="S685">
        <v>7.86</v>
      </c>
      <c r="T685">
        <v>3.83</v>
      </c>
      <c r="U685">
        <v>2616</v>
      </c>
      <c r="V685">
        <v>95</v>
      </c>
      <c r="W685">
        <v>327</v>
      </c>
      <c r="X685">
        <v>987</v>
      </c>
      <c r="Y685">
        <v>0</v>
      </c>
      <c r="Z685">
        <v>7</v>
      </c>
      <c r="AA685">
        <v>0</v>
      </c>
      <c r="AB685">
        <v>0</v>
      </c>
      <c r="AC685">
        <v>97</v>
      </c>
      <c r="AD685">
        <v>41.42</v>
      </c>
      <c r="AE685">
        <v>49.392479999999999</v>
      </c>
      <c r="AF685">
        <v>94.2</v>
      </c>
      <c r="AG685">
        <v>1.3</v>
      </c>
      <c r="AH685">
        <v>2.9</v>
      </c>
      <c r="AI685">
        <v>1</v>
      </c>
      <c r="AJ685">
        <v>0.6</v>
      </c>
      <c r="AK685">
        <v>0</v>
      </c>
      <c r="AL685">
        <v>0</v>
      </c>
      <c r="AM685">
        <v>3.36</v>
      </c>
      <c r="AN685">
        <v>37.116999999999997</v>
      </c>
      <c r="AO685">
        <v>3.6309999999999998</v>
      </c>
      <c r="AP685">
        <v>12.5</v>
      </c>
      <c r="AQ685">
        <v>0.29899999999999999</v>
      </c>
      <c r="AR685">
        <v>0</v>
      </c>
      <c r="AS685">
        <v>23.254000000000001</v>
      </c>
      <c r="AT685">
        <v>40.82</v>
      </c>
      <c r="AU685">
        <v>0.56299999999999994</v>
      </c>
      <c r="AV685">
        <v>1.2569999999999999</v>
      </c>
      <c r="AW685">
        <v>0.433</v>
      </c>
      <c r="AX685">
        <v>0.26</v>
      </c>
      <c r="AY685">
        <v>0</v>
      </c>
      <c r="AZ685">
        <v>0</v>
      </c>
      <c r="BA685">
        <v>296</v>
      </c>
      <c r="BB685">
        <v>0</v>
      </c>
      <c r="BC685" t="s">
        <v>74</v>
      </c>
      <c r="BD685">
        <v>0</v>
      </c>
      <c r="BE685" t="s">
        <v>68</v>
      </c>
      <c r="BF685" t="s">
        <v>75</v>
      </c>
      <c r="BG685">
        <v>1.1399999999999999</v>
      </c>
      <c r="BH685">
        <v>0</v>
      </c>
      <c r="BI685" s="1">
        <v>45824.35942306713</v>
      </c>
      <c r="BJ685">
        <v>3.6</v>
      </c>
      <c r="BK685">
        <v>1.0638000000000001</v>
      </c>
      <c r="BL685" s="36">
        <f>HLOOKUP($A685,차량별코스!$E$1:$AZ$20,_xlfn.XLOOKUP(탕데이터!$I685,차량별코스!$D$2:$D$20,차량별코스!$A$2:$A$20),0)</f>
        <v>5</v>
      </c>
      <c r="BM685">
        <f t="shared" si="153"/>
        <v>2428.8009999999995</v>
      </c>
      <c r="BN685">
        <f t="shared" si="154"/>
        <v>753.30599999999993</v>
      </c>
      <c r="BO685">
        <f>IF(COUNTIFS($BL$2:$BL685,$BL685,$O$2:$O685,$O685,$G$2:$G685,$G685)=1,_xlfn.MAXIFS($BO$2:$BO684,$O$2:$O684,$O685,$G$2:$G684,$G685)+1,_xlfn.MAXIFS($BO$2:$BO684,$O$2:$O684,$O685,$G$2:$G684,$G685))</f>
        <v>5</v>
      </c>
      <c r="BP685">
        <f t="shared" si="155"/>
        <v>2042.2719999999999</v>
      </c>
      <c r="BQ685">
        <f t="shared" si="156"/>
        <v>34.008000000000003</v>
      </c>
      <c r="BR685">
        <f t="shared" si="157"/>
        <v>75.86399999999999</v>
      </c>
      <c r="BS685">
        <f t="shared" si="158"/>
        <v>26.16</v>
      </c>
      <c r="BT685">
        <f t="shared" si="159"/>
        <v>15.696</v>
      </c>
      <c r="BU685">
        <f t="shared" si="160"/>
        <v>0</v>
      </c>
      <c r="BV685">
        <f t="shared" si="161"/>
        <v>0</v>
      </c>
      <c r="BW685">
        <f t="shared" si="162"/>
        <v>2193.9999999999995</v>
      </c>
      <c r="BX685">
        <f t="shared" si="163"/>
        <v>6948</v>
      </c>
      <c r="BY685" t="str">
        <f t="shared" si="164"/>
        <v>직행1</v>
      </c>
      <c r="BZ685">
        <f t="shared" si="165"/>
        <v>5</v>
      </c>
    </row>
    <row r="686" spans="1:78" x14ac:dyDescent="0.3">
      <c r="A686" s="32">
        <f t="shared" si="166"/>
        <v>45816</v>
      </c>
      <c r="B686" s="1">
        <v>45816.408912037034</v>
      </c>
      <c r="C686" t="s">
        <v>60</v>
      </c>
      <c r="D686" t="s">
        <v>60</v>
      </c>
      <c r="E686" t="s">
        <v>60</v>
      </c>
      <c r="F686" t="s">
        <v>61</v>
      </c>
      <c r="G686" t="s">
        <v>62</v>
      </c>
      <c r="H686" t="s">
        <v>63</v>
      </c>
      <c r="I686" t="s">
        <v>82</v>
      </c>
      <c r="J686" t="s">
        <v>65</v>
      </c>
      <c r="K686" t="s">
        <v>66</v>
      </c>
      <c r="L686">
        <v>18</v>
      </c>
      <c r="M686">
        <v>8</v>
      </c>
      <c r="N686">
        <v>168</v>
      </c>
      <c r="O686">
        <v>6948</v>
      </c>
      <c r="P686" t="s">
        <v>243</v>
      </c>
      <c r="Q686" s="1">
        <v>45786.60756246528</v>
      </c>
      <c r="R686">
        <v>60.517000000000003</v>
      </c>
      <c r="S686">
        <v>22.785</v>
      </c>
      <c r="T686">
        <v>2.6560000000000001</v>
      </c>
      <c r="U686">
        <v>5011</v>
      </c>
      <c r="V686">
        <v>61</v>
      </c>
      <c r="W686">
        <v>950</v>
      </c>
      <c r="X686">
        <v>1233</v>
      </c>
      <c r="Y686">
        <v>1</v>
      </c>
      <c r="Z686">
        <v>26</v>
      </c>
      <c r="AA686">
        <v>0</v>
      </c>
      <c r="AB686">
        <v>0</v>
      </c>
      <c r="AC686">
        <v>108</v>
      </c>
      <c r="AD686">
        <v>43.48</v>
      </c>
      <c r="AE686">
        <v>54.465255999999997</v>
      </c>
      <c r="AF686">
        <v>94.6</v>
      </c>
      <c r="AG686">
        <v>1.1000000000000001</v>
      </c>
      <c r="AH686">
        <v>1.8</v>
      </c>
      <c r="AI686">
        <v>1.1000000000000001</v>
      </c>
      <c r="AJ686">
        <v>1.3</v>
      </c>
      <c r="AK686">
        <v>0.1</v>
      </c>
      <c r="AL686">
        <v>0</v>
      </c>
      <c r="AM686">
        <v>2.33</v>
      </c>
      <c r="AN686">
        <v>63.154000000000003</v>
      </c>
      <c r="AO686">
        <v>1.2170000000000001</v>
      </c>
      <c r="AP686">
        <v>18.957999999999998</v>
      </c>
      <c r="AQ686">
        <v>0.19800000000000001</v>
      </c>
      <c r="AR686">
        <v>1.6519999999999999</v>
      </c>
      <c r="AS686">
        <v>42.963000000000001</v>
      </c>
      <c r="AT686">
        <v>78.832999999999998</v>
      </c>
      <c r="AU686">
        <v>0.91700000000000004</v>
      </c>
      <c r="AV686">
        <v>1.5</v>
      </c>
      <c r="AW686">
        <v>0.91700000000000004</v>
      </c>
      <c r="AX686">
        <v>1.083</v>
      </c>
      <c r="AY686">
        <v>8.3000000000000004E-2</v>
      </c>
      <c r="AZ686">
        <v>0</v>
      </c>
      <c r="BA686">
        <v>590</v>
      </c>
      <c r="BB686">
        <v>0</v>
      </c>
      <c r="BC686" t="s">
        <v>74</v>
      </c>
      <c r="BD686">
        <v>0</v>
      </c>
      <c r="BE686" t="s">
        <v>68</v>
      </c>
      <c r="BF686" t="s">
        <v>75</v>
      </c>
      <c r="BG686">
        <v>1.1399999999999999</v>
      </c>
      <c r="BH686">
        <v>0</v>
      </c>
      <c r="BI686" s="1">
        <v>45824.35942306713</v>
      </c>
      <c r="BJ686">
        <v>3.6</v>
      </c>
      <c r="BK686">
        <v>0.73780000000000001</v>
      </c>
      <c r="BL686" s="36">
        <f>HLOOKUP($A686,차량별코스!$E$1:$AZ$20,_xlfn.XLOOKUP(탕데이터!$I686,차량별코스!$D$2:$D$20,차량별코스!$A$2:$A$20),0)</f>
        <v>5</v>
      </c>
      <c r="BM686">
        <f t="shared" si="153"/>
        <v>2428.8009999999995</v>
      </c>
      <c r="BN686">
        <f t="shared" si="154"/>
        <v>753.30599999999993</v>
      </c>
      <c r="BO686">
        <f>IF(COUNTIFS($BL$2:$BL686,$BL686,$O$2:$O686,$O686,$G$2:$G686,$G686)=1,_xlfn.MAXIFS($BO$2:$BO685,$O$2:$O685,$O686,$G$2:$G685,$G686)+1,_xlfn.MAXIFS($BO$2:$BO685,$O$2:$O685,$O686,$G$2:$G685,$G686))</f>
        <v>5</v>
      </c>
      <c r="BP686">
        <f t="shared" si="155"/>
        <v>3729.4059999999999</v>
      </c>
      <c r="BQ686">
        <f t="shared" si="156"/>
        <v>55.121000000000002</v>
      </c>
      <c r="BR686">
        <f t="shared" si="157"/>
        <v>90.198000000000008</v>
      </c>
      <c r="BS686">
        <f t="shared" si="158"/>
        <v>55.121000000000002</v>
      </c>
      <c r="BT686">
        <f t="shared" si="159"/>
        <v>65.143000000000001</v>
      </c>
      <c r="BU686">
        <f t="shared" si="160"/>
        <v>5.0110000000000001</v>
      </c>
      <c r="BV686">
        <f t="shared" si="161"/>
        <v>0</v>
      </c>
      <c r="BW686">
        <f t="shared" si="162"/>
        <v>4000</v>
      </c>
      <c r="BX686">
        <f t="shared" si="163"/>
        <v>6948</v>
      </c>
      <c r="BY686" t="str">
        <f t="shared" si="164"/>
        <v>직행1</v>
      </c>
      <c r="BZ686">
        <f t="shared" si="165"/>
        <v>5</v>
      </c>
    </row>
    <row r="687" spans="1:78" x14ac:dyDescent="0.3">
      <c r="A687" s="32">
        <f t="shared" si="166"/>
        <v>45816</v>
      </c>
      <c r="B687" s="1">
        <v>45816.525289351855</v>
      </c>
      <c r="C687" t="s">
        <v>60</v>
      </c>
      <c r="D687" t="s">
        <v>60</v>
      </c>
      <c r="E687" t="s">
        <v>60</v>
      </c>
      <c r="F687" t="s">
        <v>61</v>
      </c>
      <c r="G687" t="s">
        <v>62</v>
      </c>
      <c r="H687" t="s">
        <v>63</v>
      </c>
      <c r="I687" t="s">
        <v>82</v>
      </c>
      <c r="J687" t="s">
        <v>65</v>
      </c>
      <c r="K687" t="s">
        <v>66</v>
      </c>
      <c r="L687">
        <v>18</v>
      </c>
      <c r="M687">
        <v>8</v>
      </c>
      <c r="N687">
        <v>168</v>
      </c>
      <c r="O687">
        <v>6948</v>
      </c>
      <c r="P687" t="s">
        <v>243</v>
      </c>
      <c r="Q687" s="1">
        <v>45786.60756246528</v>
      </c>
      <c r="R687">
        <v>60.203000000000003</v>
      </c>
      <c r="S687">
        <v>22.760999999999999</v>
      </c>
      <c r="T687">
        <v>2.645</v>
      </c>
      <c r="U687">
        <v>6103</v>
      </c>
      <c r="V687">
        <v>306</v>
      </c>
      <c r="W687">
        <v>1785</v>
      </c>
      <c r="X687">
        <v>1380</v>
      </c>
      <c r="Y687">
        <v>2</v>
      </c>
      <c r="Z687">
        <v>13</v>
      </c>
      <c r="AA687">
        <v>2</v>
      </c>
      <c r="AB687">
        <v>344</v>
      </c>
      <c r="AC687">
        <v>108</v>
      </c>
      <c r="AD687">
        <v>35.51</v>
      </c>
      <c r="AE687">
        <v>54.020659000000002</v>
      </c>
      <c r="AF687">
        <v>86.7</v>
      </c>
      <c r="AG687">
        <v>3.1</v>
      </c>
      <c r="AH687">
        <v>3.5</v>
      </c>
      <c r="AI687">
        <v>3.5</v>
      </c>
      <c r="AJ687">
        <v>2.9</v>
      </c>
      <c r="AK687">
        <v>0.3</v>
      </c>
      <c r="AL687">
        <v>0</v>
      </c>
      <c r="AM687">
        <v>2.3199999999999998</v>
      </c>
      <c r="AN687">
        <v>62.975000000000001</v>
      </c>
      <c r="AO687">
        <v>5.0140000000000002</v>
      </c>
      <c r="AP687">
        <v>29.248000000000001</v>
      </c>
      <c r="AQ687">
        <v>0.216</v>
      </c>
      <c r="AR687">
        <v>3.3220000000000001</v>
      </c>
      <c r="AS687">
        <v>21.594000000000001</v>
      </c>
      <c r="AT687">
        <v>88.144999999999996</v>
      </c>
      <c r="AU687">
        <v>3.1520000000000001</v>
      </c>
      <c r="AV687">
        <v>3.5579999999999998</v>
      </c>
      <c r="AW687">
        <v>3.5579999999999998</v>
      </c>
      <c r="AX687">
        <v>2.948</v>
      </c>
      <c r="AY687">
        <v>0.30499999999999999</v>
      </c>
      <c r="AZ687">
        <v>0</v>
      </c>
      <c r="BA687">
        <v>586</v>
      </c>
      <c r="BB687">
        <v>0</v>
      </c>
      <c r="BC687" t="s">
        <v>74</v>
      </c>
      <c r="BD687">
        <v>0</v>
      </c>
      <c r="BE687" t="s">
        <v>68</v>
      </c>
      <c r="BF687" t="s">
        <v>75</v>
      </c>
      <c r="BG687">
        <v>1.1399999999999999</v>
      </c>
      <c r="BH687">
        <v>0</v>
      </c>
      <c r="BI687" s="1">
        <v>45824.35942306713</v>
      </c>
      <c r="BJ687">
        <v>3.6</v>
      </c>
      <c r="BK687">
        <v>0.73470000000000002</v>
      </c>
      <c r="BL687" s="36">
        <f>HLOOKUP($A687,차량별코스!$E$1:$AZ$20,_xlfn.XLOOKUP(탕데이터!$I687,차량별코스!$D$2:$D$20,차량별코스!$A$2:$A$20),0)</f>
        <v>5</v>
      </c>
      <c r="BM687">
        <f t="shared" si="153"/>
        <v>2428.8009999999995</v>
      </c>
      <c r="BN687">
        <f t="shared" si="154"/>
        <v>753.30599999999993</v>
      </c>
      <c r="BO687">
        <f>IF(COUNTIFS($BL$2:$BL687,$BL687,$O$2:$O687,$O687,$G$2:$G687,$G687)=1,_xlfn.MAXIFS($BO$2:$BO686,$O$2:$O686,$O687,$G$2:$G686,$G687)+1,_xlfn.MAXIFS($BO$2:$BO686,$O$2:$O686,$O687,$G$2:$G686,$G687))</f>
        <v>5</v>
      </c>
      <c r="BP687">
        <f t="shared" si="155"/>
        <v>3200.3010000000004</v>
      </c>
      <c r="BQ687">
        <f t="shared" si="156"/>
        <v>189.19300000000001</v>
      </c>
      <c r="BR687">
        <f t="shared" si="157"/>
        <v>213.60500000000002</v>
      </c>
      <c r="BS687">
        <f t="shared" si="158"/>
        <v>213.60500000000002</v>
      </c>
      <c r="BT687">
        <f t="shared" si="159"/>
        <v>176.98699999999999</v>
      </c>
      <c r="BU687">
        <f t="shared" si="160"/>
        <v>18.309000000000001</v>
      </c>
      <c r="BV687">
        <f t="shared" si="161"/>
        <v>0</v>
      </c>
      <c r="BW687">
        <f t="shared" si="162"/>
        <v>4012.0000000000009</v>
      </c>
      <c r="BX687">
        <f t="shared" si="163"/>
        <v>6948</v>
      </c>
      <c r="BY687" t="str">
        <f t="shared" si="164"/>
        <v>직행1</v>
      </c>
      <c r="BZ687">
        <f t="shared" si="165"/>
        <v>5</v>
      </c>
    </row>
    <row r="688" spans="1:78" x14ac:dyDescent="0.3">
      <c r="A688" s="32">
        <f t="shared" si="166"/>
        <v>45816</v>
      </c>
      <c r="B688" s="1">
        <v>45816.65042824074</v>
      </c>
      <c r="C688" t="s">
        <v>60</v>
      </c>
      <c r="D688" t="s">
        <v>60</v>
      </c>
      <c r="E688" t="s">
        <v>60</v>
      </c>
      <c r="F688" t="s">
        <v>61</v>
      </c>
      <c r="G688" t="s">
        <v>62</v>
      </c>
      <c r="H688" t="s">
        <v>63</v>
      </c>
      <c r="I688" t="s">
        <v>82</v>
      </c>
      <c r="J688" t="s">
        <v>65</v>
      </c>
      <c r="K688" t="s">
        <v>66</v>
      </c>
      <c r="L688">
        <v>18</v>
      </c>
      <c r="M688">
        <v>8</v>
      </c>
      <c r="N688">
        <v>168</v>
      </c>
      <c r="O688">
        <v>6948</v>
      </c>
      <c r="P688" t="s">
        <v>243</v>
      </c>
      <c r="Q688" s="1">
        <v>45786.60756246528</v>
      </c>
      <c r="R688">
        <v>67.611000000000004</v>
      </c>
      <c r="S688">
        <v>34.478000000000002</v>
      </c>
      <c r="T688">
        <v>1.9610000000000001</v>
      </c>
      <c r="U688">
        <v>8832</v>
      </c>
      <c r="V688">
        <v>436</v>
      </c>
      <c r="W688">
        <v>3515</v>
      </c>
      <c r="X688">
        <v>1656</v>
      </c>
      <c r="Y688">
        <v>1</v>
      </c>
      <c r="Z688">
        <v>52</v>
      </c>
      <c r="AA688">
        <v>2</v>
      </c>
      <c r="AB688">
        <v>1611</v>
      </c>
      <c r="AC688">
        <v>105</v>
      </c>
      <c r="AD688">
        <v>27.56</v>
      </c>
      <c r="AE688">
        <v>49.866723999999998</v>
      </c>
      <c r="AF688">
        <v>93.9</v>
      </c>
      <c r="AG688">
        <v>1.5</v>
      </c>
      <c r="AH688">
        <v>2.2000000000000002</v>
      </c>
      <c r="AI688">
        <v>1.8</v>
      </c>
      <c r="AJ688">
        <v>0.7</v>
      </c>
      <c r="AK688">
        <v>0</v>
      </c>
      <c r="AL688">
        <v>0</v>
      </c>
      <c r="AM688">
        <v>1.72</v>
      </c>
      <c r="AN688">
        <v>79.853999999999999</v>
      </c>
      <c r="AO688">
        <v>4.9370000000000003</v>
      </c>
      <c r="AP688">
        <v>39.798000000000002</v>
      </c>
      <c r="AQ688">
        <v>0.23699999999999999</v>
      </c>
      <c r="AR688">
        <v>1.4790000000000001</v>
      </c>
      <c r="AS688">
        <v>76.911000000000001</v>
      </c>
      <c r="AT688">
        <v>137.72</v>
      </c>
      <c r="AU688">
        <v>2.2000000000000002</v>
      </c>
      <c r="AV688">
        <v>3.2269999999999999</v>
      </c>
      <c r="AW688">
        <v>2.64</v>
      </c>
      <c r="AX688">
        <v>1.0269999999999999</v>
      </c>
      <c r="AY688">
        <v>0</v>
      </c>
      <c r="AZ688">
        <v>0</v>
      </c>
      <c r="BA688">
        <v>661</v>
      </c>
      <c r="BB688">
        <v>0</v>
      </c>
      <c r="BC688" t="s">
        <v>74</v>
      </c>
      <c r="BD688">
        <v>0</v>
      </c>
      <c r="BE688" t="s">
        <v>68</v>
      </c>
      <c r="BF688" t="s">
        <v>75</v>
      </c>
      <c r="BG688">
        <v>1.1399999999999999</v>
      </c>
      <c r="BH688">
        <v>0</v>
      </c>
      <c r="BI688" s="1">
        <v>45824.35942306713</v>
      </c>
      <c r="BJ688">
        <v>3.6</v>
      </c>
      <c r="BK688">
        <v>0.54469999999999996</v>
      </c>
      <c r="BL688" s="36">
        <f>HLOOKUP($A688,차량별코스!$E$1:$AZ$20,_xlfn.XLOOKUP(탕데이터!$I688,차량별코스!$D$2:$D$20,차량별코스!$A$2:$A$20),0)</f>
        <v>5</v>
      </c>
      <c r="BM688">
        <f t="shared" si="153"/>
        <v>2428.8009999999995</v>
      </c>
      <c r="BN688">
        <f t="shared" si="154"/>
        <v>753.30599999999993</v>
      </c>
      <c r="BO688">
        <f>IF(COUNTIFS($BL$2:$BL688,$BL688,$O$2:$O688,$O688,$G$2:$G688,$G688)=1,_xlfn.MAXIFS($BO$2:$BO687,$O$2:$O687,$O688,$G$2:$G687,$G688)+1,_xlfn.MAXIFS($BO$2:$BO687,$O$2:$O687,$O688,$G$2:$G687,$G688))</f>
        <v>5</v>
      </c>
      <c r="BP688">
        <f t="shared" si="155"/>
        <v>4342.2479999999996</v>
      </c>
      <c r="BQ688">
        <f t="shared" si="156"/>
        <v>132.47999999999999</v>
      </c>
      <c r="BR688">
        <f t="shared" si="157"/>
        <v>194.30400000000003</v>
      </c>
      <c r="BS688">
        <f t="shared" si="158"/>
        <v>158.97600000000003</v>
      </c>
      <c r="BT688">
        <f t="shared" si="159"/>
        <v>61.823999999999991</v>
      </c>
      <c r="BU688">
        <f t="shared" si="160"/>
        <v>0</v>
      </c>
      <c r="BV688">
        <f t="shared" si="161"/>
        <v>0</v>
      </c>
      <c r="BW688">
        <f t="shared" si="162"/>
        <v>4889.8319999999985</v>
      </c>
      <c r="BX688">
        <f t="shared" si="163"/>
        <v>6948</v>
      </c>
      <c r="BY688" t="str">
        <f t="shared" si="164"/>
        <v>직행1</v>
      </c>
      <c r="BZ688">
        <f t="shared" si="165"/>
        <v>5</v>
      </c>
    </row>
    <row r="689" spans="1:78" x14ac:dyDescent="0.3">
      <c r="A689" s="32">
        <f t="shared" si="166"/>
        <v>45816</v>
      </c>
      <c r="B689" s="1">
        <v>45816.820659722223</v>
      </c>
      <c r="C689" t="s">
        <v>60</v>
      </c>
      <c r="D689" t="s">
        <v>60</v>
      </c>
      <c r="E689" t="s">
        <v>60</v>
      </c>
      <c r="F689" t="s">
        <v>61</v>
      </c>
      <c r="G689" t="s">
        <v>62</v>
      </c>
      <c r="H689" t="s">
        <v>63</v>
      </c>
      <c r="I689" t="s">
        <v>82</v>
      </c>
      <c r="J689" t="s">
        <v>65</v>
      </c>
      <c r="K689" t="s">
        <v>66</v>
      </c>
      <c r="L689">
        <v>18</v>
      </c>
      <c r="M689">
        <v>8</v>
      </c>
      <c r="N689">
        <v>168</v>
      </c>
      <c r="O689">
        <v>6948</v>
      </c>
      <c r="P689" t="s">
        <v>243</v>
      </c>
      <c r="Q689" s="1">
        <v>45786.60756246528</v>
      </c>
      <c r="R689">
        <v>16.236999999999998</v>
      </c>
      <c r="S689">
        <v>6.88</v>
      </c>
      <c r="T689">
        <v>2.36</v>
      </c>
      <c r="U689">
        <v>2066</v>
      </c>
      <c r="V689">
        <v>118</v>
      </c>
      <c r="W689">
        <v>663</v>
      </c>
      <c r="X689">
        <v>381</v>
      </c>
      <c r="Y689">
        <v>0</v>
      </c>
      <c r="Z689">
        <v>2</v>
      </c>
      <c r="AA689">
        <v>1</v>
      </c>
      <c r="AB689">
        <v>50</v>
      </c>
      <c r="AC689">
        <v>100</v>
      </c>
      <c r="AD689">
        <v>28.29</v>
      </c>
      <c r="AE689">
        <v>45.488799999999998</v>
      </c>
      <c r="AF689">
        <v>87.6</v>
      </c>
      <c r="AG689">
        <v>3.8</v>
      </c>
      <c r="AH689">
        <v>4.3</v>
      </c>
      <c r="AI689">
        <v>2</v>
      </c>
      <c r="AJ689">
        <v>2.2999999999999998</v>
      </c>
      <c r="AK689">
        <v>0</v>
      </c>
      <c r="AL689">
        <v>0</v>
      </c>
      <c r="AM689">
        <v>2.0699999999999998</v>
      </c>
      <c r="AN689">
        <v>58.918999999999997</v>
      </c>
      <c r="AO689">
        <v>5.7110000000000003</v>
      </c>
      <c r="AP689">
        <v>32.091000000000001</v>
      </c>
      <c r="AQ689">
        <v>0.185</v>
      </c>
      <c r="AR689">
        <v>0</v>
      </c>
      <c r="AS689">
        <v>12.318</v>
      </c>
      <c r="AT689">
        <v>29.2</v>
      </c>
      <c r="AU689">
        <v>1.2669999999999999</v>
      </c>
      <c r="AV689">
        <v>1.4330000000000001</v>
      </c>
      <c r="AW689">
        <v>0.66700000000000004</v>
      </c>
      <c r="AX689">
        <v>0.76700000000000002</v>
      </c>
      <c r="AY689">
        <v>0</v>
      </c>
      <c r="AZ689">
        <v>0</v>
      </c>
      <c r="BA689">
        <v>145</v>
      </c>
      <c r="BB689">
        <v>0</v>
      </c>
      <c r="BC689" t="s">
        <v>74</v>
      </c>
      <c r="BD689">
        <v>0</v>
      </c>
      <c r="BE689" t="s">
        <v>68</v>
      </c>
      <c r="BF689" t="s">
        <v>75</v>
      </c>
      <c r="BG689">
        <v>1.1399999999999999</v>
      </c>
      <c r="BH689">
        <v>0</v>
      </c>
      <c r="BI689" s="1">
        <v>45824.35942306713</v>
      </c>
      <c r="BJ689">
        <v>3.6</v>
      </c>
      <c r="BK689">
        <v>0.65559999999999996</v>
      </c>
      <c r="BL689" s="36">
        <f>HLOOKUP($A689,차량별코스!$E$1:$AZ$20,_xlfn.XLOOKUP(탕데이터!$I689,차량별코스!$D$2:$D$20,차량별코스!$A$2:$A$20),0)</f>
        <v>5</v>
      </c>
      <c r="BM689">
        <f t="shared" si="153"/>
        <v>2428.8009999999995</v>
      </c>
      <c r="BN689">
        <f t="shared" si="154"/>
        <v>753.30599999999993</v>
      </c>
      <c r="BO689">
        <f>IF(COUNTIFS($BL$2:$BL689,$BL689,$O$2:$O689,$O689,$G$2:$G689,$G689)=1,_xlfn.MAXIFS($BO$2:$BO688,$O$2:$O688,$O689,$G$2:$G688,$G689)+1,_xlfn.MAXIFS($BO$2:$BO688,$O$2:$O688,$O689,$G$2:$G688,$G689))</f>
        <v>5</v>
      </c>
      <c r="BP689">
        <f t="shared" si="155"/>
        <v>1028.8159999999998</v>
      </c>
      <c r="BQ689">
        <f t="shared" si="156"/>
        <v>78.507999999999996</v>
      </c>
      <c r="BR689">
        <f t="shared" si="157"/>
        <v>88.837999999999994</v>
      </c>
      <c r="BS689">
        <f t="shared" si="158"/>
        <v>41.32</v>
      </c>
      <c r="BT689">
        <f t="shared" si="159"/>
        <v>47.518000000000001</v>
      </c>
      <c r="BU689">
        <f t="shared" si="160"/>
        <v>0</v>
      </c>
      <c r="BV689">
        <f t="shared" si="161"/>
        <v>0</v>
      </c>
      <c r="BW689">
        <f t="shared" si="162"/>
        <v>1284.9999999999998</v>
      </c>
      <c r="BX689">
        <f t="shared" si="163"/>
        <v>6948</v>
      </c>
      <c r="BY689" t="str">
        <f t="shared" si="164"/>
        <v>직행1</v>
      </c>
      <c r="BZ689">
        <f t="shared" si="165"/>
        <v>5</v>
      </c>
    </row>
    <row r="690" spans="1:78" x14ac:dyDescent="0.3">
      <c r="A690" s="32">
        <f t="shared" si="166"/>
        <v>45816</v>
      </c>
      <c r="B690" s="1">
        <v>45816.848645833335</v>
      </c>
      <c r="C690" t="s">
        <v>60</v>
      </c>
      <c r="D690" t="s">
        <v>60</v>
      </c>
      <c r="E690" t="s">
        <v>60</v>
      </c>
      <c r="F690" t="s">
        <v>61</v>
      </c>
      <c r="G690" t="s">
        <v>62</v>
      </c>
      <c r="H690" t="s">
        <v>63</v>
      </c>
      <c r="I690" t="s">
        <v>82</v>
      </c>
      <c r="J690" t="s">
        <v>65</v>
      </c>
      <c r="K690" t="s">
        <v>66</v>
      </c>
      <c r="L690">
        <v>18</v>
      </c>
      <c r="M690">
        <v>8</v>
      </c>
      <c r="N690">
        <v>168</v>
      </c>
      <c r="O690">
        <v>6948</v>
      </c>
      <c r="P690" t="s">
        <v>243</v>
      </c>
      <c r="Q690" s="1">
        <v>45786.60756246528</v>
      </c>
      <c r="R690">
        <v>23.327999999999999</v>
      </c>
      <c r="S690">
        <v>8.8970000000000002</v>
      </c>
      <c r="T690">
        <v>2.6219999999999999</v>
      </c>
      <c r="U690">
        <v>2328</v>
      </c>
      <c r="V690">
        <v>172</v>
      </c>
      <c r="W690">
        <v>388</v>
      </c>
      <c r="X690">
        <v>582</v>
      </c>
      <c r="Y690">
        <v>2</v>
      </c>
      <c r="Z690">
        <v>10</v>
      </c>
      <c r="AA690">
        <v>0</v>
      </c>
      <c r="AB690">
        <v>0</v>
      </c>
      <c r="AC690">
        <v>94</v>
      </c>
      <c r="AD690">
        <v>36.07</v>
      </c>
      <c r="AE690">
        <v>47.500366</v>
      </c>
      <c r="AF690">
        <v>92.1</v>
      </c>
      <c r="AG690">
        <v>1.6</v>
      </c>
      <c r="AH690">
        <v>3.5</v>
      </c>
      <c r="AI690">
        <v>2.8</v>
      </c>
      <c r="AJ690">
        <v>0.1</v>
      </c>
      <c r="AK690">
        <v>0</v>
      </c>
      <c r="AL690">
        <v>0</v>
      </c>
      <c r="AM690">
        <v>2.2999999999999998</v>
      </c>
      <c r="AN690">
        <v>54.887</v>
      </c>
      <c r="AO690">
        <v>7.3879999999999999</v>
      </c>
      <c r="AP690">
        <v>16.667000000000002</v>
      </c>
      <c r="AQ690">
        <v>0.214</v>
      </c>
      <c r="AR690">
        <v>8.5730000000000004</v>
      </c>
      <c r="AS690">
        <v>42.866999999999997</v>
      </c>
      <c r="AT690">
        <v>35.305</v>
      </c>
      <c r="AU690">
        <v>0.61299999999999999</v>
      </c>
      <c r="AV690">
        <v>1.3420000000000001</v>
      </c>
      <c r="AW690">
        <v>1.073</v>
      </c>
      <c r="AX690">
        <v>3.7999999999999999E-2</v>
      </c>
      <c r="AY690">
        <v>0</v>
      </c>
      <c r="AZ690">
        <v>0</v>
      </c>
      <c r="BA690">
        <v>228</v>
      </c>
      <c r="BB690">
        <v>0</v>
      </c>
      <c r="BC690" t="s">
        <v>74</v>
      </c>
      <c r="BD690">
        <v>0</v>
      </c>
      <c r="BE690" t="s">
        <v>68</v>
      </c>
      <c r="BF690" t="s">
        <v>75</v>
      </c>
      <c r="BG690">
        <v>1.1399999999999999</v>
      </c>
      <c r="BH690">
        <v>0</v>
      </c>
      <c r="BI690" s="1">
        <v>45824.35942306713</v>
      </c>
      <c r="BJ690">
        <v>3.6</v>
      </c>
      <c r="BK690">
        <v>0.72829999999999995</v>
      </c>
      <c r="BL690" s="36">
        <f>HLOOKUP($A690,차량별코스!$E$1:$AZ$20,_xlfn.XLOOKUP(탕데이터!$I690,차량별코스!$D$2:$D$20,차량별코스!$A$2:$A$20),0)</f>
        <v>5</v>
      </c>
      <c r="BM690">
        <f t="shared" si="153"/>
        <v>2428.8009999999995</v>
      </c>
      <c r="BN690">
        <f t="shared" si="154"/>
        <v>753.30599999999993</v>
      </c>
      <c r="BO690">
        <f>IF(COUNTIFS($BL$2:$BL690,$BL690,$O$2:$O690,$O690,$G$2:$G690,$G690)=1,_xlfn.MAXIFS($BO$2:$BO689,$O$2:$O689,$O690,$G$2:$G689,$G690)+1,_xlfn.MAXIFS($BO$2:$BO689,$O$2:$O689,$O690,$G$2:$G689,$G690))</f>
        <v>5</v>
      </c>
      <c r="BP690">
        <f t="shared" si="155"/>
        <v>1584.0879999999997</v>
      </c>
      <c r="BQ690">
        <f t="shared" si="156"/>
        <v>37.247999999999998</v>
      </c>
      <c r="BR690">
        <f t="shared" si="157"/>
        <v>81.48</v>
      </c>
      <c r="BS690">
        <f t="shared" si="158"/>
        <v>65.183999999999997</v>
      </c>
      <c r="BT690">
        <f t="shared" si="159"/>
        <v>2.3279999999999998</v>
      </c>
      <c r="BU690">
        <f t="shared" si="160"/>
        <v>0</v>
      </c>
      <c r="BV690">
        <f t="shared" si="161"/>
        <v>0</v>
      </c>
      <c r="BW690">
        <f t="shared" si="162"/>
        <v>1770.3279999999997</v>
      </c>
      <c r="BX690">
        <f t="shared" si="163"/>
        <v>6948</v>
      </c>
      <c r="BY690" t="str">
        <f t="shared" si="164"/>
        <v>직행1</v>
      </c>
      <c r="BZ690">
        <f t="shared" si="165"/>
        <v>5</v>
      </c>
    </row>
    <row r="691" spans="1:78" x14ac:dyDescent="0.3">
      <c r="A691" s="32">
        <f t="shared" si="166"/>
        <v>45816</v>
      </c>
      <c r="B691" s="1">
        <v>45816.878275462965</v>
      </c>
      <c r="C691" t="s">
        <v>60</v>
      </c>
      <c r="D691" t="s">
        <v>60</v>
      </c>
      <c r="E691" t="s">
        <v>60</v>
      </c>
      <c r="F691" t="s">
        <v>61</v>
      </c>
      <c r="G691" t="s">
        <v>62</v>
      </c>
      <c r="H691" t="s">
        <v>63</v>
      </c>
      <c r="I691" t="s">
        <v>82</v>
      </c>
      <c r="J691" t="s">
        <v>65</v>
      </c>
      <c r="K691" t="s">
        <v>66</v>
      </c>
      <c r="L691">
        <v>18</v>
      </c>
      <c r="M691">
        <v>8</v>
      </c>
      <c r="N691">
        <v>168</v>
      </c>
      <c r="O691">
        <v>6948</v>
      </c>
      <c r="P691" t="s">
        <v>243</v>
      </c>
      <c r="Q691" s="1">
        <v>45786.60756246528</v>
      </c>
      <c r="R691">
        <v>24.795000000000002</v>
      </c>
      <c r="S691">
        <v>7.3970000000000002</v>
      </c>
      <c r="T691">
        <v>3.3519999999999999</v>
      </c>
      <c r="U691">
        <v>1940</v>
      </c>
      <c r="V691">
        <v>17</v>
      </c>
      <c r="W691">
        <v>234</v>
      </c>
      <c r="X691">
        <v>639</v>
      </c>
      <c r="Y691">
        <v>0</v>
      </c>
      <c r="Z691">
        <v>1</v>
      </c>
      <c r="AA691">
        <v>0</v>
      </c>
      <c r="AB691">
        <v>0</v>
      </c>
      <c r="AC691">
        <v>91</v>
      </c>
      <c r="AD691">
        <v>46.01</v>
      </c>
      <c r="AE691">
        <v>52.849097999999998</v>
      </c>
      <c r="AF691">
        <v>97.3</v>
      </c>
      <c r="AG691">
        <v>0.4</v>
      </c>
      <c r="AH691">
        <v>0.8</v>
      </c>
      <c r="AI691">
        <v>1.2</v>
      </c>
      <c r="AJ691">
        <v>0.2</v>
      </c>
      <c r="AK691">
        <v>0</v>
      </c>
      <c r="AL691">
        <v>0</v>
      </c>
      <c r="AM691">
        <v>2.94</v>
      </c>
      <c r="AN691">
        <v>46.984999999999999</v>
      </c>
      <c r="AO691">
        <v>0.876</v>
      </c>
      <c r="AP691">
        <v>12.061999999999999</v>
      </c>
      <c r="AQ691">
        <v>0.24199999999999999</v>
      </c>
      <c r="AR691">
        <v>0</v>
      </c>
      <c r="AS691">
        <v>4.0330000000000004</v>
      </c>
      <c r="AT691">
        <v>30.812000000000001</v>
      </c>
      <c r="AU691">
        <v>0.127</v>
      </c>
      <c r="AV691">
        <v>0.253</v>
      </c>
      <c r="AW691">
        <v>0.38</v>
      </c>
      <c r="AX691">
        <v>6.3E-2</v>
      </c>
      <c r="AY691">
        <v>0</v>
      </c>
      <c r="AZ691">
        <v>0</v>
      </c>
      <c r="BA691">
        <v>231</v>
      </c>
      <c r="BB691">
        <v>0</v>
      </c>
      <c r="BC691" t="s">
        <v>74</v>
      </c>
      <c r="BD691">
        <v>0</v>
      </c>
      <c r="BE691" t="s">
        <v>68</v>
      </c>
      <c r="BF691" t="s">
        <v>75</v>
      </c>
      <c r="BG691">
        <v>1.1399999999999999</v>
      </c>
      <c r="BH691">
        <v>0</v>
      </c>
      <c r="BI691" s="1">
        <v>45824.35942306713</v>
      </c>
      <c r="BJ691">
        <v>3.6</v>
      </c>
      <c r="BK691">
        <v>0.93110000000000004</v>
      </c>
      <c r="BL691" s="36">
        <f>HLOOKUP($A691,차량별코스!$E$1:$AZ$20,_xlfn.XLOOKUP(탕데이터!$I691,차량별코스!$D$2:$D$20,차량별코스!$A$2:$A$20),0)</f>
        <v>5</v>
      </c>
      <c r="BM691">
        <f t="shared" si="153"/>
        <v>2428.8009999999995</v>
      </c>
      <c r="BN691">
        <f t="shared" si="154"/>
        <v>753.30599999999993</v>
      </c>
      <c r="BO691">
        <f>IF(COUNTIFS($BL$2:$BL691,$BL691,$O$2:$O691,$O691,$G$2:$G691,$G691)=1,_xlfn.MAXIFS($BO$2:$BO690,$O$2:$O690,$O691,$G$2:$G690,$G691)+1,_xlfn.MAXIFS($BO$2:$BO690,$O$2:$O690,$O691,$G$2:$G690,$G691))</f>
        <v>5</v>
      </c>
      <c r="BP691">
        <f t="shared" si="155"/>
        <v>1636.62</v>
      </c>
      <c r="BQ691">
        <f t="shared" si="156"/>
        <v>7.76</v>
      </c>
      <c r="BR691">
        <f t="shared" si="157"/>
        <v>15.52</v>
      </c>
      <c r="BS691">
        <f t="shared" si="158"/>
        <v>23.28</v>
      </c>
      <c r="BT691">
        <f t="shared" si="159"/>
        <v>3.88</v>
      </c>
      <c r="BU691">
        <f t="shared" si="160"/>
        <v>0</v>
      </c>
      <c r="BV691">
        <f t="shared" si="161"/>
        <v>0</v>
      </c>
      <c r="BW691">
        <f t="shared" si="162"/>
        <v>1687.06</v>
      </c>
      <c r="BX691">
        <f t="shared" si="163"/>
        <v>6948</v>
      </c>
      <c r="BY691" t="str">
        <f t="shared" si="164"/>
        <v>직행1</v>
      </c>
      <c r="BZ691">
        <f t="shared" si="165"/>
        <v>5</v>
      </c>
    </row>
    <row r="692" spans="1:78" x14ac:dyDescent="0.3">
      <c r="A692" s="32">
        <f t="shared" si="166"/>
        <v>45816</v>
      </c>
      <c r="B692" s="1">
        <v>45816.905972222223</v>
      </c>
      <c r="C692" t="s">
        <v>60</v>
      </c>
      <c r="D692" t="s">
        <v>60</v>
      </c>
      <c r="E692" t="s">
        <v>60</v>
      </c>
      <c r="F692" t="s">
        <v>61</v>
      </c>
      <c r="G692" t="s">
        <v>62</v>
      </c>
      <c r="H692" t="s">
        <v>63</v>
      </c>
      <c r="I692" t="s">
        <v>82</v>
      </c>
      <c r="J692" t="s">
        <v>65</v>
      </c>
      <c r="K692" t="s">
        <v>66</v>
      </c>
      <c r="L692">
        <v>18</v>
      </c>
      <c r="M692">
        <v>8</v>
      </c>
      <c r="N692">
        <v>168</v>
      </c>
      <c r="O692">
        <v>6948</v>
      </c>
      <c r="P692" t="s">
        <v>243</v>
      </c>
      <c r="Q692" s="1">
        <v>45786.60756246528</v>
      </c>
      <c r="R692">
        <v>58.871000000000002</v>
      </c>
      <c r="S692">
        <v>15.189</v>
      </c>
      <c r="T692">
        <v>3.8759999999999999</v>
      </c>
      <c r="U692">
        <v>4919</v>
      </c>
      <c r="V692">
        <v>24</v>
      </c>
      <c r="W692">
        <v>774</v>
      </c>
      <c r="X692">
        <v>1358</v>
      </c>
      <c r="Y692">
        <v>0</v>
      </c>
      <c r="Z692">
        <v>3</v>
      </c>
      <c r="AA692">
        <v>0</v>
      </c>
      <c r="AB692">
        <v>0</v>
      </c>
      <c r="AC692">
        <v>85</v>
      </c>
      <c r="AD692">
        <v>43.09</v>
      </c>
      <c r="AE692">
        <v>51.428207</v>
      </c>
      <c r="AF692">
        <v>92.2</v>
      </c>
      <c r="AG692">
        <v>1.4</v>
      </c>
      <c r="AH692">
        <v>2.6</v>
      </c>
      <c r="AI692">
        <v>3.7</v>
      </c>
      <c r="AJ692">
        <v>0</v>
      </c>
      <c r="AK692">
        <v>0</v>
      </c>
      <c r="AL692">
        <v>0</v>
      </c>
      <c r="AM692">
        <v>3.4</v>
      </c>
      <c r="AN692">
        <v>38.357999999999997</v>
      </c>
      <c r="AO692">
        <v>0.48799999999999999</v>
      </c>
      <c r="AP692">
        <v>15.734999999999999</v>
      </c>
      <c r="AQ692">
        <v>0.221</v>
      </c>
      <c r="AR692">
        <v>0</v>
      </c>
      <c r="AS692">
        <v>5.0960000000000001</v>
      </c>
      <c r="AT692">
        <v>75.296999999999997</v>
      </c>
      <c r="AU692">
        <v>1.143</v>
      </c>
      <c r="AV692">
        <v>2.1230000000000002</v>
      </c>
      <c r="AW692">
        <v>3.0219999999999998</v>
      </c>
      <c r="AX692">
        <v>0</v>
      </c>
      <c r="AY692">
        <v>0</v>
      </c>
      <c r="AZ692">
        <v>0</v>
      </c>
      <c r="BA692">
        <v>576</v>
      </c>
      <c r="BB692">
        <v>0</v>
      </c>
      <c r="BC692" t="s">
        <v>74</v>
      </c>
      <c r="BD692">
        <v>0</v>
      </c>
      <c r="BE692" t="s">
        <v>68</v>
      </c>
      <c r="BF692" t="s">
        <v>75</v>
      </c>
      <c r="BG692">
        <v>1.1399999999999999</v>
      </c>
      <c r="BH692">
        <v>0</v>
      </c>
      <c r="BI692" s="1">
        <v>45824.35942306713</v>
      </c>
      <c r="BJ692">
        <v>3.6</v>
      </c>
      <c r="BK692">
        <v>1.0766</v>
      </c>
      <c r="BL692" s="36">
        <f>HLOOKUP($A692,차량별코스!$E$1:$AZ$20,_xlfn.XLOOKUP(탕데이터!$I692,차량별코스!$D$2:$D$20,차량별코스!$A$2:$A$20),0)</f>
        <v>5</v>
      </c>
      <c r="BM692">
        <f t="shared" si="153"/>
        <v>2428.8009999999995</v>
      </c>
      <c r="BN692">
        <f t="shared" si="154"/>
        <v>753.30599999999993</v>
      </c>
      <c r="BO692">
        <f>IF(COUNTIFS($BL$2:$BL692,$BL692,$O$2:$O692,$O692,$G$2:$G692,$G692)=1,_xlfn.MAXIFS($BO$2:$BO691,$O$2:$O691,$O692,$G$2:$G691,$G692)+1,_xlfn.MAXIFS($BO$2:$BO691,$O$2:$O691,$O692,$G$2:$G691,$G692))</f>
        <v>5</v>
      </c>
      <c r="BP692">
        <f t="shared" si="155"/>
        <v>3737.3180000000002</v>
      </c>
      <c r="BQ692">
        <f t="shared" si="156"/>
        <v>68.866</v>
      </c>
      <c r="BR692">
        <f t="shared" si="157"/>
        <v>127.89400000000001</v>
      </c>
      <c r="BS692">
        <f t="shared" si="158"/>
        <v>182.00300000000001</v>
      </c>
      <c r="BT692">
        <f t="shared" si="159"/>
        <v>0</v>
      </c>
      <c r="BU692">
        <f t="shared" si="160"/>
        <v>0</v>
      </c>
      <c r="BV692">
        <f t="shared" si="161"/>
        <v>0</v>
      </c>
      <c r="BW692">
        <f t="shared" si="162"/>
        <v>4116.0810000000001</v>
      </c>
      <c r="BX692">
        <f t="shared" si="163"/>
        <v>6948</v>
      </c>
      <c r="BY692" t="str">
        <f t="shared" si="164"/>
        <v>직행1</v>
      </c>
      <c r="BZ692">
        <f t="shared" si="165"/>
        <v>5</v>
      </c>
    </row>
    <row r="693" spans="1:78" x14ac:dyDescent="0.3">
      <c r="A693" s="32">
        <f t="shared" si="166"/>
        <v>45817</v>
      </c>
      <c r="B693" s="1">
        <v>45817.333090277774</v>
      </c>
      <c r="C693" t="s">
        <v>60</v>
      </c>
      <c r="D693" t="s">
        <v>60</v>
      </c>
      <c r="E693" t="s">
        <v>60</v>
      </c>
      <c r="F693" t="s">
        <v>61</v>
      </c>
      <c r="G693" t="s">
        <v>62</v>
      </c>
      <c r="H693" t="s">
        <v>63</v>
      </c>
      <c r="I693" t="s">
        <v>82</v>
      </c>
      <c r="J693" t="s">
        <v>65</v>
      </c>
      <c r="K693" t="s">
        <v>66</v>
      </c>
      <c r="L693">
        <v>18</v>
      </c>
      <c r="M693">
        <v>8</v>
      </c>
      <c r="N693">
        <v>168</v>
      </c>
      <c r="O693">
        <v>6948</v>
      </c>
      <c r="P693" t="s">
        <v>243</v>
      </c>
      <c r="Q693" s="1">
        <v>45786.60756246528</v>
      </c>
      <c r="R693">
        <v>99.539000000000001</v>
      </c>
      <c r="S693">
        <v>29.802</v>
      </c>
      <c r="T693">
        <v>3.34</v>
      </c>
      <c r="U693">
        <v>8158</v>
      </c>
      <c r="V693">
        <v>35</v>
      </c>
      <c r="W693">
        <v>1593</v>
      </c>
      <c r="X693">
        <v>2198</v>
      </c>
      <c r="Y693">
        <v>4</v>
      </c>
      <c r="Z693">
        <v>31</v>
      </c>
      <c r="AA693">
        <v>0</v>
      </c>
      <c r="AB693">
        <v>0</v>
      </c>
      <c r="AC693">
        <v>95</v>
      </c>
      <c r="AD693">
        <v>43.93</v>
      </c>
      <c r="AE693">
        <v>54.876015000000002</v>
      </c>
      <c r="AF693">
        <v>82.5</v>
      </c>
      <c r="AG693">
        <v>3.3</v>
      </c>
      <c r="AH693">
        <v>4.5</v>
      </c>
      <c r="AI693">
        <v>6.7</v>
      </c>
      <c r="AJ693">
        <v>3</v>
      </c>
      <c r="AK693">
        <v>0</v>
      </c>
      <c r="AL693">
        <v>0</v>
      </c>
      <c r="AM693">
        <v>2.93</v>
      </c>
      <c r="AN693">
        <v>49.219000000000001</v>
      </c>
      <c r="AO693">
        <v>0.42899999999999999</v>
      </c>
      <c r="AP693">
        <v>19.527000000000001</v>
      </c>
      <c r="AQ693">
        <v>0.21099999999999999</v>
      </c>
      <c r="AR693">
        <v>4.0190000000000001</v>
      </c>
      <c r="AS693">
        <v>31.143999999999998</v>
      </c>
      <c r="AT693">
        <v>111.375</v>
      </c>
      <c r="AU693">
        <v>4.4550000000000001</v>
      </c>
      <c r="AV693">
        <v>6.0750000000000002</v>
      </c>
      <c r="AW693">
        <v>9.0449999999999999</v>
      </c>
      <c r="AX693">
        <v>4.05</v>
      </c>
      <c r="AY693">
        <v>0</v>
      </c>
      <c r="AZ693">
        <v>0</v>
      </c>
      <c r="BA693">
        <v>964</v>
      </c>
      <c r="BB693">
        <v>0</v>
      </c>
      <c r="BC693" t="s">
        <v>74</v>
      </c>
      <c r="BD693">
        <v>0</v>
      </c>
      <c r="BE693" t="s">
        <v>68</v>
      </c>
      <c r="BF693" t="s">
        <v>75</v>
      </c>
      <c r="BG693">
        <v>1.1399999999999999</v>
      </c>
      <c r="BH693">
        <v>0</v>
      </c>
      <c r="BI693" s="1">
        <v>45824.35942306713</v>
      </c>
      <c r="BJ693">
        <v>3.6</v>
      </c>
      <c r="BK693">
        <v>0.92779999999999996</v>
      </c>
      <c r="BL693" s="36">
        <f>HLOOKUP($A693,차량별코스!$E$1:$AZ$20,_xlfn.XLOOKUP(탕데이터!$I693,차량별코스!$D$2:$D$20,차량별코스!$A$2:$A$20),0)</f>
        <v>6</v>
      </c>
      <c r="BM693">
        <f t="shared" si="153"/>
        <v>2428.8009999999995</v>
      </c>
      <c r="BN693">
        <f t="shared" si="154"/>
        <v>661.95399999999995</v>
      </c>
      <c r="BO693">
        <f>IF(COUNTIFS($BL$2:$BL693,$BL693,$O$2:$O693,$O693,$G$2:$G693,$G693)=1,_xlfn.MAXIFS($BO$2:$BO692,$O$2:$O692,$O693,$G$2:$G692,$G693)+1,_xlfn.MAXIFS($BO$2:$BO692,$O$2:$O692,$O693,$G$2:$G692,$G693))</f>
        <v>5</v>
      </c>
      <c r="BP693">
        <f t="shared" si="155"/>
        <v>5102.3499999999995</v>
      </c>
      <c r="BQ693">
        <f t="shared" si="156"/>
        <v>269.214</v>
      </c>
      <c r="BR693">
        <f t="shared" si="157"/>
        <v>367.11</v>
      </c>
      <c r="BS693">
        <f t="shared" si="158"/>
        <v>546.58600000000001</v>
      </c>
      <c r="BT693">
        <f t="shared" si="159"/>
        <v>244.73999999999998</v>
      </c>
      <c r="BU693">
        <f t="shared" si="160"/>
        <v>0</v>
      </c>
      <c r="BV693">
        <f t="shared" si="161"/>
        <v>0</v>
      </c>
      <c r="BW693">
        <f t="shared" si="162"/>
        <v>6529.9999999999991</v>
      </c>
      <c r="BX693">
        <f t="shared" si="163"/>
        <v>6948</v>
      </c>
      <c r="BY693" t="str">
        <f t="shared" si="164"/>
        <v>직행1</v>
      </c>
      <c r="BZ693">
        <f t="shared" si="165"/>
        <v>6</v>
      </c>
    </row>
    <row r="694" spans="1:78" x14ac:dyDescent="0.3">
      <c r="A694" s="32">
        <f t="shared" si="166"/>
        <v>45817</v>
      </c>
      <c r="B694" s="1">
        <v>45817.458171296297</v>
      </c>
      <c r="C694" t="s">
        <v>60</v>
      </c>
      <c r="D694" t="s">
        <v>60</v>
      </c>
      <c r="E694" t="s">
        <v>60</v>
      </c>
      <c r="F694" t="s">
        <v>61</v>
      </c>
      <c r="G694" t="s">
        <v>62</v>
      </c>
      <c r="H694" t="s">
        <v>63</v>
      </c>
      <c r="I694" t="s">
        <v>82</v>
      </c>
      <c r="J694" t="s">
        <v>65</v>
      </c>
      <c r="K694" t="s">
        <v>66</v>
      </c>
      <c r="L694">
        <v>18</v>
      </c>
      <c r="M694">
        <v>8</v>
      </c>
      <c r="N694">
        <v>168</v>
      </c>
      <c r="O694">
        <v>6948</v>
      </c>
      <c r="P694" t="s">
        <v>243</v>
      </c>
      <c r="Q694" s="1">
        <v>45786.60756246528</v>
      </c>
      <c r="R694">
        <v>123.102</v>
      </c>
      <c r="S694">
        <v>45.375</v>
      </c>
      <c r="T694">
        <v>2.7130000000000001</v>
      </c>
      <c r="U694">
        <v>11883</v>
      </c>
      <c r="V694">
        <v>239</v>
      </c>
      <c r="W694">
        <v>3342</v>
      </c>
      <c r="X694">
        <v>2904</v>
      </c>
      <c r="Y694">
        <v>6</v>
      </c>
      <c r="Z694">
        <v>66</v>
      </c>
      <c r="AA694">
        <v>2</v>
      </c>
      <c r="AB694">
        <v>181</v>
      </c>
      <c r="AC694">
        <v>108</v>
      </c>
      <c r="AD694">
        <v>37.29</v>
      </c>
      <c r="AE694">
        <v>53.380755000000001</v>
      </c>
      <c r="AF694">
        <v>83.2</v>
      </c>
      <c r="AG694">
        <v>3.4</v>
      </c>
      <c r="AH694">
        <v>4.9000000000000004</v>
      </c>
      <c r="AI694">
        <v>5.5</v>
      </c>
      <c r="AJ694">
        <v>2.8</v>
      </c>
      <c r="AK694">
        <v>0.2</v>
      </c>
      <c r="AL694">
        <v>0</v>
      </c>
      <c r="AM694">
        <v>2.38</v>
      </c>
      <c r="AN694">
        <v>60.273000000000003</v>
      </c>
      <c r="AO694">
        <v>2.0110000000000001</v>
      </c>
      <c r="AP694">
        <v>28.123999999999999</v>
      </c>
      <c r="AQ694">
        <v>0.23599999999999999</v>
      </c>
      <c r="AR694">
        <v>4.8739999999999997</v>
      </c>
      <c r="AS694">
        <v>53.613999999999997</v>
      </c>
      <c r="AT694">
        <v>163.62700000000001</v>
      </c>
      <c r="AU694">
        <v>6.6870000000000003</v>
      </c>
      <c r="AV694">
        <v>9.6370000000000005</v>
      </c>
      <c r="AW694">
        <v>10.817</v>
      </c>
      <c r="AX694">
        <v>5.5069999999999997</v>
      </c>
      <c r="AY694">
        <v>0.39300000000000002</v>
      </c>
      <c r="AZ694">
        <v>0</v>
      </c>
      <c r="BA694">
        <v>1201</v>
      </c>
      <c r="BB694">
        <v>0</v>
      </c>
      <c r="BC694" t="s">
        <v>74</v>
      </c>
      <c r="BD694">
        <v>0</v>
      </c>
      <c r="BE694" t="s">
        <v>68</v>
      </c>
      <c r="BF694" t="s">
        <v>75</v>
      </c>
      <c r="BG694">
        <v>1.1399999999999999</v>
      </c>
      <c r="BH694">
        <v>0</v>
      </c>
      <c r="BI694" s="1">
        <v>45824.35942306713</v>
      </c>
      <c r="BJ694">
        <v>3.6</v>
      </c>
      <c r="BK694">
        <v>0.75360000000000005</v>
      </c>
      <c r="BL694" s="36">
        <f>HLOOKUP($A694,차량별코스!$E$1:$AZ$20,_xlfn.XLOOKUP(탕데이터!$I694,차량별코스!$D$2:$D$20,차량별코스!$A$2:$A$20),0)</f>
        <v>6</v>
      </c>
      <c r="BM694">
        <f t="shared" si="153"/>
        <v>2428.8009999999995</v>
      </c>
      <c r="BN694">
        <f t="shared" si="154"/>
        <v>661.95399999999995</v>
      </c>
      <c r="BO694">
        <f>IF(COUNTIFS($BL$2:$BL694,$BL694,$O$2:$O694,$O694,$G$2:$G694,$G694)=1,_xlfn.MAXIFS($BO$2:$BO693,$O$2:$O693,$O694,$G$2:$G693,$G694)+1,_xlfn.MAXIFS($BO$2:$BO693,$O$2:$O693,$O694,$G$2:$G693,$G694))</f>
        <v>5</v>
      </c>
      <c r="BP694">
        <f t="shared" si="155"/>
        <v>6305.6560000000009</v>
      </c>
      <c r="BQ694">
        <f t="shared" si="156"/>
        <v>404.02200000000005</v>
      </c>
      <c r="BR694">
        <f t="shared" si="157"/>
        <v>582.26700000000005</v>
      </c>
      <c r="BS694">
        <f t="shared" si="158"/>
        <v>653.56500000000005</v>
      </c>
      <c r="BT694">
        <f t="shared" si="159"/>
        <v>332.72399999999999</v>
      </c>
      <c r="BU694">
        <f t="shared" si="160"/>
        <v>23.766000000000002</v>
      </c>
      <c r="BV694">
        <f t="shared" si="161"/>
        <v>0</v>
      </c>
      <c r="BW694">
        <f t="shared" si="162"/>
        <v>8302</v>
      </c>
      <c r="BX694">
        <f t="shared" si="163"/>
        <v>6948</v>
      </c>
      <c r="BY694" t="str">
        <f t="shared" si="164"/>
        <v>직행1</v>
      </c>
      <c r="BZ694">
        <f t="shared" si="165"/>
        <v>6</v>
      </c>
    </row>
    <row r="695" spans="1:78" x14ac:dyDescent="0.3">
      <c r="A695" s="32">
        <f t="shared" si="166"/>
        <v>45817</v>
      </c>
      <c r="B695" s="1">
        <v>45817.647673611114</v>
      </c>
      <c r="C695" t="s">
        <v>60</v>
      </c>
      <c r="D695" t="s">
        <v>60</v>
      </c>
      <c r="E695" t="s">
        <v>60</v>
      </c>
      <c r="F695" t="s">
        <v>61</v>
      </c>
      <c r="G695" t="s">
        <v>62</v>
      </c>
      <c r="H695" t="s">
        <v>63</v>
      </c>
      <c r="I695" t="s">
        <v>82</v>
      </c>
      <c r="J695" t="s">
        <v>65</v>
      </c>
      <c r="K695" t="s">
        <v>66</v>
      </c>
      <c r="L695">
        <v>18</v>
      </c>
      <c r="M695">
        <v>8</v>
      </c>
      <c r="N695">
        <v>168</v>
      </c>
      <c r="O695">
        <v>6948</v>
      </c>
      <c r="P695" t="s">
        <v>243</v>
      </c>
      <c r="Q695" s="1">
        <v>45786.60756246528</v>
      </c>
      <c r="R695">
        <v>108.08799999999999</v>
      </c>
      <c r="S695">
        <v>40.180999999999997</v>
      </c>
      <c r="T695">
        <v>2.69</v>
      </c>
      <c r="U695">
        <v>11788</v>
      </c>
      <c r="V695">
        <v>524</v>
      </c>
      <c r="W695">
        <v>3233</v>
      </c>
      <c r="X695">
        <v>2566</v>
      </c>
      <c r="Y695">
        <v>12</v>
      </c>
      <c r="Z695">
        <v>55</v>
      </c>
      <c r="AA695">
        <v>2</v>
      </c>
      <c r="AB695">
        <v>169</v>
      </c>
      <c r="AC695">
        <v>106</v>
      </c>
      <c r="AD695">
        <v>33.01</v>
      </c>
      <c r="AE695">
        <v>48.451833999999998</v>
      </c>
      <c r="AF695">
        <v>22.1</v>
      </c>
      <c r="AG695">
        <v>20.2</v>
      </c>
      <c r="AH695">
        <v>22.6</v>
      </c>
      <c r="AI695">
        <v>21</v>
      </c>
      <c r="AJ695">
        <v>12.9</v>
      </c>
      <c r="AK695">
        <v>1.2</v>
      </c>
      <c r="AL695">
        <v>0</v>
      </c>
      <c r="AM695">
        <v>2.36</v>
      </c>
      <c r="AN695">
        <v>54.648000000000003</v>
      </c>
      <c r="AO695">
        <v>4.4450000000000003</v>
      </c>
      <c r="AP695">
        <v>27.425999999999998</v>
      </c>
      <c r="AQ695">
        <v>0.23100000000000001</v>
      </c>
      <c r="AR695">
        <v>11.102</v>
      </c>
      <c r="AS695">
        <v>50.884</v>
      </c>
      <c r="AT695">
        <v>43.094999999999999</v>
      </c>
      <c r="AU695">
        <v>39.39</v>
      </c>
      <c r="AV695">
        <v>44.07</v>
      </c>
      <c r="AW695">
        <v>40.950000000000003</v>
      </c>
      <c r="AX695">
        <v>25.155000000000001</v>
      </c>
      <c r="AY695">
        <v>2.34</v>
      </c>
      <c r="AZ695">
        <v>0</v>
      </c>
      <c r="BA695">
        <v>1058</v>
      </c>
      <c r="BB695">
        <v>0</v>
      </c>
      <c r="BC695" t="s">
        <v>74</v>
      </c>
      <c r="BD695">
        <v>0</v>
      </c>
      <c r="BE695" t="s">
        <v>68</v>
      </c>
      <c r="BF695" t="s">
        <v>75</v>
      </c>
      <c r="BG695">
        <v>1.1399999999999999</v>
      </c>
      <c r="BH695">
        <v>0</v>
      </c>
      <c r="BI695" s="1">
        <v>45824.35942306713</v>
      </c>
      <c r="BJ695">
        <v>3.6</v>
      </c>
      <c r="BK695">
        <v>0.74719999999999998</v>
      </c>
      <c r="BL695" s="36">
        <f>HLOOKUP($A695,차량별코스!$E$1:$AZ$20,_xlfn.XLOOKUP(탕데이터!$I695,차량별코스!$D$2:$D$20,차량별코스!$A$2:$A$20),0)</f>
        <v>6</v>
      </c>
      <c r="BM695">
        <f t="shared" si="153"/>
        <v>2428.8009999999995</v>
      </c>
      <c r="BN695">
        <f t="shared" si="154"/>
        <v>661.95399999999995</v>
      </c>
      <c r="BO695">
        <f>IF(COUNTIFS($BL$2:$BL695,$BL695,$O$2:$O695,$O695,$G$2:$G695,$G695)=1,_xlfn.MAXIFS($BO$2:$BO694,$O$2:$O694,$O695,$G$2:$G694,$G695)+1,_xlfn.MAXIFS($BO$2:$BO694,$O$2:$O694,$O695,$G$2:$G694,$G695))</f>
        <v>5</v>
      </c>
      <c r="BP695">
        <f t="shared" si="155"/>
        <v>-1151.8519999999999</v>
      </c>
      <c r="BQ695">
        <f t="shared" si="156"/>
        <v>2381.1759999999999</v>
      </c>
      <c r="BR695">
        <f t="shared" si="157"/>
        <v>2664.0880000000002</v>
      </c>
      <c r="BS695">
        <f t="shared" si="158"/>
        <v>2475.48</v>
      </c>
      <c r="BT695">
        <f t="shared" si="159"/>
        <v>1520.652</v>
      </c>
      <c r="BU695">
        <f t="shared" si="160"/>
        <v>141.45599999999999</v>
      </c>
      <c r="BV695">
        <f t="shared" si="161"/>
        <v>0</v>
      </c>
      <c r="BW695">
        <f t="shared" si="162"/>
        <v>8031</v>
      </c>
      <c r="BX695">
        <f t="shared" si="163"/>
        <v>6948</v>
      </c>
      <c r="BY695" t="str">
        <f t="shared" si="164"/>
        <v>직행1</v>
      </c>
      <c r="BZ695">
        <f t="shared" si="165"/>
        <v>6</v>
      </c>
    </row>
    <row r="696" spans="1:78" x14ac:dyDescent="0.3">
      <c r="A696" s="32">
        <f t="shared" si="166"/>
        <v>45818</v>
      </c>
      <c r="B696" s="1">
        <v>45818.272812499999</v>
      </c>
      <c r="C696" t="s">
        <v>60</v>
      </c>
      <c r="D696" t="s">
        <v>60</v>
      </c>
      <c r="E696" t="s">
        <v>60</v>
      </c>
      <c r="F696" t="s">
        <v>61</v>
      </c>
      <c r="G696" t="s">
        <v>62</v>
      </c>
      <c r="H696" t="s">
        <v>63</v>
      </c>
      <c r="I696" t="s">
        <v>82</v>
      </c>
      <c r="J696" t="s">
        <v>65</v>
      </c>
      <c r="K696" t="s">
        <v>66</v>
      </c>
      <c r="L696">
        <v>18</v>
      </c>
      <c r="M696">
        <v>8</v>
      </c>
      <c r="N696">
        <v>168</v>
      </c>
      <c r="O696">
        <v>6948</v>
      </c>
      <c r="P696" t="s">
        <v>243</v>
      </c>
      <c r="Q696" s="1">
        <v>45786.60756246528</v>
      </c>
      <c r="R696">
        <v>66.584999999999994</v>
      </c>
      <c r="S696">
        <v>23.934000000000001</v>
      </c>
      <c r="T696">
        <v>2.782</v>
      </c>
      <c r="U696">
        <v>7022</v>
      </c>
      <c r="V696">
        <v>130</v>
      </c>
      <c r="W696">
        <v>1954</v>
      </c>
      <c r="X696">
        <v>1700</v>
      </c>
      <c r="Y696">
        <v>3</v>
      </c>
      <c r="Z696">
        <v>31</v>
      </c>
      <c r="AA696">
        <v>1</v>
      </c>
      <c r="AB696">
        <v>240</v>
      </c>
      <c r="AC696">
        <v>110</v>
      </c>
      <c r="AD696">
        <v>34.14</v>
      </c>
      <c r="AE696">
        <v>48.543123000000001</v>
      </c>
      <c r="AF696">
        <v>93.3</v>
      </c>
      <c r="AG696">
        <v>1.7</v>
      </c>
      <c r="AH696">
        <v>2.5</v>
      </c>
      <c r="AI696">
        <v>1.8</v>
      </c>
      <c r="AJ696">
        <v>0.6</v>
      </c>
      <c r="AK696">
        <v>0.1</v>
      </c>
      <c r="AL696">
        <v>0</v>
      </c>
      <c r="AM696">
        <v>2.44</v>
      </c>
      <c r="AN696">
        <v>52.725000000000001</v>
      </c>
      <c r="AO696">
        <v>1.851</v>
      </c>
      <c r="AP696">
        <v>27.827000000000002</v>
      </c>
      <c r="AQ696">
        <v>0.255</v>
      </c>
      <c r="AR696">
        <v>4.5060000000000002</v>
      </c>
      <c r="AS696">
        <v>46.557000000000002</v>
      </c>
      <c r="AT696">
        <v>108.85</v>
      </c>
      <c r="AU696">
        <v>1.9830000000000001</v>
      </c>
      <c r="AV696">
        <v>2.9169999999999998</v>
      </c>
      <c r="AW696">
        <v>2.1</v>
      </c>
      <c r="AX696">
        <v>0.7</v>
      </c>
      <c r="AY696">
        <v>0.11700000000000001</v>
      </c>
      <c r="AZ696">
        <v>0</v>
      </c>
      <c r="BA696">
        <v>625</v>
      </c>
      <c r="BB696">
        <v>0</v>
      </c>
      <c r="BC696" t="s">
        <v>74</v>
      </c>
      <c r="BD696">
        <v>0</v>
      </c>
      <c r="BE696" t="s">
        <v>68</v>
      </c>
      <c r="BF696" t="s">
        <v>75</v>
      </c>
      <c r="BG696">
        <v>1.1399999999999999</v>
      </c>
      <c r="BH696">
        <v>0</v>
      </c>
      <c r="BI696" s="1">
        <v>45824.35942306713</v>
      </c>
      <c r="BJ696">
        <v>3.6</v>
      </c>
      <c r="BK696">
        <v>0.77280000000000004</v>
      </c>
      <c r="BL696" s="36">
        <f>HLOOKUP($A696,차량별코스!$E$1:$AZ$20,_xlfn.XLOOKUP(탕데이터!$I696,차량별코스!$D$2:$D$20,차량별코스!$A$2:$A$20),0)</f>
        <v>7</v>
      </c>
      <c r="BM696">
        <f t="shared" si="153"/>
        <v>2428.8009999999995</v>
      </c>
      <c r="BN696">
        <f t="shared" si="154"/>
        <v>330.15800000000002</v>
      </c>
      <c r="BO696">
        <f>IF(COUNTIFS($BL$2:$BL696,$BL696,$O$2:$O696,$O696,$G$2:$G696,$G696)=1,_xlfn.MAXIFS($BO$2:$BO695,$O$2:$O695,$O696,$G$2:$G695,$G696)+1,_xlfn.MAXIFS($BO$2:$BO695,$O$2:$O695,$O696,$G$2:$G695,$G696))</f>
        <v>6</v>
      </c>
      <c r="BP696">
        <f t="shared" si="155"/>
        <v>4467.5259999999998</v>
      </c>
      <c r="BQ696">
        <f t="shared" si="156"/>
        <v>119.37400000000001</v>
      </c>
      <c r="BR696">
        <f t="shared" si="157"/>
        <v>175.55</v>
      </c>
      <c r="BS696">
        <f t="shared" si="158"/>
        <v>126.39600000000002</v>
      </c>
      <c r="BT696">
        <f t="shared" si="159"/>
        <v>42.131999999999998</v>
      </c>
      <c r="BU696">
        <f t="shared" si="160"/>
        <v>7.0220000000000002</v>
      </c>
      <c r="BV696">
        <f t="shared" si="161"/>
        <v>0</v>
      </c>
      <c r="BW696">
        <f t="shared" si="162"/>
        <v>4937.9999999999991</v>
      </c>
      <c r="BX696">
        <f t="shared" si="163"/>
        <v>6948</v>
      </c>
      <c r="BY696" t="str">
        <f t="shared" si="164"/>
        <v>직행1</v>
      </c>
      <c r="BZ696">
        <f t="shared" si="165"/>
        <v>7</v>
      </c>
    </row>
    <row r="697" spans="1:78" x14ac:dyDescent="0.3">
      <c r="A697" s="32">
        <f t="shared" si="166"/>
        <v>45818</v>
      </c>
      <c r="B697" s="1">
        <v>45818.35628472222</v>
      </c>
      <c r="C697" t="s">
        <v>60</v>
      </c>
      <c r="D697" t="s">
        <v>60</v>
      </c>
      <c r="E697" t="s">
        <v>60</v>
      </c>
      <c r="F697" t="s">
        <v>61</v>
      </c>
      <c r="G697" t="s">
        <v>62</v>
      </c>
      <c r="H697" t="s">
        <v>63</v>
      </c>
      <c r="I697" t="s">
        <v>82</v>
      </c>
      <c r="J697" t="s">
        <v>65</v>
      </c>
      <c r="K697" t="s">
        <v>66</v>
      </c>
      <c r="L697">
        <v>18</v>
      </c>
      <c r="M697">
        <v>8</v>
      </c>
      <c r="N697">
        <v>168</v>
      </c>
      <c r="O697">
        <v>6948</v>
      </c>
      <c r="P697" t="s">
        <v>243</v>
      </c>
      <c r="Q697" s="1">
        <v>45786.60756246528</v>
      </c>
      <c r="R697">
        <v>29.734999999999999</v>
      </c>
      <c r="S697">
        <v>9.9550000000000001</v>
      </c>
      <c r="T697">
        <v>2.9870000000000001</v>
      </c>
      <c r="U697">
        <v>2499</v>
      </c>
      <c r="V697">
        <v>23</v>
      </c>
      <c r="W697">
        <v>282</v>
      </c>
      <c r="X697">
        <v>667</v>
      </c>
      <c r="Y697">
        <v>0</v>
      </c>
      <c r="Z697">
        <v>12</v>
      </c>
      <c r="AA697">
        <v>0</v>
      </c>
      <c r="AB697">
        <v>0</v>
      </c>
      <c r="AC697">
        <v>88</v>
      </c>
      <c r="AD697">
        <v>42.84</v>
      </c>
      <c r="AE697">
        <v>48.790292000000001</v>
      </c>
      <c r="AF697">
        <v>90.3</v>
      </c>
      <c r="AG697">
        <v>2.5</v>
      </c>
      <c r="AH697">
        <v>3</v>
      </c>
      <c r="AI697">
        <v>3.6</v>
      </c>
      <c r="AJ697">
        <v>0.5</v>
      </c>
      <c r="AK697">
        <v>0</v>
      </c>
      <c r="AL697">
        <v>0</v>
      </c>
      <c r="AM697">
        <v>2.62</v>
      </c>
      <c r="AN697">
        <v>48.811999999999998</v>
      </c>
      <c r="AO697">
        <v>0.92</v>
      </c>
      <c r="AP697">
        <v>11.284000000000001</v>
      </c>
      <c r="AQ697">
        <v>0.20200000000000001</v>
      </c>
      <c r="AR697">
        <v>0</v>
      </c>
      <c r="AS697">
        <v>40.356000000000002</v>
      </c>
      <c r="AT697">
        <v>36.119999999999997</v>
      </c>
      <c r="AU697">
        <v>1</v>
      </c>
      <c r="AV697">
        <v>1.2</v>
      </c>
      <c r="AW697">
        <v>1.44</v>
      </c>
      <c r="AX697">
        <v>0.2</v>
      </c>
      <c r="AY697">
        <v>0</v>
      </c>
      <c r="AZ697">
        <v>0</v>
      </c>
      <c r="BA697">
        <v>288</v>
      </c>
      <c r="BB697">
        <v>0</v>
      </c>
      <c r="BC697" t="s">
        <v>74</v>
      </c>
      <c r="BD697">
        <v>0</v>
      </c>
      <c r="BE697" t="s">
        <v>68</v>
      </c>
      <c r="BF697" t="s">
        <v>75</v>
      </c>
      <c r="BG697">
        <v>1.1399999999999999</v>
      </c>
      <c r="BH697">
        <v>0</v>
      </c>
      <c r="BI697" s="1">
        <v>45824.35942306713</v>
      </c>
      <c r="BJ697">
        <v>3.6</v>
      </c>
      <c r="BK697">
        <v>0.82969999999999999</v>
      </c>
      <c r="BL697" s="36">
        <f>HLOOKUP($A697,차량별코스!$E$1:$AZ$20,_xlfn.XLOOKUP(탕데이터!$I697,차량별코스!$D$2:$D$20,차량별코스!$A$2:$A$20),0)</f>
        <v>7</v>
      </c>
      <c r="BM697">
        <f t="shared" si="153"/>
        <v>2428.8009999999995</v>
      </c>
      <c r="BN697">
        <f t="shared" si="154"/>
        <v>330.15800000000002</v>
      </c>
      <c r="BO697">
        <f>IF(COUNTIFS($BL$2:$BL697,$BL697,$O$2:$O697,$O697,$G$2:$G697,$G697)=1,_xlfn.MAXIFS($BO$2:$BO696,$O$2:$O696,$O697,$G$2:$G696,$G697)+1,_xlfn.MAXIFS($BO$2:$BO696,$O$2:$O696,$O697,$G$2:$G696,$G697))</f>
        <v>6</v>
      </c>
      <c r="BP697">
        <f t="shared" si="155"/>
        <v>1951.5970000000002</v>
      </c>
      <c r="BQ697">
        <f t="shared" si="156"/>
        <v>62.475000000000001</v>
      </c>
      <c r="BR697">
        <f t="shared" si="157"/>
        <v>74.97</v>
      </c>
      <c r="BS697">
        <f t="shared" si="158"/>
        <v>89.964000000000013</v>
      </c>
      <c r="BT697">
        <f t="shared" si="159"/>
        <v>12.495000000000001</v>
      </c>
      <c r="BU697">
        <f t="shared" si="160"/>
        <v>0</v>
      </c>
      <c r="BV697">
        <f t="shared" si="161"/>
        <v>0</v>
      </c>
      <c r="BW697">
        <f t="shared" si="162"/>
        <v>2191.5009999999997</v>
      </c>
      <c r="BX697">
        <f t="shared" si="163"/>
        <v>6948</v>
      </c>
      <c r="BY697" t="str">
        <f t="shared" si="164"/>
        <v>직행1</v>
      </c>
      <c r="BZ697">
        <f t="shared" si="165"/>
        <v>7</v>
      </c>
    </row>
    <row r="698" spans="1:78" x14ac:dyDescent="0.3">
      <c r="A698" s="32">
        <f t="shared" si="166"/>
        <v>45818</v>
      </c>
      <c r="B698" s="1">
        <v>45818.388379629629</v>
      </c>
      <c r="C698" t="s">
        <v>60</v>
      </c>
      <c r="D698" t="s">
        <v>60</v>
      </c>
      <c r="E698" t="s">
        <v>60</v>
      </c>
      <c r="F698" t="s">
        <v>61</v>
      </c>
      <c r="G698" t="s">
        <v>62</v>
      </c>
      <c r="H698" t="s">
        <v>63</v>
      </c>
      <c r="I698" t="s">
        <v>82</v>
      </c>
      <c r="J698" t="s">
        <v>65</v>
      </c>
      <c r="K698" t="s">
        <v>66</v>
      </c>
      <c r="L698">
        <v>18</v>
      </c>
      <c r="M698">
        <v>8</v>
      </c>
      <c r="N698">
        <v>168</v>
      </c>
      <c r="O698">
        <v>6948</v>
      </c>
      <c r="P698" t="s">
        <v>243</v>
      </c>
      <c r="Q698" s="1">
        <v>45786.60756246528</v>
      </c>
      <c r="R698">
        <v>17.228999999999999</v>
      </c>
      <c r="S698">
        <v>4.907</v>
      </c>
      <c r="T698">
        <v>3.5110000000000001</v>
      </c>
      <c r="U698">
        <v>1405</v>
      </c>
      <c r="V698">
        <v>10</v>
      </c>
      <c r="W698">
        <v>238</v>
      </c>
      <c r="X698">
        <v>336</v>
      </c>
      <c r="Y698">
        <v>0</v>
      </c>
      <c r="Z698">
        <v>3</v>
      </c>
      <c r="AA698">
        <v>0</v>
      </c>
      <c r="AB698">
        <v>0</v>
      </c>
      <c r="AC698">
        <v>89</v>
      </c>
      <c r="AD698">
        <v>44.15</v>
      </c>
      <c r="AE698">
        <v>53.607933000000003</v>
      </c>
      <c r="AF698">
        <v>97.5</v>
      </c>
      <c r="AG698">
        <v>0.4</v>
      </c>
      <c r="AH698">
        <v>0.6</v>
      </c>
      <c r="AI698">
        <v>1.3</v>
      </c>
      <c r="AJ698">
        <v>0.2</v>
      </c>
      <c r="AK698">
        <v>0</v>
      </c>
      <c r="AL698">
        <v>0</v>
      </c>
      <c r="AM698">
        <v>3.08</v>
      </c>
      <c r="AN698">
        <v>45.216999999999999</v>
      </c>
      <c r="AO698">
        <v>0.71199999999999997</v>
      </c>
      <c r="AP698">
        <v>16.940000000000001</v>
      </c>
      <c r="AQ698">
        <v>0.17399999999999999</v>
      </c>
      <c r="AR698">
        <v>0</v>
      </c>
      <c r="AS698">
        <v>17.413</v>
      </c>
      <c r="AT698">
        <v>22.75</v>
      </c>
      <c r="AU698">
        <v>9.2999999999999999E-2</v>
      </c>
      <c r="AV698">
        <v>0.14000000000000001</v>
      </c>
      <c r="AW698">
        <v>0.30299999999999999</v>
      </c>
      <c r="AX698">
        <v>4.7E-2</v>
      </c>
      <c r="AY698">
        <v>0</v>
      </c>
      <c r="AZ698">
        <v>0</v>
      </c>
      <c r="BA698">
        <v>162</v>
      </c>
      <c r="BB698">
        <v>0</v>
      </c>
      <c r="BC698" t="s">
        <v>74</v>
      </c>
      <c r="BD698">
        <v>0</v>
      </c>
      <c r="BE698" t="s">
        <v>68</v>
      </c>
      <c r="BF698" t="s">
        <v>75</v>
      </c>
      <c r="BG698">
        <v>1.1399999999999999</v>
      </c>
      <c r="BH698">
        <v>0</v>
      </c>
      <c r="BI698" s="1">
        <v>45824.35942306713</v>
      </c>
      <c r="BJ698">
        <v>3.6</v>
      </c>
      <c r="BK698">
        <v>0.97529999999999994</v>
      </c>
      <c r="BL698" s="36">
        <f>HLOOKUP($A698,차량별코스!$E$1:$AZ$20,_xlfn.XLOOKUP(탕데이터!$I698,차량별코스!$D$2:$D$20,차량별코스!$A$2:$A$20),0)</f>
        <v>7</v>
      </c>
      <c r="BM698">
        <f t="shared" si="153"/>
        <v>2428.8009999999995</v>
      </c>
      <c r="BN698">
        <f t="shared" si="154"/>
        <v>330.15800000000002</v>
      </c>
      <c r="BO698">
        <f>IF(COUNTIFS($BL$2:$BL698,$BL698,$O$2:$O698,$O698,$G$2:$G698,$G698)=1,_xlfn.MAXIFS($BO$2:$BO697,$O$2:$O697,$O698,$G$2:$G697,$G698)+1,_xlfn.MAXIFS($BO$2:$BO697,$O$2:$O697,$O698,$G$2:$G697,$G698))</f>
        <v>6</v>
      </c>
      <c r="BP698">
        <f t="shared" si="155"/>
        <v>1121.875</v>
      </c>
      <c r="BQ698">
        <f t="shared" si="156"/>
        <v>5.62</v>
      </c>
      <c r="BR698">
        <f t="shared" si="157"/>
        <v>8.43</v>
      </c>
      <c r="BS698">
        <f t="shared" si="158"/>
        <v>18.265000000000001</v>
      </c>
      <c r="BT698">
        <f t="shared" si="159"/>
        <v>2.81</v>
      </c>
      <c r="BU698">
        <f t="shared" si="160"/>
        <v>0</v>
      </c>
      <c r="BV698">
        <f t="shared" si="161"/>
        <v>0</v>
      </c>
      <c r="BW698">
        <f t="shared" si="162"/>
        <v>1157</v>
      </c>
      <c r="BX698">
        <f t="shared" si="163"/>
        <v>6948</v>
      </c>
      <c r="BY698" t="str">
        <f t="shared" si="164"/>
        <v>직행1</v>
      </c>
      <c r="BZ698">
        <f t="shared" si="165"/>
        <v>7</v>
      </c>
    </row>
    <row r="699" spans="1:78" x14ac:dyDescent="0.3">
      <c r="A699" s="32">
        <f t="shared" si="166"/>
        <v>45818</v>
      </c>
      <c r="B699" s="1">
        <v>45818.532395833332</v>
      </c>
      <c r="C699" t="s">
        <v>60</v>
      </c>
      <c r="D699" t="s">
        <v>60</v>
      </c>
      <c r="E699" t="s">
        <v>60</v>
      </c>
      <c r="F699" t="s">
        <v>61</v>
      </c>
      <c r="G699" t="s">
        <v>62</v>
      </c>
      <c r="H699" t="s">
        <v>63</v>
      </c>
      <c r="I699" t="s">
        <v>82</v>
      </c>
      <c r="J699" t="s">
        <v>65</v>
      </c>
      <c r="K699" t="s">
        <v>66</v>
      </c>
      <c r="L699">
        <v>18</v>
      </c>
      <c r="M699">
        <v>8</v>
      </c>
      <c r="N699">
        <v>168</v>
      </c>
      <c r="O699">
        <v>6948</v>
      </c>
      <c r="P699" t="s">
        <v>243</v>
      </c>
      <c r="Q699" s="1">
        <v>45786.60756246528</v>
      </c>
      <c r="R699">
        <v>17.437000000000001</v>
      </c>
      <c r="S699">
        <v>5.5819999999999999</v>
      </c>
      <c r="T699">
        <v>3.1240000000000001</v>
      </c>
      <c r="U699">
        <v>2221</v>
      </c>
      <c r="V699">
        <v>228</v>
      </c>
      <c r="W699">
        <v>676</v>
      </c>
      <c r="X699">
        <v>350</v>
      </c>
      <c r="Y699">
        <v>0</v>
      </c>
      <c r="Z699">
        <v>1</v>
      </c>
      <c r="AA699">
        <v>0</v>
      </c>
      <c r="AB699">
        <v>0</v>
      </c>
      <c r="AC699">
        <v>79</v>
      </c>
      <c r="AD699">
        <v>28.26</v>
      </c>
      <c r="AE699">
        <v>47.663694</v>
      </c>
      <c r="AF699">
        <v>96.2</v>
      </c>
      <c r="AG699">
        <v>0.8</v>
      </c>
      <c r="AH699">
        <v>1</v>
      </c>
      <c r="AI699">
        <v>2</v>
      </c>
      <c r="AJ699">
        <v>0</v>
      </c>
      <c r="AK699">
        <v>0</v>
      </c>
      <c r="AL699">
        <v>0</v>
      </c>
      <c r="AM699">
        <v>2.74</v>
      </c>
      <c r="AN699">
        <v>45.279000000000003</v>
      </c>
      <c r="AO699">
        <v>10.266</v>
      </c>
      <c r="AP699">
        <v>30.437000000000001</v>
      </c>
      <c r="AQ699">
        <v>0.17199999999999999</v>
      </c>
      <c r="AR699">
        <v>0</v>
      </c>
      <c r="AS699">
        <v>5.7350000000000003</v>
      </c>
      <c r="AT699">
        <v>35.273000000000003</v>
      </c>
      <c r="AU699">
        <v>0.29299999999999998</v>
      </c>
      <c r="AV699">
        <v>0.36699999999999999</v>
      </c>
      <c r="AW699">
        <v>0.73299999999999998</v>
      </c>
      <c r="AX699">
        <v>0</v>
      </c>
      <c r="AY699">
        <v>0</v>
      </c>
      <c r="AZ699">
        <v>0</v>
      </c>
      <c r="BA699">
        <v>171</v>
      </c>
      <c r="BB699">
        <v>0</v>
      </c>
      <c r="BC699" t="s">
        <v>74</v>
      </c>
      <c r="BD699">
        <v>0</v>
      </c>
      <c r="BE699" t="s">
        <v>68</v>
      </c>
      <c r="BF699" t="s">
        <v>75</v>
      </c>
      <c r="BG699">
        <v>1.1399999999999999</v>
      </c>
      <c r="BH699">
        <v>0</v>
      </c>
      <c r="BI699" s="1">
        <v>45824.35942306713</v>
      </c>
      <c r="BJ699">
        <v>3.6</v>
      </c>
      <c r="BK699">
        <v>0.86770000000000003</v>
      </c>
      <c r="BL699" s="36">
        <f>HLOOKUP($A699,차량별코스!$E$1:$AZ$20,_xlfn.XLOOKUP(탕데이터!$I699,차량별코스!$D$2:$D$20,차량별코스!$A$2:$A$20),0)</f>
        <v>7</v>
      </c>
      <c r="BM699">
        <f t="shared" si="153"/>
        <v>2428.8009999999995</v>
      </c>
      <c r="BN699">
        <f t="shared" si="154"/>
        <v>330.15800000000002</v>
      </c>
      <c r="BO699">
        <f>IF(COUNTIFS($BL$2:$BL699,$BL699,$O$2:$O699,$O699,$G$2:$G699,$G699)=1,_xlfn.MAXIFS($BO$2:$BO698,$O$2:$O698,$O699,$G$2:$G698,$G699)+1,_xlfn.MAXIFS($BO$2:$BO698,$O$2:$O698,$O699,$G$2:$G698,$G699))</f>
        <v>6</v>
      </c>
      <c r="BP699">
        <f t="shared" si="155"/>
        <v>1232.6020000000003</v>
      </c>
      <c r="BQ699">
        <f t="shared" si="156"/>
        <v>17.768000000000001</v>
      </c>
      <c r="BR699">
        <f t="shared" si="157"/>
        <v>22.21</v>
      </c>
      <c r="BS699">
        <f t="shared" si="158"/>
        <v>44.42</v>
      </c>
      <c r="BT699">
        <f t="shared" si="159"/>
        <v>0</v>
      </c>
      <c r="BU699">
        <f t="shared" si="160"/>
        <v>0</v>
      </c>
      <c r="BV699">
        <f t="shared" si="161"/>
        <v>0</v>
      </c>
      <c r="BW699">
        <f t="shared" si="162"/>
        <v>1317.0000000000005</v>
      </c>
      <c r="BX699">
        <f t="shared" si="163"/>
        <v>6948</v>
      </c>
      <c r="BY699" t="str">
        <f t="shared" si="164"/>
        <v>직행1</v>
      </c>
      <c r="BZ699">
        <f t="shared" si="165"/>
        <v>7</v>
      </c>
    </row>
    <row r="700" spans="1:78" x14ac:dyDescent="0.3">
      <c r="A700" s="32">
        <f t="shared" si="166"/>
        <v>45818</v>
      </c>
      <c r="B700" s="1">
        <v>45818.562442129631</v>
      </c>
      <c r="C700" t="s">
        <v>60</v>
      </c>
      <c r="D700" t="s">
        <v>60</v>
      </c>
      <c r="E700" t="s">
        <v>60</v>
      </c>
      <c r="F700" t="s">
        <v>61</v>
      </c>
      <c r="G700" t="s">
        <v>62</v>
      </c>
      <c r="H700" t="s">
        <v>63</v>
      </c>
      <c r="I700" t="s">
        <v>82</v>
      </c>
      <c r="J700" t="s">
        <v>65</v>
      </c>
      <c r="K700" t="s">
        <v>66</v>
      </c>
      <c r="L700">
        <v>18</v>
      </c>
      <c r="M700">
        <v>8</v>
      </c>
      <c r="N700">
        <v>168</v>
      </c>
      <c r="O700">
        <v>6948</v>
      </c>
      <c r="P700" t="s">
        <v>243</v>
      </c>
      <c r="Q700" s="1">
        <v>45786.60756246528</v>
      </c>
      <c r="R700">
        <v>41.097000000000001</v>
      </c>
      <c r="S700">
        <v>13.352</v>
      </c>
      <c r="T700">
        <v>3.0779999999999998</v>
      </c>
      <c r="U700">
        <v>3165</v>
      </c>
      <c r="V700">
        <v>5</v>
      </c>
      <c r="W700">
        <v>428</v>
      </c>
      <c r="X700">
        <v>1078</v>
      </c>
      <c r="Y700">
        <v>3</v>
      </c>
      <c r="Z700">
        <v>14</v>
      </c>
      <c r="AA700">
        <v>0</v>
      </c>
      <c r="AB700">
        <v>0</v>
      </c>
      <c r="AC700">
        <v>104</v>
      </c>
      <c r="AD700">
        <v>46.75</v>
      </c>
      <c r="AE700">
        <v>54.154093000000003</v>
      </c>
      <c r="AF700">
        <v>56.3</v>
      </c>
      <c r="AG700">
        <v>10.4</v>
      </c>
      <c r="AH700">
        <v>11.6</v>
      </c>
      <c r="AI700">
        <v>10</v>
      </c>
      <c r="AJ700">
        <v>10.9</v>
      </c>
      <c r="AK700">
        <v>0.8</v>
      </c>
      <c r="AL700">
        <v>0</v>
      </c>
      <c r="AM700">
        <v>2.7</v>
      </c>
      <c r="AN700">
        <v>53.241</v>
      </c>
      <c r="AO700">
        <v>0.158</v>
      </c>
      <c r="AP700">
        <v>13.523</v>
      </c>
      <c r="AQ700">
        <v>0.24299999999999999</v>
      </c>
      <c r="AR700">
        <v>7.3</v>
      </c>
      <c r="AS700">
        <v>34.066000000000003</v>
      </c>
      <c r="AT700">
        <v>29.088000000000001</v>
      </c>
      <c r="AU700">
        <v>5.3730000000000002</v>
      </c>
      <c r="AV700">
        <v>5.9930000000000003</v>
      </c>
      <c r="AW700">
        <v>5.1669999999999998</v>
      </c>
      <c r="AX700">
        <v>5.6319999999999997</v>
      </c>
      <c r="AY700">
        <v>0.41299999999999998</v>
      </c>
      <c r="AZ700">
        <v>0</v>
      </c>
      <c r="BA700">
        <v>398</v>
      </c>
      <c r="BB700">
        <v>0</v>
      </c>
      <c r="BC700" t="s">
        <v>74</v>
      </c>
      <c r="BD700">
        <v>0</v>
      </c>
      <c r="BE700" t="s">
        <v>68</v>
      </c>
      <c r="BF700" t="s">
        <v>75</v>
      </c>
      <c r="BG700">
        <v>1.1399999999999999</v>
      </c>
      <c r="BH700">
        <v>0</v>
      </c>
      <c r="BI700" s="1">
        <v>45824.35942306713</v>
      </c>
      <c r="BJ700">
        <v>3.6</v>
      </c>
      <c r="BK700">
        <v>0.85499999999999998</v>
      </c>
      <c r="BL700" s="36">
        <f>HLOOKUP($A700,차량별코스!$E$1:$AZ$20,_xlfn.XLOOKUP(탕데이터!$I700,차량별코스!$D$2:$D$20,차량별코스!$A$2:$A$20),0)</f>
        <v>7</v>
      </c>
      <c r="BM700">
        <f t="shared" si="153"/>
        <v>2428.8009999999995</v>
      </c>
      <c r="BN700">
        <f t="shared" si="154"/>
        <v>330.15800000000002</v>
      </c>
      <c r="BO700">
        <f>IF(COUNTIFS($BL$2:$BL700,$BL700,$O$2:$O700,$O700,$G$2:$G700,$G700)=1,_xlfn.MAXIFS($BO$2:$BO699,$O$2:$O699,$O700,$G$2:$G699,$G700)+1,_xlfn.MAXIFS($BO$2:$BO699,$O$2:$O699,$O700,$G$2:$G699,$G700))</f>
        <v>6</v>
      </c>
      <c r="BP700">
        <f t="shared" si="155"/>
        <v>1348.8949999999998</v>
      </c>
      <c r="BQ700">
        <f t="shared" si="156"/>
        <v>329.16</v>
      </c>
      <c r="BR700">
        <f t="shared" si="157"/>
        <v>367.14</v>
      </c>
      <c r="BS700">
        <f t="shared" si="158"/>
        <v>316.5</v>
      </c>
      <c r="BT700">
        <f t="shared" si="159"/>
        <v>344.98500000000001</v>
      </c>
      <c r="BU700">
        <f t="shared" si="160"/>
        <v>25.32</v>
      </c>
      <c r="BV700">
        <f t="shared" si="161"/>
        <v>0</v>
      </c>
      <c r="BW700">
        <f t="shared" si="162"/>
        <v>2732</v>
      </c>
      <c r="BX700">
        <f t="shared" si="163"/>
        <v>6948</v>
      </c>
      <c r="BY700" t="str">
        <f t="shared" si="164"/>
        <v>직행1</v>
      </c>
      <c r="BZ700">
        <f t="shared" si="165"/>
        <v>7</v>
      </c>
    </row>
    <row r="701" spans="1:78" x14ac:dyDescent="0.3">
      <c r="A701" s="32">
        <f t="shared" si="166"/>
        <v>45818</v>
      </c>
      <c r="B701" s="1">
        <v>45818.602627314816</v>
      </c>
      <c r="C701" t="s">
        <v>60</v>
      </c>
      <c r="D701" t="s">
        <v>60</v>
      </c>
      <c r="E701" t="s">
        <v>60</v>
      </c>
      <c r="F701" t="s">
        <v>61</v>
      </c>
      <c r="G701" t="s">
        <v>62</v>
      </c>
      <c r="H701" t="s">
        <v>63</v>
      </c>
      <c r="I701" t="s">
        <v>82</v>
      </c>
      <c r="J701" t="s">
        <v>65</v>
      </c>
      <c r="K701" t="s">
        <v>66</v>
      </c>
      <c r="L701">
        <v>18</v>
      </c>
      <c r="M701">
        <v>8</v>
      </c>
      <c r="N701">
        <v>168</v>
      </c>
      <c r="O701">
        <v>6948</v>
      </c>
      <c r="P701" t="s">
        <v>243</v>
      </c>
      <c r="Q701" s="1">
        <v>45786.60756246528</v>
      </c>
      <c r="R701">
        <v>19.933</v>
      </c>
      <c r="S701">
        <v>6.548</v>
      </c>
      <c r="T701">
        <v>3.044</v>
      </c>
      <c r="U701">
        <v>1521</v>
      </c>
      <c r="V701">
        <v>125</v>
      </c>
      <c r="W701">
        <v>137</v>
      </c>
      <c r="X701">
        <v>527</v>
      </c>
      <c r="Y701">
        <v>2</v>
      </c>
      <c r="Z701">
        <v>13</v>
      </c>
      <c r="AA701">
        <v>0</v>
      </c>
      <c r="AB701">
        <v>0</v>
      </c>
      <c r="AC701">
        <v>102</v>
      </c>
      <c r="AD701">
        <v>47.18</v>
      </c>
      <c r="AE701">
        <v>56.996536999999996</v>
      </c>
      <c r="AF701">
        <v>97</v>
      </c>
      <c r="AG701">
        <v>0.4</v>
      </c>
      <c r="AH701">
        <v>0.6</v>
      </c>
      <c r="AI701">
        <v>1.4</v>
      </c>
      <c r="AJ701">
        <v>0.5</v>
      </c>
      <c r="AK701">
        <v>0</v>
      </c>
      <c r="AL701">
        <v>0</v>
      </c>
      <c r="AM701">
        <v>2.67</v>
      </c>
      <c r="AN701">
        <v>57.029000000000003</v>
      </c>
      <c r="AO701">
        <v>8.218</v>
      </c>
      <c r="AP701">
        <v>9.0069999999999997</v>
      </c>
      <c r="AQ701">
        <v>0.251</v>
      </c>
      <c r="AR701">
        <v>10.034000000000001</v>
      </c>
      <c r="AS701">
        <v>65.218000000000004</v>
      </c>
      <c r="AT701">
        <v>24.25</v>
      </c>
      <c r="AU701">
        <v>0.1</v>
      </c>
      <c r="AV701">
        <v>0.15</v>
      </c>
      <c r="AW701">
        <v>0.35</v>
      </c>
      <c r="AX701">
        <v>0.125</v>
      </c>
      <c r="AY701">
        <v>0</v>
      </c>
      <c r="AZ701">
        <v>0</v>
      </c>
      <c r="BA701">
        <v>188</v>
      </c>
      <c r="BB701">
        <v>0</v>
      </c>
      <c r="BC701" t="s">
        <v>74</v>
      </c>
      <c r="BD701">
        <v>0</v>
      </c>
      <c r="BE701" t="s">
        <v>68</v>
      </c>
      <c r="BF701" t="s">
        <v>75</v>
      </c>
      <c r="BG701">
        <v>1.1399999999999999</v>
      </c>
      <c r="BH701">
        <v>0</v>
      </c>
      <c r="BI701" s="1">
        <v>45824.35942306713</v>
      </c>
      <c r="BJ701">
        <v>3.6</v>
      </c>
      <c r="BK701">
        <v>0.84560000000000002</v>
      </c>
      <c r="BL701" s="36">
        <f>HLOOKUP($A701,차량별코스!$E$1:$AZ$20,_xlfn.XLOOKUP(탕데이터!$I701,차량별코스!$D$2:$D$20,차량별코스!$A$2:$A$20),0)</f>
        <v>7</v>
      </c>
      <c r="BM701">
        <f t="shared" si="153"/>
        <v>2428.8009999999995</v>
      </c>
      <c r="BN701">
        <f t="shared" si="154"/>
        <v>330.15800000000002</v>
      </c>
      <c r="BO701">
        <f>IF(COUNTIFS($BL$2:$BL701,$BL701,$O$2:$O701,$O701,$G$2:$G701,$G701)=1,_xlfn.MAXIFS($BO$2:$BO700,$O$2:$O700,$O701,$G$2:$G700,$G701)+1,_xlfn.MAXIFS($BO$2:$BO700,$O$2:$O700,$O701,$G$2:$G700,$G701))</f>
        <v>6</v>
      </c>
      <c r="BP701">
        <f t="shared" si="155"/>
        <v>1213.3699999999999</v>
      </c>
      <c r="BQ701">
        <f t="shared" si="156"/>
        <v>6.0840000000000005</v>
      </c>
      <c r="BR701">
        <f t="shared" si="157"/>
        <v>9.1259999999999994</v>
      </c>
      <c r="BS701">
        <f t="shared" si="158"/>
        <v>21.293999999999997</v>
      </c>
      <c r="BT701">
        <f t="shared" si="159"/>
        <v>7.6050000000000004</v>
      </c>
      <c r="BU701">
        <f t="shared" si="160"/>
        <v>0</v>
      </c>
      <c r="BV701">
        <f t="shared" si="161"/>
        <v>0</v>
      </c>
      <c r="BW701">
        <f t="shared" si="162"/>
        <v>1257.479</v>
      </c>
      <c r="BX701">
        <f t="shared" si="163"/>
        <v>6948</v>
      </c>
      <c r="BY701" t="str">
        <f t="shared" si="164"/>
        <v>직행1</v>
      </c>
      <c r="BZ701">
        <f t="shared" si="165"/>
        <v>7</v>
      </c>
    </row>
    <row r="702" spans="1:78" x14ac:dyDescent="0.3">
      <c r="A702" s="32">
        <f t="shared" si="166"/>
        <v>45818</v>
      </c>
      <c r="B702" s="1">
        <v>45818.624467592592</v>
      </c>
      <c r="C702" t="s">
        <v>60</v>
      </c>
      <c r="D702" t="s">
        <v>60</v>
      </c>
      <c r="E702" t="s">
        <v>60</v>
      </c>
      <c r="F702" t="s">
        <v>61</v>
      </c>
      <c r="G702" t="s">
        <v>62</v>
      </c>
      <c r="H702" t="s">
        <v>63</v>
      </c>
      <c r="I702" t="s">
        <v>82</v>
      </c>
      <c r="J702" t="s">
        <v>65</v>
      </c>
      <c r="K702" t="s">
        <v>66</v>
      </c>
      <c r="L702">
        <v>18</v>
      </c>
      <c r="M702">
        <v>8</v>
      </c>
      <c r="N702">
        <v>168</v>
      </c>
      <c r="O702">
        <v>6948</v>
      </c>
      <c r="P702" t="s">
        <v>243</v>
      </c>
      <c r="Q702" s="1">
        <v>45786.60756246528</v>
      </c>
      <c r="R702">
        <v>39.972000000000001</v>
      </c>
      <c r="S702">
        <v>21.375</v>
      </c>
      <c r="T702">
        <v>1.87</v>
      </c>
      <c r="U702">
        <v>5729</v>
      </c>
      <c r="V702">
        <v>46</v>
      </c>
      <c r="W702">
        <v>2554</v>
      </c>
      <c r="X702">
        <v>832</v>
      </c>
      <c r="Y702">
        <v>4</v>
      </c>
      <c r="Z702">
        <v>29</v>
      </c>
      <c r="AA702">
        <v>1</v>
      </c>
      <c r="AB702">
        <v>1558</v>
      </c>
      <c r="AC702">
        <v>95</v>
      </c>
      <c r="AD702">
        <v>25.12</v>
      </c>
      <c r="AE702">
        <v>45.988860000000003</v>
      </c>
      <c r="AF702">
        <v>93.3</v>
      </c>
      <c r="AG702">
        <v>1.7</v>
      </c>
      <c r="AH702">
        <v>2.4</v>
      </c>
      <c r="AI702">
        <v>2.2000000000000002</v>
      </c>
      <c r="AJ702">
        <v>0.4</v>
      </c>
      <c r="AK702">
        <v>0</v>
      </c>
      <c r="AL702">
        <v>0</v>
      </c>
      <c r="AM702">
        <v>1.64</v>
      </c>
      <c r="AN702">
        <v>77.222999999999999</v>
      </c>
      <c r="AO702">
        <v>0.80300000000000005</v>
      </c>
      <c r="AP702">
        <v>44.58</v>
      </c>
      <c r="AQ702">
        <v>0.2</v>
      </c>
      <c r="AR702">
        <v>10.007</v>
      </c>
      <c r="AS702">
        <v>72.551000000000002</v>
      </c>
      <c r="AT702">
        <v>88.635000000000005</v>
      </c>
      <c r="AU702">
        <v>1.615</v>
      </c>
      <c r="AV702">
        <v>2.2799999999999998</v>
      </c>
      <c r="AW702">
        <v>2.09</v>
      </c>
      <c r="AX702">
        <v>0.38</v>
      </c>
      <c r="AY702">
        <v>0</v>
      </c>
      <c r="AZ702">
        <v>0</v>
      </c>
      <c r="BA702">
        <v>354</v>
      </c>
      <c r="BB702">
        <v>0</v>
      </c>
      <c r="BC702" t="s">
        <v>74</v>
      </c>
      <c r="BD702">
        <v>0</v>
      </c>
      <c r="BE702" t="s">
        <v>68</v>
      </c>
      <c r="BF702" t="s">
        <v>75</v>
      </c>
      <c r="BG702">
        <v>1.1399999999999999</v>
      </c>
      <c r="BH702">
        <v>0</v>
      </c>
      <c r="BI702" s="1">
        <v>45824.35942306713</v>
      </c>
      <c r="BJ702">
        <v>3.6</v>
      </c>
      <c r="BK702">
        <v>0.51949999999999996</v>
      </c>
      <c r="BL702" s="36">
        <f>HLOOKUP($A702,차량별코스!$E$1:$AZ$20,_xlfn.XLOOKUP(탕데이터!$I702,차량별코스!$D$2:$D$20,차량별코스!$A$2:$A$20),0)</f>
        <v>7</v>
      </c>
      <c r="BM702">
        <f t="shared" si="153"/>
        <v>2428.8009999999995</v>
      </c>
      <c r="BN702">
        <f t="shared" si="154"/>
        <v>330.15800000000002</v>
      </c>
      <c r="BO702">
        <f>IF(COUNTIFS($BL$2:$BL702,$BL702,$O$2:$O702,$O702,$G$2:$G702,$G702)=1,_xlfn.MAXIFS($BO$2:$BO701,$O$2:$O701,$O702,$G$2:$G701,$G702)+1,_xlfn.MAXIFS($BO$2:$BO701,$O$2:$O701,$O702,$G$2:$G701,$G702))</f>
        <v>6</v>
      </c>
      <c r="BP702">
        <f t="shared" si="155"/>
        <v>2745.1569999999992</v>
      </c>
      <c r="BQ702">
        <f t="shared" si="156"/>
        <v>97.393000000000001</v>
      </c>
      <c r="BR702">
        <f t="shared" si="157"/>
        <v>137.49600000000001</v>
      </c>
      <c r="BS702">
        <f t="shared" si="158"/>
        <v>126.03800000000001</v>
      </c>
      <c r="BT702">
        <f t="shared" si="159"/>
        <v>22.916</v>
      </c>
      <c r="BU702">
        <f t="shared" si="160"/>
        <v>0</v>
      </c>
      <c r="BV702">
        <f t="shared" si="161"/>
        <v>0</v>
      </c>
      <c r="BW702">
        <f t="shared" si="162"/>
        <v>3128.9999999999995</v>
      </c>
      <c r="BX702">
        <f t="shared" si="163"/>
        <v>6948</v>
      </c>
      <c r="BY702" t="str">
        <f t="shared" si="164"/>
        <v>직행1</v>
      </c>
      <c r="BZ702">
        <f t="shared" si="165"/>
        <v>7</v>
      </c>
    </row>
    <row r="703" spans="1:78" x14ac:dyDescent="0.3">
      <c r="A703" s="32">
        <f t="shared" si="166"/>
        <v>45818</v>
      </c>
      <c r="B703" s="1">
        <v>45818.764548611114</v>
      </c>
      <c r="C703" t="s">
        <v>60</v>
      </c>
      <c r="D703" t="s">
        <v>60</v>
      </c>
      <c r="E703" t="s">
        <v>60</v>
      </c>
      <c r="F703" t="s">
        <v>61</v>
      </c>
      <c r="G703" t="s">
        <v>62</v>
      </c>
      <c r="H703" t="s">
        <v>63</v>
      </c>
      <c r="I703" t="s">
        <v>82</v>
      </c>
      <c r="J703" t="s">
        <v>65</v>
      </c>
      <c r="K703" t="s">
        <v>66</v>
      </c>
      <c r="L703">
        <v>18</v>
      </c>
      <c r="M703">
        <v>8</v>
      </c>
      <c r="N703">
        <v>168</v>
      </c>
      <c r="O703">
        <v>6948</v>
      </c>
      <c r="P703" t="s">
        <v>243</v>
      </c>
      <c r="Q703" s="1">
        <v>45786.60756246528</v>
      </c>
      <c r="R703">
        <v>80.975999999999999</v>
      </c>
      <c r="S703">
        <v>27.422000000000001</v>
      </c>
      <c r="T703">
        <v>2.9529999999999998</v>
      </c>
      <c r="U703">
        <v>6629</v>
      </c>
      <c r="V703">
        <v>187</v>
      </c>
      <c r="W703">
        <v>1356</v>
      </c>
      <c r="X703">
        <v>1707</v>
      </c>
      <c r="Y703">
        <v>1</v>
      </c>
      <c r="Z703">
        <v>25</v>
      </c>
      <c r="AA703">
        <v>1</v>
      </c>
      <c r="AB703">
        <v>39</v>
      </c>
      <c r="AC703">
        <v>107</v>
      </c>
      <c r="AD703">
        <v>43.98</v>
      </c>
      <c r="AE703">
        <v>57.316859999999998</v>
      </c>
      <c r="AF703">
        <v>89.1</v>
      </c>
      <c r="AG703">
        <v>2.1</v>
      </c>
      <c r="AH703">
        <v>2.6</v>
      </c>
      <c r="AI703">
        <v>2.7</v>
      </c>
      <c r="AJ703">
        <v>3.3</v>
      </c>
      <c r="AK703">
        <v>0.2</v>
      </c>
      <c r="AL703">
        <v>0</v>
      </c>
      <c r="AM703">
        <v>2.59</v>
      </c>
      <c r="AN703">
        <v>59.472000000000001</v>
      </c>
      <c r="AO703">
        <v>2.8210000000000002</v>
      </c>
      <c r="AP703">
        <v>20.456</v>
      </c>
      <c r="AQ703">
        <v>0.21</v>
      </c>
      <c r="AR703">
        <v>1.2350000000000001</v>
      </c>
      <c r="AS703">
        <v>30.873000000000001</v>
      </c>
      <c r="AT703">
        <v>98.01</v>
      </c>
      <c r="AU703">
        <v>2.31</v>
      </c>
      <c r="AV703">
        <v>2.86</v>
      </c>
      <c r="AW703">
        <v>2.97</v>
      </c>
      <c r="AX703">
        <v>3.63</v>
      </c>
      <c r="AY703">
        <v>0.22</v>
      </c>
      <c r="AZ703">
        <v>0</v>
      </c>
      <c r="BA703">
        <v>782</v>
      </c>
      <c r="BB703">
        <v>0</v>
      </c>
      <c r="BC703" t="s">
        <v>74</v>
      </c>
      <c r="BD703">
        <v>0</v>
      </c>
      <c r="BE703" t="s">
        <v>68</v>
      </c>
      <c r="BF703" t="s">
        <v>75</v>
      </c>
      <c r="BG703">
        <v>1.1399999999999999</v>
      </c>
      <c r="BH703">
        <v>0</v>
      </c>
      <c r="BI703" s="1">
        <v>45824.35942306713</v>
      </c>
      <c r="BJ703">
        <v>3.6</v>
      </c>
      <c r="BK703">
        <v>0.82030000000000003</v>
      </c>
      <c r="BL703" s="36">
        <f>HLOOKUP($A703,차량별코스!$E$1:$AZ$20,_xlfn.XLOOKUP(탕데이터!$I703,차량별코스!$D$2:$D$20,차량별코스!$A$2:$A$20),0)</f>
        <v>7</v>
      </c>
      <c r="BM703">
        <f t="shared" si="153"/>
        <v>2428.8009999999995</v>
      </c>
      <c r="BN703">
        <f t="shared" si="154"/>
        <v>330.15800000000002</v>
      </c>
      <c r="BO703">
        <f>IF(COUNTIFS($BL$2:$BL703,$BL703,$O$2:$O703,$O703,$G$2:$G703,$G703)=1,_xlfn.MAXIFS($BO$2:$BO702,$O$2:$O702,$O703,$G$2:$G702,$G703)+1,_xlfn.MAXIFS($BO$2:$BO702,$O$2:$O702,$O703,$G$2:$G702,$G703))</f>
        <v>6</v>
      </c>
      <c r="BP703">
        <f t="shared" si="155"/>
        <v>4363.4389999999994</v>
      </c>
      <c r="BQ703">
        <f t="shared" si="156"/>
        <v>139.209</v>
      </c>
      <c r="BR703">
        <f t="shared" si="157"/>
        <v>172.35400000000001</v>
      </c>
      <c r="BS703">
        <f t="shared" si="158"/>
        <v>178.98300000000003</v>
      </c>
      <c r="BT703">
        <f t="shared" si="159"/>
        <v>218.75700000000001</v>
      </c>
      <c r="BU703">
        <f t="shared" si="160"/>
        <v>13.258000000000001</v>
      </c>
      <c r="BV703">
        <f t="shared" si="161"/>
        <v>0</v>
      </c>
      <c r="BW703">
        <f t="shared" si="162"/>
        <v>5085.9999999999991</v>
      </c>
      <c r="BX703">
        <f t="shared" si="163"/>
        <v>6948</v>
      </c>
      <c r="BY703" t="str">
        <f t="shared" si="164"/>
        <v>직행1</v>
      </c>
      <c r="BZ703">
        <f t="shared" si="165"/>
        <v>7</v>
      </c>
    </row>
    <row r="704" spans="1:78" x14ac:dyDescent="0.3">
      <c r="A704" s="32">
        <f t="shared" si="166"/>
        <v>45818</v>
      </c>
      <c r="B704" s="1">
        <v>45818.842060185183</v>
      </c>
      <c r="C704" t="s">
        <v>60</v>
      </c>
      <c r="D704" t="s">
        <v>60</v>
      </c>
      <c r="E704" t="s">
        <v>60</v>
      </c>
      <c r="F704" t="s">
        <v>61</v>
      </c>
      <c r="G704" t="s">
        <v>62</v>
      </c>
      <c r="H704" t="s">
        <v>63</v>
      </c>
      <c r="I704" t="s">
        <v>82</v>
      </c>
      <c r="J704" t="s">
        <v>65</v>
      </c>
      <c r="K704" t="s">
        <v>66</v>
      </c>
      <c r="L704">
        <v>18</v>
      </c>
      <c r="M704">
        <v>8</v>
      </c>
      <c r="N704">
        <v>168</v>
      </c>
      <c r="O704">
        <v>6948</v>
      </c>
      <c r="P704" t="s">
        <v>243</v>
      </c>
      <c r="Q704" s="1">
        <v>45786.60756246528</v>
      </c>
      <c r="R704">
        <v>17.193999999999999</v>
      </c>
      <c r="S704">
        <v>4.0439999999999996</v>
      </c>
      <c r="T704">
        <v>4.2519999999999998</v>
      </c>
      <c r="U704">
        <v>1844</v>
      </c>
      <c r="V704">
        <v>0</v>
      </c>
      <c r="W704">
        <v>595</v>
      </c>
      <c r="X704">
        <v>334</v>
      </c>
      <c r="Y704">
        <v>0</v>
      </c>
      <c r="Z704">
        <v>0</v>
      </c>
      <c r="AA704">
        <v>0</v>
      </c>
      <c r="AB704">
        <v>0</v>
      </c>
      <c r="AC704">
        <v>75</v>
      </c>
      <c r="AD704">
        <v>33.57</v>
      </c>
      <c r="AE704">
        <v>49.558287</v>
      </c>
      <c r="AF704">
        <v>72.599999999999994</v>
      </c>
      <c r="AG704">
        <v>5</v>
      </c>
      <c r="AH704">
        <v>7.8</v>
      </c>
      <c r="AI704">
        <v>14.6</v>
      </c>
      <c r="AJ704">
        <v>0</v>
      </c>
      <c r="AK704">
        <v>0</v>
      </c>
      <c r="AL704">
        <v>0</v>
      </c>
      <c r="AM704">
        <v>3.73</v>
      </c>
      <c r="AN704">
        <v>32.862000000000002</v>
      </c>
      <c r="AO704">
        <v>0</v>
      </c>
      <c r="AP704">
        <v>32.267000000000003</v>
      </c>
      <c r="AQ704">
        <v>0.17399999999999999</v>
      </c>
      <c r="AR704">
        <v>0</v>
      </c>
      <c r="AS704">
        <v>0</v>
      </c>
      <c r="AT704">
        <v>21.78</v>
      </c>
      <c r="AU704">
        <v>1.5</v>
      </c>
      <c r="AV704">
        <v>2.34</v>
      </c>
      <c r="AW704">
        <v>4.38</v>
      </c>
      <c r="AX704">
        <v>0</v>
      </c>
      <c r="AY704">
        <v>0</v>
      </c>
      <c r="AZ704">
        <v>0</v>
      </c>
      <c r="BA704">
        <v>167</v>
      </c>
      <c r="BB704">
        <v>0</v>
      </c>
      <c r="BC704" t="s">
        <v>74</v>
      </c>
      <c r="BD704">
        <v>0</v>
      </c>
      <c r="BE704" t="s">
        <v>68</v>
      </c>
      <c r="BF704" t="s">
        <v>75</v>
      </c>
      <c r="BG704">
        <v>1.1399999999999999</v>
      </c>
      <c r="BH704">
        <v>0</v>
      </c>
      <c r="BI704" s="1">
        <v>45824.35942306713</v>
      </c>
      <c r="BJ704">
        <v>3.6</v>
      </c>
      <c r="BK704">
        <v>1.181</v>
      </c>
      <c r="BL704" s="36">
        <f>HLOOKUP($A704,차량별코스!$E$1:$AZ$20,_xlfn.XLOOKUP(탕데이터!$I704,차량별코스!$D$2:$D$20,차량별코스!$A$2:$A$20),0)</f>
        <v>7</v>
      </c>
      <c r="BM704">
        <f t="shared" si="153"/>
        <v>2428.8009999999995</v>
      </c>
      <c r="BN704">
        <f t="shared" si="154"/>
        <v>330.15800000000002</v>
      </c>
      <c r="BO704">
        <f>IF(COUNTIFS($BL$2:$BL704,$BL704,$O$2:$O704,$O704,$G$2:$G704,$G704)=1,_xlfn.MAXIFS($BO$2:$BO703,$O$2:$O703,$O704,$G$2:$G703,$G704)+1,_xlfn.MAXIFS($BO$2:$BO703,$O$2:$O703,$O704,$G$2:$G703,$G704))</f>
        <v>6</v>
      </c>
      <c r="BP704">
        <f t="shared" si="155"/>
        <v>743.74399999999991</v>
      </c>
      <c r="BQ704">
        <f t="shared" si="156"/>
        <v>92.2</v>
      </c>
      <c r="BR704">
        <f t="shared" si="157"/>
        <v>143.83199999999999</v>
      </c>
      <c r="BS704">
        <f t="shared" si="158"/>
        <v>269.22399999999999</v>
      </c>
      <c r="BT704">
        <f t="shared" si="159"/>
        <v>0</v>
      </c>
      <c r="BU704">
        <f t="shared" si="160"/>
        <v>0</v>
      </c>
      <c r="BV704">
        <f t="shared" si="161"/>
        <v>0</v>
      </c>
      <c r="BW704">
        <f t="shared" si="162"/>
        <v>1249</v>
      </c>
      <c r="BX704">
        <f t="shared" si="163"/>
        <v>6948</v>
      </c>
      <c r="BY704" t="str">
        <f t="shared" si="164"/>
        <v>직행1</v>
      </c>
      <c r="BZ704">
        <f t="shared" si="165"/>
        <v>7</v>
      </c>
    </row>
    <row r="705" spans="1:78" x14ac:dyDescent="0.3">
      <c r="A705" s="32">
        <f t="shared" si="166"/>
        <v>45819</v>
      </c>
      <c r="B705" s="1">
        <v>45819.268877314818</v>
      </c>
      <c r="C705" t="s">
        <v>60</v>
      </c>
      <c r="D705" t="s">
        <v>60</v>
      </c>
      <c r="E705" t="s">
        <v>60</v>
      </c>
      <c r="F705" t="s">
        <v>61</v>
      </c>
      <c r="G705" t="s">
        <v>62</v>
      </c>
      <c r="H705" t="s">
        <v>63</v>
      </c>
      <c r="I705" t="s">
        <v>82</v>
      </c>
      <c r="J705" t="s">
        <v>65</v>
      </c>
      <c r="K705" t="s">
        <v>66</v>
      </c>
      <c r="L705">
        <v>18</v>
      </c>
      <c r="M705">
        <v>8</v>
      </c>
      <c r="N705">
        <v>168</v>
      </c>
      <c r="O705">
        <v>6948</v>
      </c>
      <c r="P705" t="s">
        <v>243</v>
      </c>
      <c r="Q705" s="1">
        <v>45786.60756246528</v>
      </c>
      <c r="R705">
        <v>17.47</v>
      </c>
      <c r="S705">
        <v>5.0090000000000003</v>
      </c>
      <c r="T705">
        <v>3.488</v>
      </c>
      <c r="U705">
        <v>1468</v>
      </c>
      <c r="V705">
        <v>179</v>
      </c>
      <c r="W705">
        <v>166</v>
      </c>
      <c r="X705">
        <v>319</v>
      </c>
      <c r="Y705">
        <v>0</v>
      </c>
      <c r="Z705">
        <v>2</v>
      </c>
      <c r="AA705">
        <v>0</v>
      </c>
      <c r="AB705">
        <v>0</v>
      </c>
      <c r="AC705">
        <v>86</v>
      </c>
      <c r="AD705">
        <v>42.84</v>
      </c>
      <c r="AE705">
        <v>56.003641000000002</v>
      </c>
      <c r="AF705">
        <v>98.5</v>
      </c>
      <c r="AG705">
        <v>0.2</v>
      </c>
      <c r="AH705">
        <v>0.4</v>
      </c>
      <c r="AI705">
        <v>0.7</v>
      </c>
      <c r="AJ705">
        <v>0.2</v>
      </c>
      <c r="AK705">
        <v>0</v>
      </c>
      <c r="AL705">
        <v>0</v>
      </c>
      <c r="AM705">
        <v>3.06</v>
      </c>
      <c r="AN705">
        <v>47.902999999999999</v>
      </c>
      <c r="AO705">
        <v>12.193</v>
      </c>
      <c r="AP705">
        <v>11.308</v>
      </c>
      <c r="AQ705">
        <v>0.17199999999999999</v>
      </c>
      <c r="AR705">
        <v>0</v>
      </c>
      <c r="AS705">
        <v>11.448</v>
      </c>
      <c r="AT705">
        <v>22.983000000000001</v>
      </c>
      <c r="AU705">
        <v>4.7E-2</v>
      </c>
      <c r="AV705">
        <v>9.2999999999999999E-2</v>
      </c>
      <c r="AW705">
        <v>0.16300000000000001</v>
      </c>
      <c r="AX705">
        <v>4.7E-2</v>
      </c>
      <c r="AY705">
        <v>0</v>
      </c>
      <c r="AZ705">
        <v>0</v>
      </c>
      <c r="BA705">
        <v>123</v>
      </c>
      <c r="BB705">
        <v>0</v>
      </c>
      <c r="BC705" t="s">
        <v>74</v>
      </c>
      <c r="BD705">
        <v>0</v>
      </c>
      <c r="BE705" t="s">
        <v>68</v>
      </c>
      <c r="BF705" t="s">
        <v>75</v>
      </c>
      <c r="BG705">
        <v>1.1399999999999999</v>
      </c>
      <c r="BH705">
        <v>0</v>
      </c>
      <c r="BI705" s="1">
        <v>45824.35942306713</v>
      </c>
      <c r="BJ705">
        <v>3.6</v>
      </c>
      <c r="BK705">
        <v>0.96879999999999999</v>
      </c>
      <c r="BL705" s="36">
        <f>HLOOKUP($A705,차량별코스!$E$1:$AZ$20,_xlfn.XLOOKUP(탕데이터!$I705,차량별코스!$D$2:$D$20,차량별코스!$A$2:$A$20),0)</f>
        <v>8</v>
      </c>
      <c r="BM705">
        <f t="shared" si="153"/>
        <v>2428.8009999999995</v>
      </c>
      <c r="BN705">
        <f t="shared" si="154"/>
        <v>369.34400000000005</v>
      </c>
      <c r="BO705">
        <f>IF(COUNTIFS($BL$2:$BL705,$BL705,$O$2:$O705,$O705,$G$2:$G705,$G705)=1,_xlfn.MAXIFS($BO$2:$BO704,$O$2:$O704,$O705,$G$2:$G704,$G705)+1,_xlfn.MAXIFS($BO$2:$BO704,$O$2:$O704,$O705,$G$2:$G704,$G705))</f>
        <v>7</v>
      </c>
      <c r="BP705">
        <f t="shared" si="155"/>
        <v>1100.98</v>
      </c>
      <c r="BQ705">
        <f t="shared" si="156"/>
        <v>2.9359999999999999</v>
      </c>
      <c r="BR705">
        <f t="shared" si="157"/>
        <v>5.8719999999999999</v>
      </c>
      <c r="BS705">
        <f t="shared" si="158"/>
        <v>10.276</v>
      </c>
      <c r="BT705">
        <f t="shared" si="159"/>
        <v>2.9359999999999999</v>
      </c>
      <c r="BU705">
        <f t="shared" si="160"/>
        <v>0</v>
      </c>
      <c r="BV705">
        <f t="shared" si="161"/>
        <v>0</v>
      </c>
      <c r="BW705">
        <f t="shared" si="162"/>
        <v>1123</v>
      </c>
      <c r="BX705">
        <f t="shared" si="163"/>
        <v>6948</v>
      </c>
      <c r="BY705" t="str">
        <f t="shared" si="164"/>
        <v>직행1</v>
      </c>
      <c r="BZ705">
        <f t="shared" si="165"/>
        <v>8</v>
      </c>
    </row>
    <row r="706" spans="1:78" x14ac:dyDescent="0.3">
      <c r="A706" s="32">
        <f t="shared" si="166"/>
        <v>45819</v>
      </c>
      <c r="B706" s="1">
        <v>45819.290821759256</v>
      </c>
      <c r="C706" t="s">
        <v>60</v>
      </c>
      <c r="D706" t="s">
        <v>60</v>
      </c>
      <c r="E706" t="s">
        <v>60</v>
      </c>
      <c r="F706" t="s">
        <v>61</v>
      </c>
      <c r="G706" t="s">
        <v>62</v>
      </c>
      <c r="H706" t="s">
        <v>63</v>
      </c>
      <c r="I706" t="s">
        <v>82</v>
      </c>
      <c r="J706" t="s">
        <v>65</v>
      </c>
      <c r="K706" t="s">
        <v>66</v>
      </c>
      <c r="L706">
        <v>18</v>
      </c>
      <c r="M706">
        <v>8</v>
      </c>
      <c r="N706">
        <v>168</v>
      </c>
      <c r="O706">
        <v>6948</v>
      </c>
      <c r="P706" t="s">
        <v>243</v>
      </c>
      <c r="Q706" s="1">
        <v>45786.60756246528</v>
      </c>
      <c r="R706">
        <v>41.127000000000002</v>
      </c>
      <c r="S706">
        <v>11.24</v>
      </c>
      <c r="T706">
        <v>3.6589999999999998</v>
      </c>
      <c r="U706">
        <v>3371</v>
      </c>
      <c r="V706">
        <v>69</v>
      </c>
      <c r="W706">
        <v>473</v>
      </c>
      <c r="X706">
        <v>1086</v>
      </c>
      <c r="Y706">
        <v>1</v>
      </c>
      <c r="Z706">
        <v>16</v>
      </c>
      <c r="AA706">
        <v>0</v>
      </c>
      <c r="AB706">
        <v>0</v>
      </c>
      <c r="AC706">
        <v>97</v>
      </c>
      <c r="AD706">
        <v>43.92</v>
      </c>
      <c r="AE706">
        <v>52.335479999999997</v>
      </c>
      <c r="AF706">
        <v>28.3</v>
      </c>
      <c r="AG706">
        <v>18.7</v>
      </c>
      <c r="AH706">
        <v>18.100000000000001</v>
      </c>
      <c r="AI706">
        <v>31.2</v>
      </c>
      <c r="AJ706">
        <v>3.7</v>
      </c>
      <c r="AK706">
        <v>0</v>
      </c>
      <c r="AL706">
        <v>0</v>
      </c>
      <c r="AM706">
        <v>3.21</v>
      </c>
      <c r="AN706">
        <v>41.854999999999997</v>
      </c>
      <c r="AO706">
        <v>2.0470000000000002</v>
      </c>
      <c r="AP706">
        <v>14.031000000000001</v>
      </c>
      <c r="AQ706">
        <v>0.24299999999999999</v>
      </c>
      <c r="AR706">
        <v>2.431</v>
      </c>
      <c r="AS706">
        <v>38.904000000000003</v>
      </c>
      <c r="AT706">
        <v>15.565</v>
      </c>
      <c r="AU706">
        <v>10.285</v>
      </c>
      <c r="AV706">
        <v>9.9550000000000001</v>
      </c>
      <c r="AW706">
        <v>17.16</v>
      </c>
      <c r="AX706">
        <v>2.0350000000000001</v>
      </c>
      <c r="AY706">
        <v>0</v>
      </c>
      <c r="AZ706">
        <v>0</v>
      </c>
      <c r="BA706">
        <v>399</v>
      </c>
      <c r="BB706">
        <v>0</v>
      </c>
      <c r="BC706" t="s">
        <v>74</v>
      </c>
      <c r="BD706">
        <v>0</v>
      </c>
      <c r="BE706" t="s">
        <v>68</v>
      </c>
      <c r="BF706" t="s">
        <v>75</v>
      </c>
      <c r="BG706">
        <v>1.1399999999999999</v>
      </c>
      <c r="BH706">
        <v>0</v>
      </c>
      <c r="BI706" s="1">
        <v>45824.35942306713</v>
      </c>
      <c r="BJ706">
        <v>3.6</v>
      </c>
      <c r="BK706">
        <v>1.0164</v>
      </c>
      <c r="BL706" s="36">
        <f>HLOOKUP($A706,차량별코스!$E$1:$AZ$20,_xlfn.XLOOKUP(탕데이터!$I706,차량별코스!$D$2:$D$20,차량별코스!$A$2:$A$20),0)</f>
        <v>8</v>
      </c>
      <c r="BM706">
        <f t="shared" si="153"/>
        <v>2428.8009999999995</v>
      </c>
      <c r="BN706">
        <f t="shared" si="154"/>
        <v>369.34400000000005</v>
      </c>
      <c r="BO706">
        <f>IF(COUNTIFS($BL$2:$BL706,$BL706,$O$2:$O706,$O706,$G$2:$G706,$G706)=1,_xlfn.MAXIFS($BO$2:$BO705,$O$2:$O705,$O706,$G$2:$G705,$G706)+1,_xlfn.MAXIFS($BO$2:$BO705,$O$2:$O705,$O706,$G$2:$G705,$G706))</f>
        <v>7</v>
      </c>
      <c r="BP706">
        <f t="shared" si="155"/>
        <v>411.99300000000005</v>
      </c>
      <c r="BQ706">
        <f t="shared" si="156"/>
        <v>630.37699999999995</v>
      </c>
      <c r="BR706">
        <f t="shared" si="157"/>
        <v>610.15100000000007</v>
      </c>
      <c r="BS706">
        <f t="shared" si="158"/>
        <v>1051.752</v>
      </c>
      <c r="BT706">
        <f t="shared" si="159"/>
        <v>124.72700000000002</v>
      </c>
      <c r="BU706">
        <f t="shared" si="160"/>
        <v>0</v>
      </c>
      <c r="BV706">
        <f t="shared" si="161"/>
        <v>0</v>
      </c>
      <c r="BW706">
        <f t="shared" si="162"/>
        <v>2829</v>
      </c>
      <c r="BX706">
        <f t="shared" si="163"/>
        <v>6948</v>
      </c>
      <c r="BY706" t="str">
        <f t="shared" si="164"/>
        <v>직행1</v>
      </c>
      <c r="BZ706">
        <f t="shared" si="165"/>
        <v>8</v>
      </c>
    </row>
    <row r="707" spans="1:78" x14ac:dyDescent="0.3">
      <c r="A707" s="32">
        <f t="shared" si="166"/>
        <v>45819</v>
      </c>
      <c r="B707" s="1">
        <v>45819.339548611111</v>
      </c>
      <c r="C707" t="s">
        <v>60</v>
      </c>
      <c r="D707" t="s">
        <v>60</v>
      </c>
      <c r="E707" t="s">
        <v>60</v>
      </c>
      <c r="F707" t="s">
        <v>61</v>
      </c>
      <c r="G707" t="s">
        <v>62</v>
      </c>
      <c r="H707" t="s">
        <v>63</v>
      </c>
      <c r="I707" t="s">
        <v>82</v>
      </c>
      <c r="J707" t="s">
        <v>65</v>
      </c>
      <c r="K707" t="s">
        <v>66</v>
      </c>
      <c r="L707">
        <v>18</v>
      </c>
      <c r="M707">
        <v>8</v>
      </c>
      <c r="N707">
        <v>168</v>
      </c>
      <c r="O707">
        <v>6948</v>
      </c>
      <c r="P707" t="s">
        <v>243</v>
      </c>
      <c r="Q707" s="1">
        <v>45786.60756246528</v>
      </c>
      <c r="R707">
        <v>19.882999999999999</v>
      </c>
      <c r="S707">
        <v>6.056</v>
      </c>
      <c r="T707">
        <v>3.2829999999999999</v>
      </c>
      <c r="U707">
        <v>1733</v>
      </c>
      <c r="V707">
        <v>60</v>
      </c>
      <c r="W707">
        <v>196</v>
      </c>
      <c r="X707">
        <v>444</v>
      </c>
      <c r="Y707">
        <v>0</v>
      </c>
      <c r="Z707">
        <v>6</v>
      </c>
      <c r="AA707">
        <v>0</v>
      </c>
      <c r="AB707">
        <v>0</v>
      </c>
      <c r="AC707">
        <v>84</v>
      </c>
      <c r="AD707">
        <v>41.3</v>
      </c>
      <c r="AE707">
        <v>48.462262000000003</v>
      </c>
      <c r="AF707">
        <v>97.6</v>
      </c>
      <c r="AG707">
        <v>0.6</v>
      </c>
      <c r="AH707">
        <v>0.8</v>
      </c>
      <c r="AI707">
        <v>1</v>
      </c>
      <c r="AJ707">
        <v>0.1</v>
      </c>
      <c r="AK707">
        <v>0</v>
      </c>
      <c r="AL707">
        <v>0</v>
      </c>
      <c r="AM707">
        <v>2.88</v>
      </c>
      <c r="AN707">
        <v>43.453000000000003</v>
      </c>
      <c r="AO707">
        <v>3.4620000000000002</v>
      </c>
      <c r="AP707">
        <v>11.31</v>
      </c>
      <c r="AQ707">
        <v>0.20100000000000001</v>
      </c>
      <c r="AR707">
        <v>0</v>
      </c>
      <c r="AS707">
        <v>30.177</v>
      </c>
      <c r="AT707">
        <v>27.652999999999999</v>
      </c>
      <c r="AU707">
        <v>0.17</v>
      </c>
      <c r="AV707">
        <v>0.22700000000000001</v>
      </c>
      <c r="AW707">
        <v>0.28299999999999997</v>
      </c>
      <c r="AX707">
        <v>2.8000000000000001E-2</v>
      </c>
      <c r="AY707">
        <v>0</v>
      </c>
      <c r="AZ707">
        <v>0</v>
      </c>
      <c r="BA707">
        <v>191</v>
      </c>
      <c r="BB707">
        <v>0</v>
      </c>
      <c r="BC707" t="s">
        <v>74</v>
      </c>
      <c r="BD707">
        <v>0</v>
      </c>
      <c r="BE707" t="s">
        <v>68</v>
      </c>
      <c r="BF707" t="s">
        <v>75</v>
      </c>
      <c r="BG707">
        <v>1.1399999999999999</v>
      </c>
      <c r="BH707">
        <v>0</v>
      </c>
      <c r="BI707" s="1">
        <v>45824.35942306713</v>
      </c>
      <c r="BJ707">
        <v>3.6</v>
      </c>
      <c r="BK707">
        <v>0.91200000000000003</v>
      </c>
      <c r="BL707" s="36">
        <f>HLOOKUP($A707,차량별코스!$E$1:$AZ$20,_xlfn.XLOOKUP(탕데이터!$I707,차량별코스!$D$2:$D$20,차량별코스!$A$2:$A$20),0)</f>
        <v>8</v>
      </c>
      <c r="BM707">
        <f t="shared" ref="BM707:BM770" si="167">SUMIFS(R:R,I:I,I707,O:O,O707)</f>
        <v>2428.8009999999995</v>
      </c>
      <c r="BN707">
        <f t="shared" ref="BN707:BN770" si="168">SUMIFS(R:R,O:O,O707,BL:BL,BL707,G:G,G707)</f>
        <v>369.34400000000005</v>
      </c>
      <c r="BO707">
        <f>IF(COUNTIFS($BL$2:$BL707,$BL707,$O$2:$O707,$O707,$G$2:$G707,$G707)=1,_xlfn.MAXIFS($BO$2:$BO706,$O$2:$O706,$O707,$G$2:$G706,$G707)+1,_xlfn.MAXIFS($BO$2:$BO706,$O$2:$O706,$O707,$G$2:$G706,$G707))</f>
        <v>7</v>
      </c>
      <c r="BP707">
        <f t="shared" ref="BP707:BP770" si="169">$U707*AF707%-V707-W707</f>
        <v>1435.4079999999999</v>
      </c>
      <c r="BQ707">
        <f t="shared" ref="BQ707:BQ770" si="170">$U707*AG707%</f>
        <v>10.398</v>
      </c>
      <c r="BR707">
        <f t="shared" ref="BR707:BR770" si="171">$U707*AH707%</f>
        <v>13.864000000000001</v>
      </c>
      <c r="BS707">
        <f t="shared" ref="BS707:BS770" si="172">$U707*AI707%</f>
        <v>17.330000000000002</v>
      </c>
      <c r="BT707">
        <f t="shared" ref="BT707:BT770" si="173">$U707*AJ707%</f>
        <v>1.7330000000000001</v>
      </c>
      <c r="BU707">
        <f t="shared" ref="BU707:BU770" si="174">$U707*AK707%</f>
        <v>0</v>
      </c>
      <c r="BV707">
        <f t="shared" ref="BV707:BV770" si="175">$U707*AL707%</f>
        <v>0</v>
      </c>
      <c r="BW707">
        <f t="shared" ref="BW707:BW770" si="176">SUM(BP707:BV707)</f>
        <v>1478.7329999999997</v>
      </c>
      <c r="BX707">
        <f t="shared" ref="BX707:BX770" si="177">O707</f>
        <v>6948</v>
      </c>
      <c r="BY707" t="str">
        <f t="shared" ref="BY707:BY770" si="178">G707</f>
        <v>직행1</v>
      </c>
      <c r="BZ707">
        <f t="shared" ref="BZ707:BZ770" si="179">BL707</f>
        <v>8</v>
      </c>
    </row>
    <row r="708" spans="1:78" x14ac:dyDescent="0.3">
      <c r="A708" s="32">
        <f t="shared" si="166"/>
        <v>45819</v>
      </c>
      <c r="B708" s="1">
        <v>45819.363310185188</v>
      </c>
      <c r="C708" t="s">
        <v>60</v>
      </c>
      <c r="D708" t="s">
        <v>60</v>
      </c>
      <c r="E708" t="s">
        <v>60</v>
      </c>
      <c r="F708" t="s">
        <v>61</v>
      </c>
      <c r="G708" t="s">
        <v>62</v>
      </c>
      <c r="H708" t="s">
        <v>63</v>
      </c>
      <c r="I708" t="s">
        <v>82</v>
      </c>
      <c r="J708" t="s">
        <v>65</v>
      </c>
      <c r="K708" t="s">
        <v>66</v>
      </c>
      <c r="L708">
        <v>18</v>
      </c>
      <c r="M708">
        <v>8</v>
      </c>
      <c r="N708">
        <v>168</v>
      </c>
      <c r="O708">
        <v>6948</v>
      </c>
      <c r="P708" t="s">
        <v>243</v>
      </c>
      <c r="Q708" s="1">
        <v>45786.60756246528</v>
      </c>
      <c r="R708">
        <v>40.232999999999997</v>
      </c>
      <c r="S708">
        <v>12.974</v>
      </c>
      <c r="T708">
        <v>3.101</v>
      </c>
      <c r="U708">
        <v>4103</v>
      </c>
      <c r="V708">
        <v>111</v>
      </c>
      <c r="W708">
        <v>774</v>
      </c>
      <c r="X708">
        <v>1016</v>
      </c>
      <c r="Y708">
        <v>0</v>
      </c>
      <c r="Z708">
        <v>1</v>
      </c>
      <c r="AA708">
        <v>0</v>
      </c>
      <c r="AB708">
        <v>0</v>
      </c>
      <c r="AC708">
        <v>96</v>
      </c>
      <c r="AD708">
        <v>35.299999999999997</v>
      </c>
      <c r="AE708">
        <v>45.008944</v>
      </c>
      <c r="AF708">
        <v>94</v>
      </c>
      <c r="AG708">
        <v>1.4</v>
      </c>
      <c r="AH708">
        <v>2.8</v>
      </c>
      <c r="AI708">
        <v>1.4</v>
      </c>
      <c r="AJ708">
        <v>0.4</v>
      </c>
      <c r="AK708">
        <v>0</v>
      </c>
      <c r="AL708">
        <v>0</v>
      </c>
      <c r="AM708">
        <v>2.72</v>
      </c>
      <c r="AN708">
        <v>42.725999999999999</v>
      </c>
      <c r="AO708">
        <v>2.7050000000000001</v>
      </c>
      <c r="AP708">
        <v>18.864000000000001</v>
      </c>
      <c r="AQ708">
        <v>0.249</v>
      </c>
      <c r="AR708">
        <v>0</v>
      </c>
      <c r="AS708">
        <v>2.4860000000000002</v>
      </c>
      <c r="AT708">
        <v>64.233000000000004</v>
      </c>
      <c r="AU708">
        <v>0.95699999999999996</v>
      </c>
      <c r="AV708">
        <v>1.913</v>
      </c>
      <c r="AW708">
        <v>0.95699999999999996</v>
      </c>
      <c r="AX708">
        <v>0.27300000000000002</v>
      </c>
      <c r="AY708">
        <v>0</v>
      </c>
      <c r="AZ708">
        <v>0</v>
      </c>
      <c r="BA708">
        <v>389</v>
      </c>
      <c r="BB708">
        <v>0</v>
      </c>
      <c r="BC708" t="s">
        <v>74</v>
      </c>
      <c r="BD708">
        <v>0</v>
      </c>
      <c r="BE708" t="s">
        <v>68</v>
      </c>
      <c r="BF708" t="s">
        <v>75</v>
      </c>
      <c r="BG708">
        <v>1.1399999999999999</v>
      </c>
      <c r="BH708">
        <v>0</v>
      </c>
      <c r="BI708" s="1">
        <v>45824.35942306713</v>
      </c>
      <c r="BJ708">
        <v>3.6</v>
      </c>
      <c r="BK708">
        <v>0.86140000000000005</v>
      </c>
      <c r="BL708" s="36">
        <f>HLOOKUP($A708,차량별코스!$E$1:$AZ$20,_xlfn.XLOOKUP(탕데이터!$I708,차량별코스!$D$2:$D$20,차량별코스!$A$2:$A$20),0)</f>
        <v>8</v>
      </c>
      <c r="BM708">
        <f t="shared" si="167"/>
        <v>2428.8009999999995</v>
      </c>
      <c r="BN708">
        <f t="shared" si="168"/>
        <v>369.34400000000005</v>
      </c>
      <c r="BO708">
        <f>IF(COUNTIFS($BL$2:$BL708,$BL708,$O$2:$O708,$O708,$G$2:$G708,$G708)=1,_xlfn.MAXIFS($BO$2:$BO707,$O$2:$O707,$O708,$G$2:$G707,$G708)+1,_xlfn.MAXIFS($BO$2:$BO707,$O$2:$O707,$O708,$G$2:$G707,$G708))</f>
        <v>7</v>
      </c>
      <c r="BP708">
        <f t="shared" si="169"/>
        <v>2971.8199999999997</v>
      </c>
      <c r="BQ708">
        <f t="shared" si="170"/>
        <v>57.441999999999993</v>
      </c>
      <c r="BR708">
        <f t="shared" si="171"/>
        <v>114.88399999999999</v>
      </c>
      <c r="BS708">
        <f t="shared" si="172"/>
        <v>57.441999999999993</v>
      </c>
      <c r="BT708">
        <f t="shared" si="173"/>
        <v>16.411999999999999</v>
      </c>
      <c r="BU708">
        <f t="shared" si="174"/>
        <v>0</v>
      </c>
      <c r="BV708">
        <f t="shared" si="175"/>
        <v>0</v>
      </c>
      <c r="BW708">
        <f t="shared" si="176"/>
        <v>3217.9999999999995</v>
      </c>
      <c r="BX708">
        <f t="shared" si="177"/>
        <v>6948</v>
      </c>
      <c r="BY708" t="str">
        <f t="shared" si="178"/>
        <v>직행1</v>
      </c>
      <c r="BZ708">
        <f t="shared" si="179"/>
        <v>8</v>
      </c>
    </row>
    <row r="709" spans="1:78" x14ac:dyDescent="0.3">
      <c r="A709" s="32">
        <f t="shared" si="166"/>
        <v>45819</v>
      </c>
      <c r="B709" s="1">
        <v>45819.555474537039</v>
      </c>
      <c r="C709" t="s">
        <v>60</v>
      </c>
      <c r="D709" t="s">
        <v>60</v>
      </c>
      <c r="E709" t="s">
        <v>60</v>
      </c>
      <c r="F709" t="s">
        <v>61</v>
      </c>
      <c r="G709" t="s">
        <v>62</v>
      </c>
      <c r="H709" t="s">
        <v>63</v>
      </c>
      <c r="I709" t="s">
        <v>82</v>
      </c>
      <c r="J709" t="s">
        <v>65</v>
      </c>
      <c r="K709" t="s">
        <v>66</v>
      </c>
      <c r="L709">
        <v>18</v>
      </c>
      <c r="M709">
        <v>8</v>
      </c>
      <c r="N709">
        <v>168</v>
      </c>
      <c r="O709">
        <v>6948</v>
      </c>
      <c r="P709" t="s">
        <v>243</v>
      </c>
      <c r="Q709" s="1">
        <v>45786.60756246528</v>
      </c>
      <c r="R709">
        <v>39.597000000000001</v>
      </c>
      <c r="S709">
        <v>16.943999999999999</v>
      </c>
      <c r="T709">
        <v>2.3370000000000002</v>
      </c>
      <c r="U709">
        <v>4743</v>
      </c>
      <c r="V709">
        <v>207</v>
      </c>
      <c r="W709">
        <v>1516</v>
      </c>
      <c r="X709">
        <v>821</v>
      </c>
      <c r="Y709">
        <v>0</v>
      </c>
      <c r="Z709">
        <v>18</v>
      </c>
      <c r="AA709">
        <v>2</v>
      </c>
      <c r="AB709">
        <v>108</v>
      </c>
      <c r="AC709">
        <v>90</v>
      </c>
      <c r="AD709">
        <v>30.05</v>
      </c>
      <c r="AE709">
        <v>47.201715</v>
      </c>
      <c r="AF709">
        <v>90.6</v>
      </c>
      <c r="AG709">
        <v>2.2000000000000002</v>
      </c>
      <c r="AH709">
        <v>3.9</v>
      </c>
      <c r="AI709">
        <v>2.6</v>
      </c>
      <c r="AJ709">
        <v>0.6</v>
      </c>
      <c r="AK709">
        <v>0</v>
      </c>
      <c r="AL709">
        <v>0</v>
      </c>
      <c r="AM709">
        <v>2.0499999999999998</v>
      </c>
      <c r="AN709">
        <v>62.103000000000002</v>
      </c>
      <c r="AO709">
        <v>4.3639999999999999</v>
      </c>
      <c r="AP709">
        <v>31.963000000000001</v>
      </c>
      <c r="AQ709">
        <v>0.20200000000000001</v>
      </c>
      <c r="AR709">
        <v>0</v>
      </c>
      <c r="AS709">
        <v>45.457999999999998</v>
      </c>
      <c r="AT709">
        <v>70.97</v>
      </c>
      <c r="AU709">
        <v>1.7230000000000001</v>
      </c>
      <c r="AV709">
        <v>3.0550000000000002</v>
      </c>
      <c r="AW709">
        <v>2.0369999999999999</v>
      </c>
      <c r="AX709">
        <v>0.47</v>
      </c>
      <c r="AY709">
        <v>0</v>
      </c>
      <c r="AZ709">
        <v>0</v>
      </c>
      <c r="BA709">
        <v>381</v>
      </c>
      <c r="BB709">
        <v>0</v>
      </c>
      <c r="BC709" t="s">
        <v>74</v>
      </c>
      <c r="BD709">
        <v>0</v>
      </c>
      <c r="BE709" t="s">
        <v>68</v>
      </c>
      <c r="BF709" t="s">
        <v>75</v>
      </c>
      <c r="BG709">
        <v>1.1399999999999999</v>
      </c>
      <c r="BH709">
        <v>0</v>
      </c>
      <c r="BI709" s="1">
        <v>45824.35942306713</v>
      </c>
      <c r="BJ709">
        <v>3.6</v>
      </c>
      <c r="BK709">
        <v>0.64910000000000001</v>
      </c>
      <c r="BL709" s="36">
        <f>HLOOKUP($A709,차량별코스!$E$1:$AZ$20,_xlfn.XLOOKUP(탕데이터!$I709,차량별코스!$D$2:$D$20,차량별코스!$A$2:$A$20),0)</f>
        <v>8</v>
      </c>
      <c r="BM709">
        <f t="shared" si="167"/>
        <v>2428.8009999999995</v>
      </c>
      <c r="BN709">
        <f t="shared" si="168"/>
        <v>369.34400000000005</v>
      </c>
      <c r="BO709">
        <f>IF(COUNTIFS($BL$2:$BL709,$BL709,$O$2:$O709,$O709,$G$2:$G709,$G709)=1,_xlfn.MAXIFS($BO$2:$BO708,$O$2:$O708,$O709,$G$2:$G708,$G709)+1,_xlfn.MAXIFS($BO$2:$BO708,$O$2:$O708,$O709,$G$2:$G708,$G709))</f>
        <v>7</v>
      </c>
      <c r="BP709">
        <f t="shared" si="169"/>
        <v>2574.1579999999994</v>
      </c>
      <c r="BQ709">
        <f t="shared" si="170"/>
        <v>104.346</v>
      </c>
      <c r="BR709">
        <f t="shared" si="171"/>
        <v>184.977</v>
      </c>
      <c r="BS709">
        <f t="shared" si="172"/>
        <v>123.31800000000001</v>
      </c>
      <c r="BT709">
        <f t="shared" si="173"/>
        <v>28.458000000000002</v>
      </c>
      <c r="BU709">
        <f t="shared" si="174"/>
        <v>0</v>
      </c>
      <c r="BV709">
        <f t="shared" si="175"/>
        <v>0</v>
      </c>
      <c r="BW709">
        <f t="shared" si="176"/>
        <v>3015.2569999999996</v>
      </c>
      <c r="BX709">
        <f t="shared" si="177"/>
        <v>6948</v>
      </c>
      <c r="BY709" t="str">
        <f t="shared" si="178"/>
        <v>직행1</v>
      </c>
      <c r="BZ709">
        <f t="shared" si="179"/>
        <v>8</v>
      </c>
    </row>
    <row r="710" spans="1:78" x14ac:dyDescent="0.3">
      <c r="A710" s="32">
        <f t="shared" si="166"/>
        <v>45819</v>
      </c>
      <c r="B710" s="1">
        <v>45819.617037037038</v>
      </c>
      <c r="C710" t="s">
        <v>60</v>
      </c>
      <c r="D710" t="s">
        <v>60</v>
      </c>
      <c r="E710" t="s">
        <v>60</v>
      </c>
      <c r="F710" t="s">
        <v>61</v>
      </c>
      <c r="G710" t="s">
        <v>62</v>
      </c>
      <c r="H710" t="s">
        <v>63</v>
      </c>
      <c r="I710" t="s">
        <v>82</v>
      </c>
      <c r="J710" t="s">
        <v>65</v>
      </c>
      <c r="K710" t="s">
        <v>66</v>
      </c>
      <c r="L710">
        <v>18</v>
      </c>
      <c r="M710">
        <v>8</v>
      </c>
      <c r="N710">
        <v>168</v>
      </c>
      <c r="O710">
        <v>6948</v>
      </c>
      <c r="P710" t="s">
        <v>243</v>
      </c>
      <c r="Q710" s="1">
        <v>45786.60756246528</v>
      </c>
      <c r="R710">
        <v>19.055</v>
      </c>
      <c r="S710">
        <v>5.4269999999999996</v>
      </c>
      <c r="T710">
        <v>3.5110000000000001</v>
      </c>
      <c r="U710">
        <v>1756</v>
      </c>
      <c r="V710">
        <v>81</v>
      </c>
      <c r="W710">
        <v>293</v>
      </c>
      <c r="X710">
        <v>537</v>
      </c>
      <c r="Y710">
        <v>0</v>
      </c>
      <c r="Z710">
        <v>0</v>
      </c>
      <c r="AA710">
        <v>0</v>
      </c>
      <c r="AB710">
        <v>0</v>
      </c>
      <c r="AC710">
        <v>83</v>
      </c>
      <c r="AD710">
        <v>39.06</v>
      </c>
      <c r="AE710">
        <v>49.636743000000003</v>
      </c>
      <c r="AF710">
        <v>98.1</v>
      </c>
      <c r="AG710">
        <v>0.3</v>
      </c>
      <c r="AH710">
        <v>1</v>
      </c>
      <c r="AI710">
        <v>0.6</v>
      </c>
      <c r="AJ710">
        <v>0</v>
      </c>
      <c r="AK710">
        <v>0</v>
      </c>
      <c r="AL710">
        <v>0</v>
      </c>
      <c r="AM710">
        <v>3.08</v>
      </c>
      <c r="AN710">
        <v>41.283999999999999</v>
      </c>
      <c r="AO710">
        <v>4.6130000000000004</v>
      </c>
      <c r="AP710">
        <v>16.684999999999999</v>
      </c>
      <c r="AQ710">
        <v>0.26200000000000001</v>
      </c>
      <c r="AR710">
        <v>0</v>
      </c>
      <c r="AS710">
        <v>0</v>
      </c>
      <c r="AT710">
        <v>27.795000000000002</v>
      </c>
      <c r="AU710">
        <v>8.5000000000000006E-2</v>
      </c>
      <c r="AV710">
        <v>0.28299999999999997</v>
      </c>
      <c r="AW710">
        <v>0.17</v>
      </c>
      <c r="AX710">
        <v>0</v>
      </c>
      <c r="AY710">
        <v>0</v>
      </c>
      <c r="AZ710">
        <v>0</v>
      </c>
      <c r="BA710">
        <v>186</v>
      </c>
      <c r="BB710">
        <v>0</v>
      </c>
      <c r="BC710" t="s">
        <v>74</v>
      </c>
      <c r="BD710">
        <v>0</v>
      </c>
      <c r="BE710" t="s">
        <v>68</v>
      </c>
      <c r="BF710" t="s">
        <v>75</v>
      </c>
      <c r="BG710">
        <v>1.1399999999999999</v>
      </c>
      <c r="BH710">
        <v>0</v>
      </c>
      <c r="BI710" s="1">
        <v>45824.35942306713</v>
      </c>
      <c r="BJ710">
        <v>3.6</v>
      </c>
      <c r="BK710">
        <v>0.97529999999999994</v>
      </c>
      <c r="BL710" s="36">
        <f>HLOOKUP($A710,차량별코스!$E$1:$AZ$20,_xlfn.XLOOKUP(탕데이터!$I710,차량별코스!$D$2:$D$20,차량별코스!$A$2:$A$20),0)</f>
        <v>8</v>
      </c>
      <c r="BM710">
        <f t="shared" si="167"/>
        <v>2428.8009999999995</v>
      </c>
      <c r="BN710">
        <f t="shared" si="168"/>
        <v>369.34400000000005</v>
      </c>
      <c r="BO710">
        <f>IF(COUNTIFS($BL$2:$BL710,$BL710,$O$2:$O710,$O710,$G$2:$G710,$G710)=1,_xlfn.MAXIFS($BO$2:$BO709,$O$2:$O709,$O710,$G$2:$G709,$G710)+1,_xlfn.MAXIFS($BO$2:$BO709,$O$2:$O709,$O710,$G$2:$G709,$G710))</f>
        <v>7</v>
      </c>
      <c r="BP710">
        <f t="shared" si="169"/>
        <v>1348.636</v>
      </c>
      <c r="BQ710">
        <f t="shared" si="170"/>
        <v>5.2679999999999998</v>
      </c>
      <c r="BR710">
        <f t="shared" si="171"/>
        <v>17.559999999999999</v>
      </c>
      <c r="BS710">
        <f t="shared" si="172"/>
        <v>10.536</v>
      </c>
      <c r="BT710">
        <f t="shared" si="173"/>
        <v>0</v>
      </c>
      <c r="BU710">
        <f t="shared" si="174"/>
        <v>0</v>
      </c>
      <c r="BV710">
        <f t="shared" si="175"/>
        <v>0</v>
      </c>
      <c r="BW710">
        <f t="shared" si="176"/>
        <v>1382</v>
      </c>
      <c r="BX710">
        <f t="shared" si="177"/>
        <v>6948</v>
      </c>
      <c r="BY710" t="str">
        <f t="shared" si="178"/>
        <v>직행1</v>
      </c>
      <c r="BZ710">
        <f t="shared" si="179"/>
        <v>8</v>
      </c>
    </row>
    <row r="711" spans="1:78" x14ac:dyDescent="0.3">
      <c r="A711" s="32">
        <f t="shared" si="166"/>
        <v>45819</v>
      </c>
      <c r="B711" s="1">
        <v>45819.641759259262</v>
      </c>
      <c r="C711" t="s">
        <v>60</v>
      </c>
      <c r="D711" t="s">
        <v>60</v>
      </c>
      <c r="E711" t="s">
        <v>60</v>
      </c>
      <c r="F711" t="s">
        <v>61</v>
      </c>
      <c r="G711" t="s">
        <v>62</v>
      </c>
      <c r="H711" t="s">
        <v>63</v>
      </c>
      <c r="I711" t="s">
        <v>82</v>
      </c>
      <c r="J711" t="s">
        <v>65</v>
      </c>
      <c r="K711" t="s">
        <v>66</v>
      </c>
      <c r="L711">
        <v>18</v>
      </c>
      <c r="M711">
        <v>8</v>
      </c>
      <c r="N711">
        <v>168</v>
      </c>
      <c r="O711">
        <v>6948</v>
      </c>
      <c r="P711" t="s">
        <v>243</v>
      </c>
      <c r="Q711" s="1">
        <v>45786.60756246528</v>
      </c>
      <c r="R711">
        <v>58.786999999999999</v>
      </c>
      <c r="S711">
        <v>18.155000000000001</v>
      </c>
      <c r="T711">
        <v>3.238</v>
      </c>
      <c r="U711">
        <v>5072</v>
      </c>
      <c r="V711">
        <v>44</v>
      </c>
      <c r="W711">
        <v>925</v>
      </c>
      <c r="X711">
        <v>1281</v>
      </c>
      <c r="Y711">
        <v>0</v>
      </c>
      <c r="Z711">
        <v>8</v>
      </c>
      <c r="AA711">
        <v>0</v>
      </c>
      <c r="AB711">
        <v>0</v>
      </c>
      <c r="AC711">
        <v>91</v>
      </c>
      <c r="AD711">
        <v>41.73</v>
      </c>
      <c r="AE711">
        <v>51.580122000000003</v>
      </c>
      <c r="AF711">
        <v>93</v>
      </c>
      <c r="AG711">
        <v>1.5</v>
      </c>
      <c r="AH711">
        <v>1.8</v>
      </c>
      <c r="AI711">
        <v>3.4</v>
      </c>
      <c r="AJ711">
        <v>0.3</v>
      </c>
      <c r="AK711">
        <v>0</v>
      </c>
      <c r="AL711">
        <v>0</v>
      </c>
      <c r="AM711">
        <v>2.84</v>
      </c>
      <c r="AN711">
        <v>47.390999999999998</v>
      </c>
      <c r="AO711">
        <v>0.86699999999999999</v>
      </c>
      <c r="AP711">
        <v>18.236999999999998</v>
      </c>
      <c r="AQ711">
        <v>0.20399999999999999</v>
      </c>
      <c r="AR711">
        <v>0</v>
      </c>
      <c r="AS711">
        <v>13.608000000000001</v>
      </c>
      <c r="AT711">
        <v>77.5</v>
      </c>
      <c r="AU711">
        <v>1.25</v>
      </c>
      <c r="AV711">
        <v>1.5</v>
      </c>
      <c r="AW711">
        <v>2.8330000000000002</v>
      </c>
      <c r="AX711">
        <v>0.25</v>
      </c>
      <c r="AY711">
        <v>0</v>
      </c>
      <c r="AZ711">
        <v>0</v>
      </c>
      <c r="BA711">
        <v>572</v>
      </c>
      <c r="BB711">
        <v>0</v>
      </c>
      <c r="BC711" t="s">
        <v>74</v>
      </c>
      <c r="BD711">
        <v>0</v>
      </c>
      <c r="BE711" t="s">
        <v>68</v>
      </c>
      <c r="BF711" t="s">
        <v>75</v>
      </c>
      <c r="BG711">
        <v>1.1399999999999999</v>
      </c>
      <c r="BH711">
        <v>0</v>
      </c>
      <c r="BI711" s="1">
        <v>45824.35942306713</v>
      </c>
      <c r="BJ711">
        <v>3.6</v>
      </c>
      <c r="BK711">
        <v>0.89949999999999997</v>
      </c>
      <c r="BL711" s="36">
        <f>HLOOKUP($A711,차량별코스!$E$1:$AZ$20,_xlfn.XLOOKUP(탕데이터!$I711,차량별코스!$D$2:$D$20,차량별코스!$A$2:$A$20),0)</f>
        <v>8</v>
      </c>
      <c r="BM711">
        <f t="shared" si="167"/>
        <v>2428.8009999999995</v>
      </c>
      <c r="BN711">
        <f t="shared" si="168"/>
        <v>369.34400000000005</v>
      </c>
      <c r="BO711">
        <f>IF(COUNTIFS($BL$2:$BL711,$BL711,$O$2:$O711,$O711,$G$2:$G711,$G711)=1,_xlfn.MAXIFS($BO$2:$BO710,$O$2:$O710,$O711,$G$2:$G710,$G711)+1,_xlfn.MAXIFS($BO$2:$BO710,$O$2:$O710,$O711,$G$2:$G710,$G711))</f>
        <v>7</v>
      </c>
      <c r="BP711">
        <f t="shared" si="169"/>
        <v>3747.96</v>
      </c>
      <c r="BQ711">
        <f t="shared" si="170"/>
        <v>76.08</v>
      </c>
      <c r="BR711">
        <f t="shared" si="171"/>
        <v>91.296000000000006</v>
      </c>
      <c r="BS711">
        <f t="shared" si="172"/>
        <v>172.44800000000001</v>
      </c>
      <c r="BT711">
        <f t="shared" si="173"/>
        <v>15.216000000000001</v>
      </c>
      <c r="BU711">
        <f t="shared" si="174"/>
        <v>0</v>
      </c>
      <c r="BV711">
        <f t="shared" si="175"/>
        <v>0</v>
      </c>
      <c r="BW711">
        <f t="shared" si="176"/>
        <v>4103</v>
      </c>
      <c r="BX711">
        <f t="shared" si="177"/>
        <v>6948</v>
      </c>
      <c r="BY711" t="str">
        <f t="shared" si="178"/>
        <v>직행1</v>
      </c>
      <c r="BZ711">
        <f t="shared" si="179"/>
        <v>8</v>
      </c>
    </row>
    <row r="712" spans="1:78" x14ac:dyDescent="0.3">
      <c r="A712" s="32">
        <f t="shared" si="166"/>
        <v>45819</v>
      </c>
      <c r="B712" s="1">
        <v>45819.773541666669</v>
      </c>
      <c r="C712" t="s">
        <v>60</v>
      </c>
      <c r="D712" t="s">
        <v>60</v>
      </c>
      <c r="E712" t="s">
        <v>60</v>
      </c>
      <c r="F712" t="s">
        <v>61</v>
      </c>
      <c r="G712" t="s">
        <v>62</v>
      </c>
      <c r="H712" t="s">
        <v>63</v>
      </c>
      <c r="I712" t="s">
        <v>82</v>
      </c>
      <c r="J712" t="s">
        <v>65</v>
      </c>
      <c r="K712" t="s">
        <v>66</v>
      </c>
      <c r="L712">
        <v>18</v>
      </c>
      <c r="M712">
        <v>8</v>
      </c>
      <c r="N712">
        <v>168</v>
      </c>
      <c r="O712">
        <v>6948</v>
      </c>
      <c r="P712" t="s">
        <v>243</v>
      </c>
      <c r="Q712" s="1">
        <v>45786.60756246528</v>
      </c>
      <c r="R712">
        <v>17.411999999999999</v>
      </c>
      <c r="S712">
        <v>5.0410000000000004</v>
      </c>
      <c r="T712">
        <v>3.4540000000000002</v>
      </c>
      <c r="U712">
        <v>1675</v>
      </c>
      <c r="V712">
        <v>55</v>
      </c>
      <c r="W712">
        <v>344</v>
      </c>
      <c r="X712">
        <v>217</v>
      </c>
      <c r="Y712">
        <v>0</v>
      </c>
      <c r="Z712">
        <v>1</v>
      </c>
      <c r="AA712">
        <v>0</v>
      </c>
      <c r="AB712">
        <v>0</v>
      </c>
      <c r="AC712">
        <v>73</v>
      </c>
      <c r="AD712">
        <v>37.42</v>
      </c>
      <c r="AE712">
        <v>49.124687000000002</v>
      </c>
      <c r="AF712">
        <v>94.3</v>
      </c>
      <c r="AG712">
        <v>1.1000000000000001</v>
      </c>
      <c r="AH712">
        <v>1.4</v>
      </c>
      <c r="AI712">
        <v>3.2</v>
      </c>
      <c r="AJ712">
        <v>0</v>
      </c>
      <c r="AK712">
        <v>0</v>
      </c>
      <c r="AL712">
        <v>0</v>
      </c>
      <c r="AM712">
        <v>3.03</v>
      </c>
      <c r="AN712">
        <v>41.57</v>
      </c>
      <c r="AO712">
        <v>3.2829999999999999</v>
      </c>
      <c r="AP712">
        <v>20.536999999999999</v>
      </c>
      <c r="AQ712">
        <v>0.115</v>
      </c>
      <c r="AR712">
        <v>0</v>
      </c>
      <c r="AS712">
        <v>5.7430000000000003</v>
      </c>
      <c r="AT712">
        <v>25.146999999999998</v>
      </c>
      <c r="AU712">
        <v>0.29299999999999998</v>
      </c>
      <c r="AV712">
        <v>0.373</v>
      </c>
      <c r="AW712">
        <v>0.85299999999999998</v>
      </c>
      <c r="AX712">
        <v>0</v>
      </c>
      <c r="AY712">
        <v>0</v>
      </c>
      <c r="AZ712">
        <v>0</v>
      </c>
      <c r="BA712">
        <v>152</v>
      </c>
      <c r="BB712">
        <v>0</v>
      </c>
      <c r="BC712" t="s">
        <v>74</v>
      </c>
      <c r="BD712">
        <v>0</v>
      </c>
      <c r="BE712" t="s">
        <v>68</v>
      </c>
      <c r="BF712" t="s">
        <v>75</v>
      </c>
      <c r="BG712">
        <v>1.1399999999999999</v>
      </c>
      <c r="BH712">
        <v>0</v>
      </c>
      <c r="BI712" s="1">
        <v>45824.35942306713</v>
      </c>
      <c r="BJ712">
        <v>3.6</v>
      </c>
      <c r="BK712">
        <v>0.95950000000000002</v>
      </c>
      <c r="BL712" s="36">
        <f>HLOOKUP($A712,차량별코스!$E$1:$AZ$20,_xlfn.XLOOKUP(탕데이터!$I712,차량별코스!$D$2:$D$20,차량별코스!$A$2:$A$20),0)</f>
        <v>8</v>
      </c>
      <c r="BM712">
        <f t="shared" si="167"/>
        <v>2428.8009999999995</v>
      </c>
      <c r="BN712">
        <f t="shared" si="168"/>
        <v>369.34400000000005</v>
      </c>
      <c r="BO712">
        <f>IF(COUNTIFS($BL$2:$BL712,$BL712,$O$2:$O712,$O712,$G$2:$G712,$G712)=1,_xlfn.MAXIFS($BO$2:$BO711,$O$2:$O711,$O712,$G$2:$G711,$G712)+1,_xlfn.MAXIFS($BO$2:$BO711,$O$2:$O711,$O712,$G$2:$G711,$G712))</f>
        <v>7</v>
      </c>
      <c r="BP712">
        <f t="shared" si="169"/>
        <v>1180.5249999999999</v>
      </c>
      <c r="BQ712">
        <f t="shared" si="170"/>
        <v>18.425000000000001</v>
      </c>
      <c r="BR712">
        <f t="shared" si="171"/>
        <v>23.45</v>
      </c>
      <c r="BS712">
        <f t="shared" si="172"/>
        <v>53.6</v>
      </c>
      <c r="BT712">
        <f t="shared" si="173"/>
        <v>0</v>
      </c>
      <c r="BU712">
        <f t="shared" si="174"/>
        <v>0</v>
      </c>
      <c r="BV712">
        <f t="shared" si="175"/>
        <v>0</v>
      </c>
      <c r="BW712">
        <f t="shared" si="176"/>
        <v>1275.9999999999998</v>
      </c>
      <c r="BX712">
        <f t="shared" si="177"/>
        <v>6948</v>
      </c>
      <c r="BY712" t="str">
        <f t="shared" si="178"/>
        <v>직행1</v>
      </c>
      <c r="BZ712">
        <f t="shared" si="179"/>
        <v>8</v>
      </c>
    </row>
    <row r="713" spans="1:78" x14ac:dyDescent="0.3">
      <c r="A713" s="32">
        <f t="shared" si="166"/>
        <v>45819</v>
      </c>
      <c r="B713" s="1">
        <v>45819.798854166664</v>
      </c>
      <c r="C713" t="s">
        <v>60</v>
      </c>
      <c r="D713" t="s">
        <v>60</v>
      </c>
      <c r="E713" t="s">
        <v>60</v>
      </c>
      <c r="F713" t="s">
        <v>61</v>
      </c>
      <c r="G713" t="s">
        <v>62</v>
      </c>
      <c r="H713" t="s">
        <v>63</v>
      </c>
      <c r="I713" t="s">
        <v>82</v>
      </c>
      <c r="J713" t="s">
        <v>65</v>
      </c>
      <c r="K713" t="s">
        <v>66</v>
      </c>
      <c r="L713">
        <v>18</v>
      </c>
      <c r="M713">
        <v>8</v>
      </c>
      <c r="N713">
        <v>168</v>
      </c>
      <c r="O713">
        <v>6948</v>
      </c>
      <c r="P713" t="s">
        <v>243</v>
      </c>
      <c r="Q713" s="1">
        <v>45786.60756246528</v>
      </c>
      <c r="R713">
        <v>41.331000000000003</v>
      </c>
      <c r="S713">
        <v>13.087999999999999</v>
      </c>
      <c r="T713">
        <v>3.1579999999999999</v>
      </c>
      <c r="U713">
        <v>3224</v>
      </c>
      <c r="V713">
        <v>9</v>
      </c>
      <c r="W713">
        <v>358</v>
      </c>
      <c r="X713">
        <v>1092</v>
      </c>
      <c r="Y713">
        <v>0</v>
      </c>
      <c r="Z713">
        <v>9</v>
      </c>
      <c r="AA713">
        <v>0</v>
      </c>
      <c r="AB713">
        <v>0</v>
      </c>
      <c r="AC713">
        <v>102</v>
      </c>
      <c r="AD713">
        <v>46.15</v>
      </c>
      <c r="AE713">
        <v>52.079670999999998</v>
      </c>
      <c r="AF713">
        <v>92.7</v>
      </c>
      <c r="AG713">
        <v>2.1</v>
      </c>
      <c r="AH713">
        <v>2</v>
      </c>
      <c r="AI713">
        <v>2.2999999999999998</v>
      </c>
      <c r="AJ713">
        <v>0.9</v>
      </c>
      <c r="AK713">
        <v>0</v>
      </c>
      <c r="AL713">
        <v>0</v>
      </c>
      <c r="AM713">
        <v>2.77</v>
      </c>
      <c r="AN713">
        <v>49.423000000000002</v>
      </c>
      <c r="AO713">
        <v>0.27900000000000003</v>
      </c>
      <c r="AP713">
        <v>11.103999999999999</v>
      </c>
      <c r="AQ713">
        <v>0.24199999999999999</v>
      </c>
      <c r="AR713">
        <v>0</v>
      </c>
      <c r="AS713">
        <v>21.774999999999999</v>
      </c>
      <c r="AT713">
        <v>49.44</v>
      </c>
      <c r="AU713">
        <v>1.1200000000000001</v>
      </c>
      <c r="AV713">
        <v>1.0669999999999999</v>
      </c>
      <c r="AW713">
        <v>1.2270000000000001</v>
      </c>
      <c r="AX713">
        <v>0.48</v>
      </c>
      <c r="AY713">
        <v>0</v>
      </c>
      <c r="AZ713">
        <v>0</v>
      </c>
      <c r="BA713">
        <v>398</v>
      </c>
      <c r="BB713">
        <v>0</v>
      </c>
      <c r="BC713" t="s">
        <v>74</v>
      </c>
      <c r="BD713">
        <v>0</v>
      </c>
      <c r="BE713" t="s">
        <v>68</v>
      </c>
      <c r="BF713" t="s">
        <v>75</v>
      </c>
      <c r="BG713">
        <v>1.1399999999999999</v>
      </c>
      <c r="BH713">
        <v>0</v>
      </c>
      <c r="BI713" s="1">
        <v>45824.35942306713</v>
      </c>
      <c r="BJ713">
        <v>3.6</v>
      </c>
      <c r="BK713">
        <v>0.87719999999999998</v>
      </c>
      <c r="BL713" s="36">
        <f>HLOOKUP($A713,차량별코스!$E$1:$AZ$20,_xlfn.XLOOKUP(탕데이터!$I713,차량별코스!$D$2:$D$20,차량별코스!$A$2:$A$20),0)</f>
        <v>8</v>
      </c>
      <c r="BM713">
        <f t="shared" si="167"/>
        <v>2428.8009999999995</v>
      </c>
      <c r="BN713">
        <f t="shared" si="168"/>
        <v>369.34400000000005</v>
      </c>
      <c r="BO713">
        <f>IF(COUNTIFS($BL$2:$BL713,$BL713,$O$2:$O713,$O713,$G$2:$G713,$G713)=1,_xlfn.MAXIFS($BO$2:$BO712,$O$2:$O712,$O713,$G$2:$G712,$G713)+1,_xlfn.MAXIFS($BO$2:$BO712,$O$2:$O712,$O713,$G$2:$G712,$G713))</f>
        <v>7</v>
      </c>
      <c r="BP713">
        <f t="shared" si="169"/>
        <v>2621.6480000000001</v>
      </c>
      <c r="BQ713">
        <f t="shared" si="170"/>
        <v>67.704000000000008</v>
      </c>
      <c r="BR713">
        <f t="shared" si="171"/>
        <v>64.48</v>
      </c>
      <c r="BS713">
        <f t="shared" si="172"/>
        <v>74.152000000000001</v>
      </c>
      <c r="BT713">
        <f t="shared" si="173"/>
        <v>29.016000000000002</v>
      </c>
      <c r="BU713">
        <f t="shared" si="174"/>
        <v>0</v>
      </c>
      <c r="BV713">
        <f t="shared" si="175"/>
        <v>0</v>
      </c>
      <c r="BW713">
        <f t="shared" si="176"/>
        <v>2857.0000000000005</v>
      </c>
      <c r="BX713">
        <f t="shared" si="177"/>
        <v>6948</v>
      </c>
      <c r="BY713" t="str">
        <f t="shared" si="178"/>
        <v>직행1</v>
      </c>
      <c r="BZ713">
        <f t="shared" si="179"/>
        <v>8</v>
      </c>
    </row>
    <row r="714" spans="1:78" x14ac:dyDescent="0.3">
      <c r="A714" s="32">
        <f t="shared" si="166"/>
        <v>45819</v>
      </c>
      <c r="B714" s="1">
        <v>45819.839780092596</v>
      </c>
      <c r="C714" t="s">
        <v>60</v>
      </c>
      <c r="D714" t="s">
        <v>60</v>
      </c>
      <c r="E714" t="s">
        <v>60</v>
      </c>
      <c r="F714" t="s">
        <v>61</v>
      </c>
      <c r="G714" t="s">
        <v>62</v>
      </c>
      <c r="H714" t="s">
        <v>63</v>
      </c>
      <c r="I714" t="s">
        <v>82</v>
      </c>
      <c r="J714" t="s">
        <v>65</v>
      </c>
      <c r="K714" t="s">
        <v>66</v>
      </c>
      <c r="L714">
        <v>18</v>
      </c>
      <c r="M714">
        <v>8</v>
      </c>
      <c r="N714">
        <v>168</v>
      </c>
      <c r="O714">
        <v>6948</v>
      </c>
      <c r="P714" t="s">
        <v>243</v>
      </c>
      <c r="Q714" s="1">
        <v>45786.60756246528</v>
      </c>
      <c r="R714">
        <v>25.55</v>
      </c>
      <c r="S714">
        <v>7.3250000000000002</v>
      </c>
      <c r="T714">
        <v>3.488</v>
      </c>
      <c r="U714">
        <v>2049</v>
      </c>
      <c r="V714">
        <v>20</v>
      </c>
      <c r="W714">
        <v>240</v>
      </c>
      <c r="X714">
        <v>639</v>
      </c>
      <c r="Y714">
        <v>0</v>
      </c>
      <c r="Z714">
        <v>4</v>
      </c>
      <c r="AA714">
        <v>0</v>
      </c>
      <c r="AB714">
        <v>0</v>
      </c>
      <c r="AC714">
        <v>95</v>
      </c>
      <c r="AD714">
        <v>44.89</v>
      </c>
      <c r="AE714">
        <v>51.414140000000003</v>
      </c>
      <c r="AF714">
        <v>84.9</v>
      </c>
      <c r="AG714">
        <v>3.3</v>
      </c>
      <c r="AH714">
        <v>4.5999999999999996</v>
      </c>
      <c r="AI714">
        <v>4.7</v>
      </c>
      <c r="AJ714">
        <v>2.5</v>
      </c>
      <c r="AK714">
        <v>0</v>
      </c>
      <c r="AL714">
        <v>0</v>
      </c>
      <c r="AM714">
        <v>3.06</v>
      </c>
      <c r="AN714">
        <v>43.395000000000003</v>
      </c>
      <c r="AO714">
        <v>0.97599999999999998</v>
      </c>
      <c r="AP714">
        <v>11.712999999999999</v>
      </c>
      <c r="AQ714">
        <v>0.23499999999999999</v>
      </c>
      <c r="AR714">
        <v>0</v>
      </c>
      <c r="AS714">
        <v>15.656000000000001</v>
      </c>
      <c r="AT714">
        <v>28.3</v>
      </c>
      <c r="AU714">
        <v>1.1000000000000001</v>
      </c>
      <c r="AV714">
        <v>1.5329999999999999</v>
      </c>
      <c r="AW714">
        <v>1.5669999999999999</v>
      </c>
      <c r="AX714">
        <v>0.83299999999999996</v>
      </c>
      <c r="AY714">
        <v>0</v>
      </c>
      <c r="AZ714">
        <v>0</v>
      </c>
      <c r="BA714">
        <v>245</v>
      </c>
      <c r="BB714">
        <v>0</v>
      </c>
      <c r="BC714" t="s">
        <v>74</v>
      </c>
      <c r="BD714">
        <v>0</v>
      </c>
      <c r="BE714" t="s">
        <v>68</v>
      </c>
      <c r="BF714" t="s">
        <v>75</v>
      </c>
      <c r="BG714">
        <v>1.1399999999999999</v>
      </c>
      <c r="BH714">
        <v>0</v>
      </c>
      <c r="BI714" s="1">
        <v>45824.35942306713</v>
      </c>
      <c r="BJ714">
        <v>3.6</v>
      </c>
      <c r="BK714">
        <v>0.96889999999999998</v>
      </c>
      <c r="BL714" s="36">
        <f>HLOOKUP($A714,차량별코스!$E$1:$AZ$20,_xlfn.XLOOKUP(탕데이터!$I714,차량별코스!$D$2:$D$20,차량별코스!$A$2:$A$20),0)</f>
        <v>8</v>
      </c>
      <c r="BM714">
        <f t="shared" si="167"/>
        <v>2428.8009999999995</v>
      </c>
      <c r="BN714">
        <f t="shared" si="168"/>
        <v>369.34400000000005</v>
      </c>
      <c r="BO714">
        <f>IF(COUNTIFS($BL$2:$BL714,$BL714,$O$2:$O714,$O714,$G$2:$G714,$G714)=1,_xlfn.MAXIFS($BO$2:$BO713,$O$2:$O713,$O714,$G$2:$G713,$G714)+1,_xlfn.MAXIFS($BO$2:$BO713,$O$2:$O713,$O714,$G$2:$G713,$G714))</f>
        <v>7</v>
      </c>
      <c r="BP714">
        <f t="shared" si="169"/>
        <v>1479.6010000000001</v>
      </c>
      <c r="BQ714">
        <f t="shared" si="170"/>
        <v>67.617000000000004</v>
      </c>
      <c r="BR714">
        <f t="shared" si="171"/>
        <v>94.254000000000005</v>
      </c>
      <c r="BS714">
        <f t="shared" si="172"/>
        <v>96.302999999999997</v>
      </c>
      <c r="BT714">
        <f t="shared" si="173"/>
        <v>51.225000000000001</v>
      </c>
      <c r="BU714">
        <f t="shared" si="174"/>
        <v>0</v>
      </c>
      <c r="BV714">
        <f t="shared" si="175"/>
        <v>0</v>
      </c>
      <c r="BW714">
        <f t="shared" si="176"/>
        <v>1789</v>
      </c>
      <c r="BX714">
        <f t="shared" si="177"/>
        <v>6948</v>
      </c>
      <c r="BY714" t="str">
        <f t="shared" si="178"/>
        <v>직행1</v>
      </c>
      <c r="BZ714">
        <f t="shared" si="179"/>
        <v>8</v>
      </c>
    </row>
    <row r="715" spans="1:78" x14ac:dyDescent="0.3">
      <c r="A715" s="32">
        <f t="shared" si="166"/>
        <v>45819</v>
      </c>
      <c r="B715" s="1">
        <v>45819.867928240739</v>
      </c>
      <c r="C715" t="s">
        <v>60</v>
      </c>
      <c r="D715" t="s">
        <v>60</v>
      </c>
      <c r="E715" t="s">
        <v>60</v>
      </c>
      <c r="F715" t="s">
        <v>61</v>
      </c>
      <c r="G715" t="s">
        <v>62</v>
      </c>
      <c r="H715" t="s">
        <v>63</v>
      </c>
      <c r="I715" t="s">
        <v>82</v>
      </c>
      <c r="J715" t="s">
        <v>65</v>
      </c>
      <c r="K715" t="s">
        <v>66</v>
      </c>
      <c r="L715">
        <v>18</v>
      </c>
      <c r="M715">
        <v>8</v>
      </c>
      <c r="N715">
        <v>168</v>
      </c>
      <c r="O715">
        <v>6948</v>
      </c>
      <c r="P715" t="s">
        <v>243</v>
      </c>
      <c r="Q715" s="1">
        <v>45786.60756246528</v>
      </c>
      <c r="R715">
        <v>48.899000000000001</v>
      </c>
      <c r="S715">
        <v>16.437000000000001</v>
      </c>
      <c r="T715">
        <v>2.9750000000000001</v>
      </c>
      <c r="U715">
        <v>4040</v>
      </c>
      <c r="V715">
        <v>17</v>
      </c>
      <c r="W715">
        <v>1043</v>
      </c>
      <c r="X715">
        <v>998</v>
      </c>
      <c r="Y715">
        <v>0</v>
      </c>
      <c r="Z715">
        <v>23</v>
      </c>
      <c r="AA715">
        <v>1</v>
      </c>
      <c r="AB715">
        <v>69</v>
      </c>
      <c r="AC715">
        <v>109</v>
      </c>
      <c r="AD715">
        <v>43.57</v>
      </c>
      <c r="AE715">
        <v>59.072600999999999</v>
      </c>
      <c r="AF715">
        <v>93.5</v>
      </c>
      <c r="AG715">
        <v>1.3</v>
      </c>
      <c r="AH715">
        <v>2</v>
      </c>
      <c r="AI715">
        <v>1.1000000000000001</v>
      </c>
      <c r="AJ715">
        <v>1.2</v>
      </c>
      <c r="AK715">
        <v>1</v>
      </c>
      <c r="AL715">
        <v>0</v>
      </c>
      <c r="AM715">
        <v>2.61</v>
      </c>
      <c r="AN715">
        <v>60.784999999999997</v>
      </c>
      <c r="AO715">
        <v>0.42099999999999999</v>
      </c>
      <c r="AP715">
        <v>25.817</v>
      </c>
      <c r="AQ715">
        <v>0.184</v>
      </c>
      <c r="AR715">
        <v>0</v>
      </c>
      <c r="AS715">
        <v>47.036000000000001</v>
      </c>
      <c r="AT715">
        <v>62.332999999999998</v>
      </c>
      <c r="AU715">
        <v>0.86699999999999999</v>
      </c>
      <c r="AV715">
        <v>1.333</v>
      </c>
      <c r="AW715">
        <v>0.73299999999999998</v>
      </c>
      <c r="AX715">
        <v>0.8</v>
      </c>
      <c r="AY715">
        <v>0.66700000000000004</v>
      </c>
      <c r="AZ715">
        <v>0</v>
      </c>
      <c r="BA715">
        <v>452</v>
      </c>
      <c r="BB715">
        <v>0</v>
      </c>
      <c r="BC715" t="s">
        <v>74</v>
      </c>
      <c r="BD715">
        <v>0</v>
      </c>
      <c r="BE715" t="s">
        <v>68</v>
      </c>
      <c r="BF715" t="s">
        <v>75</v>
      </c>
      <c r="BG715">
        <v>1.1399999999999999</v>
      </c>
      <c r="BH715">
        <v>0</v>
      </c>
      <c r="BI715" s="1">
        <v>45824.35942306713</v>
      </c>
      <c r="BJ715">
        <v>3.6</v>
      </c>
      <c r="BK715">
        <v>0.82640000000000002</v>
      </c>
      <c r="BL715" s="36">
        <f>HLOOKUP($A715,차량별코스!$E$1:$AZ$20,_xlfn.XLOOKUP(탕데이터!$I715,차량별코스!$D$2:$D$20,차량별코스!$A$2:$A$20),0)</f>
        <v>8</v>
      </c>
      <c r="BM715">
        <f t="shared" si="167"/>
        <v>2428.8009999999995</v>
      </c>
      <c r="BN715">
        <f t="shared" si="168"/>
        <v>369.34400000000005</v>
      </c>
      <c r="BO715">
        <f>IF(COUNTIFS($BL$2:$BL715,$BL715,$O$2:$O715,$O715,$G$2:$G715,$G715)=1,_xlfn.MAXIFS($BO$2:$BO714,$O$2:$O714,$O715,$G$2:$G714,$G715)+1,_xlfn.MAXIFS($BO$2:$BO714,$O$2:$O714,$O715,$G$2:$G714,$G715))</f>
        <v>7</v>
      </c>
      <c r="BP715">
        <f t="shared" si="169"/>
        <v>2717.4</v>
      </c>
      <c r="BQ715">
        <f t="shared" si="170"/>
        <v>52.52</v>
      </c>
      <c r="BR715">
        <f t="shared" si="171"/>
        <v>80.8</v>
      </c>
      <c r="BS715">
        <f t="shared" si="172"/>
        <v>44.440000000000005</v>
      </c>
      <c r="BT715">
        <f t="shared" si="173"/>
        <v>48.480000000000004</v>
      </c>
      <c r="BU715">
        <f t="shared" si="174"/>
        <v>40.4</v>
      </c>
      <c r="BV715">
        <f t="shared" si="175"/>
        <v>0</v>
      </c>
      <c r="BW715">
        <f t="shared" si="176"/>
        <v>2984.0400000000004</v>
      </c>
      <c r="BX715">
        <f t="shared" si="177"/>
        <v>6948</v>
      </c>
      <c r="BY715" t="str">
        <f t="shared" si="178"/>
        <v>직행1</v>
      </c>
      <c r="BZ715">
        <f t="shared" si="179"/>
        <v>8</v>
      </c>
    </row>
    <row r="716" spans="1:78" x14ac:dyDescent="0.3">
      <c r="A716" s="32">
        <f t="shared" si="166"/>
        <v>45820</v>
      </c>
      <c r="B716" s="1">
        <v>45820.395277777781</v>
      </c>
      <c r="C716" t="s">
        <v>60</v>
      </c>
      <c r="D716" t="s">
        <v>60</v>
      </c>
      <c r="E716" t="s">
        <v>60</v>
      </c>
      <c r="F716" t="s">
        <v>61</v>
      </c>
      <c r="G716" t="s">
        <v>62</v>
      </c>
      <c r="H716" t="s">
        <v>63</v>
      </c>
      <c r="I716" t="s">
        <v>82</v>
      </c>
      <c r="J716" t="s">
        <v>65</v>
      </c>
      <c r="K716" t="s">
        <v>66</v>
      </c>
      <c r="L716">
        <v>18</v>
      </c>
      <c r="M716">
        <v>8</v>
      </c>
      <c r="N716">
        <v>168</v>
      </c>
      <c r="O716">
        <v>7890</v>
      </c>
      <c r="P716" t="s">
        <v>250</v>
      </c>
      <c r="Q716" s="1">
        <v>45786.607561261575</v>
      </c>
      <c r="R716">
        <v>16.254000000000001</v>
      </c>
      <c r="S716">
        <v>6.5410000000000004</v>
      </c>
      <c r="T716">
        <v>2.4849999999999999</v>
      </c>
      <c r="U716">
        <v>1833</v>
      </c>
      <c r="V716">
        <v>50</v>
      </c>
      <c r="W716">
        <v>548</v>
      </c>
      <c r="X716">
        <v>146</v>
      </c>
      <c r="Y716">
        <v>1</v>
      </c>
      <c r="Z716">
        <v>8</v>
      </c>
      <c r="AA716">
        <v>0</v>
      </c>
      <c r="AB716">
        <v>0</v>
      </c>
      <c r="AC716">
        <v>100</v>
      </c>
      <c r="AD716">
        <v>31.92</v>
      </c>
      <c r="AE716">
        <v>47.380018999999997</v>
      </c>
      <c r="AF716">
        <v>94.2</v>
      </c>
      <c r="AG716">
        <v>1.6</v>
      </c>
      <c r="AH716">
        <v>2.2999999999999998</v>
      </c>
      <c r="AI716">
        <v>0.8</v>
      </c>
      <c r="AJ716">
        <v>1.1000000000000001</v>
      </c>
      <c r="AK716">
        <v>0</v>
      </c>
      <c r="AL716">
        <v>0</v>
      </c>
      <c r="AM716">
        <v>2.1800000000000002</v>
      </c>
      <c r="AN716">
        <v>58.305</v>
      </c>
      <c r="AO716">
        <v>2.7280000000000002</v>
      </c>
      <c r="AP716">
        <v>29.896000000000001</v>
      </c>
      <c r="AQ716">
        <v>6.2E-2</v>
      </c>
      <c r="AR716">
        <v>6.1520000000000001</v>
      </c>
      <c r="AS716">
        <v>49.219000000000001</v>
      </c>
      <c r="AT716">
        <v>28.26</v>
      </c>
      <c r="AU716">
        <v>0.48</v>
      </c>
      <c r="AV716">
        <v>0.69</v>
      </c>
      <c r="AW716">
        <v>0.24</v>
      </c>
      <c r="AX716">
        <v>0.33</v>
      </c>
      <c r="AY716">
        <v>0</v>
      </c>
      <c r="AZ716">
        <v>0</v>
      </c>
      <c r="BA716">
        <v>143</v>
      </c>
      <c r="BB716">
        <v>0</v>
      </c>
      <c r="BC716" t="s">
        <v>74</v>
      </c>
      <c r="BD716">
        <v>0</v>
      </c>
      <c r="BE716" t="s">
        <v>68</v>
      </c>
      <c r="BF716" t="s">
        <v>75</v>
      </c>
      <c r="BG716">
        <v>1.1399999999999999</v>
      </c>
      <c r="BH716">
        <v>0</v>
      </c>
      <c r="BI716" s="1">
        <v>45824.35942306713</v>
      </c>
      <c r="BJ716">
        <v>3.6</v>
      </c>
      <c r="BK716">
        <v>0.69030000000000002</v>
      </c>
      <c r="BL716" s="36">
        <f>HLOOKUP($A716,차량별코스!$E$1:$AZ$20,_xlfn.XLOOKUP(탕데이터!$I716,차량별코스!$D$2:$D$20,차량별코스!$A$2:$A$20),0)</f>
        <v>9</v>
      </c>
      <c r="BM716">
        <f t="shared" si="167"/>
        <v>2773.7200000000003</v>
      </c>
      <c r="BN716">
        <f t="shared" si="168"/>
        <v>663.94200000000001</v>
      </c>
      <c r="BO716">
        <f>IF(COUNTIFS($BL$2:$BL716,$BL716,$O$2:$O716,$O716,$G$2:$G716,$G716)=1,_xlfn.MAXIFS($BO$2:$BO715,$O$2:$O715,$O716,$G$2:$G715,$G716)+1,_xlfn.MAXIFS($BO$2:$BO715,$O$2:$O715,$O716,$G$2:$G715,$G716))</f>
        <v>4</v>
      </c>
      <c r="BP716">
        <f t="shared" si="169"/>
        <v>1128.6860000000001</v>
      </c>
      <c r="BQ716">
        <f t="shared" si="170"/>
        <v>29.327999999999999</v>
      </c>
      <c r="BR716">
        <f t="shared" si="171"/>
        <v>42.158999999999999</v>
      </c>
      <c r="BS716">
        <f t="shared" si="172"/>
        <v>14.664</v>
      </c>
      <c r="BT716">
        <f t="shared" si="173"/>
        <v>20.163</v>
      </c>
      <c r="BU716">
        <f t="shared" si="174"/>
        <v>0</v>
      </c>
      <c r="BV716">
        <f t="shared" si="175"/>
        <v>0</v>
      </c>
      <c r="BW716">
        <f t="shared" si="176"/>
        <v>1235.0000000000002</v>
      </c>
      <c r="BX716">
        <f t="shared" si="177"/>
        <v>7890</v>
      </c>
      <c r="BY716" t="str">
        <f t="shared" si="178"/>
        <v>직행1</v>
      </c>
      <c r="BZ716">
        <f t="shared" si="179"/>
        <v>9</v>
      </c>
    </row>
    <row r="717" spans="1:78" x14ac:dyDescent="0.3">
      <c r="A717" s="32">
        <f t="shared" si="166"/>
        <v>45820</v>
      </c>
      <c r="B717" s="1">
        <v>45820.42050925926</v>
      </c>
      <c r="C717" t="s">
        <v>60</v>
      </c>
      <c r="D717" t="s">
        <v>60</v>
      </c>
      <c r="E717" t="s">
        <v>60</v>
      </c>
      <c r="F717" t="s">
        <v>61</v>
      </c>
      <c r="G717" t="s">
        <v>62</v>
      </c>
      <c r="H717" t="s">
        <v>63</v>
      </c>
      <c r="I717" t="s">
        <v>82</v>
      </c>
      <c r="J717" t="s">
        <v>65</v>
      </c>
      <c r="K717" t="s">
        <v>66</v>
      </c>
      <c r="L717">
        <v>18</v>
      </c>
      <c r="M717">
        <v>8</v>
      </c>
      <c r="N717">
        <v>168</v>
      </c>
      <c r="O717">
        <v>7890</v>
      </c>
      <c r="P717" t="s">
        <v>250</v>
      </c>
      <c r="Q717" s="1">
        <v>45786.607561261575</v>
      </c>
      <c r="R717">
        <v>42.38</v>
      </c>
      <c r="S717">
        <v>16.231000000000002</v>
      </c>
      <c r="T717">
        <v>2.6110000000000002</v>
      </c>
      <c r="U717">
        <v>4246</v>
      </c>
      <c r="V717">
        <v>21</v>
      </c>
      <c r="W717">
        <v>989</v>
      </c>
      <c r="X717">
        <v>640</v>
      </c>
      <c r="Y717">
        <v>1</v>
      </c>
      <c r="Z717">
        <v>24</v>
      </c>
      <c r="AA717">
        <v>0</v>
      </c>
      <c r="AB717">
        <v>0</v>
      </c>
      <c r="AC717">
        <v>96</v>
      </c>
      <c r="AD717">
        <v>35.93</v>
      </c>
      <c r="AE717">
        <v>47.147089000000001</v>
      </c>
      <c r="AF717">
        <v>81.2</v>
      </c>
      <c r="AG717">
        <v>4.7</v>
      </c>
      <c r="AH717">
        <v>5.8</v>
      </c>
      <c r="AI717">
        <v>7.4</v>
      </c>
      <c r="AJ717">
        <v>0.9</v>
      </c>
      <c r="AK717">
        <v>0</v>
      </c>
      <c r="AL717">
        <v>0</v>
      </c>
      <c r="AM717">
        <v>2.29</v>
      </c>
      <c r="AN717">
        <v>54.668999999999997</v>
      </c>
      <c r="AO717">
        <v>0.495</v>
      </c>
      <c r="AP717">
        <v>23.292999999999999</v>
      </c>
      <c r="AQ717">
        <v>0.14199999999999999</v>
      </c>
      <c r="AR717">
        <v>2.36</v>
      </c>
      <c r="AS717">
        <v>56.63</v>
      </c>
      <c r="AT717">
        <v>56.84</v>
      </c>
      <c r="AU717">
        <v>3.29</v>
      </c>
      <c r="AV717">
        <v>4.0599999999999996</v>
      </c>
      <c r="AW717">
        <v>5.18</v>
      </c>
      <c r="AX717">
        <v>0.63</v>
      </c>
      <c r="AY717">
        <v>0</v>
      </c>
      <c r="AZ717">
        <v>0</v>
      </c>
      <c r="BA717">
        <v>415</v>
      </c>
      <c r="BB717">
        <v>0</v>
      </c>
      <c r="BC717" t="s">
        <v>74</v>
      </c>
      <c r="BD717">
        <v>0</v>
      </c>
      <c r="BE717" t="s">
        <v>68</v>
      </c>
      <c r="BF717" t="s">
        <v>75</v>
      </c>
      <c r="BG717">
        <v>1.1399999999999999</v>
      </c>
      <c r="BH717">
        <v>0</v>
      </c>
      <c r="BI717" s="1">
        <v>45824.35942306713</v>
      </c>
      <c r="BJ717">
        <v>3.6</v>
      </c>
      <c r="BK717">
        <v>0.72529999999999994</v>
      </c>
      <c r="BL717" s="36">
        <f>HLOOKUP($A717,차량별코스!$E$1:$AZ$20,_xlfn.XLOOKUP(탕데이터!$I717,차량별코스!$D$2:$D$20,차량별코스!$A$2:$A$20),0)</f>
        <v>9</v>
      </c>
      <c r="BM717">
        <f t="shared" si="167"/>
        <v>2773.7200000000003</v>
      </c>
      <c r="BN717">
        <f t="shared" si="168"/>
        <v>663.94200000000001</v>
      </c>
      <c r="BO717">
        <f>IF(COUNTIFS($BL$2:$BL717,$BL717,$O$2:$O717,$O717,$G$2:$G717,$G717)=1,_xlfn.MAXIFS($BO$2:$BO716,$O$2:$O716,$O717,$G$2:$G716,$G717)+1,_xlfn.MAXIFS($BO$2:$BO716,$O$2:$O716,$O717,$G$2:$G716,$G717))</f>
        <v>4</v>
      </c>
      <c r="BP717">
        <f t="shared" si="169"/>
        <v>2437.7520000000004</v>
      </c>
      <c r="BQ717">
        <f t="shared" si="170"/>
        <v>199.56200000000001</v>
      </c>
      <c r="BR717">
        <f t="shared" si="171"/>
        <v>246.26799999999997</v>
      </c>
      <c r="BS717">
        <f t="shared" si="172"/>
        <v>314.20400000000006</v>
      </c>
      <c r="BT717">
        <f t="shared" si="173"/>
        <v>38.214000000000006</v>
      </c>
      <c r="BU717">
        <f t="shared" si="174"/>
        <v>0</v>
      </c>
      <c r="BV717">
        <f t="shared" si="175"/>
        <v>0</v>
      </c>
      <c r="BW717">
        <f t="shared" si="176"/>
        <v>3236.0000000000005</v>
      </c>
      <c r="BX717">
        <f t="shared" si="177"/>
        <v>7890</v>
      </c>
      <c r="BY717" t="str">
        <f t="shared" si="178"/>
        <v>직행1</v>
      </c>
      <c r="BZ717">
        <f t="shared" si="179"/>
        <v>9</v>
      </c>
    </row>
    <row r="718" spans="1:78" x14ac:dyDescent="0.3">
      <c r="A718" s="32">
        <f t="shared" si="166"/>
        <v>45820</v>
      </c>
      <c r="B718" s="1">
        <v>45820.476481481484</v>
      </c>
      <c r="C718" t="s">
        <v>60</v>
      </c>
      <c r="D718" t="s">
        <v>60</v>
      </c>
      <c r="E718" t="s">
        <v>60</v>
      </c>
      <c r="F718" t="s">
        <v>61</v>
      </c>
      <c r="G718" t="s">
        <v>62</v>
      </c>
      <c r="H718" t="s">
        <v>63</v>
      </c>
      <c r="I718" t="s">
        <v>82</v>
      </c>
      <c r="J718" t="s">
        <v>65</v>
      </c>
      <c r="K718" t="s">
        <v>66</v>
      </c>
      <c r="L718">
        <v>18</v>
      </c>
      <c r="M718">
        <v>8</v>
      </c>
      <c r="N718">
        <v>168</v>
      </c>
      <c r="O718">
        <v>7890</v>
      </c>
      <c r="P718" t="s">
        <v>250</v>
      </c>
      <c r="Q718" s="1">
        <v>45786.607561261575</v>
      </c>
      <c r="R718">
        <v>41.594000000000001</v>
      </c>
      <c r="S718">
        <v>13.513</v>
      </c>
      <c r="T718">
        <v>3.0779999999999998</v>
      </c>
      <c r="U718">
        <v>3197</v>
      </c>
      <c r="V718">
        <v>10</v>
      </c>
      <c r="W718">
        <v>349</v>
      </c>
      <c r="X718">
        <v>544</v>
      </c>
      <c r="Y718">
        <v>0</v>
      </c>
      <c r="Z718">
        <v>13</v>
      </c>
      <c r="AA718">
        <v>0</v>
      </c>
      <c r="AB718">
        <v>0</v>
      </c>
      <c r="AC718">
        <v>100</v>
      </c>
      <c r="AD718">
        <v>46.84</v>
      </c>
      <c r="AE718">
        <v>52.761899999999997</v>
      </c>
      <c r="AF718">
        <v>56</v>
      </c>
      <c r="AG718">
        <v>9.6</v>
      </c>
      <c r="AH718">
        <v>10.3</v>
      </c>
      <c r="AI718">
        <v>18</v>
      </c>
      <c r="AJ718">
        <v>6.1</v>
      </c>
      <c r="AK718">
        <v>0</v>
      </c>
      <c r="AL718">
        <v>0</v>
      </c>
      <c r="AM718">
        <v>2.7</v>
      </c>
      <c r="AN718">
        <v>51.578000000000003</v>
      </c>
      <c r="AO718">
        <v>0.313</v>
      </c>
      <c r="AP718">
        <v>10.916</v>
      </c>
      <c r="AQ718">
        <v>0.12</v>
      </c>
      <c r="AR718">
        <v>0</v>
      </c>
      <c r="AS718">
        <v>31.254999999999999</v>
      </c>
      <c r="AT718">
        <v>28.933</v>
      </c>
      <c r="AU718">
        <v>4.96</v>
      </c>
      <c r="AV718">
        <v>5.3220000000000001</v>
      </c>
      <c r="AW718">
        <v>9.3000000000000007</v>
      </c>
      <c r="AX718">
        <v>3.1520000000000001</v>
      </c>
      <c r="AY718">
        <v>0</v>
      </c>
      <c r="AZ718">
        <v>0</v>
      </c>
      <c r="BA718">
        <v>400</v>
      </c>
      <c r="BB718">
        <v>0</v>
      </c>
      <c r="BC718" t="s">
        <v>74</v>
      </c>
      <c r="BD718">
        <v>0</v>
      </c>
      <c r="BE718" t="s">
        <v>68</v>
      </c>
      <c r="BF718" t="s">
        <v>75</v>
      </c>
      <c r="BG718">
        <v>1.1399999999999999</v>
      </c>
      <c r="BH718">
        <v>0</v>
      </c>
      <c r="BI718" s="1">
        <v>45824.35942306713</v>
      </c>
      <c r="BJ718">
        <v>3.6</v>
      </c>
      <c r="BK718">
        <v>0.85499999999999998</v>
      </c>
      <c r="BL718" s="36">
        <f>HLOOKUP($A718,차량별코스!$E$1:$AZ$20,_xlfn.XLOOKUP(탕데이터!$I718,차량별코스!$D$2:$D$20,차량별코스!$A$2:$A$20),0)</f>
        <v>9</v>
      </c>
      <c r="BM718">
        <f t="shared" si="167"/>
        <v>2773.7200000000003</v>
      </c>
      <c r="BN718">
        <f t="shared" si="168"/>
        <v>663.94200000000001</v>
      </c>
      <c r="BO718">
        <f>IF(COUNTIFS($BL$2:$BL718,$BL718,$O$2:$O718,$O718,$G$2:$G718,$G718)=1,_xlfn.MAXIFS($BO$2:$BO717,$O$2:$O717,$O718,$G$2:$G717,$G718)+1,_xlfn.MAXIFS($BO$2:$BO717,$O$2:$O717,$O718,$G$2:$G717,$G718))</f>
        <v>4</v>
      </c>
      <c r="BP718">
        <f t="shared" si="169"/>
        <v>1431.3200000000002</v>
      </c>
      <c r="BQ718">
        <f t="shared" si="170"/>
        <v>306.91200000000003</v>
      </c>
      <c r="BR718">
        <f t="shared" si="171"/>
        <v>329.29100000000005</v>
      </c>
      <c r="BS718">
        <f t="shared" si="172"/>
        <v>575.45999999999992</v>
      </c>
      <c r="BT718">
        <f t="shared" si="173"/>
        <v>195.017</v>
      </c>
      <c r="BU718">
        <f t="shared" si="174"/>
        <v>0</v>
      </c>
      <c r="BV718">
        <f t="shared" si="175"/>
        <v>0</v>
      </c>
      <c r="BW718">
        <f t="shared" si="176"/>
        <v>2838</v>
      </c>
      <c r="BX718">
        <f t="shared" si="177"/>
        <v>7890</v>
      </c>
      <c r="BY718" t="str">
        <f t="shared" si="178"/>
        <v>직행1</v>
      </c>
      <c r="BZ718">
        <f t="shared" si="179"/>
        <v>9</v>
      </c>
    </row>
    <row r="719" spans="1:78" x14ac:dyDescent="0.3">
      <c r="A719" s="32">
        <f t="shared" si="166"/>
        <v>45820</v>
      </c>
      <c r="B719" s="1">
        <v>45820.514189814814</v>
      </c>
      <c r="C719" t="s">
        <v>60</v>
      </c>
      <c r="D719" t="s">
        <v>60</v>
      </c>
      <c r="E719" t="s">
        <v>60</v>
      </c>
      <c r="F719" t="s">
        <v>61</v>
      </c>
      <c r="G719" t="s">
        <v>62</v>
      </c>
      <c r="H719" t="s">
        <v>63</v>
      </c>
      <c r="I719" t="s">
        <v>82</v>
      </c>
      <c r="J719" t="s">
        <v>65</v>
      </c>
      <c r="K719" t="s">
        <v>66</v>
      </c>
      <c r="L719">
        <v>18</v>
      </c>
      <c r="M719">
        <v>8</v>
      </c>
      <c r="N719">
        <v>168</v>
      </c>
      <c r="O719">
        <v>7890</v>
      </c>
      <c r="P719" t="s">
        <v>250</v>
      </c>
      <c r="Q719" s="1">
        <v>45786.607561261575</v>
      </c>
      <c r="R719">
        <v>17.190000000000001</v>
      </c>
      <c r="S719">
        <v>5.2359999999999998</v>
      </c>
      <c r="T719">
        <v>3.2829999999999999</v>
      </c>
      <c r="U719">
        <v>1612</v>
      </c>
      <c r="V719">
        <v>0</v>
      </c>
      <c r="W719">
        <v>371</v>
      </c>
      <c r="X719">
        <v>233</v>
      </c>
      <c r="Y719">
        <v>0</v>
      </c>
      <c r="Z719">
        <v>5</v>
      </c>
      <c r="AA719">
        <v>0</v>
      </c>
      <c r="AB719">
        <v>0</v>
      </c>
      <c r="AC719">
        <v>93</v>
      </c>
      <c r="AD719">
        <v>38.39</v>
      </c>
      <c r="AE719">
        <v>49.866269000000003</v>
      </c>
      <c r="AF719">
        <v>94.2</v>
      </c>
      <c r="AG719">
        <v>1.3</v>
      </c>
      <c r="AH719">
        <v>1.1000000000000001</v>
      </c>
      <c r="AI719">
        <v>3</v>
      </c>
      <c r="AJ719">
        <v>0.3</v>
      </c>
      <c r="AK719">
        <v>0</v>
      </c>
      <c r="AL719">
        <v>0</v>
      </c>
      <c r="AM719">
        <v>2.88</v>
      </c>
      <c r="AN719">
        <v>44.957999999999998</v>
      </c>
      <c r="AO719">
        <v>0</v>
      </c>
      <c r="AP719">
        <v>23.015000000000001</v>
      </c>
      <c r="AQ719">
        <v>0.11600000000000001</v>
      </c>
      <c r="AR719">
        <v>0</v>
      </c>
      <c r="AS719">
        <v>29.087</v>
      </c>
      <c r="AT719">
        <v>25.12</v>
      </c>
      <c r="AU719">
        <v>0.34699999999999998</v>
      </c>
      <c r="AV719">
        <v>0.29299999999999998</v>
      </c>
      <c r="AW719">
        <v>0.8</v>
      </c>
      <c r="AX719">
        <v>0.08</v>
      </c>
      <c r="AY719">
        <v>0</v>
      </c>
      <c r="AZ719">
        <v>0</v>
      </c>
      <c r="BA719">
        <v>167</v>
      </c>
      <c r="BB719">
        <v>0</v>
      </c>
      <c r="BC719" t="s">
        <v>74</v>
      </c>
      <c r="BD719">
        <v>0</v>
      </c>
      <c r="BE719" t="s">
        <v>68</v>
      </c>
      <c r="BF719" t="s">
        <v>75</v>
      </c>
      <c r="BG719">
        <v>1.1399999999999999</v>
      </c>
      <c r="BH719">
        <v>0</v>
      </c>
      <c r="BI719" s="1">
        <v>45824.35942306713</v>
      </c>
      <c r="BJ719">
        <v>3.6</v>
      </c>
      <c r="BK719">
        <v>0.91200000000000003</v>
      </c>
      <c r="BL719" s="36">
        <f>HLOOKUP($A719,차량별코스!$E$1:$AZ$20,_xlfn.XLOOKUP(탕데이터!$I719,차량별코스!$D$2:$D$20,차량별코스!$A$2:$A$20),0)</f>
        <v>9</v>
      </c>
      <c r="BM719">
        <f t="shared" si="167"/>
        <v>2773.7200000000003</v>
      </c>
      <c r="BN719">
        <f t="shared" si="168"/>
        <v>663.94200000000001</v>
      </c>
      <c r="BO719">
        <f>IF(COUNTIFS($BL$2:$BL719,$BL719,$O$2:$O719,$O719,$G$2:$G719,$G719)=1,_xlfn.MAXIFS($BO$2:$BO718,$O$2:$O718,$O719,$G$2:$G718,$G719)+1,_xlfn.MAXIFS($BO$2:$BO718,$O$2:$O718,$O719,$G$2:$G718,$G719))</f>
        <v>4</v>
      </c>
      <c r="BP719">
        <f t="shared" si="169"/>
        <v>1147.5040000000001</v>
      </c>
      <c r="BQ719">
        <f t="shared" si="170"/>
        <v>20.956000000000003</v>
      </c>
      <c r="BR719">
        <f t="shared" si="171"/>
        <v>17.732000000000003</v>
      </c>
      <c r="BS719">
        <f t="shared" si="172"/>
        <v>48.36</v>
      </c>
      <c r="BT719">
        <f t="shared" si="173"/>
        <v>4.8360000000000003</v>
      </c>
      <c r="BU719">
        <f t="shared" si="174"/>
        <v>0</v>
      </c>
      <c r="BV719">
        <f t="shared" si="175"/>
        <v>0</v>
      </c>
      <c r="BW719">
        <f t="shared" si="176"/>
        <v>1239.3879999999999</v>
      </c>
      <c r="BX719">
        <f t="shared" si="177"/>
        <v>7890</v>
      </c>
      <c r="BY719" t="str">
        <f t="shared" si="178"/>
        <v>직행1</v>
      </c>
      <c r="BZ719">
        <f t="shared" si="179"/>
        <v>9</v>
      </c>
    </row>
    <row r="720" spans="1:78" x14ac:dyDescent="0.3">
      <c r="A720" s="32">
        <f t="shared" si="166"/>
        <v>45820</v>
      </c>
      <c r="B720" s="1">
        <v>45820.540601851855</v>
      </c>
      <c r="C720" t="s">
        <v>60</v>
      </c>
      <c r="D720" t="s">
        <v>60</v>
      </c>
      <c r="E720" t="s">
        <v>60</v>
      </c>
      <c r="F720" t="s">
        <v>61</v>
      </c>
      <c r="G720" t="s">
        <v>62</v>
      </c>
      <c r="H720" t="s">
        <v>63</v>
      </c>
      <c r="I720" t="s">
        <v>82</v>
      </c>
      <c r="J720" t="s">
        <v>65</v>
      </c>
      <c r="K720" t="s">
        <v>66</v>
      </c>
      <c r="L720">
        <v>18</v>
      </c>
      <c r="M720">
        <v>8</v>
      </c>
      <c r="N720">
        <v>168</v>
      </c>
      <c r="O720">
        <v>7890</v>
      </c>
      <c r="P720" t="s">
        <v>250</v>
      </c>
      <c r="Q720" s="1">
        <v>45786.607561261575</v>
      </c>
      <c r="R720">
        <v>17.22</v>
      </c>
      <c r="S720">
        <v>5.5529999999999999</v>
      </c>
      <c r="T720">
        <v>3.101</v>
      </c>
      <c r="U720">
        <v>2012</v>
      </c>
      <c r="V720">
        <v>3</v>
      </c>
      <c r="W720">
        <v>915</v>
      </c>
      <c r="X720">
        <v>399</v>
      </c>
      <c r="Y720">
        <v>0</v>
      </c>
      <c r="Z720">
        <v>1</v>
      </c>
      <c r="AA720">
        <v>1</v>
      </c>
      <c r="AB720">
        <v>573</v>
      </c>
      <c r="AC720">
        <v>85</v>
      </c>
      <c r="AD720">
        <v>30.81</v>
      </c>
      <c r="AE720">
        <v>56.665427000000001</v>
      </c>
      <c r="AF720">
        <v>98.4</v>
      </c>
      <c r="AG720">
        <v>0.3</v>
      </c>
      <c r="AH720">
        <v>0.2</v>
      </c>
      <c r="AI720">
        <v>1</v>
      </c>
      <c r="AJ720">
        <v>0</v>
      </c>
      <c r="AK720">
        <v>0</v>
      </c>
      <c r="AL720">
        <v>0</v>
      </c>
      <c r="AM720">
        <v>2.72</v>
      </c>
      <c r="AN720">
        <v>55.53</v>
      </c>
      <c r="AO720">
        <v>0.14899999999999999</v>
      </c>
      <c r="AP720">
        <v>45.476999999999997</v>
      </c>
      <c r="AQ720">
        <v>0.17399999999999999</v>
      </c>
      <c r="AR720">
        <v>0</v>
      </c>
      <c r="AS720">
        <v>5.8070000000000004</v>
      </c>
      <c r="AT720">
        <v>32.799999999999997</v>
      </c>
      <c r="AU720">
        <v>0.1</v>
      </c>
      <c r="AV720">
        <v>6.7000000000000004E-2</v>
      </c>
      <c r="AW720">
        <v>0.33300000000000002</v>
      </c>
      <c r="AX720">
        <v>0</v>
      </c>
      <c r="AY720">
        <v>0</v>
      </c>
      <c r="AZ720">
        <v>0</v>
      </c>
      <c r="BA720">
        <v>164</v>
      </c>
      <c r="BB720">
        <v>0</v>
      </c>
      <c r="BC720" t="s">
        <v>74</v>
      </c>
      <c r="BD720">
        <v>0</v>
      </c>
      <c r="BE720" t="s">
        <v>68</v>
      </c>
      <c r="BF720" t="s">
        <v>75</v>
      </c>
      <c r="BG720">
        <v>1.1399999999999999</v>
      </c>
      <c r="BH720">
        <v>0</v>
      </c>
      <c r="BI720" s="1">
        <v>45824.35942306713</v>
      </c>
      <c r="BJ720">
        <v>3.6</v>
      </c>
      <c r="BK720">
        <v>0.86140000000000005</v>
      </c>
      <c r="BL720" s="36">
        <f>HLOOKUP($A720,차량별코스!$E$1:$AZ$20,_xlfn.XLOOKUP(탕데이터!$I720,차량별코스!$D$2:$D$20,차량별코스!$A$2:$A$20),0)</f>
        <v>9</v>
      </c>
      <c r="BM720">
        <f t="shared" si="167"/>
        <v>2773.7200000000003</v>
      </c>
      <c r="BN720">
        <f t="shared" si="168"/>
        <v>663.94200000000001</v>
      </c>
      <c r="BO720">
        <f>IF(COUNTIFS($BL$2:$BL720,$BL720,$O$2:$O720,$O720,$G$2:$G720,$G720)=1,_xlfn.MAXIFS($BO$2:$BO719,$O$2:$O719,$O720,$G$2:$G719,$G720)+1,_xlfn.MAXIFS($BO$2:$BO719,$O$2:$O719,$O720,$G$2:$G719,$G720))</f>
        <v>4</v>
      </c>
      <c r="BP720">
        <f t="shared" si="169"/>
        <v>1061.8080000000002</v>
      </c>
      <c r="BQ720">
        <f t="shared" si="170"/>
        <v>6.0360000000000005</v>
      </c>
      <c r="BR720">
        <f t="shared" si="171"/>
        <v>4.024</v>
      </c>
      <c r="BS720">
        <f t="shared" si="172"/>
        <v>20.12</v>
      </c>
      <c r="BT720">
        <f t="shared" si="173"/>
        <v>0</v>
      </c>
      <c r="BU720">
        <f t="shared" si="174"/>
        <v>0</v>
      </c>
      <c r="BV720">
        <f t="shared" si="175"/>
        <v>0</v>
      </c>
      <c r="BW720">
        <f t="shared" si="176"/>
        <v>1091.9880000000001</v>
      </c>
      <c r="BX720">
        <f t="shared" si="177"/>
        <v>7890</v>
      </c>
      <c r="BY720" t="str">
        <f t="shared" si="178"/>
        <v>직행1</v>
      </c>
      <c r="BZ720">
        <f t="shared" si="179"/>
        <v>9</v>
      </c>
    </row>
    <row r="721" spans="1:78" x14ac:dyDescent="0.3">
      <c r="A721" s="32">
        <f t="shared" si="166"/>
        <v>45820</v>
      </c>
      <c r="B721" s="1">
        <v>45820.603576388887</v>
      </c>
      <c r="C721" t="s">
        <v>60</v>
      </c>
      <c r="D721" t="s">
        <v>60</v>
      </c>
      <c r="E721" t="s">
        <v>60</v>
      </c>
      <c r="F721" t="s">
        <v>61</v>
      </c>
      <c r="G721" t="s">
        <v>62</v>
      </c>
      <c r="H721" t="s">
        <v>63</v>
      </c>
      <c r="I721" t="s">
        <v>82</v>
      </c>
      <c r="J721" t="s">
        <v>65</v>
      </c>
      <c r="K721" t="s">
        <v>66</v>
      </c>
      <c r="L721">
        <v>18</v>
      </c>
      <c r="M721">
        <v>8</v>
      </c>
      <c r="N721">
        <v>168</v>
      </c>
      <c r="O721">
        <v>7890</v>
      </c>
      <c r="P721" t="s">
        <v>250</v>
      </c>
      <c r="Q721" s="1">
        <v>45786.607561261575</v>
      </c>
      <c r="R721">
        <v>19.044</v>
      </c>
      <c r="S721">
        <v>5.8419999999999996</v>
      </c>
      <c r="T721">
        <v>3.26</v>
      </c>
      <c r="U721">
        <v>1714</v>
      </c>
      <c r="V721">
        <v>355</v>
      </c>
      <c r="W721">
        <v>92</v>
      </c>
      <c r="X721">
        <v>438</v>
      </c>
      <c r="Y721">
        <v>0</v>
      </c>
      <c r="Z721">
        <v>1</v>
      </c>
      <c r="AA721">
        <v>0</v>
      </c>
      <c r="AB721">
        <v>0</v>
      </c>
      <c r="AC721">
        <v>101</v>
      </c>
      <c r="AD721">
        <v>40</v>
      </c>
      <c r="AE721">
        <v>54.110726999999997</v>
      </c>
      <c r="AF721">
        <v>97.3</v>
      </c>
      <c r="AG721">
        <v>0.5</v>
      </c>
      <c r="AH721">
        <v>0.4</v>
      </c>
      <c r="AI721">
        <v>1.5</v>
      </c>
      <c r="AJ721">
        <v>0.3</v>
      </c>
      <c r="AK721">
        <v>0</v>
      </c>
      <c r="AL721">
        <v>0</v>
      </c>
      <c r="AM721">
        <v>2.86</v>
      </c>
      <c r="AN721">
        <v>49.817999999999998</v>
      </c>
      <c r="AO721">
        <v>20.712</v>
      </c>
      <c r="AP721">
        <v>5.367</v>
      </c>
      <c r="AQ721">
        <v>0.21</v>
      </c>
      <c r="AR721">
        <v>0</v>
      </c>
      <c r="AS721">
        <v>5.2510000000000003</v>
      </c>
      <c r="AT721">
        <v>27.568000000000001</v>
      </c>
      <c r="AU721">
        <v>0.14199999999999999</v>
      </c>
      <c r="AV721">
        <v>0.113</v>
      </c>
      <c r="AW721">
        <v>0.42499999999999999</v>
      </c>
      <c r="AX721">
        <v>8.5000000000000006E-2</v>
      </c>
      <c r="AY721">
        <v>0</v>
      </c>
      <c r="AZ721">
        <v>0</v>
      </c>
      <c r="BA721">
        <v>190</v>
      </c>
      <c r="BB721">
        <v>0</v>
      </c>
      <c r="BC721" t="s">
        <v>74</v>
      </c>
      <c r="BD721">
        <v>0</v>
      </c>
      <c r="BE721" t="s">
        <v>68</v>
      </c>
      <c r="BF721" t="s">
        <v>75</v>
      </c>
      <c r="BG721">
        <v>1.1399999999999999</v>
      </c>
      <c r="BH721">
        <v>0</v>
      </c>
      <c r="BI721" s="1">
        <v>45824.35942306713</v>
      </c>
      <c r="BJ721">
        <v>3.6</v>
      </c>
      <c r="BK721">
        <v>0.90549999999999997</v>
      </c>
      <c r="BL721" s="36">
        <f>HLOOKUP($A721,차량별코스!$E$1:$AZ$20,_xlfn.XLOOKUP(탕데이터!$I721,차량별코스!$D$2:$D$20,차량별코스!$A$2:$A$20),0)</f>
        <v>9</v>
      </c>
      <c r="BM721">
        <f t="shared" si="167"/>
        <v>2773.7200000000003</v>
      </c>
      <c r="BN721">
        <f t="shared" si="168"/>
        <v>663.94200000000001</v>
      </c>
      <c r="BO721">
        <f>IF(COUNTIFS($BL$2:$BL721,$BL721,$O$2:$O721,$O721,$G$2:$G721,$G721)=1,_xlfn.MAXIFS($BO$2:$BO720,$O$2:$O720,$O721,$G$2:$G720,$G721)+1,_xlfn.MAXIFS($BO$2:$BO720,$O$2:$O720,$O721,$G$2:$G720,$G721))</f>
        <v>4</v>
      </c>
      <c r="BP721">
        <f t="shared" si="169"/>
        <v>1220.722</v>
      </c>
      <c r="BQ721">
        <f t="shared" si="170"/>
        <v>8.57</v>
      </c>
      <c r="BR721">
        <f t="shared" si="171"/>
        <v>6.8559999999999999</v>
      </c>
      <c r="BS721">
        <f t="shared" si="172"/>
        <v>25.709999999999997</v>
      </c>
      <c r="BT721">
        <f t="shared" si="173"/>
        <v>5.1420000000000003</v>
      </c>
      <c r="BU721">
        <f t="shared" si="174"/>
        <v>0</v>
      </c>
      <c r="BV721">
        <f t="shared" si="175"/>
        <v>0</v>
      </c>
      <c r="BW721">
        <f t="shared" si="176"/>
        <v>1267</v>
      </c>
      <c r="BX721">
        <f t="shared" si="177"/>
        <v>7890</v>
      </c>
      <c r="BY721" t="str">
        <f t="shared" si="178"/>
        <v>직행1</v>
      </c>
      <c r="BZ721">
        <f t="shared" si="179"/>
        <v>9</v>
      </c>
    </row>
    <row r="722" spans="1:78" x14ac:dyDescent="0.3">
      <c r="A722" s="32">
        <f t="shared" si="166"/>
        <v>45820</v>
      </c>
      <c r="B722" s="1">
        <v>45820.627800925926</v>
      </c>
      <c r="C722" t="s">
        <v>60</v>
      </c>
      <c r="D722" t="s">
        <v>60</v>
      </c>
      <c r="E722" t="s">
        <v>60</v>
      </c>
      <c r="F722" t="s">
        <v>61</v>
      </c>
      <c r="G722" t="s">
        <v>62</v>
      </c>
      <c r="H722" t="s">
        <v>63</v>
      </c>
      <c r="I722" t="s">
        <v>82</v>
      </c>
      <c r="J722" t="s">
        <v>65</v>
      </c>
      <c r="K722" t="s">
        <v>66</v>
      </c>
      <c r="L722">
        <v>18</v>
      </c>
      <c r="M722">
        <v>8</v>
      </c>
      <c r="N722">
        <v>168</v>
      </c>
      <c r="O722">
        <v>7890</v>
      </c>
      <c r="P722" t="s">
        <v>250</v>
      </c>
      <c r="Q722" s="1">
        <v>45786.607561261575</v>
      </c>
      <c r="R722">
        <v>17.388999999999999</v>
      </c>
      <c r="S722">
        <v>5.67</v>
      </c>
      <c r="T722">
        <v>3.0670000000000002</v>
      </c>
      <c r="U722">
        <v>1551</v>
      </c>
      <c r="V722">
        <v>59</v>
      </c>
      <c r="W722">
        <v>326</v>
      </c>
      <c r="X722">
        <v>222</v>
      </c>
      <c r="Y722">
        <v>0</v>
      </c>
      <c r="Z722">
        <v>2</v>
      </c>
      <c r="AA722">
        <v>0</v>
      </c>
      <c r="AB722">
        <v>0</v>
      </c>
      <c r="AC722">
        <v>101</v>
      </c>
      <c r="AD722">
        <v>40.36</v>
      </c>
      <c r="AE722">
        <v>53.687980000000003</v>
      </c>
      <c r="AF722">
        <v>95</v>
      </c>
      <c r="AG722">
        <v>1</v>
      </c>
      <c r="AH722">
        <v>1.3</v>
      </c>
      <c r="AI722">
        <v>1.2</v>
      </c>
      <c r="AJ722">
        <v>1.5</v>
      </c>
      <c r="AK722">
        <v>0</v>
      </c>
      <c r="AL722">
        <v>0</v>
      </c>
      <c r="AM722">
        <v>2.69</v>
      </c>
      <c r="AN722">
        <v>52.857999999999997</v>
      </c>
      <c r="AO722">
        <v>3.8039999999999998</v>
      </c>
      <c r="AP722">
        <v>21.018999999999998</v>
      </c>
      <c r="AQ722">
        <v>0.115</v>
      </c>
      <c r="AR722">
        <v>0</v>
      </c>
      <c r="AS722">
        <v>11.502000000000001</v>
      </c>
      <c r="AT722">
        <v>23.75</v>
      </c>
      <c r="AU722">
        <v>0.25</v>
      </c>
      <c r="AV722">
        <v>0.32500000000000001</v>
      </c>
      <c r="AW722">
        <v>0.3</v>
      </c>
      <c r="AX722">
        <v>0.375</v>
      </c>
      <c r="AY722">
        <v>0</v>
      </c>
      <c r="AZ722">
        <v>0</v>
      </c>
      <c r="BA722">
        <v>165</v>
      </c>
      <c r="BB722">
        <v>0</v>
      </c>
      <c r="BC722" t="s">
        <v>74</v>
      </c>
      <c r="BD722">
        <v>0</v>
      </c>
      <c r="BE722" t="s">
        <v>68</v>
      </c>
      <c r="BF722" t="s">
        <v>75</v>
      </c>
      <c r="BG722">
        <v>1.1399999999999999</v>
      </c>
      <c r="BH722">
        <v>0</v>
      </c>
      <c r="BI722" s="1">
        <v>45824.35942306713</v>
      </c>
      <c r="BJ722">
        <v>3.6</v>
      </c>
      <c r="BK722">
        <v>0.85189999999999999</v>
      </c>
      <c r="BL722" s="36">
        <f>HLOOKUP($A722,차량별코스!$E$1:$AZ$20,_xlfn.XLOOKUP(탕데이터!$I722,차량별코스!$D$2:$D$20,차량별코스!$A$2:$A$20),0)</f>
        <v>9</v>
      </c>
      <c r="BM722">
        <f t="shared" si="167"/>
        <v>2773.7200000000003</v>
      </c>
      <c r="BN722">
        <f t="shared" si="168"/>
        <v>663.94200000000001</v>
      </c>
      <c r="BO722">
        <f>IF(COUNTIFS($BL$2:$BL722,$BL722,$O$2:$O722,$O722,$G$2:$G722,$G722)=1,_xlfn.MAXIFS($BO$2:$BO721,$O$2:$O721,$O722,$G$2:$G721,$G722)+1,_xlfn.MAXIFS($BO$2:$BO721,$O$2:$O721,$O722,$G$2:$G721,$G722))</f>
        <v>4</v>
      </c>
      <c r="BP722">
        <f t="shared" si="169"/>
        <v>1088.4499999999998</v>
      </c>
      <c r="BQ722">
        <f t="shared" si="170"/>
        <v>15.51</v>
      </c>
      <c r="BR722">
        <f t="shared" si="171"/>
        <v>20.163</v>
      </c>
      <c r="BS722">
        <f t="shared" si="172"/>
        <v>18.612000000000002</v>
      </c>
      <c r="BT722">
        <f t="shared" si="173"/>
        <v>23.265000000000001</v>
      </c>
      <c r="BU722">
        <f t="shared" si="174"/>
        <v>0</v>
      </c>
      <c r="BV722">
        <f t="shared" si="175"/>
        <v>0</v>
      </c>
      <c r="BW722">
        <f t="shared" si="176"/>
        <v>1166</v>
      </c>
      <c r="BX722">
        <f t="shared" si="177"/>
        <v>7890</v>
      </c>
      <c r="BY722" t="str">
        <f t="shared" si="178"/>
        <v>직행1</v>
      </c>
      <c r="BZ722">
        <f t="shared" si="179"/>
        <v>9</v>
      </c>
    </row>
    <row r="723" spans="1:78" x14ac:dyDescent="0.3">
      <c r="A723" s="32">
        <f t="shared" si="166"/>
        <v>45820</v>
      </c>
      <c r="B723" s="1">
        <v>45820.651446759257</v>
      </c>
      <c r="C723" t="s">
        <v>60</v>
      </c>
      <c r="D723" t="s">
        <v>60</v>
      </c>
      <c r="E723" t="s">
        <v>60</v>
      </c>
      <c r="F723" t="s">
        <v>61</v>
      </c>
      <c r="G723" t="s">
        <v>62</v>
      </c>
      <c r="H723" t="s">
        <v>63</v>
      </c>
      <c r="I723" t="s">
        <v>82</v>
      </c>
      <c r="J723" t="s">
        <v>65</v>
      </c>
      <c r="K723" t="s">
        <v>66</v>
      </c>
      <c r="L723">
        <v>18</v>
      </c>
      <c r="M723">
        <v>8</v>
      </c>
      <c r="N723">
        <v>168</v>
      </c>
      <c r="O723">
        <v>7890</v>
      </c>
      <c r="P723" t="s">
        <v>250</v>
      </c>
      <c r="Q723" s="1">
        <v>45786.607561261575</v>
      </c>
      <c r="R723">
        <v>101.068</v>
      </c>
      <c r="S723">
        <v>44.115000000000002</v>
      </c>
      <c r="T723">
        <v>2.2909999999999999</v>
      </c>
      <c r="U723">
        <v>14287</v>
      </c>
      <c r="V723">
        <v>114</v>
      </c>
      <c r="W723">
        <v>6225</v>
      </c>
      <c r="X723">
        <v>1375</v>
      </c>
      <c r="Y723">
        <v>9</v>
      </c>
      <c r="Z723">
        <v>37</v>
      </c>
      <c r="AA723">
        <v>2</v>
      </c>
      <c r="AB723">
        <v>2537</v>
      </c>
      <c r="AC723">
        <v>111</v>
      </c>
      <c r="AD723">
        <v>25.47</v>
      </c>
      <c r="AE723">
        <v>45.778131999999999</v>
      </c>
      <c r="AF723">
        <v>84.1</v>
      </c>
      <c r="AG723">
        <v>5</v>
      </c>
      <c r="AH723">
        <v>5</v>
      </c>
      <c r="AI723">
        <v>3.8</v>
      </c>
      <c r="AJ723">
        <v>1.8</v>
      </c>
      <c r="AK723">
        <v>0.2</v>
      </c>
      <c r="AL723">
        <v>0</v>
      </c>
      <c r="AM723">
        <v>2.0099999999999998</v>
      </c>
      <c r="AN723">
        <v>61.307000000000002</v>
      </c>
      <c r="AO723">
        <v>0.79800000000000004</v>
      </c>
      <c r="AP723">
        <v>43.570999999999998</v>
      </c>
      <c r="AQ723">
        <v>0.129</v>
      </c>
      <c r="AR723">
        <v>8.9049999999999994</v>
      </c>
      <c r="AS723">
        <v>36.609000000000002</v>
      </c>
      <c r="AT723">
        <v>199.03700000000001</v>
      </c>
      <c r="AU723">
        <v>11.833</v>
      </c>
      <c r="AV723">
        <v>11.833</v>
      </c>
      <c r="AW723">
        <v>8.9930000000000003</v>
      </c>
      <c r="AX723">
        <v>4.26</v>
      </c>
      <c r="AY723">
        <v>0.47299999999999998</v>
      </c>
      <c r="AZ723">
        <v>0</v>
      </c>
      <c r="BA723">
        <v>972</v>
      </c>
      <c r="BB723">
        <v>0</v>
      </c>
      <c r="BC723" t="s">
        <v>74</v>
      </c>
      <c r="BD723">
        <v>0</v>
      </c>
      <c r="BE723" t="s">
        <v>68</v>
      </c>
      <c r="BF723" t="s">
        <v>75</v>
      </c>
      <c r="BG723">
        <v>1.1399999999999999</v>
      </c>
      <c r="BH723">
        <v>0</v>
      </c>
      <c r="BI723" s="1">
        <v>45824.35942306713</v>
      </c>
      <c r="BJ723">
        <v>3.6</v>
      </c>
      <c r="BK723">
        <v>0.63639999999999997</v>
      </c>
      <c r="BL723" s="36">
        <f>HLOOKUP($A723,차량별코스!$E$1:$AZ$20,_xlfn.XLOOKUP(탕데이터!$I723,차량별코스!$D$2:$D$20,차량별코스!$A$2:$A$20),0)</f>
        <v>9</v>
      </c>
      <c r="BM723">
        <f t="shared" si="167"/>
        <v>2773.7200000000003</v>
      </c>
      <c r="BN723">
        <f t="shared" si="168"/>
        <v>663.94200000000001</v>
      </c>
      <c r="BO723">
        <f>IF(COUNTIFS($BL$2:$BL723,$BL723,$O$2:$O723,$O723,$G$2:$G723,$G723)=1,_xlfn.MAXIFS($BO$2:$BO722,$O$2:$O722,$O723,$G$2:$G722,$G723)+1,_xlfn.MAXIFS($BO$2:$BO722,$O$2:$O722,$O723,$G$2:$G722,$G723))</f>
        <v>4</v>
      </c>
      <c r="BP723">
        <f t="shared" si="169"/>
        <v>5676.3670000000002</v>
      </c>
      <c r="BQ723">
        <f t="shared" si="170"/>
        <v>714.35</v>
      </c>
      <c r="BR723">
        <f t="shared" si="171"/>
        <v>714.35</v>
      </c>
      <c r="BS723">
        <f t="shared" si="172"/>
        <v>542.90599999999995</v>
      </c>
      <c r="BT723">
        <f t="shared" si="173"/>
        <v>257.16600000000005</v>
      </c>
      <c r="BU723">
        <f t="shared" si="174"/>
        <v>28.574000000000002</v>
      </c>
      <c r="BV723">
        <f t="shared" si="175"/>
        <v>0</v>
      </c>
      <c r="BW723">
        <f t="shared" si="176"/>
        <v>7933.7130000000006</v>
      </c>
      <c r="BX723">
        <f t="shared" si="177"/>
        <v>7890</v>
      </c>
      <c r="BY723" t="str">
        <f t="shared" si="178"/>
        <v>직행1</v>
      </c>
      <c r="BZ723">
        <f t="shared" si="179"/>
        <v>9</v>
      </c>
    </row>
    <row r="724" spans="1:78" x14ac:dyDescent="0.3">
      <c r="A724" s="32">
        <f t="shared" si="166"/>
        <v>45820</v>
      </c>
      <c r="B724" s="1">
        <v>45820.839861111112</v>
      </c>
      <c r="C724" t="s">
        <v>60</v>
      </c>
      <c r="D724" t="s">
        <v>60</v>
      </c>
      <c r="E724" t="s">
        <v>60</v>
      </c>
      <c r="F724" t="s">
        <v>61</v>
      </c>
      <c r="G724" t="s">
        <v>62</v>
      </c>
      <c r="H724" t="s">
        <v>63</v>
      </c>
      <c r="I724" t="s">
        <v>82</v>
      </c>
      <c r="J724" t="s">
        <v>65</v>
      </c>
      <c r="K724" t="s">
        <v>66</v>
      </c>
      <c r="L724">
        <v>18</v>
      </c>
      <c r="M724">
        <v>8</v>
      </c>
      <c r="N724">
        <v>168</v>
      </c>
      <c r="O724">
        <v>7890</v>
      </c>
      <c r="P724" t="s">
        <v>250</v>
      </c>
      <c r="Q724" s="1">
        <v>45786.607561261575</v>
      </c>
      <c r="R724">
        <v>59.767000000000003</v>
      </c>
      <c r="S724">
        <v>20.89</v>
      </c>
      <c r="T724">
        <v>2.8610000000000002</v>
      </c>
      <c r="U724">
        <v>5725</v>
      </c>
      <c r="V724">
        <v>48</v>
      </c>
      <c r="W724">
        <v>1586</v>
      </c>
      <c r="X724">
        <v>1024</v>
      </c>
      <c r="Y724">
        <v>0</v>
      </c>
      <c r="Z724">
        <v>11</v>
      </c>
      <c r="AA724">
        <v>0</v>
      </c>
      <c r="AB724">
        <v>0</v>
      </c>
      <c r="AC724">
        <v>109</v>
      </c>
      <c r="AD724">
        <v>37.58</v>
      </c>
      <c r="AE724">
        <v>52.593786000000001</v>
      </c>
      <c r="AF724">
        <v>23.2</v>
      </c>
      <c r="AG724">
        <v>21.5</v>
      </c>
      <c r="AH724">
        <v>17.2</v>
      </c>
      <c r="AI724">
        <v>15.4</v>
      </c>
      <c r="AJ724">
        <v>20.9</v>
      </c>
      <c r="AK724">
        <v>1.8</v>
      </c>
      <c r="AL724">
        <v>0</v>
      </c>
      <c r="AM724">
        <v>2.5099999999999998</v>
      </c>
      <c r="AN724">
        <v>55.973999999999997</v>
      </c>
      <c r="AO724">
        <v>0.83799999999999997</v>
      </c>
      <c r="AP724">
        <v>27.702999999999999</v>
      </c>
      <c r="AQ724">
        <v>0.16700000000000001</v>
      </c>
      <c r="AR724">
        <v>0</v>
      </c>
      <c r="AS724">
        <v>18.405000000000001</v>
      </c>
      <c r="AT724">
        <v>22.04</v>
      </c>
      <c r="AU724">
        <v>20.425000000000001</v>
      </c>
      <c r="AV724">
        <v>16.34</v>
      </c>
      <c r="AW724">
        <v>14.63</v>
      </c>
      <c r="AX724">
        <v>19.855</v>
      </c>
      <c r="AY724">
        <v>1.71</v>
      </c>
      <c r="AZ724">
        <v>0</v>
      </c>
      <c r="BA724">
        <v>578</v>
      </c>
      <c r="BB724">
        <v>0</v>
      </c>
      <c r="BC724" t="s">
        <v>74</v>
      </c>
      <c r="BD724">
        <v>0</v>
      </c>
      <c r="BE724" t="s">
        <v>68</v>
      </c>
      <c r="BF724" t="s">
        <v>75</v>
      </c>
      <c r="BG724">
        <v>1.1399999999999999</v>
      </c>
      <c r="BH724">
        <v>0</v>
      </c>
      <c r="BI724" s="1">
        <v>45824.35942306713</v>
      </c>
      <c r="BJ724">
        <v>3.6</v>
      </c>
      <c r="BK724">
        <v>0.79469999999999996</v>
      </c>
      <c r="BL724" s="36">
        <f>HLOOKUP($A724,차량별코스!$E$1:$AZ$20,_xlfn.XLOOKUP(탕데이터!$I724,차량별코스!$D$2:$D$20,차량별코스!$A$2:$A$20),0)</f>
        <v>9</v>
      </c>
      <c r="BM724">
        <f t="shared" si="167"/>
        <v>2773.7200000000003</v>
      </c>
      <c r="BN724">
        <f t="shared" si="168"/>
        <v>663.94200000000001</v>
      </c>
      <c r="BO724">
        <f>IF(COUNTIFS($BL$2:$BL724,$BL724,$O$2:$O724,$O724,$G$2:$G724,$G724)=1,_xlfn.MAXIFS($BO$2:$BO723,$O$2:$O723,$O724,$G$2:$G723,$G724)+1,_xlfn.MAXIFS($BO$2:$BO723,$O$2:$O723,$O724,$G$2:$G723,$G724))</f>
        <v>4</v>
      </c>
      <c r="BP724">
        <f t="shared" si="169"/>
        <v>-305.80000000000018</v>
      </c>
      <c r="BQ724">
        <f t="shared" si="170"/>
        <v>1230.875</v>
      </c>
      <c r="BR724">
        <f t="shared" si="171"/>
        <v>984.69999999999993</v>
      </c>
      <c r="BS724">
        <f t="shared" si="172"/>
        <v>881.65</v>
      </c>
      <c r="BT724">
        <f t="shared" si="173"/>
        <v>1196.5249999999999</v>
      </c>
      <c r="BU724">
        <f t="shared" si="174"/>
        <v>103.05000000000001</v>
      </c>
      <c r="BV724">
        <f t="shared" si="175"/>
        <v>0</v>
      </c>
      <c r="BW724">
        <f t="shared" si="176"/>
        <v>4091</v>
      </c>
      <c r="BX724">
        <f t="shared" si="177"/>
        <v>7890</v>
      </c>
      <c r="BY724" t="str">
        <f t="shared" si="178"/>
        <v>직행1</v>
      </c>
      <c r="BZ724">
        <f t="shared" si="179"/>
        <v>9</v>
      </c>
    </row>
    <row r="725" spans="1:78" x14ac:dyDescent="0.3">
      <c r="A725" s="32">
        <f t="shared" si="166"/>
        <v>45821</v>
      </c>
      <c r="B725" s="1">
        <v>45821.305810185186</v>
      </c>
      <c r="C725" t="s">
        <v>60</v>
      </c>
      <c r="D725" t="s">
        <v>60</v>
      </c>
      <c r="E725" t="s">
        <v>60</v>
      </c>
      <c r="F725" t="s">
        <v>61</v>
      </c>
      <c r="G725" t="s">
        <v>62</v>
      </c>
      <c r="H725" t="s">
        <v>63</v>
      </c>
      <c r="I725" t="s">
        <v>82</v>
      </c>
      <c r="J725" t="s">
        <v>65</v>
      </c>
      <c r="K725" t="s">
        <v>66</v>
      </c>
      <c r="L725">
        <v>18</v>
      </c>
      <c r="M725">
        <v>8</v>
      </c>
      <c r="N725">
        <v>168</v>
      </c>
      <c r="O725">
        <v>7890</v>
      </c>
      <c r="P725" t="s">
        <v>250</v>
      </c>
      <c r="Q725" s="1">
        <v>45786.607561261575</v>
      </c>
      <c r="R725">
        <v>47.405999999999999</v>
      </c>
      <c r="S725">
        <v>15.122</v>
      </c>
      <c r="T725">
        <v>3.1349999999999998</v>
      </c>
      <c r="U725">
        <v>4047</v>
      </c>
      <c r="V725">
        <v>2</v>
      </c>
      <c r="W725">
        <v>874</v>
      </c>
      <c r="X725">
        <v>795</v>
      </c>
      <c r="Y725">
        <v>1</v>
      </c>
      <c r="Z725">
        <v>21</v>
      </c>
      <c r="AA725">
        <v>0</v>
      </c>
      <c r="AB725">
        <v>0</v>
      </c>
      <c r="AC725">
        <v>102</v>
      </c>
      <c r="AD725">
        <v>42.17</v>
      </c>
      <c r="AE725">
        <v>53.819448000000001</v>
      </c>
      <c r="AF725">
        <v>85.2</v>
      </c>
      <c r="AG725">
        <v>2.7</v>
      </c>
      <c r="AH725">
        <v>3.2</v>
      </c>
      <c r="AI725">
        <v>7.1</v>
      </c>
      <c r="AJ725">
        <v>1.7</v>
      </c>
      <c r="AK725">
        <v>0</v>
      </c>
      <c r="AL725">
        <v>0</v>
      </c>
      <c r="AM725">
        <v>2.75</v>
      </c>
      <c r="AN725">
        <v>51.707999999999998</v>
      </c>
      <c r="AO725">
        <v>4.9000000000000002E-2</v>
      </c>
      <c r="AP725">
        <v>21.596</v>
      </c>
      <c r="AQ725">
        <v>0.14799999999999999</v>
      </c>
      <c r="AR725">
        <v>2.109</v>
      </c>
      <c r="AS725">
        <v>44.298000000000002</v>
      </c>
      <c r="AT725">
        <v>56.8</v>
      </c>
      <c r="AU725">
        <v>1.8</v>
      </c>
      <c r="AV725">
        <v>2.133</v>
      </c>
      <c r="AW725">
        <v>4.7329999999999997</v>
      </c>
      <c r="AX725">
        <v>1.133</v>
      </c>
      <c r="AY725">
        <v>0</v>
      </c>
      <c r="AZ725">
        <v>0</v>
      </c>
      <c r="BA725">
        <v>462</v>
      </c>
      <c r="BB725">
        <v>0</v>
      </c>
      <c r="BC725" t="s">
        <v>74</v>
      </c>
      <c r="BD725">
        <v>0</v>
      </c>
      <c r="BE725" t="s">
        <v>68</v>
      </c>
      <c r="BF725" t="s">
        <v>75</v>
      </c>
      <c r="BG725">
        <v>1.1399999999999999</v>
      </c>
      <c r="BH725">
        <v>0</v>
      </c>
      <c r="BI725" s="1">
        <v>45824.35942306713</v>
      </c>
      <c r="BJ725">
        <v>3.6</v>
      </c>
      <c r="BK725">
        <v>0.87080000000000002</v>
      </c>
      <c r="BL725" s="36">
        <f>HLOOKUP($A725,차량별코스!$E$1:$AZ$20,_xlfn.XLOOKUP(탕데이터!$I725,차량별코스!$D$2:$D$20,차량별코스!$A$2:$A$20),0)</f>
        <v>10</v>
      </c>
      <c r="BM725">
        <f t="shared" si="167"/>
        <v>2773.7200000000003</v>
      </c>
      <c r="BN725">
        <f t="shared" si="168"/>
        <v>558.803</v>
      </c>
      <c r="BO725">
        <f>IF(COUNTIFS($BL$2:$BL725,$BL725,$O$2:$O725,$O725,$G$2:$G725,$G725)=1,_xlfn.MAXIFS($BO$2:$BO724,$O$2:$O724,$O725,$G$2:$G724,$G725)+1,_xlfn.MAXIFS($BO$2:$BO724,$O$2:$O724,$O725,$G$2:$G724,$G725))</f>
        <v>4</v>
      </c>
      <c r="BP725">
        <f t="shared" si="169"/>
        <v>2572.0439999999999</v>
      </c>
      <c r="BQ725">
        <f t="shared" si="170"/>
        <v>109.26900000000002</v>
      </c>
      <c r="BR725">
        <f t="shared" si="171"/>
        <v>129.50399999999999</v>
      </c>
      <c r="BS725">
        <f t="shared" si="172"/>
        <v>287.33699999999999</v>
      </c>
      <c r="BT725">
        <f t="shared" si="173"/>
        <v>68.799000000000007</v>
      </c>
      <c r="BU725">
        <f t="shared" si="174"/>
        <v>0</v>
      </c>
      <c r="BV725">
        <f t="shared" si="175"/>
        <v>0</v>
      </c>
      <c r="BW725">
        <f t="shared" si="176"/>
        <v>3166.953</v>
      </c>
      <c r="BX725">
        <f t="shared" si="177"/>
        <v>7890</v>
      </c>
      <c r="BY725" t="str">
        <f t="shared" si="178"/>
        <v>직행1</v>
      </c>
      <c r="BZ725">
        <f t="shared" si="179"/>
        <v>10</v>
      </c>
    </row>
    <row r="726" spans="1:78" x14ac:dyDescent="0.3">
      <c r="A726" s="32">
        <f t="shared" si="166"/>
        <v>45821</v>
      </c>
      <c r="B726" s="1">
        <v>45821.506643518522</v>
      </c>
      <c r="C726" t="s">
        <v>60</v>
      </c>
      <c r="D726" t="s">
        <v>60</v>
      </c>
      <c r="E726" t="s">
        <v>60</v>
      </c>
      <c r="F726" t="s">
        <v>61</v>
      </c>
      <c r="G726" t="s">
        <v>62</v>
      </c>
      <c r="H726" t="s">
        <v>63</v>
      </c>
      <c r="I726" t="s">
        <v>82</v>
      </c>
      <c r="J726" t="s">
        <v>65</v>
      </c>
      <c r="K726" t="s">
        <v>66</v>
      </c>
      <c r="L726">
        <v>18</v>
      </c>
      <c r="M726">
        <v>8</v>
      </c>
      <c r="N726">
        <v>168</v>
      </c>
      <c r="O726">
        <v>7890</v>
      </c>
      <c r="P726" t="s">
        <v>250</v>
      </c>
      <c r="Q726" s="1">
        <v>45786.607561261575</v>
      </c>
      <c r="R726">
        <v>116.71599999999999</v>
      </c>
      <c r="S726">
        <v>42.304000000000002</v>
      </c>
      <c r="T726">
        <v>2.7589999999999999</v>
      </c>
      <c r="U726">
        <v>13000</v>
      </c>
      <c r="V726">
        <v>34</v>
      </c>
      <c r="W726">
        <v>3630</v>
      </c>
      <c r="X726">
        <v>1643</v>
      </c>
      <c r="Y726">
        <v>4</v>
      </c>
      <c r="Z726">
        <v>48</v>
      </c>
      <c r="AA726">
        <v>2</v>
      </c>
      <c r="AB726">
        <v>62</v>
      </c>
      <c r="AC726">
        <v>99</v>
      </c>
      <c r="AD726">
        <v>32.32</v>
      </c>
      <c r="AE726">
        <v>45.006157999999999</v>
      </c>
      <c r="AF726">
        <v>47.8</v>
      </c>
      <c r="AG726">
        <v>15.7</v>
      </c>
      <c r="AH726">
        <v>19.100000000000001</v>
      </c>
      <c r="AI726">
        <v>15.2</v>
      </c>
      <c r="AJ726">
        <v>2.2000000000000002</v>
      </c>
      <c r="AK726">
        <v>0</v>
      </c>
      <c r="AL726">
        <v>0</v>
      </c>
      <c r="AM726">
        <v>2.42</v>
      </c>
      <c r="AN726">
        <v>48.698</v>
      </c>
      <c r="AO726">
        <v>0.26200000000000001</v>
      </c>
      <c r="AP726">
        <v>27.922999999999998</v>
      </c>
      <c r="AQ726">
        <v>0.13700000000000001</v>
      </c>
      <c r="AR726">
        <v>3.427</v>
      </c>
      <c r="AS726">
        <v>41.125</v>
      </c>
      <c r="AT726">
        <v>103.56699999999999</v>
      </c>
      <c r="AU726">
        <v>34.017000000000003</v>
      </c>
      <c r="AV726">
        <v>41.383000000000003</v>
      </c>
      <c r="AW726">
        <v>32.933</v>
      </c>
      <c r="AX726">
        <v>4.7670000000000003</v>
      </c>
      <c r="AY726">
        <v>0</v>
      </c>
      <c r="AZ726">
        <v>0</v>
      </c>
      <c r="BA726">
        <v>1135</v>
      </c>
      <c r="BB726">
        <v>0</v>
      </c>
      <c r="BC726" t="s">
        <v>74</v>
      </c>
      <c r="BD726">
        <v>0</v>
      </c>
      <c r="BE726" t="s">
        <v>68</v>
      </c>
      <c r="BF726" t="s">
        <v>75</v>
      </c>
      <c r="BG726">
        <v>1.1399999999999999</v>
      </c>
      <c r="BH726">
        <v>0</v>
      </c>
      <c r="BI726" s="1">
        <v>45824.35942306713</v>
      </c>
      <c r="BJ726">
        <v>3.6</v>
      </c>
      <c r="BK726">
        <v>0.76639999999999997</v>
      </c>
      <c r="BL726" s="36">
        <f>HLOOKUP($A726,차량별코스!$E$1:$AZ$20,_xlfn.XLOOKUP(탕데이터!$I726,차량별코스!$D$2:$D$20,차량별코스!$A$2:$A$20),0)</f>
        <v>10</v>
      </c>
      <c r="BM726">
        <f t="shared" si="167"/>
        <v>2773.7200000000003</v>
      </c>
      <c r="BN726">
        <f t="shared" si="168"/>
        <v>558.803</v>
      </c>
      <c r="BO726">
        <f>IF(COUNTIFS($BL$2:$BL726,$BL726,$O$2:$O726,$O726,$G$2:$G726,$G726)=1,_xlfn.MAXIFS($BO$2:$BO725,$O$2:$O725,$O726,$G$2:$G725,$G726)+1,_xlfn.MAXIFS($BO$2:$BO725,$O$2:$O725,$O726,$G$2:$G725,$G726))</f>
        <v>4</v>
      </c>
      <c r="BP726">
        <f t="shared" si="169"/>
        <v>2550</v>
      </c>
      <c r="BQ726">
        <f t="shared" si="170"/>
        <v>2041</v>
      </c>
      <c r="BR726">
        <f t="shared" si="171"/>
        <v>2483</v>
      </c>
      <c r="BS726">
        <f t="shared" si="172"/>
        <v>1976</v>
      </c>
      <c r="BT726">
        <f t="shared" si="173"/>
        <v>286.00000000000006</v>
      </c>
      <c r="BU726">
        <f t="shared" si="174"/>
        <v>0</v>
      </c>
      <c r="BV726">
        <f t="shared" si="175"/>
        <v>0</v>
      </c>
      <c r="BW726">
        <f t="shared" si="176"/>
        <v>9336</v>
      </c>
      <c r="BX726">
        <f t="shared" si="177"/>
        <v>7890</v>
      </c>
      <c r="BY726" t="str">
        <f t="shared" si="178"/>
        <v>직행1</v>
      </c>
      <c r="BZ726">
        <f t="shared" si="179"/>
        <v>10</v>
      </c>
    </row>
    <row r="727" spans="1:78" x14ac:dyDescent="0.3">
      <c r="A727" s="32">
        <f t="shared" si="166"/>
        <v>45821</v>
      </c>
      <c r="B727" s="1">
        <v>45821.776712962965</v>
      </c>
      <c r="C727" t="s">
        <v>60</v>
      </c>
      <c r="D727" t="s">
        <v>60</v>
      </c>
      <c r="E727" t="s">
        <v>60</v>
      </c>
      <c r="F727" t="s">
        <v>61</v>
      </c>
      <c r="G727" t="s">
        <v>62</v>
      </c>
      <c r="H727" t="s">
        <v>63</v>
      </c>
      <c r="I727" t="s">
        <v>82</v>
      </c>
      <c r="J727" t="s">
        <v>65</v>
      </c>
      <c r="K727" t="s">
        <v>66</v>
      </c>
      <c r="L727">
        <v>18</v>
      </c>
      <c r="M727">
        <v>8</v>
      </c>
      <c r="N727">
        <v>168</v>
      </c>
      <c r="O727">
        <v>7890</v>
      </c>
      <c r="P727" t="s">
        <v>250</v>
      </c>
      <c r="Q727" s="1">
        <v>45786.607561261575</v>
      </c>
      <c r="R727">
        <v>115.565</v>
      </c>
      <c r="S727">
        <v>40.393000000000001</v>
      </c>
      <c r="T727">
        <v>2.8610000000000002</v>
      </c>
      <c r="U727">
        <v>11830</v>
      </c>
      <c r="V727">
        <v>695</v>
      </c>
      <c r="W727">
        <v>2505</v>
      </c>
      <c r="X727">
        <v>2123</v>
      </c>
      <c r="Y727">
        <v>2</v>
      </c>
      <c r="Z727">
        <v>44</v>
      </c>
      <c r="AA727">
        <v>0</v>
      </c>
      <c r="AB727">
        <v>0</v>
      </c>
      <c r="AC727">
        <v>101</v>
      </c>
      <c r="AD727">
        <v>35.17</v>
      </c>
      <c r="AE727">
        <v>48.207863000000003</v>
      </c>
      <c r="AF727">
        <v>83.3</v>
      </c>
      <c r="AG727">
        <v>4.5999999999999996</v>
      </c>
      <c r="AH727">
        <v>5.5</v>
      </c>
      <c r="AI727">
        <v>4.7</v>
      </c>
      <c r="AJ727">
        <v>1.9</v>
      </c>
      <c r="AK727">
        <v>0</v>
      </c>
      <c r="AL727">
        <v>0</v>
      </c>
      <c r="AM727">
        <v>2.5099999999999998</v>
      </c>
      <c r="AN727">
        <v>50.573999999999998</v>
      </c>
      <c r="AO727">
        <v>5.875</v>
      </c>
      <c r="AP727">
        <v>21.175000000000001</v>
      </c>
      <c r="AQ727">
        <v>0.182</v>
      </c>
      <c r="AR727">
        <v>1.7310000000000001</v>
      </c>
      <c r="AS727">
        <v>38.073999999999998</v>
      </c>
      <c r="AT727">
        <v>163.82300000000001</v>
      </c>
      <c r="AU727">
        <v>9.0470000000000006</v>
      </c>
      <c r="AV727">
        <v>10.817</v>
      </c>
      <c r="AW727">
        <v>9.2430000000000003</v>
      </c>
      <c r="AX727">
        <v>3.7370000000000001</v>
      </c>
      <c r="AY727">
        <v>0</v>
      </c>
      <c r="AZ727">
        <v>0</v>
      </c>
      <c r="BA727">
        <v>1129</v>
      </c>
      <c r="BB727">
        <v>0</v>
      </c>
      <c r="BC727" t="s">
        <v>74</v>
      </c>
      <c r="BD727">
        <v>0</v>
      </c>
      <c r="BE727" t="s">
        <v>68</v>
      </c>
      <c r="BF727" t="s">
        <v>75</v>
      </c>
      <c r="BG727">
        <v>1.1399999999999999</v>
      </c>
      <c r="BH727">
        <v>0</v>
      </c>
      <c r="BI727" s="1">
        <v>45824.35942306713</v>
      </c>
      <c r="BJ727">
        <v>3.6</v>
      </c>
      <c r="BK727">
        <v>0.79469999999999996</v>
      </c>
      <c r="BL727" s="36">
        <f>HLOOKUP($A727,차량별코스!$E$1:$AZ$20,_xlfn.XLOOKUP(탕데이터!$I727,차량별코스!$D$2:$D$20,차량별코스!$A$2:$A$20),0)</f>
        <v>10</v>
      </c>
      <c r="BM727">
        <f t="shared" si="167"/>
        <v>2773.7200000000003</v>
      </c>
      <c r="BN727">
        <f t="shared" si="168"/>
        <v>558.803</v>
      </c>
      <c r="BO727">
        <f>IF(COUNTIFS($BL$2:$BL727,$BL727,$O$2:$O727,$O727,$G$2:$G727,$G727)=1,_xlfn.MAXIFS($BO$2:$BO726,$O$2:$O726,$O727,$G$2:$G726,$G727)+1,_xlfn.MAXIFS($BO$2:$BO726,$O$2:$O726,$O727,$G$2:$G726,$G727))</f>
        <v>4</v>
      </c>
      <c r="BP727">
        <f t="shared" si="169"/>
        <v>6654.3899999999994</v>
      </c>
      <c r="BQ727">
        <f t="shared" si="170"/>
        <v>544.17999999999995</v>
      </c>
      <c r="BR727">
        <f t="shared" si="171"/>
        <v>650.65</v>
      </c>
      <c r="BS727">
        <f t="shared" si="172"/>
        <v>556.01</v>
      </c>
      <c r="BT727">
        <f t="shared" si="173"/>
        <v>224.76999999999998</v>
      </c>
      <c r="BU727">
        <f t="shared" si="174"/>
        <v>0</v>
      </c>
      <c r="BV727">
        <f t="shared" si="175"/>
        <v>0</v>
      </c>
      <c r="BW727">
        <f t="shared" si="176"/>
        <v>8630</v>
      </c>
      <c r="BX727">
        <f t="shared" si="177"/>
        <v>7890</v>
      </c>
      <c r="BY727" t="str">
        <f t="shared" si="178"/>
        <v>직행1</v>
      </c>
      <c r="BZ727">
        <f t="shared" si="179"/>
        <v>10</v>
      </c>
    </row>
    <row r="728" spans="1:78" x14ac:dyDescent="0.3">
      <c r="A728" s="32">
        <f t="shared" si="166"/>
        <v>45822</v>
      </c>
      <c r="B728" s="1">
        <v>45822.319513888891</v>
      </c>
      <c r="C728" t="s">
        <v>60</v>
      </c>
      <c r="D728" t="s">
        <v>60</v>
      </c>
      <c r="E728" t="s">
        <v>60</v>
      </c>
      <c r="F728" t="s">
        <v>61</v>
      </c>
      <c r="G728" t="s">
        <v>62</v>
      </c>
      <c r="H728" t="s">
        <v>63</v>
      </c>
      <c r="I728" t="s">
        <v>82</v>
      </c>
      <c r="J728" t="s">
        <v>65</v>
      </c>
      <c r="K728" t="s">
        <v>66</v>
      </c>
      <c r="L728">
        <v>18</v>
      </c>
      <c r="M728">
        <v>8</v>
      </c>
      <c r="N728">
        <v>168</v>
      </c>
      <c r="O728">
        <v>7890</v>
      </c>
      <c r="P728" t="s">
        <v>250</v>
      </c>
      <c r="Q728" s="1">
        <v>45786.607561261575</v>
      </c>
      <c r="R728">
        <v>17.45</v>
      </c>
      <c r="S728">
        <v>4.9219999999999997</v>
      </c>
      <c r="T728">
        <v>3.5449999999999999</v>
      </c>
      <c r="U728">
        <v>1443</v>
      </c>
      <c r="V728">
        <v>23</v>
      </c>
      <c r="W728">
        <v>243</v>
      </c>
      <c r="X728">
        <v>199</v>
      </c>
      <c r="Y728">
        <v>0</v>
      </c>
      <c r="Z728">
        <v>0</v>
      </c>
      <c r="AA728">
        <v>0</v>
      </c>
      <c r="AB728">
        <v>0</v>
      </c>
      <c r="AC728">
        <v>81</v>
      </c>
      <c r="AD728">
        <v>43.53</v>
      </c>
      <c r="AE728">
        <v>53.372891000000003</v>
      </c>
      <c r="AF728">
        <v>98.3</v>
      </c>
      <c r="AG728">
        <v>0.2</v>
      </c>
      <c r="AH728">
        <v>0.4</v>
      </c>
      <c r="AI728">
        <v>1.1000000000000001</v>
      </c>
      <c r="AJ728">
        <v>0</v>
      </c>
      <c r="AK728">
        <v>0</v>
      </c>
      <c r="AL728">
        <v>0</v>
      </c>
      <c r="AM728">
        <v>3.11</v>
      </c>
      <c r="AN728">
        <v>44.491999999999997</v>
      </c>
      <c r="AO728">
        <v>1.5940000000000001</v>
      </c>
      <c r="AP728">
        <v>16.84</v>
      </c>
      <c r="AQ728">
        <v>5.7000000000000002E-2</v>
      </c>
      <c r="AR728">
        <v>0</v>
      </c>
      <c r="AS728">
        <v>0</v>
      </c>
      <c r="AT728">
        <v>22.937000000000001</v>
      </c>
      <c r="AU728">
        <v>4.7E-2</v>
      </c>
      <c r="AV728">
        <v>9.2999999999999999E-2</v>
      </c>
      <c r="AW728">
        <v>0.25700000000000001</v>
      </c>
      <c r="AX728">
        <v>0</v>
      </c>
      <c r="AY728">
        <v>0</v>
      </c>
      <c r="AZ728">
        <v>0</v>
      </c>
      <c r="BA728">
        <v>167</v>
      </c>
      <c r="BB728">
        <v>0</v>
      </c>
      <c r="BC728" t="s">
        <v>74</v>
      </c>
      <c r="BD728">
        <v>0</v>
      </c>
      <c r="BE728" t="s">
        <v>68</v>
      </c>
      <c r="BF728" t="s">
        <v>75</v>
      </c>
      <c r="BG728">
        <v>1.1399999999999999</v>
      </c>
      <c r="BH728">
        <v>0</v>
      </c>
      <c r="BI728" s="1">
        <v>45824.35942306713</v>
      </c>
      <c r="BJ728">
        <v>3.6</v>
      </c>
      <c r="BK728">
        <v>0.98480000000000001</v>
      </c>
      <c r="BL728" s="36">
        <f>HLOOKUP($A728,차량별코스!$E$1:$AZ$20,_xlfn.XLOOKUP(탕데이터!$I728,차량별코스!$D$2:$D$20,차량별코스!$A$2:$A$20),0)</f>
        <v>11</v>
      </c>
      <c r="BM728">
        <f t="shared" si="167"/>
        <v>2773.7200000000003</v>
      </c>
      <c r="BN728">
        <f t="shared" si="168"/>
        <v>840.67199999999991</v>
      </c>
      <c r="BO728">
        <f>IF(COUNTIFS($BL$2:$BL728,$BL728,$O$2:$O728,$O728,$G$2:$G728,$G728)=1,_xlfn.MAXIFS($BO$2:$BO727,$O$2:$O727,$O728,$G$2:$G727,$G728)+1,_xlfn.MAXIFS($BO$2:$BO727,$O$2:$O727,$O728,$G$2:$G727,$G728))</f>
        <v>4</v>
      </c>
      <c r="BP728">
        <f t="shared" si="169"/>
        <v>1152.4690000000001</v>
      </c>
      <c r="BQ728">
        <f t="shared" si="170"/>
        <v>2.8860000000000001</v>
      </c>
      <c r="BR728">
        <f t="shared" si="171"/>
        <v>5.7720000000000002</v>
      </c>
      <c r="BS728">
        <f t="shared" si="172"/>
        <v>15.873000000000001</v>
      </c>
      <c r="BT728">
        <f t="shared" si="173"/>
        <v>0</v>
      </c>
      <c r="BU728">
        <f t="shared" si="174"/>
        <v>0</v>
      </c>
      <c r="BV728">
        <f t="shared" si="175"/>
        <v>0</v>
      </c>
      <c r="BW728">
        <f t="shared" si="176"/>
        <v>1177</v>
      </c>
      <c r="BX728">
        <f t="shared" si="177"/>
        <v>7890</v>
      </c>
      <c r="BY728" t="str">
        <f t="shared" si="178"/>
        <v>직행1</v>
      </c>
      <c r="BZ728">
        <f t="shared" si="179"/>
        <v>11</v>
      </c>
    </row>
    <row r="729" spans="1:78" x14ac:dyDescent="0.3">
      <c r="A729" s="32">
        <f t="shared" si="166"/>
        <v>45822</v>
      </c>
      <c r="B729" s="1">
        <v>45822.340092592596</v>
      </c>
      <c r="C729" t="s">
        <v>60</v>
      </c>
      <c r="D729" t="s">
        <v>60</v>
      </c>
      <c r="E729" t="s">
        <v>60</v>
      </c>
      <c r="F729" t="s">
        <v>61</v>
      </c>
      <c r="G729" t="s">
        <v>62</v>
      </c>
      <c r="H729" t="s">
        <v>63</v>
      </c>
      <c r="I729" t="s">
        <v>82</v>
      </c>
      <c r="J729" t="s">
        <v>65</v>
      </c>
      <c r="K729" t="s">
        <v>66</v>
      </c>
      <c r="L729">
        <v>18</v>
      </c>
      <c r="M729">
        <v>8</v>
      </c>
      <c r="N729">
        <v>168</v>
      </c>
      <c r="O729">
        <v>7890</v>
      </c>
      <c r="P729" t="s">
        <v>250</v>
      </c>
      <c r="Q729" s="1">
        <v>45786.607561261575</v>
      </c>
      <c r="R729">
        <v>30.111000000000001</v>
      </c>
      <c r="S729">
        <v>9.1720000000000006</v>
      </c>
      <c r="T729">
        <v>3.2829999999999999</v>
      </c>
      <c r="U729">
        <v>2215</v>
      </c>
      <c r="V729">
        <v>28</v>
      </c>
      <c r="W729">
        <v>151</v>
      </c>
      <c r="X729">
        <v>684</v>
      </c>
      <c r="Y729">
        <v>2</v>
      </c>
      <c r="Z729">
        <v>11</v>
      </c>
      <c r="AA729">
        <v>0</v>
      </c>
      <c r="AB729">
        <v>0</v>
      </c>
      <c r="AC729">
        <v>107</v>
      </c>
      <c r="AD729">
        <v>48.94</v>
      </c>
      <c r="AE729">
        <v>53.241410999999999</v>
      </c>
      <c r="AF729">
        <v>95.7</v>
      </c>
      <c r="AG729">
        <v>0.9</v>
      </c>
      <c r="AH729">
        <v>1.5</v>
      </c>
      <c r="AI729">
        <v>1.4</v>
      </c>
      <c r="AJ729">
        <v>0.5</v>
      </c>
      <c r="AK729">
        <v>0.1</v>
      </c>
      <c r="AL729">
        <v>0</v>
      </c>
      <c r="AM729">
        <v>2.88</v>
      </c>
      <c r="AN729">
        <v>48.484000000000002</v>
      </c>
      <c r="AO729">
        <v>1.264</v>
      </c>
      <c r="AP729">
        <v>6.8170000000000002</v>
      </c>
      <c r="AQ729">
        <v>0.19900000000000001</v>
      </c>
      <c r="AR729">
        <v>6.6420000000000003</v>
      </c>
      <c r="AS729">
        <v>36.531999999999996</v>
      </c>
      <c r="AT729">
        <v>35.090000000000003</v>
      </c>
      <c r="AU729">
        <v>0.33</v>
      </c>
      <c r="AV729">
        <v>0.55000000000000004</v>
      </c>
      <c r="AW729">
        <v>0.51300000000000001</v>
      </c>
      <c r="AX729">
        <v>0.183</v>
      </c>
      <c r="AY729">
        <v>3.6999999999999998E-2</v>
      </c>
      <c r="AZ729">
        <v>0</v>
      </c>
      <c r="BA729">
        <v>297</v>
      </c>
      <c r="BB729">
        <v>0</v>
      </c>
      <c r="BC729" t="s">
        <v>74</v>
      </c>
      <c r="BD729">
        <v>0</v>
      </c>
      <c r="BE729" t="s">
        <v>68</v>
      </c>
      <c r="BF729" t="s">
        <v>75</v>
      </c>
      <c r="BG729">
        <v>1.1399999999999999</v>
      </c>
      <c r="BH729">
        <v>0</v>
      </c>
      <c r="BI729" s="1">
        <v>45824.35942306713</v>
      </c>
      <c r="BJ729">
        <v>3.6</v>
      </c>
      <c r="BK729">
        <v>0.91190000000000004</v>
      </c>
      <c r="BL729" s="36">
        <f>HLOOKUP($A729,차량별코스!$E$1:$AZ$20,_xlfn.XLOOKUP(탕데이터!$I729,차량별코스!$D$2:$D$20,차량별코스!$A$2:$A$20),0)</f>
        <v>11</v>
      </c>
      <c r="BM729">
        <f t="shared" si="167"/>
        <v>2773.7200000000003</v>
      </c>
      <c r="BN729">
        <f t="shared" si="168"/>
        <v>840.67199999999991</v>
      </c>
      <c r="BO729">
        <f>IF(COUNTIFS($BL$2:$BL729,$BL729,$O$2:$O729,$O729,$G$2:$G729,$G729)=1,_xlfn.MAXIFS($BO$2:$BO728,$O$2:$O728,$O729,$G$2:$G728,$G729)+1,_xlfn.MAXIFS($BO$2:$BO728,$O$2:$O728,$O729,$G$2:$G728,$G729))</f>
        <v>4</v>
      </c>
      <c r="BP729">
        <f t="shared" si="169"/>
        <v>1940.7550000000001</v>
      </c>
      <c r="BQ729">
        <f t="shared" si="170"/>
        <v>19.935000000000002</v>
      </c>
      <c r="BR729">
        <f t="shared" si="171"/>
        <v>33.225000000000001</v>
      </c>
      <c r="BS729">
        <f t="shared" si="172"/>
        <v>31.009999999999998</v>
      </c>
      <c r="BT729">
        <f t="shared" si="173"/>
        <v>11.075000000000001</v>
      </c>
      <c r="BU729">
        <f t="shared" si="174"/>
        <v>2.2149999999999999</v>
      </c>
      <c r="BV729">
        <f t="shared" si="175"/>
        <v>0</v>
      </c>
      <c r="BW729">
        <f t="shared" si="176"/>
        <v>2038.2149999999999</v>
      </c>
      <c r="BX729">
        <f t="shared" si="177"/>
        <v>7890</v>
      </c>
      <c r="BY729" t="str">
        <f t="shared" si="178"/>
        <v>직행1</v>
      </c>
      <c r="BZ729">
        <f t="shared" si="179"/>
        <v>11</v>
      </c>
    </row>
    <row r="730" spans="1:78" x14ac:dyDescent="0.3">
      <c r="A730" s="32">
        <f t="shared" si="166"/>
        <v>45822</v>
      </c>
      <c r="B730" s="1">
        <v>45822.371655092589</v>
      </c>
      <c r="C730" t="s">
        <v>60</v>
      </c>
      <c r="D730" t="s">
        <v>60</v>
      </c>
      <c r="E730" t="s">
        <v>60</v>
      </c>
      <c r="F730" t="s">
        <v>61</v>
      </c>
      <c r="G730" t="s">
        <v>62</v>
      </c>
      <c r="H730" t="s">
        <v>63</v>
      </c>
      <c r="I730" t="s">
        <v>82</v>
      </c>
      <c r="J730" t="s">
        <v>65</v>
      </c>
      <c r="K730" t="s">
        <v>66</v>
      </c>
      <c r="L730">
        <v>18</v>
      </c>
      <c r="M730">
        <v>8</v>
      </c>
      <c r="N730">
        <v>168</v>
      </c>
      <c r="O730">
        <v>7890</v>
      </c>
      <c r="P730" t="s">
        <v>250</v>
      </c>
      <c r="Q730" s="1">
        <v>45786.607561261575</v>
      </c>
      <c r="R730">
        <v>67.483999999999995</v>
      </c>
      <c r="S730">
        <v>26.422999999999998</v>
      </c>
      <c r="T730">
        <v>2.5539999999999998</v>
      </c>
      <c r="U730">
        <v>7410</v>
      </c>
      <c r="V730">
        <v>0</v>
      </c>
      <c r="W730">
        <v>2176</v>
      </c>
      <c r="X730">
        <v>939</v>
      </c>
      <c r="Y730">
        <v>2</v>
      </c>
      <c r="Z730">
        <v>47</v>
      </c>
      <c r="AA730">
        <v>0</v>
      </c>
      <c r="AB730">
        <v>0</v>
      </c>
      <c r="AC730">
        <v>102</v>
      </c>
      <c r="AD730">
        <v>32.79</v>
      </c>
      <c r="AE730">
        <v>46.416198000000001</v>
      </c>
      <c r="AF730">
        <v>90.5</v>
      </c>
      <c r="AG730">
        <v>2.9</v>
      </c>
      <c r="AH730">
        <v>3.1</v>
      </c>
      <c r="AI730">
        <v>2.8</v>
      </c>
      <c r="AJ730">
        <v>0.7</v>
      </c>
      <c r="AK730">
        <v>0</v>
      </c>
      <c r="AL730">
        <v>0</v>
      </c>
      <c r="AM730">
        <v>2.2400000000000002</v>
      </c>
      <c r="AN730">
        <v>55.292999999999999</v>
      </c>
      <c r="AO730">
        <v>0</v>
      </c>
      <c r="AP730">
        <v>29.366</v>
      </c>
      <c r="AQ730">
        <v>0.13300000000000001</v>
      </c>
      <c r="AR730">
        <v>2.964</v>
      </c>
      <c r="AS730">
        <v>69.646000000000001</v>
      </c>
      <c r="AT730">
        <v>111.617</v>
      </c>
      <c r="AU730">
        <v>3.577</v>
      </c>
      <c r="AV730">
        <v>3.823</v>
      </c>
      <c r="AW730">
        <v>3.4529999999999998</v>
      </c>
      <c r="AX730">
        <v>0.86299999999999999</v>
      </c>
      <c r="AY730">
        <v>0</v>
      </c>
      <c r="AZ730">
        <v>0</v>
      </c>
      <c r="BA730">
        <v>658</v>
      </c>
      <c r="BB730">
        <v>0</v>
      </c>
      <c r="BC730" t="s">
        <v>74</v>
      </c>
      <c r="BD730">
        <v>0</v>
      </c>
      <c r="BE730" t="s">
        <v>68</v>
      </c>
      <c r="BF730" t="s">
        <v>75</v>
      </c>
      <c r="BG730">
        <v>1.1399999999999999</v>
      </c>
      <c r="BH730">
        <v>0</v>
      </c>
      <c r="BI730" s="1">
        <v>45824.35942306713</v>
      </c>
      <c r="BJ730">
        <v>3.6</v>
      </c>
      <c r="BK730">
        <v>0.70940000000000003</v>
      </c>
      <c r="BL730" s="36">
        <f>HLOOKUP($A730,차량별코스!$E$1:$AZ$20,_xlfn.XLOOKUP(탕데이터!$I730,차량별코스!$D$2:$D$20,차량별코스!$A$2:$A$20),0)</f>
        <v>11</v>
      </c>
      <c r="BM730">
        <f t="shared" si="167"/>
        <v>2773.7200000000003</v>
      </c>
      <c r="BN730">
        <f t="shared" si="168"/>
        <v>840.67199999999991</v>
      </c>
      <c r="BO730">
        <f>IF(COUNTIFS($BL$2:$BL730,$BL730,$O$2:$O730,$O730,$G$2:$G730,$G730)=1,_xlfn.MAXIFS($BO$2:$BO729,$O$2:$O729,$O730,$G$2:$G729,$G730)+1,_xlfn.MAXIFS($BO$2:$BO729,$O$2:$O729,$O730,$G$2:$G729,$G730))</f>
        <v>4</v>
      </c>
      <c r="BP730">
        <f t="shared" si="169"/>
        <v>4530.05</v>
      </c>
      <c r="BQ730">
        <f t="shared" si="170"/>
        <v>214.89</v>
      </c>
      <c r="BR730">
        <f t="shared" si="171"/>
        <v>229.71</v>
      </c>
      <c r="BS730">
        <f t="shared" si="172"/>
        <v>207.48</v>
      </c>
      <c r="BT730">
        <f t="shared" si="173"/>
        <v>51.87</v>
      </c>
      <c r="BU730">
        <f t="shared" si="174"/>
        <v>0</v>
      </c>
      <c r="BV730">
        <f t="shared" si="175"/>
        <v>0</v>
      </c>
      <c r="BW730">
        <f t="shared" si="176"/>
        <v>5234</v>
      </c>
      <c r="BX730">
        <f t="shared" si="177"/>
        <v>7890</v>
      </c>
      <c r="BY730" t="str">
        <f t="shared" si="178"/>
        <v>직행1</v>
      </c>
      <c r="BZ730">
        <f t="shared" si="179"/>
        <v>11</v>
      </c>
    </row>
    <row r="731" spans="1:78" x14ac:dyDescent="0.3">
      <c r="A731" s="32">
        <f t="shared" si="166"/>
        <v>45822</v>
      </c>
      <c r="B731" s="1">
        <v>45822.465312499997</v>
      </c>
      <c r="C731" t="s">
        <v>60</v>
      </c>
      <c r="D731" t="s">
        <v>60</v>
      </c>
      <c r="E731" t="s">
        <v>60</v>
      </c>
      <c r="F731" t="s">
        <v>61</v>
      </c>
      <c r="G731" t="s">
        <v>62</v>
      </c>
      <c r="H731" t="s">
        <v>63</v>
      </c>
      <c r="I731" t="s">
        <v>82</v>
      </c>
      <c r="J731" t="s">
        <v>65</v>
      </c>
      <c r="K731" t="s">
        <v>66</v>
      </c>
      <c r="L731">
        <v>18</v>
      </c>
      <c r="M731">
        <v>8</v>
      </c>
      <c r="N731">
        <v>168</v>
      </c>
      <c r="O731">
        <v>7890</v>
      </c>
      <c r="P731" t="s">
        <v>250</v>
      </c>
      <c r="Q731" s="1">
        <v>45786.607561261575</v>
      </c>
      <c r="R731">
        <v>36.640999999999998</v>
      </c>
      <c r="S731">
        <v>11.045999999999999</v>
      </c>
      <c r="T731">
        <v>3.3170000000000002</v>
      </c>
      <c r="U731">
        <v>2954</v>
      </c>
      <c r="V731">
        <v>273</v>
      </c>
      <c r="W731">
        <v>696</v>
      </c>
      <c r="X731">
        <v>502</v>
      </c>
      <c r="Y731">
        <v>4</v>
      </c>
      <c r="Z731">
        <v>6</v>
      </c>
      <c r="AA731">
        <v>1</v>
      </c>
      <c r="AB731">
        <v>9</v>
      </c>
      <c r="AC731">
        <v>109</v>
      </c>
      <c r="AD731">
        <v>44.65</v>
      </c>
      <c r="AE731">
        <v>66.452178000000004</v>
      </c>
      <c r="AF731">
        <v>96.7</v>
      </c>
      <c r="AG731">
        <v>0.6</v>
      </c>
      <c r="AH731">
        <v>0.7</v>
      </c>
      <c r="AI731">
        <v>0.3</v>
      </c>
      <c r="AJ731">
        <v>0.8</v>
      </c>
      <c r="AK731">
        <v>0.9</v>
      </c>
      <c r="AL731">
        <v>0</v>
      </c>
      <c r="AM731">
        <v>2.91</v>
      </c>
      <c r="AN731">
        <v>61.454999999999998</v>
      </c>
      <c r="AO731">
        <v>9.2420000000000009</v>
      </c>
      <c r="AP731">
        <v>23.561</v>
      </c>
      <c r="AQ731">
        <v>0.13600000000000001</v>
      </c>
      <c r="AR731">
        <v>10.917</v>
      </c>
      <c r="AS731">
        <v>16.375</v>
      </c>
      <c r="AT731">
        <v>46.738</v>
      </c>
      <c r="AU731">
        <v>0.28999999999999998</v>
      </c>
      <c r="AV731">
        <v>0.33800000000000002</v>
      </c>
      <c r="AW731">
        <v>0.14499999999999999</v>
      </c>
      <c r="AX731">
        <v>0.38700000000000001</v>
      </c>
      <c r="AY731">
        <v>0.435</v>
      </c>
      <c r="AZ731">
        <v>0</v>
      </c>
      <c r="BA731">
        <v>350</v>
      </c>
      <c r="BB731">
        <v>0</v>
      </c>
      <c r="BC731" t="s">
        <v>74</v>
      </c>
      <c r="BD731">
        <v>0</v>
      </c>
      <c r="BE731" t="s">
        <v>68</v>
      </c>
      <c r="BF731" t="s">
        <v>75</v>
      </c>
      <c r="BG731">
        <v>1.1399999999999999</v>
      </c>
      <c r="BH731">
        <v>0</v>
      </c>
      <c r="BI731" s="1">
        <v>45824.35942306713</v>
      </c>
      <c r="BJ731">
        <v>3.6</v>
      </c>
      <c r="BK731">
        <v>0.9214</v>
      </c>
      <c r="BL731" s="36">
        <f>HLOOKUP($A731,차량별코스!$E$1:$AZ$20,_xlfn.XLOOKUP(탕데이터!$I731,차량별코스!$D$2:$D$20,차량별코스!$A$2:$A$20),0)</f>
        <v>11</v>
      </c>
      <c r="BM731">
        <f t="shared" si="167"/>
        <v>2773.7200000000003</v>
      </c>
      <c r="BN731">
        <f t="shared" si="168"/>
        <v>840.67199999999991</v>
      </c>
      <c r="BO731">
        <f>IF(COUNTIFS($BL$2:$BL731,$BL731,$O$2:$O731,$O731,$G$2:$G731,$G731)=1,_xlfn.MAXIFS($BO$2:$BO730,$O$2:$O730,$O731,$G$2:$G730,$G731)+1,_xlfn.MAXIFS($BO$2:$BO730,$O$2:$O730,$O731,$G$2:$G730,$G731))</f>
        <v>4</v>
      </c>
      <c r="BP731">
        <f t="shared" si="169"/>
        <v>1887.518</v>
      </c>
      <c r="BQ731">
        <f t="shared" si="170"/>
        <v>17.724</v>
      </c>
      <c r="BR731">
        <f t="shared" si="171"/>
        <v>20.677999999999997</v>
      </c>
      <c r="BS731">
        <f t="shared" si="172"/>
        <v>8.8620000000000001</v>
      </c>
      <c r="BT731">
        <f t="shared" si="173"/>
        <v>23.632000000000001</v>
      </c>
      <c r="BU731">
        <f t="shared" si="174"/>
        <v>26.586000000000002</v>
      </c>
      <c r="BV731">
        <f t="shared" si="175"/>
        <v>0</v>
      </c>
      <c r="BW731">
        <f t="shared" si="176"/>
        <v>1985.0000000000002</v>
      </c>
      <c r="BX731">
        <f t="shared" si="177"/>
        <v>7890</v>
      </c>
      <c r="BY731" t="str">
        <f t="shared" si="178"/>
        <v>직행1</v>
      </c>
      <c r="BZ731">
        <f t="shared" si="179"/>
        <v>11</v>
      </c>
    </row>
    <row r="732" spans="1:78" x14ac:dyDescent="0.3">
      <c r="A732" s="32">
        <f t="shared" si="166"/>
        <v>45822</v>
      </c>
      <c r="B732" s="1">
        <v>45822.533576388887</v>
      </c>
      <c r="C732" t="s">
        <v>60</v>
      </c>
      <c r="D732" t="s">
        <v>60</v>
      </c>
      <c r="E732" t="s">
        <v>60</v>
      </c>
      <c r="F732" t="s">
        <v>61</v>
      </c>
      <c r="G732" t="s">
        <v>62</v>
      </c>
      <c r="H732" t="s">
        <v>63</v>
      </c>
      <c r="I732" t="s">
        <v>82</v>
      </c>
      <c r="J732" t="s">
        <v>65</v>
      </c>
      <c r="K732" t="s">
        <v>66</v>
      </c>
      <c r="L732">
        <v>18</v>
      </c>
      <c r="M732">
        <v>8</v>
      </c>
      <c r="N732">
        <v>168</v>
      </c>
      <c r="O732">
        <v>7890</v>
      </c>
      <c r="P732" t="s">
        <v>250</v>
      </c>
      <c r="Q732" s="1">
        <v>45786.607561261575</v>
      </c>
      <c r="R732">
        <v>37.468000000000004</v>
      </c>
      <c r="S732">
        <v>14.042999999999999</v>
      </c>
      <c r="T732">
        <v>2.6680000000000001</v>
      </c>
      <c r="U732">
        <v>3601</v>
      </c>
      <c r="V732">
        <v>408</v>
      </c>
      <c r="W732">
        <v>924</v>
      </c>
      <c r="X732">
        <v>329</v>
      </c>
      <c r="Y732">
        <v>1</v>
      </c>
      <c r="Z732">
        <v>12</v>
      </c>
      <c r="AA732">
        <v>0</v>
      </c>
      <c r="AB732">
        <v>0</v>
      </c>
      <c r="AC732">
        <v>109</v>
      </c>
      <c r="AD732">
        <v>37.46</v>
      </c>
      <c r="AE732">
        <v>59.446783000000003</v>
      </c>
      <c r="AF732">
        <v>73.099999999999994</v>
      </c>
      <c r="AG732">
        <v>5</v>
      </c>
      <c r="AH732">
        <v>5.3</v>
      </c>
      <c r="AI732">
        <v>3.9</v>
      </c>
      <c r="AJ732">
        <v>3.9</v>
      </c>
      <c r="AK732">
        <v>8.6999999999999993</v>
      </c>
      <c r="AL732">
        <v>0</v>
      </c>
      <c r="AM732">
        <v>2.34</v>
      </c>
      <c r="AN732">
        <v>69.177999999999997</v>
      </c>
      <c r="AO732">
        <v>11.33</v>
      </c>
      <c r="AP732">
        <v>25.658999999999999</v>
      </c>
      <c r="AQ732">
        <v>0.08</v>
      </c>
      <c r="AR732">
        <v>2.669</v>
      </c>
      <c r="AS732">
        <v>32.027000000000001</v>
      </c>
      <c r="AT732">
        <v>43.86</v>
      </c>
      <c r="AU732">
        <v>3</v>
      </c>
      <c r="AV732">
        <v>3.18</v>
      </c>
      <c r="AW732">
        <v>2.34</v>
      </c>
      <c r="AX732">
        <v>2.34</v>
      </c>
      <c r="AY732">
        <v>5.22</v>
      </c>
      <c r="AZ732">
        <v>0</v>
      </c>
      <c r="BA732">
        <v>358</v>
      </c>
      <c r="BB732">
        <v>0</v>
      </c>
      <c r="BC732" t="s">
        <v>74</v>
      </c>
      <c r="BD732">
        <v>0</v>
      </c>
      <c r="BE732" t="s">
        <v>68</v>
      </c>
      <c r="BF732" t="s">
        <v>75</v>
      </c>
      <c r="BG732">
        <v>1.1399999999999999</v>
      </c>
      <c r="BH732">
        <v>0</v>
      </c>
      <c r="BI732" s="1">
        <v>45824.35942306713</v>
      </c>
      <c r="BJ732">
        <v>3.6</v>
      </c>
      <c r="BK732">
        <v>0.74109999999999998</v>
      </c>
      <c r="BL732" s="36">
        <f>HLOOKUP($A732,차량별코스!$E$1:$AZ$20,_xlfn.XLOOKUP(탕데이터!$I732,차량별코스!$D$2:$D$20,차량별코스!$A$2:$A$20),0)</f>
        <v>11</v>
      </c>
      <c r="BM732">
        <f t="shared" si="167"/>
        <v>2773.7200000000003</v>
      </c>
      <c r="BN732">
        <f t="shared" si="168"/>
        <v>840.67199999999991</v>
      </c>
      <c r="BO732">
        <f>IF(COUNTIFS($BL$2:$BL732,$BL732,$O$2:$O732,$O732,$G$2:$G732,$G732)=1,_xlfn.MAXIFS($BO$2:$BO731,$O$2:$O731,$O732,$G$2:$G731,$G732)+1,_xlfn.MAXIFS($BO$2:$BO731,$O$2:$O731,$O732,$G$2:$G731,$G732))</f>
        <v>4</v>
      </c>
      <c r="BP732">
        <f t="shared" si="169"/>
        <v>1300.3310000000001</v>
      </c>
      <c r="BQ732">
        <f t="shared" si="170"/>
        <v>180.05</v>
      </c>
      <c r="BR732">
        <f t="shared" si="171"/>
        <v>190.85300000000001</v>
      </c>
      <c r="BS732">
        <f t="shared" si="172"/>
        <v>140.43899999999999</v>
      </c>
      <c r="BT732">
        <f t="shared" si="173"/>
        <v>140.43899999999999</v>
      </c>
      <c r="BU732">
        <f t="shared" si="174"/>
        <v>313.28699999999998</v>
      </c>
      <c r="BV732">
        <f t="shared" si="175"/>
        <v>0</v>
      </c>
      <c r="BW732">
        <f t="shared" si="176"/>
        <v>2265.3990000000003</v>
      </c>
      <c r="BX732">
        <f t="shared" si="177"/>
        <v>7890</v>
      </c>
      <c r="BY732" t="str">
        <f t="shared" si="178"/>
        <v>직행1</v>
      </c>
      <c r="BZ732">
        <f t="shared" si="179"/>
        <v>11</v>
      </c>
    </row>
    <row r="733" spans="1:78" x14ac:dyDescent="0.3">
      <c r="A733" s="32">
        <f t="shared" si="166"/>
        <v>45822</v>
      </c>
      <c r="B733" s="1">
        <v>45822.589062500003</v>
      </c>
      <c r="C733" t="s">
        <v>60</v>
      </c>
      <c r="D733" t="s">
        <v>60</v>
      </c>
      <c r="E733" t="s">
        <v>60</v>
      </c>
      <c r="F733" t="s">
        <v>61</v>
      </c>
      <c r="G733" t="s">
        <v>62</v>
      </c>
      <c r="H733" t="s">
        <v>63</v>
      </c>
      <c r="I733" t="s">
        <v>82</v>
      </c>
      <c r="J733" t="s">
        <v>65</v>
      </c>
      <c r="K733" t="s">
        <v>66</v>
      </c>
      <c r="L733">
        <v>18</v>
      </c>
      <c r="M733">
        <v>8</v>
      </c>
      <c r="N733">
        <v>168</v>
      </c>
      <c r="O733">
        <v>7890</v>
      </c>
      <c r="P733" t="s">
        <v>250</v>
      </c>
      <c r="Q733" s="1">
        <v>45786.607561261575</v>
      </c>
      <c r="R733">
        <v>96.542000000000002</v>
      </c>
      <c r="S733">
        <v>36.975000000000001</v>
      </c>
      <c r="T733">
        <v>2.6110000000000002</v>
      </c>
      <c r="U733">
        <v>9919</v>
      </c>
      <c r="V733">
        <v>414</v>
      </c>
      <c r="W733">
        <v>2080</v>
      </c>
      <c r="X733">
        <v>1574</v>
      </c>
      <c r="Y733">
        <v>0</v>
      </c>
      <c r="Z733">
        <v>57</v>
      </c>
      <c r="AA733">
        <v>1</v>
      </c>
      <c r="AB733">
        <v>2</v>
      </c>
      <c r="AC733">
        <v>104</v>
      </c>
      <c r="AD733">
        <v>35.04</v>
      </c>
      <c r="AE733">
        <v>46.808242</v>
      </c>
      <c r="AF733">
        <v>78.099999999999994</v>
      </c>
      <c r="AG733">
        <v>6.7</v>
      </c>
      <c r="AH733">
        <v>7.3</v>
      </c>
      <c r="AI733">
        <v>5.4</v>
      </c>
      <c r="AJ733">
        <v>2.4</v>
      </c>
      <c r="AK733">
        <v>0.2</v>
      </c>
      <c r="AL733">
        <v>0</v>
      </c>
      <c r="AM733">
        <v>2.29</v>
      </c>
      <c r="AN733">
        <v>54.451000000000001</v>
      </c>
      <c r="AO733">
        <v>4.1740000000000004</v>
      </c>
      <c r="AP733">
        <v>20.97</v>
      </c>
      <c r="AQ733">
        <v>0.155</v>
      </c>
      <c r="AR733">
        <v>0</v>
      </c>
      <c r="AS733">
        <v>59.042000000000002</v>
      </c>
      <c r="AT733">
        <v>128.86500000000001</v>
      </c>
      <c r="AU733">
        <v>11.055</v>
      </c>
      <c r="AV733">
        <v>12.045</v>
      </c>
      <c r="AW733">
        <v>8.91</v>
      </c>
      <c r="AX733">
        <v>3.96</v>
      </c>
      <c r="AY733">
        <v>0.33</v>
      </c>
      <c r="AZ733">
        <v>0</v>
      </c>
      <c r="BA733">
        <v>946</v>
      </c>
      <c r="BB733">
        <v>0</v>
      </c>
      <c r="BC733" t="s">
        <v>74</v>
      </c>
      <c r="BD733">
        <v>0</v>
      </c>
      <c r="BE733" t="s">
        <v>68</v>
      </c>
      <c r="BF733" t="s">
        <v>75</v>
      </c>
      <c r="BG733">
        <v>1.1399999999999999</v>
      </c>
      <c r="BH733">
        <v>0</v>
      </c>
      <c r="BI733" s="1">
        <v>45824.35942306713</v>
      </c>
      <c r="BJ733">
        <v>3.6</v>
      </c>
      <c r="BK733">
        <v>0.72529999999999994</v>
      </c>
      <c r="BL733" s="36">
        <f>HLOOKUP($A733,차량별코스!$E$1:$AZ$20,_xlfn.XLOOKUP(탕데이터!$I733,차량별코스!$D$2:$D$20,차량별코스!$A$2:$A$20),0)</f>
        <v>11</v>
      </c>
      <c r="BM733">
        <f t="shared" si="167"/>
        <v>2773.7200000000003</v>
      </c>
      <c r="BN733">
        <f t="shared" si="168"/>
        <v>840.67199999999991</v>
      </c>
      <c r="BO733">
        <f>IF(COUNTIFS($BL$2:$BL733,$BL733,$O$2:$O733,$O733,$G$2:$G733,$G733)=1,_xlfn.MAXIFS($BO$2:$BO732,$O$2:$O732,$O733,$G$2:$G732,$G733)+1,_xlfn.MAXIFS($BO$2:$BO732,$O$2:$O732,$O733,$G$2:$G732,$G733))</f>
        <v>4</v>
      </c>
      <c r="BP733">
        <f t="shared" si="169"/>
        <v>5252.7389999999996</v>
      </c>
      <c r="BQ733">
        <f t="shared" si="170"/>
        <v>664.57300000000009</v>
      </c>
      <c r="BR733">
        <f t="shared" si="171"/>
        <v>724.08699999999999</v>
      </c>
      <c r="BS733">
        <f t="shared" si="172"/>
        <v>535.62600000000009</v>
      </c>
      <c r="BT733">
        <f t="shared" si="173"/>
        <v>238.05600000000001</v>
      </c>
      <c r="BU733">
        <f t="shared" si="174"/>
        <v>19.838000000000001</v>
      </c>
      <c r="BV733">
        <f t="shared" si="175"/>
        <v>0</v>
      </c>
      <c r="BW733">
        <f t="shared" si="176"/>
        <v>7434.918999999999</v>
      </c>
      <c r="BX733">
        <f t="shared" si="177"/>
        <v>7890</v>
      </c>
      <c r="BY733" t="str">
        <f t="shared" si="178"/>
        <v>직행1</v>
      </c>
      <c r="BZ733">
        <f t="shared" si="179"/>
        <v>11</v>
      </c>
    </row>
    <row r="734" spans="1:78" x14ac:dyDescent="0.3">
      <c r="A734" s="32">
        <f t="shared" si="166"/>
        <v>45822</v>
      </c>
      <c r="B734" s="1">
        <v>45822.708379629628</v>
      </c>
      <c r="C734" t="s">
        <v>60</v>
      </c>
      <c r="D734" t="s">
        <v>60</v>
      </c>
      <c r="E734" t="s">
        <v>60</v>
      </c>
      <c r="F734" t="s">
        <v>61</v>
      </c>
      <c r="G734" t="s">
        <v>62</v>
      </c>
      <c r="H734" t="s">
        <v>63</v>
      </c>
      <c r="I734" t="s">
        <v>82</v>
      </c>
      <c r="J734" t="s">
        <v>65</v>
      </c>
      <c r="K734" t="s">
        <v>66</v>
      </c>
      <c r="L734">
        <v>18</v>
      </c>
      <c r="M734">
        <v>8</v>
      </c>
      <c r="N734">
        <v>168</v>
      </c>
      <c r="O734">
        <v>7890</v>
      </c>
      <c r="P734" t="s">
        <v>250</v>
      </c>
      <c r="Q734" s="1">
        <v>45786.607561261575</v>
      </c>
      <c r="R734">
        <v>17.198</v>
      </c>
      <c r="S734">
        <v>5.3109999999999999</v>
      </c>
      <c r="T734">
        <v>3.238</v>
      </c>
      <c r="U734">
        <v>1361</v>
      </c>
      <c r="V734">
        <v>43</v>
      </c>
      <c r="W734">
        <v>172</v>
      </c>
      <c r="X734">
        <v>232</v>
      </c>
      <c r="Y734">
        <v>1</v>
      </c>
      <c r="Z734">
        <v>1</v>
      </c>
      <c r="AA734">
        <v>0</v>
      </c>
      <c r="AB734">
        <v>0</v>
      </c>
      <c r="AC734">
        <v>95</v>
      </c>
      <c r="AD734">
        <v>45.49</v>
      </c>
      <c r="AE734">
        <v>54.025016999999998</v>
      </c>
      <c r="AF734">
        <v>96.9</v>
      </c>
      <c r="AG734">
        <v>0.7</v>
      </c>
      <c r="AH734">
        <v>0.5</v>
      </c>
      <c r="AI734">
        <v>1.6</v>
      </c>
      <c r="AJ734">
        <v>0.3</v>
      </c>
      <c r="AK734">
        <v>0</v>
      </c>
      <c r="AL734">
        <v>0</v>
      </c>
      <c r="AM734">
        <v>2.84</v>
      </c>
      <c r="AN734">
        <v>50.005000000000003</v>
      </c>
      <c r="AO734">
        <v>3.1589999999999998</v>
      </c>
      <c r="AP734">
        <v>12.638</v>
      </c>
      <c r="AQ734">
        <v>0.11600000000000001</v>
      </c>
      <c r="AR734">
        <v>5.8150000000000004</v>
      </c>
      <c r="AS734">
        <v>5.8150000000000004</v>
      </c>
      <c r="AT734">
        <v>20.995000000000001</v>
      </c>
      <c r="AU734">
        <v>0.152</v>
      </c>
      <c r="AV734">
        <v>0.108</v>
      </c>
      <c r="AW734">
        <v>0.34699999999999998</v>
      </c>
      <c r="AX734">
        <v>6.5000000000000002E-2</v>
      </c>
      <c r="AY734">
        <v>0</v>
      </c>
      <c r="AZ734">
        <v>0</v>
      </c>
      <c r="BA734">
        <v>170</v>
      </c>
      <c r="BB734">
        <v>0</v>
      </c>
      <c r="BC734" t="s">
        <v>74</v>
      </c>
      <c r="BD734">
        <v>0</v>
      </c>
      <c r="BE734" t="s">
        <v>68</v>
      </c>
      <c r="BF734" t="s">
        <v>75</v>
      </c>
      <c r="BG734">
        <v>1.1399999999999999</v>
      </c>
      <c r="BH734">
        <v>0</v>
      </c>
      <c r="BI734" s="1">
        <v>45824.35942306713</v>
      </c>
      <c r="BJ734">
        <v>3.6</v>
      </c>
      <c r="BK734">
        <v>0.89949999999999997</v>
      </c>
      <c r="BL734" s="36">
        <f>HLOOKUP($A734,차량별코스!$E$1:$AZ$20,_xlfn.XLOOKUP(탕데이터!$I734,차량별코스!$D$2:$D$20,차량별코스!$A$2:$A$20),0)</f>
        <v>11</v>
      </c>
      <c r="BM734">
        <f t="shared" si="167"/>
        <v>2773.7200000000003</v>
      </c>
      <c r="BN734">
        <f t="shared" si="168"/>
        <v>840.67199999999991</v>
      </c>
      <c r="BO734">
        <f>IF(COUNTIFS($BL$2:$BL734,$BL734,$O$2:$O734,$O734,$G$2:$G734,$G734)=1,_xlfn.MAXIFS($BO$2:$BO733,$O$2:$O733,$O734,$G$2:$G733,$G734)+1,_xlfn.MAXIFS($BO$2:$BO733,$O$2:$O733,$O734,$G$2:$G733,$G734))</f>
        <v>4</v>
      </c>
      <c r="BP734">
        <f t="shared" si="169"/>
        <v>1103.8090000000002</v>
      </c>
      <c r="BQ734">
        <f t="shared" si="170"/>
        <v>9.5269999999999992</v>
      </c>
      <c r="BR734">
        <f t="shared" si="171"/>
        <v>6.8049999999999997</v>
      </c>
      <c r="BS734">
        <f t="shared" si="172"/>
        <v>21.776</v>
      </c>
      <c r="BT734">
        <f t="shared" si="173"/>
        <v>4.0830000000000002</v>
      </c>
      <c r="BU734">
        <f t="shared" si="174"/>
        <v>0</v>
      </c>
      <c r="BV734">
        <f t="shared" si="175"/>
        <v>0</v>
      </c>
      <c r="BW734">
        <f t="shared" si="176"/>
        <v>1146.0000000000005</v>
      </c>
      <c r="BX734">
        <f t="shared" si="177"/>
        <v>7890</v>
      </c>
      <c r="BY734" t="str">
        <f t="shared" si="178"/>
        <v>직행1</v>
      </c>
      <c r="BZ734">
        <f t="shared" si="179"/>
        <v>11</v>
      </c>
    </row>
    <row r="735" spans="1:78" x14ac:dyDescent="0.3">
      <c r="A735" s="32">
        <f t="shared" si="166"/>
        <v>45822</v>
      </c>
      <c r="B735" s="1">
        <v>45822.801921296297</v>
      </c>
      <c r="C735" t="s">
        <v>60</v>
      </c>
      <c r="D735" t="s">
        <v>60</v>
      </c>
      <c r="E735" t="s">
        <v>60</v>
      </c>
      <c r="F735" t="s">
        <v>61</v>
      </c>
      <c r="G735" t="s">
        <v>62</v>
      </c>
      <c r="H735" t="s">
        <v>63</v>
      </c>
      <c r="I735" t="s">
        <v>82</v>
      </c>
      <c r="J735" t="s">
        <v>65</v>
      </c>
      <c r="K735" t="s">
        <v>66</v>
      </c>
      <c r="L735">
        <v>18</v>
      </c>
      <c r="M735">
        <v>8</v>
      </c>
      <c r="N735">
        <v>168</v>
      </c>
      <c r="O735">
        <v>7890</v>
      </c>
      <c r="P735" t="s">
        <v>250</v>
      </c>
      <c r="Q735" s="1">
        <v>45786.607561261575</v>
      </c>
      <c r="R735">
        <v>17.446999999999999</v>
      </c>
      <c r="S735">
        <v>4.5140000000000002</v>
      </c>
      <c r="T735">
        <v>3.8650000000000002</v>
      </c>
      <c r="U735">
        <v>1357</v>
      </c>
      <c r="V735">
        <v>14</v>
      </c>
      <c r="W735">
        <v>212</v>
      </c>
      <c r="X735">
        <v>286</v>
      </c>
      <c r="Y735">
        <v>0</v>
      </c>
      <c r="Z735">
        <v>4</v>
      </c>
      <c r="AA735">
        <v>0</v>
      </c>
      <c r="AB735">
        <v>0</v>
      </c>
      <c r="AC735">
        <v>95</v>
      </c>
      <c r="AD735">
        <v>46.29</v>
      </c>
      <c r="AE735">
        <v>55.533980999999997</v>
      </c>
      <c r="AF735">
        <v>97.3</v>
      </c>
      <c r="AG735">
        <v>0.3</v>
      </c>
      <c r="AH735">
        <v>0.6</v>
      </c>
      <c r="AI735">
        <v>1.5</v>
      </c>
      <c r="AJ735">
        <v>0.2</v>
      </c>
      <c r="AK735">
        <v>0</v>
      </c>
      <c r="AL735">
        <v>0</v>
      </c>
      <c r="AM735">
        <v>3.39</v>
      </c>
      <c r="AN735">
        <v>42.192</v>
      </c>
      <c r="AO735">
        <v>1.0309999999999999</v>
      </c>
      <c r="AP735">
        <v>15.622</v>
      </c>
      <c r="AQ735">
        <v>0.115</v>
      </c>
      <c r="AR735">
        <v>0</v>
      </c>
      <c r="AS735">
        <v>22.927</v>
      </c>
      <c r="AT735">
        <v>21.082000000000001</v>
      </c>
      <c r="AU735">
        <v>6.5000000000000002E-2</v>
      </c>
      <c r="AV735">
        <v>0.13</v>
      </c>
      <c r="AW735">
        <v>0.32500000000000001</v>
      </c>
      <c r="AX735">
        <v>4.2999999999999997E-2</v>
      </c>
      <c r="AY735">
        <v>0</v>
      </c>
      <c r="AZ735">
        <v>0</v>
      </c>
      <c r="BA735">
        <v>170</v>
      </c>
      <c r="BB735">
        <v>0</v>
      </c>
      <c r="BC735" t="s">
        <v>74</v>
      </c>
      <c r="BD735">
        <v>0</v>
      </c>
      <c r="BE735" t="s">
        <v>68</v>
      </c>
      <c r="BF735" t="s">
        <v>75</v>
      </c>
      <c r="BG735">
        <v>1.1399999999999999</v>
      </c>
      <c r="BH735">
        <v>0</v>
      </c>
      <c r="BI735" s="1">
        <v>45824.35942306713</v>
      </c>
      <c r="BJ735">
        <v>3.6</v>
      </c>
      <c r="BK735">
        <v>1.0736000000000001</v>
      </c>
      <c r="BL735" s="36">
        <f>HLOOKUP($A735,차량별코스!$E$1:$AZ$20,_xlfn.XLOOKUP(탕데이터!$I735,차량별코스!$D$2:$D$20,차량별코스!$A$2:$A$20),0)</f>
        <v>11</v>
      </c>
      <c r="BM735">
        <f t="shared" si="167"/>
        <v>2773.7200000000003</v>
      </c>
      <c r="BN735">
        <f t="shared" si="168"/>
        <v>840.67199999999991</v>
      </c>
      <c r="BO735">
        <f>IF(COUNTIFS($BL$2:$BL735,$BL735,$O$2:$O735,$O735,$G$2:$G735,$G735)=1,_xlfn.MAXIFS($BO$2:$BO734,$O$2:$O734,$O735,$G$2:$G734,$G735)+1,_xlfn.MAXIFS($BO$2:$BO734,$O$2:$O734,$O735,$G$2:$G734,$G735))</f>
        <v>4</v>
      </c>
      <c r="BP735">
        <f t="shared" si="169"/>
        <v>1094.3609999999999</v>
      </c>
      <c r="BQ735">
        <f t="shared" si="170"/>
        <v>4.0709999999999997</v>
      </c>
      <c r="BR735">
        <f t="shared" si="171"/>
        <v>8.1419999999999995</v>
      </c>
      <c r="BS735">
        <f t="shared" si="172"/>
        <v>20.355</v>
      </c>
      <c r="BT735">
        <f t="shared" si="173"/>
        <v>2.714</v>
      </c>
      <c r="BU735">
        <f t="shared" si="174"/>
        <v>0</v>
      </c>
      <c r="BV735">
        <f t="shared" si="175"/>
        <v>0</v>
      </c>
      <c r="BW735">
        <f t="shared" si="176"/>
        <v>1129.6429999999998</v>
      </c>
      <c r="BX735">
        <f t="shared" si="177"/>
        <v>7890</v>
      </c>
      <c r="BY735" t="str">
        <f t="shared" si="178"/>
        <v>직행1</v>
      </c>
      <c r="BZ735">
        <f t="shared" si="179"/>
        <v>11</v>
      </c>
    </row>
    <row r="736" spans="1:78" x14ac:dyDescent="0.3">
      <c r="A736" s="32">
        <f t="shared" si="166"/>
        <v>45822</v>
      </c>
      <c r="B736" s="1">
        <v>45822.822638888887</v>
      </c>
      <c r="C736" t="s">
        <v>60</v>
      </c>
      <c r="D736" t="s">
        <v>60</v>
      </c>
      <c r="E736" t="s">
        <v>60</v>
      </c>
      <c r="F736" t="s">
        <v>61</v>
      </c>
      <c r="G736" t="s">
        <v>62</v>
      </c>
      <c r="H736" t="s">
        <v>63</v>
      </c>
      <c r="I736" t="s">
        <v>82</v>
      </c>
      <c r="J736" t="s">
        <v>65</v>
      </c>
      <c r="K736" t="s">
        <v>66</v>
      </c>
      <c r="L736">
        <v>18</v>
      </c>
      <c r="M736">
        <v>8</v>
      </c>
      <c r="N736">
        <v>168</v>
      </c>
      <c r="O736">
        <v>7890</v>
      </c>
      <c r="P736" t="s">
        <v>250</v>
      </c>
      <c r="Q736" s="1">
        <v>45786.607561261575</v>
      </c>
      <c r="R736">
        <v>30.077999999999999</v>
      </c>
      <c r="S736">
        <v>9.0350000000000001</v>
      </c>
      <c r="T736">
        <v>3.3290000000000002</v>
      </c>
      <c r="U736">
        <v>2227</v>
      </c>
      <c r="V736">
        <v>21</v>
      </c>
      <c r="W736">
        <v>196</v>
      </c>
      <c r="X736">
        <v>832</v>
      </c>
      <c r="Y736">
        <v>1</v>
      </c>
      <c r="Z736">
        <v>11</v>
      </c>
      <c r="AA736">
        <v>0</v>
      </c>
      <c r="AB736">
        <v>0</v>
      </c>
      <c r="AC736">
        <v>97</v>
      </c>
      <c r="AD736">
        <v>48.62</v>
      </c>
      <c r="AE736">
        <v>53.870980000000003</v>
      </c>
      <c r="AF736">
        <v>95.7</v>
      </c>
      <c r="AG736">
        <v>0.9</v>
      </c>
      <c r="AH736">
        <v>1.3</v>
      </c>
      <c r="AI736">
        <v>1.6</v>
      </c>
      <c r="AJ736">
        <v>0.5</v>
      </c>
      <c r="AK736">
        <v>0</v>
      </c>
      <c r="AL736">
        <v>0</v>
      </c>
      <c r="AM736">
        <v>2.92</v>
      </c>
      <c r="AN736">
        <v>48.398000000000003</v>
      </c>
      <c r="AO736">
        <v>0.94299999999999995</v>
      </c>
      <c r="AP736">
        <v>8.8010000000000002</v>
      </c>
      <c r="AQ736">
        <v>0.26600000000000001</v>
      </c>
      <c r="AR736">
        <v>3.3250000000000002</v>
      </c>
      <c r="AS736">
        <v>36.572000000000003</v>
      </c>
      <c r="AT736">
        <v>35.090000000000003</v>
      </c>
      <c r="AU736">
        <v>0.33</v>
      </c>
      <c r="AV736">
        <v>0.47699999999999998</v>
      </c>
      <c r="AW736">
        <v>0.58699999999999997</v>
      </c>
      <c r="AX736">
        <v>0.183</v>
      </c>
      <c r="AY736">
        <v>0</v>
      </c>
      <c r="AZ736">
        <v>0</v>
      </c>
      <c r="BA736">
        <v>296</v>
      </c>
      <c r="BB736">
        <v>0</v>
      </c>
      <c r="BC736" t="s">
        <v>74</v>
      </c>
      <c r="BD736">
        <v>0</v>
      </c>
      <c r="BE736" t="s">
        <v>68</v>
      </c>
      <c r="BF736" t="s">
        <v>75</v>
      </c>
      <c r="BG736">
        <v>1.1399999999999999</v>
      </c>
      <c r="BH736">
        <v>0</v>
      </c>
      <c r="BI736" s="1">
        <v>45824.35942306713</v>
      </c>
      <c r="BJ736">
        <v>3.6</v>
      </c>
      <c r="BK736">
        <v>0.92469999999999997</v>
      </c>
      <c r="BL736" s="36">
        <f>HLOOKUP($A736,차량별코스!$E$1:$AZ$20,_xlfn.XLOOKUP(탕데이터!$I736,차량별코스!$D$2:$D$20,차량별코스!$A$2:$A$20),0)</f>
        <v>11</v>
      </c>
      <c r="BM736">
        <f t="shared" si="167"/>
        <v>2773.7200000000003</v>
      </c>
      <c r="BN736">
        <f t="shared" si="168"/>
        <v>840.67199999999991</v>
      </c>
      <c r="BO736">
        <f>IF(COUNTIFS($BL$2:$BL736,$BL736,$O$2:$O736,$O736,$G$2:$G736,$G736)=1,_xlfn.MAXIFS($BO$2:$BO735,$O$2:$O735,$O736,$G$2:$G735,$G736)+1,_xlfn.MAXIFS($BO$2:$BO735,$O$2:$O735,$O736,$G$2:$G735,$G736))</f>
        <v>4</v>
      </c>
      <c r="BP736">
        <f t="shared" si="169"/>
        <v>1914.239</v>
      </c>
      <c r="BQ736">
        <f t="shared" si="170"/>
        <v>20.043000000000003</v>
      </c>
      <c r="BR736">
        <f t="shared" si="171"/>
        <v>28.951000000000004</v>
      </c>
      <c r="BS736">
        <f t="shared" si="172"/>
        <v>35.631999999999998</v>
      </c>
      <c r="BT736">
        <f t="shared" si="173"/>
        <v>11.135</v>
      </c>
      <c r="BU736">
        <f t="shared" si="174"/>
        <v>0</v>
      </c>
      <c r="BV736">
        <f t="shared" si="175"/>
        <v>0</v>
      </c>
      <c r="BW736">
        <f t="shared" si="176"/>
        <v>2010</v>
      </c>
      <c r="BX736">
        <f t="shared" si="177"/>
        <v>7890</v>
      </c>
      <c r="BY736" t="str">
        <f t="shared" si="178"/>
        <v>직행1</v>
      </c>
      <c r="BZ736">
        <f t="shared" si="179"/>
        <v>11</v>
      </c>
    </row>
    <row r="737" spans="1:78" x14ac:dyDescent="0.3">
      <c r="A737" s="32">
        <f t="shared" si="166"/>
        <v>45822</v>
      </c>
      <c r="B737" s="1">
        <v>45822.852858796294</v>
      </c>
      <c r="C737" t="s">
        <v>60</v>
      </c>
      <c r="D737" t="s">
        <v>60</v>
      </c>
      <c r="E737" t="s">
        <v>60</v>
      </c>
      <c r="F737" t="s">
        <v>61</v>
      </c>
      <c r="G737" t="s">
        <v>62</v>
      </c>
      <c r="H737" t="s">
        <v>63</v>
      </c>
      <c r="I737" t="s">
        <v>82</v>
      </c>
      <c r="J737" t="s">
        <v>65</v>
      </c>
      <c r="K737" t="s">
        <v>66</v>
      </c>
      <c r="L737">
        <v>18</v>
      </c>
      <c r="M737">
        <v>8</v>
      </c>
      <c r="N737">
        <v>168</v>
      </c>
      <c r="O737">
        <v>7890</v>
      </c>
      <c r="P737" t="s">
        <v>250</v>
      </c>
      <c r="Q737" s="1">
        <v>45786.607561261575</v>
      </c>
      <c r="R737">
        <v>69.384</v>
      </c>
      <c r="S737">
        <v>24.44</v>
      </c>
      <c r="T737">
        <v>2.839</v>
      </c>
      <c r="U737">
        <v>6830</v>
      </c>
      <c r="V737">
        <v>111</v>
      </c>
      <c r="W737">
        <v>1394</v>
      </c>
      <c r="X737">
        <v>1055</v>
      </c>
      <c r="Y737">
        <v>2</v>
      </c>
      <c r="Z737">
        <v>50</v>
      </c>
      <c r="AA737">
        <v>0</v>
      </c>
      <c r="AB737">
        <v>0</v>
      </c>
      <c r="AC737">
        <v>88</v>
      </c>
      <c r="AD737">
        <v>36.57</v>
      </c>
      <c r="AE737">
        <v>46.907482000000002</v>
      </c>
      <c r="AF737">
        <v>91.2</v>
      </c>
      <c r="AG737">
        <v>2.4</v>
      </c>
      <c r="AH737">
        <v>3.4</v>
      </c>
      <c r="AI737">
        <v>2.7</v>
      </c>
      <c r="AJ737">
        <v>0.3</v>
      </c>
      <c r="AK737">
        <v>0</v>
      </c>
      <c r="AL737">
        <v>0</v>
      </c>
      <c r="AM737">
        <v>2.4900000000000002</v>
      </c>
      <c r="AN737">
        <v>49.436</v>
      </c>
      <c r="AO737">
        <v>1.625</v>
      </c>
      <c r="AP737">
        <v>20.41</v>
      </c>
      <c r="AQ737">
        <v>0.14399999999999999</v>
      </c>
      <c r="AR737">
        <v>2.883</v>
      </c>
      <c r="AS737">
        <v>72.063000000000002</v>
      </c>
      <c r="AT737">
        <v>103.36</v>
      </c>
      <c r="AU737">
        <v>2.72</v>
      </c>
      <c r="AV737">
        <v>3.8530000000000002</v>
      </c>
      <c r="AW737">
        <v>3.06</v>
      </c>
      <c r="AX737">
        <v>0.34</v>
      </c>
      <c r="AY737">
        <v>0</v>
      </c>
      <c r="AZ737">
        <v>0</v>
      </c>
      <c r="BA737">
        <v>683</v>
      </c>
      <c r="BB737">
        <v>0</v>
      </c>
      <c r="BC737" t="s">
        <v>74</v>
      </c>
      <c r="BD737">
        <v>0</v>
      </c>
      <c r="BE737" t="s">
        <v>68</v>
      </c>
      <c r="BF737" t="s">
        <v>75</v>
      </c>
      <c r="BG737">
        <v>1.1399999999999999</v>
      </c>
      <c r="BH737">
        <v>0</v>
      </c>
      <c r="BI737" s="1">
        <v>45824.35942306713</v>
      </c>
      <c r="BJ737">
        <v>3.6</v>
      </c>
      <c r="BK737">
        <v>0.78859999999999997</v>
      </c>
      <c r="BL737" s="36">
        <f>HLOOKUP($A737,차량별코스!$E$1:$AZ$20,_xlfn.XLOOKUP(탕데이터!$I737,차량별코스!$D$2:$D$20,차량별코스!$A$2:$A$20),0)</f>
        <v>11</v>
      </c>
      <c r="BM737">
        <f t="shared" si="167"/>
        <v>2773.7200000000003</v>
      </c>
      <c r="BN737">
        <f t="shared" si="168"/>
        <v>840.67199999999991</v>
      </c>
      <c r="BO737">
        <f>IF(COUNTIFS($BL$2:$BL737,$BL737,$O$2:$O737,$O737,$G$2:$G737,$G737)=1,_xlfn.MAXIFS($BO$2:$BO736,$O$2:$O736,$O737,$G$2:$G736,$G737)+1,_xlfn.MAXIFS($BO$2:$BO736,$O$2:$O736,$O737,$G$2:$G736,$G737))</f>
        <v>4</v>
      </c>
      <c r="BP737">
        <f t="shared" si="169"/>
        <v>4723.96</v>
      </c>
      <c r="BQ737">
        <f t="shared" si="170"/>
        <v>163.92000000000002</v>
      </c>
      <c r="BR737">
        <f t="shared" si="171"/>
        <v>232.22000000000003</v>
      </c>
      <c r="BS737">
        <f t="shared" si="172"/>
        <v>184.41000000000003</v>
      </c>
      <c r="BT737">
        <f t="shared" si="173"/>
        <v>20.490000000000002</v>
      </c>
      <c r="BU737">
        <f t="shared" si="174"/>
        <v>0</v>
      </c>
      <c r="BV737">
        <f t="shared" si="175"/>
        <v>0</v>
      </c>
      <c r="BW737">
        <f t="shared" si="176"/>
        <v>5325</v>
      </c>
      <c r="BX737">
        <f t="shared" si="177"/>
        <v>7890</v>
      </c>
      <c r="BY737" t="str">
        <f t="shared" si="178"/>
        <v>직행1</v>
      </c>
      <c r="BZ737">
        <f t="shared" si="179"/>
        <v>11</v>
      </c>
    </row>
    <row r="738" spans="1:78" x14ac:dyDescent="0.3">
      <c r="A738" s="32">
        <f t="shared" si="166"/>
        <v>45823</v>
      </c>
      <c r="B738" s="1">
        <v>45823.325289351851</v>
      </c>
      <c r="C738" t="s">
        <v>60</v>
      </c>
      <c r="D738" t="s">
        <v>60</v>
      </c>
      <c r="E738" t="s">
        <v>60</v>
      </c>
      <c r="F738" t="s">
        <v>61</v>
      </c>
      <c r="G738" t="s">
        <v>62</v>
      </c>
      <c r="H738" t="s">
        <v>63</v>
      </c>
      <c r="I738" t="s">
        <v>82</v>
      </c>
      <c r="J738" t="s">
        <v>65</v>
      </c>
      <c r="K738" t="s">
        <v>66</v>
      </c>
      <c r="L738">
        <v>18</v>
      </c>
      <c r="M738">
        <v>8</v>
      </c>
      <c r="N738">
        <v>168</v>
      </c>
      <c r="O738">
        <v>7890</v>
      </c>
      <c r="P738" t="s">
        <v>250</v>
      </c>
      <c r="Q738" s="1">
        <v>45786.607561261575</v>
      </c>
      <c r="R738">
        <v>16.260999999999999</v>
      </c>
      <c r="S738">
        <v>6.8579999999999997</v>
      </c>
      <c r="T738">
        <v>2.371</v>
      </c>
      <c r="U738">
        <v>1922</v>
      </c>
      <c r="V738">
        <v>91</v>
      </c>
      <c r="W738">
        <v>655</v>
      </c>
      <c r="X738">
        <v>164</v>
      </c>
      <c r="Y738">
        <v>0</v>
      </c>
      <c r="Z738">
        <v>6</v>
      </c>
      <c r="AA738">
        <v>0</v>
      </c>
      <c r="AB738">
        <v>0</v>
      </c>
      <c r="AC738">
        <v>98</v>
      </c>
      <c r="AD738">
        <v>30.46</v>
      </c>
      <c r="AE738">
        <v>49.77852</v>
      </c>
      <c r="AF738">
        <v>98.2</v>
      </c>
      <c r="AG738">
        <v>0.5</v>
      </c>
      <c r="AH738">
        <v>0.6</v>
      </c>
      <c r="AI738">
        <v>0.3</v>
      </c>
      <c r="AJ738">
        <v>0.5</v>
      </c>
      <c r="AK738">
        <v>0</v>
      </c>
      <c r="AL738">
        <v>0</v>
      </c>
      <c r="AM738">
        <v>2.08</v>
      </c>
      <c r="AN738">
        <v>64.911000000000001</v>
      </c>
      <c r="AO738">
        <v>4.7350000000000003</v>
      </c>
      <c r="AP738">
        <v>34.079000000000001</v>
      </c>
      <c r="AQ738">
        <v>6.0999999999999999E-2</v>
      </c>
      <c r="AR738">
        <v>0</v>
      </c>
      <c r="AS738">
        <v>36.898000000000003</v>
      </c>
      <c r="AT738">
        <v>31.097000000000001</v>
      </c>
      <c r="AU738">
        <v>0.158</v>
      </c>
      <c r="AV738">
        <v>0.19</v>
      </c>
      <c r="AW738">
        <v>9.5000000000000001E-2</v>
      </c>
      <c r="AX738">
        <v>0.158</v>
      </c>
      <c r="AY738">
        <v>0</v>
      </c>
      <c r="AZ738">
        <v>0</v>
      </c>
      <c r="BA738">
        <v>153</v>
      </c>
      <c r="BB738">
        <v>0</v>
      </c>
      <c r="BC738" t="s">
        <v>74</v>
      </c>
      <c r="BD738">
        <v>0</v>
      </c>
      <c r="BE738" t="s">
        <v>68</v>
      </c>
      <c r="BF738" t="s">
        <v>75</v>
      </c>
      <c r="BG738">
        <v>1.1399999999999999</v>
      </c>
      <c r="BH738">
        <v>0</v>
      </c>
      <c r="BI738" s="1">
        <v>45824.35942306713</v>
      </c>
      <c r="BJ738">
        <v>3.6</v>
      </c>
      <c r="BK738">
        <v>0.65859999999999996</v>
      </c>
      <c r="BL738" s="36">
        <f>HLOOKUP($A738,차량별코스!$E$1:$AZ$20,_xlfn.XLOOKUP(탕데이터!$I738,차량별코스!$D$2:$D$20,차량별코스!$A$2:$A$20),0)</f>
        <v>1</v>
      </c>
      <c r="BM738">
        <f t="shared" si="167"/>
        <v>2773.7200000000003</v>
      </c>
      <c r="BN738">
        <f t="shared" si="168"/>
        <v>670.76900000000001</v>
      </c>
      <c r="BO738">
        <f>IF(COUNTIFS($BL$2:$BL738,$BL738,$O$2:$O738,$O738,$G$2:$G738,$G738)=1,_xlfn.MAXIFS($BO$2:$BO737,$O$2:$O737,$O738,$G$2:$G737,$G738)+1,_xlfn.MAXIFS($BO$2:$BO737,$O$2:$O737,$O738,$G$2:$G737,$G738))</f>
        <v>4</v>
      </c>
      <c r="BP738">
        <f t="shared" si="169"/>
        <v>1141.404</v>
      </c>
      <c r="BQ738">
        <f t="shared" si="170"/>
        <v>9.61</v>
      </c>
      <c r="BR738">
        <f t="shared" si="171"/>
        <v>11.532</v>
      </c>
      <c r="BS738">
        <f t="shared" si="172"/>
        <v>5.766</v>
      </c>
      <c r="BT738">
        <f t="shared" si="173"/>
        <v>9.61</v>
      </c>
      <c r="BU738">
        <f t="shared" si="174"/>
        <v>0</v>
      </c>
      <c r="BV738">
        <f t="shared" si="175"/>
        <v>0</v>
      </c>
      <c r="BW738">
        <f t="shared" si="176"/>
        <v>1177.9219999999998</v>
      </c>
      <c r="BX738">
        <f t="shared" si="177"/>
        <v>7890</v>
      </c>
      <c r="BY738" t="str">
        <f t="shared" si="178"/>
        <v>직행1</v>
      </c>
      <c r="BZ738">
        <f t="shared" si="179"/>
        <v>1</v>
      </c>
    </row>
    <row r="739" spans="1:78" x14ac:dyDescent="0.3">
      <c r="A739" s="32">
        <f t="shared" si="166"/>
        <v>45823</v>
      </c>
      <c r="B739" s="1">
        <v>45823.350555555553</v>
      </c>
      <c r="C739" t="s">
        <v>60</v>
      </c>
      <c r="D739" t="s">
        <v>60</v>
      </c>
      <c r="E739" t="s">
        <v>60</v>
      </c>
      <c r="F739" t="s">
        <v>61</v>
      </c>
      <c r="G739" t="s">
        <v>62</v>
      </c>
      <c r="H739" t="s">
        <v>63</v>
      </c>
      <c r="I739" t="s">
        <v>82</v>
      </c>
      <c r="J739" t="s">
        <v>65</v>
      </c>
      <c r="K739" t="s">
        <v>66</v>
      </c>
      <c r="L739">
        <v>18</v>
      </c>
      <c r="M739">
        <v>8</v>
      </c>
      <c r="N739">
        <v>168</v>
      </c>
      <c r="O739">
        <v>7890</v>
      </c>
      <c r="P739" t="s">
        <v>250</v>
      </c>
      <c r="Q739" s="1">
        <v>45786.607561261575</v>
      </c>
      <c r="R739">
        <v>43.667000000000002</v>
      </c>
      <c r="S739">
        <v>12.599</v>
      </c>
      <c r="T739">
        <v>3.4660000000000002</v>
      </c>
      <c r="U739">
        <v>3042</v>
      </c>
      <c r="V739">
        <v>13</v>
      </c>
      <c r="W739">
        <v>379</v>
      </c>
      <c r="X739">
        <v>926</v>
      </c>
      <c r="Y739">
        <v>1</v>
      </c>
      <c r="Z739">
        <v>9</v>
      </c>
      <c r="AA739">
        <v>0</v>
      </c>
      <c r="AB739">
        <v>0</v>
      </c>
      <c r="AC739">
        <v>111</v>
      </c>
      <c r="AD739">
        <v>51.68</v>
      </c>
      <c r="AE739">
        <v>59.321134999999998</v>
      </c>
      <c r="AF739">
        <v>95.1</v>
      </c>
      <c r="AG739">
        <v>1.1000000000000001</v>
      </c>
      <c r="AH739">
        <v>0.9</v>
      </c>
      <c r="AI739">
        <v>1.1000000000000001</v>
      </c>
      <c r="AJ739">
        <v>1.6</v>
      </c>
      <c r="AK739">
        <v>0.2</v>
      </c>
      <c r="AL739">
        <v>0</v>
      </c>
      <c r="AM739">
        <v>3.04</v>
      </c>
      <c r="AN739">
        <v>51.543999999999997</v>
      </c>
      <c r="AO739">
        <v>0.42699999999999999</v>
      </c>
      <c r="AP739">
        <v>12.459</v>
      </c>
      <c r="AQ739">
        <v>0.20599999999999999</v>
      </c>
      <c r="AR739">
        <v>2.29</v>
      </c>
      <c r="AS739">
        <v>20.611000000000001</v>
      </c>
      <c r="AT739">
        <v>47.55</v>
      </c>
      <c r="AU739">
        <v>0.55000000000000004</v>
      </c>
      <c r="AV739">
        <v>0.45</v>
      </c>
      <c r="AW739">
        <v>0.55000000000000004</v>
      </c>
      <c r="AX739">
        <v>0.8</v>
      </c>
      <c r="AY739">
        <v>0.1</v>
      </c>
      <c r="AZ739">
        <v>0</v>
      </c>
      <c r="BA739">
        <v>431</v>
      </c>
      <c r="BB739">
        <v>0</v>
      </c>
      <c r="BC739" t="s">
        <v>74</v>
      </c>
      <c r="BD739">
        <v>0</v>
      </c>
      <c r="BE739" t="s">
        <v>68</v>
      </c>
      <c r="BF739" t="s">
        <v>75</v>
      </c>
      <c r="BG739">
        <v>1.1399999999999999</v>
      </c>
      <c r="BH739">
        <v>0</v>
      </c>
      <c r="BI739" s="1">
        <v>45824.35942306713</v>
      </c>
      <c r="BJ739">
        <v>3.6</v>
      </c>
      <c r="BK739">
        <v>0.96279999999999999</v>
      </c>
      <c r="BL739" s="36">
        <f>HLOOKUP($A739,차량별코스!$E$1:$AZ$20,_xlfn.XLOOKUP(탕데이터!$I739,차량별코스!$D$2:$D$20,차량별코스!$A$2:$A$20),0)</f>
        <v>1</v>
      </c>
      <c r="BM739">
        <f t="shared" si="167"/>
        <v>2773.7200000000003</v>
      </c>
      <c r="BN739">
        <f t="shared" si="168"/>
        <v>670.76900000000001</v>
      </c>
      <c r="BO739">
        <f>IF(COUNTIFS($BL$2:$BL739,$BL739,$O$2:$O739,$O739,$G$2:$G739,$G739)=1,_xlfn.MAXIFS($BO$2:$BO738,$O$2:$O738,$O739,$G$2:$G738,$G739)+1,_xlfn.MAXIFS($BO$2:$BO738,$O$2:$O738,$O739,$G$2:$G738,$G739))</f>
        <v>4</v>
      </c>
      <c r="BP739">
        <f t="shared" si="169"/>
        <v>2500.942</v>
      </c>
      <c r="BQ739">
        <f t="shared" si="170"/>
        <v>33.462000000000003</v>
      </c>
      <c r="BR739">
        <f t="shared" si="171"/>
        <v>27.378000000000004</v>
      </c>
      <c r="BS739">
        <f t="shared" si="172"/>
        <v>33.462000000000003</v>
      </c>
      <c r="BT739">
        <f t="shared" si="173"/>
        <v>48.672000000000004</v>
      </c>
      <c r="BU739">
        <f t="shared" si="174"/>
        <v>6.0840000000000005</v>
      </c>
      <c r="BV739">
        <f t="shared" si="175"/>
        <v>0</v>
      </c>
      <c r="BW739">
        <f t="shared" si="176"/>
        <v>2650</v>
      </c>
      <c r="BX739">
        <f t="shared" si="177"/>
        <v>7890</v>
      </c>
      <c r="BY739" t="str">
        <f t="shared" si="178"/>
        <v>직행1</v>
      </c>
      <c r="BZ739">
        <f t="shared" si="179"/>
        <v>1</v>
      </c>
    </row>
    <row r="740" spans="1:78" x14ac:dyDescent="0.3">
      <c r="A740" s="32">
        <f t="shared" si="166"/>
        <v>45823</v>
      </c>
      <c r="B740" s="1">
        <v>45823.4609837963</v>
      </c>
      <c r="C740" t="s">
        <v>60</v>
      </c>
      <c r="D740" t="s">
        <v>60</v>
      </c>
      <c r="E740" t="s">
        <v>60</v>
      </c>
      <c r="F740" t="s">
        <v>61</v>
      </c>
      <c r="G740" t="s">
        <v>62</v>
      </c>
      <c r="H740" t="s">
        <v>63</v>
      </c>
      <c r="I740" t="s">
        <v>82</v>
      </c>
      <c r="J740" t="s">
        <v>65</v>
      </c>
      <c r="K740" t="s">
        <v>66</v>
      </c>
      <c r="L740">
        <v>18</v>
      </c>
      <c r="M740">
        <v>8</v>
      </c>
      <c r="N740">
        <v>168</v>
      </c>
      <c r="O740">
        <v>7890</v>
      </c>
      <c r="P740" t="s">
        <v>250</v>
      </c>
      <c r="Q740" s="1">
        <v>45786.607561261575</v>
      </c>
      <c r="R740">
        <v>68.813000000000002</v>
      </c>
      <c r="S740">
        <v>27.814</v>
      </c>
      <c r="T740">
        <v>2.4740000000000002</v>
      </c>
      <c r="U740">
        <v>7777</v>
      </c>
      <c r="V740">
        <v>17</v>
      </c>
      <c r="W740">
        <v>2577</v>
      </c>
      <c r="X740">
        <v>909</v>
      </c>
      <c r="Y740">
        <v>1</v>
      </c>
      <c r="Z740">
        <v>25</v>
      </c>
      <c r="AA740">
        <v>1</v>
      </c>
      <c r="AB740">
        <v>10</v>
      </c>
      <c r="AC740">
        <v>99</v>
      </c>
      <c r="AD740">
        <v>31.85</v>
      </c>
      <c r="AE740">
        <v>47.796031999999997</v>
      </c>
      <c r="AF740">
        <v>82.8</v>
      </c>
      <c r="AG740">
        <v>4.5</v>
      </c>
      <c r="AH740">
        <v>6.1</v>
      </c>
      <c r="AI740">
        <v>4.9000000000000004</v>
      </c>
      <c r="AJ740">
        <v>1.7</v>
      </c>
      <c r="AK740">
        <v>0</v>
      </c>
      <c r="AL740">
        <v>0</v>
      </c>
      <c r="AM740">
        <v>2.17</v>
      </c>
      <c r="AN740">
        <v>59.021000000000001</v>
      </c>
      <c r="AO740">
        <v>0.219</v>
      </c>
      <c r="AP740">
        <v>33.136000000000003</v>
      </c>
      <c r="AQ740">
        <v>0.13100000000000001</v>
      </c>
      <c r="AR740">
        <v>1.4530000000000001</v>
      </c>
      <c r="AS740">
        <v>36.33</v>
      </c>
      <c r="AT740">
        <v>106.26</v>
      </c>
      <c r="AU740">
        <v>5.7750000000000004</v>
      </c>
      <c r="AV740">
        <v>7.8280000000000003</v>
      </c>
      <c r="AW740">
        <v>6.2880000000000003</v>
      </c>
      <c r="AX740">
        <v>2.1819999999999999</v>
      </c>
      <c r="AY740">
        <v>0</v>
      </c>
      <c r="AZ740">
        <v>0</v>
      </c>
      <c r="BA740">
        <v>669</v>
      </c>
      <c r="BB740">
        <v>0</v>
      </c>
      <c r="BC740" t="s">
        <v>74</v>
      </c>
      <c r="BD740">
        <v>0</v>
      </c>
      <c r="BE740" t="s">
        <v>68</v>
      </c>
      <c r="BF740" t="s">
        <v>75</v>
      </c>
      <c r="BG740">
        <v>1.1399999999999999</v>
      </c>
      <c r="BH740">
        <v>0</v>
      </c>
      <c r="BI740" s="1">
        <v>45824.35942306713</v>
      </c>
      <c r="BJ740">
        <v>3.6</v>
      </c>
      <c r="BK740">
        <v>0.68720000000000003</v>
      </c>
      <c r="BL740" s="36">
        <f>HLOOKUP($A740,차량별코스!$E$1:$AZ$20,_xlfn.XLOOKUP(탕데이터!$I740,차량별코스!$D$2:$D$20,차량별코스!$A$2:$A$20),0)</f>
        <v>1</v>
      </c>
      <c r="BM740">
        <f t="shared" si="167"/>
        <v>2773.7200000000003</v>
      </c>
      <c r="BN740">
        <f t="shared" si="168"/>
        <v>670.76900000000001</v>
      </c>
      <c r="BO740">
        <f>IF(COUNTIFS($BL$2:$BL740,$BL740,$O$2:$O740,$O740,$G$2:$G740,$G740)=1,_xlfn.MAXIFS($BO$2:$BO739,$O$2:$O739,$O740,$G$2:$G739,$G740)+1,_xlfn.MAXIFS($BO$2:$BO739,$O$2:$O739,$O740,$G$2:$G739,$G740))</f>
        <v>4</v>
      </c>
      <c r="BP740">
        <f t="shared" si="169"/>
        <v>3845.3559999999998</v>
      </c>
      <c r="BQ740">
        <f t="shared" si="170"/>
        <v>349.96499999999997</v>
      </c>
      <c r="BR740">
        <f t="shared" si="171"/>
        <v>474.39699999999999</v>
      </c>
      <c r="BS740">
        <f t="shared" si="172"/>
        <v>381.07300000000004</v>
      </c>
      <c r="BT740">
        <f t="shared" si="173"/>
        <v>132.209</v>
      </c>
      <c r="BU740">
        <f t="shared" si="174"/>
        <v>0</v>
      </c>
      <c r="BV740">
        <f t="shared" si="175"/>
        <v>0</v>
      </c>
      <c r="BW740">
        <f t="shared" si="176"/>
        <v>5183</v>
      </c>
      <c r="BX740">
        <f t="shared" si="177"/>
        <v>7890</v>
      </c>
      <c r="BY740" t="str">
        <f t="shared" si="178"/>
        <v>직행1</v>
      </c>
      <c r="BZ740">
        <f t="shared" si="179"/>
        <v>1</v>
      </c>
    </row>
    <row r="741" spans="1:78" x14ac:dyDescent="0.3">
      <c r="A741" s="32">
        <f t="shared" si="166"/>
        <v>45823</v>
      </c>
      <c r="B741" s="1">
        <v>45823.598182870373</v>
      </c>
      <c r="C741" t="s">
        <v>60</v>
      </c>
      <c r="D741" t="s">
        <v>60</v>
      </c>
      <c r="E741" t="s">
        <v>60</v>
      </c>
      <c r="F741" t="s">
        <v>61</v>
      </c>
      <c r="G741" t="s">
        <v>62</v>
      </c>
      <c r="H741" t="s">
        <v>63</v>
      </c>
      <c r="I741" t="s">
        <v>82</v>
      </c>
      <c r="J741" t="s">
        <v>65</v>
      </c>
      <c r="K741" t="s">
        <v>66</v>
      </c>
      <c r="L741">
        <v>18</v>
      </c>
      <c r="M741">
        <v>8</v>
      </c>
      <c r="N741">
        <v>168</v>
      </c>
      <c r="O741">
        <v>7890</v>
      </c>
      <c r="P741" t="s">
        <v>250</v>
      </c>
      <c r="Q741" s="1">
        <v>45786.607561261575</v>
      </c>
      <c r="R741">
        <v>101.667</v>
      </c>
      <c r="S741">
        <v>43.709000000000003</v>
      </c>
      <c r="T741">
        <v>2.3260000000000001</v>
      </c>
      <c r="U741">
        <v>11962</v>
      </c>
      <c r="V741">
        <v>5</v>
      </c>
      <c r="W741">
        <v>4655</v>
      </c>
      <c r="X741">
        <v>1940</v>
      </c>
      <c r="Y741">
        <v>1</v>
      </c>
      <c r="Z741">
        <v>59</v>
      </c>
      <c r="AA741">
        <v>2</v>
      </c>
      <c r="AB741">
        <v>2015</v>
      </c>
      <c r="AC741">
        <v>98</v>
      </c>
      <c r="AD741">
        <v>30.6</v>
      </c>
      <c r="AE741">
        <v>50.123401000000001</v>
      </c>
      <c r="AF741">
        <v>87.3</v>
      </c>
      <c r="AG741">
        <v>3.1</v>
      </c>
      <c r="AH741">
        <v>3.4</v>
      </c>
      <c r="AI741">
        <v>4.5</v>
      </c>
      <c r="AJ741">
        <v>1.7</v>
      </c>
      <c r="AK741">
        <v>0</v>
      </c>
      <c r="AL741">
        <v>0</v>
      </c>
      <c r="AM741">
        <v>2.04</v>
      </c>
      <c r="AN741">
        <v>66.718000000000004</v>
      </c>
      <c r="AO741">
        <v>4.2000000000000003E-2</v>
      </c>
      <c r="AP741">
        <v>38.914999999999999</v>
      </c>
      <c r="AQ741">
        <v>0.187</v>
      </c>
      <c r="AR741">
        <v>0.98399999999999999</v>
      </c>
      <c r="AS741">
        <v>58.033000000000001</v>
      </c>
      <c r="AT741">
        <v>173.14500000000001</v>
      </c>
      <c r="AU741">
        <v>6.1479999999999997</v>
      </c>
      <c r="AV741">
        <v>6.7430000000000003</v>
      </c>
      <c r="AW741">
        <v>8.9250000000000007</v>
      </c>
      <c r="AX741">
        <v>3.3719999999999999</v>
      </c>
      <c r="AY741">
        <v>0</v>
      </c>
      <c r="AZ741">
        <v>0</v>
      </c>
      <c r="BA741">
        <v>998</v>
      </c>
      <c r="BB741">
        <v>0</v>
      </c>
      <c r="BC741" t="s">
        <v>74</v>
      </c>
      <c r="BD741">
        <v>0</v>
      </c>
      <c r="BE741" t="s">
        <v>68</v>
      </c>
      <c r="BF741" t="s">
        <v>75</v>
      </c>
      <c r="BG741">
        <v>1.1399999999999999</v>
      </c>
      <c r="BH741">
        <v>0</v>
      </c>
      <c r="BI741" s="1">
        <v>45824.35942306713</v>
      </c>
      <c r="BJ741">
        <v>3.6</v>
      </c>
      <c r="BK741">
        <v>0.64610000000000001</v>
      </c>
      <c r="BL741" s="36">
        <f>HLOOKUP($A741,차량별코스!$E$1:$AZ$20,_xlfn.XLOOKUP(탕데이터!$I741,차량별코스!$D$2:$D$20,차량별코스!$A$2:$A$20),0)</f>
        <v>1</v>
      </c>
      <c r="BM741">
        <f t="shared" si="167"/>
        <v>2773.7200000000003</v>
      </c>
      <c r="BN741">
        <f t="shared" si="168"/>
        <v>670.76900000000001</v>
      </c>
      <c r="BO741">
        <f>IF(COUNTIFS($BL$2:$BL741,$BL741,$O$2:$O741,$O741,$G$2:$G741,$G741)=1,_xlfn.MAXIFS($BO$2:$BO740,$O$2:$O740,$O741,$G$2:$G740,$G741)+1,_xlfn.MAXIFS($BO$2:$BO740,$O$2:$O740,$O741,$G$2:$G740,$G741))</f>
        <v>4</v>
      </c>
      <c r="BP741">
        <f t="shared" si="169"/>
        <v>5782.8259999999991</v>
      </c>
      <c r="BQ741">
        <f t="shared" si="170"/>
        <v>370.822</v>
      </c>
      <c r="BR741">
        <f t="shared" si="171"/>
        <v>406.70800000000003</v>
      </c>
      <c r="BS741">
        <f t="shared" si="172"/>
        <v>538.29</v>
      </c>
      <c r="BT741">
        <f t="shared" si="173"/>
        <v>203.35400000000001</v>
      </c>
      <c r="BU741">
        <f t="shared" si="174"/>
        <v>0</v>
      </c>
      <c r="BV741">
        <f t="shared" si="175"/>
        <v>0</v>
      </c>
      <c r="BW741">
        <f t="shared" si="176"/>
        <v>7301.9999999999991</v>
      </c>
      <c r="BX741">
        <f t="shared" si="177"/>
        <v>7890</v>
      </c>
      <c r="BY741" t="str">
        <f t="shared" si="178"/>
        <v>직행1</v>
      </c>
      <c r="BZ741">
        <f t="shared" si="179"/>
        <v>1</v>
      </c>
    </row>
    <row r="742" spans="1:78" x14ac:dyDescent="0.3">
      <c r="A742" s="32">
        <f t="shared" si="166"/>
        <v>45823</v>
      </c>
      <c r="B742" s="1">
        <v>45823.753437500003</v>
      </c>
      <c r="C742" t="s">
        <v>60</v>
      </c>
      <c r="D742" t="s">
        <v>60</v>
      </c>
      <c r="E742" t="s">
        <v>60</v>
      </c>
      <c r="F742" t="s">
        <v>61</v>
      </c>
      <c r="G742" t="s">
        <v>62</v>
      </c>
      <c r="H742" t="s">
        <v>63</v>
      </c>
      <c r="I742" t="s">
        <v>82</v>
      </c>
      <c r="J742" t="s">
        <v>65</v>
      </c>
      <c r="K742" t="s">
        <v>66</v>
      </c>
      <c r="L742">
        <v>18</v>
      </c>
      <c r="M742">
        <v>8</v>
      </c>
      <c r="N742">
        <v>168</v>
      </c>
      <c r="O742">
        <v>7890</v>
      </c>
      <c r="P742" t="s">
        <v>250</v>
      </c>
      <c r="Q742" s="1">
        <v>45786.607561261575</v>
      </c>
      <c r="R742">
        <v>29.844999999999999</v>
      </c>
      <c r="S742">
        <v>10.348000000000001</v>
      </c>
      <c r="T742">
        <v>2.8839999999999999</v>
      </c>
      <c r="U742">
        <v>2448</v>
      </c>
      <c r="V742">
        <v>308</v>
      </c>
      <c r="W742">
        <v>60</v>
      </c>
      <c r="X742">
        <v>487</v>
      </c>
      <c r="Y742">
        <v>0</v>
      </c>
      <c r="Z742">
        <v>16</v>
      </c>
      <c r="AA742">
        <v>0</v>
      </c>
      <c r="AB742">
        <v>0</v>
      </c>
      <c r="AC742">
        <v>84</v>
      </c>
      <c r="AD742">
        <v>43.89</v>
      </c>
      <c r="AE742">
        <v>51.654698000000003</v>
      </c>
      <c r="AF742">
        <v>57.1</v>
      </c>
      <c r="AG742">
        <v>10.5</v>
      </c>
      <c r="AH742">
        <v>12.9</v>
      </c>
      <c r="AI742">
        <v>18.5</v>
      </c>
      <c r="AJ742">
        <v>0.9</v>
      </c>
      <c r="AK742">
        <v>0</v>
      </c>
      <c r="AL742">
        <v>0</v>
      </c>
      <c r="AM742">
        <v>2.5299999999999998</v>
      </c>
      <c r="AN742">
        <v>54.2</v>
      </c>
      <c r="AO742">
        <v>12.582000000000001</v>
      </c>
      <c r="AP742">
        <v>2.4510000000000001</v>
      </c>
      <c r="AQ742">
        <v>0.13400000000000001</v>
      </c>
      <c r="AR742">
        <v>0</v>
      </c>
      <c r="AS742">
        <v>53.61</v>
      </c>
      <c r="AT742">
        <v>22.84</v>
      </c>
      <c r="AU742">
        <v>4.2</v>
      </c>
      <c r="AV742">
        <v>5.16</v>
      </c>
      <c r="AW742">
        <v>7.4</v>
      </c>
      <c r="AX742">
        <v>0.36</v>
      </c>
      <c r="AY742">
        <v>0</v>
      </c>
      <c r="AZ742">
        <v>0</v>
      </c>
      <c r="BA742">
        <v>294</v>
      </c>
      <c r="BB742">
        <v>0</v>
      </c>
      <c r="BC742" t="s">
        <v>74</v>
      </c>
      <c r="BD742">
        <v>0</v>
      </c>
      <c r="BE742" t="s">
        <v>68</v>
      </c>
      <c r="BF742" t="s">
        <v>75</v>
      </c>
      <c r="BG742">
        <v>1.1399999999999999</v>
      </c>
      <c r="BH742">
        <v>0</v>
      </c>
      <c r="BI742" s="1">
        <v>45824.35942306713</v>
      </c>
      <c r="BJ742">
        <v>3.6</v>
      </c>
      <c r="BK742">
        <v>0.80110000000000003</v>
      </c>
      <c r="BL742" s="36">
        <f>HLOOKUP($A742,차량별코스!$E$1:$AZ$20,_xlfn.XLOOKUP(탕데이터!$I742,차량별코스!$D$2:$D$20,차량별코스!$A$2:$A$20),0)</f>
        <v>1</v>
      </c>
      <c r="BM742">
        <f t="shared" si="167"/>
        <v>2773.7200000000003</v>
      </c>
      <c r="BN742">
        <f t="shared" si="168"/>
        <v>670.76900000000001</v>
      </c>
      <c r="BO742">
        <f>IF(COUNTIFS($BL$2:$BL742,$BL742,$O$2:$O742,$O742,$G$2:$G742,$G742)=1,_xlfn.MAXIFS($BO$2:$BO741,$O$2:$O741,$O742,$G$2:$G741,$G742)+1,_xlfn.MAXIFS($BO$2:$BO741,$O$2:$O741,$O742,$G$2:$G741,$G742))</f>
        <v>4</v>
      </c>
      <c r="BP742">
        <f t="shared" si="169"/>
        <v>1029.8080000000002</v>
      </c>
      <c r="BQ742">
        <f t="shared" si="170"/>
        <v>257.03999999999996</v>
      </c>
      <c r="BR742">
        <f t="shared" si="171"/>
        <v>315.79200000000003</v>
      </c>
      <c r="BS742">
        <f t="shared" si="172"/>
        <v>452.88</v>
      </c>
      <c r="BT742">
        <f t="shared" si="173"/>
        <v>22.032000000000004</v>
      </c>
      <c r="BU742">
        <f t="shared" si="174"/>
        <v>0</v>
      </c>
      <c r="BV742">
        <f t="shared" si="175"/>
        <v>0</v>
      </c>
      <c r="BW742">
        <f t="shared" si="176"/>
        <v>2077.5520000000006</v>
      </c>
      <c r="BX742">
        <f t="shared" si="177"/>
        <v>7890</v>
      </c>
      <c r="BY742" t="str">
        <f t="shared" si="178"/>
        <v>직행1</v>
      </c>
      <c r="BZ742">
        <f t="shared" si="179"/>
        <v>1</v>
      </c>
    </row>
    <row r="743" spans="1:78" x14ac:dyDescent="0.3">
      <c r="A743" s="32">
        <f t="shared" ref="A743:A806" si="180">DATE(YEAR(B743),MONTH(B743),DAY(B743))</f>
        <v>45823</v>
      </c>
      <c r="B743" s="1">
        <v>45823.784525462965</v>
      </c>
      <c r="C743" t="s">
        <v>60</v>
      </c>
      <c r="D743" t="s">
        <v>60</v>
      </c>
      <c r="E743" t="s">
        <v>60</v>
      </c>
      <c r="F743" t="s">
        <v>61</v>
      </c>
      <c r="G743" t="s">
        <v>62</v>
      </c>
      <c r="H743" t="s">
        <v>63</v>
      </c>
      <c r="I743" t="s">
        <v>82</v>
      </c>
      <c r="J743" t="s">
        <v>65</v>
      </c>
      <c r="K743" t="s">
        <v>66</v>
      </c>
      <c r="L743">
        <v>18</v>
      </c>
      <c r="M743">
        <v>8</v>
      </c>
      <c r="N743">
        <v>168</v>
      </c>
      <c r="O743">
        <v>7890</v>
      </c>
      <c r="P743" t="s">
        <v>250</v>
      </c>
      <c r="Q743" s="1">
        <v>45786.607561261575</v>
      </c>
      <c r="R743">
        <v>34.752000000000002</v>
      </c>
      <c r="S743">
        <v>11.91</v>
      </c>
      <c r="T743">
        <v>2.9180000000000001</v>
      </c>
      <c r="U743">
        <v>2766</v>
      </c>
      <c r="V743">
        <v>21</v>
      </c>
      <c r="W743">
        <v>327</v>
      </c>
      <c r="X743">
        <v>495</v>
      </c>
      <c r="Y743">
        <v>2</v>
      </c>
      <c r="Z743">
        <v>31</v>
      </c>
      <c r="AA743">
        <v>0</v>
      </c>
      <c r="AB743">
        <v>0</v>
      </c>
      <c r="AC743">
        <v>93</v>
      </c>
      <c r="AD743">
        <v>45.23</v>
      </c>
      <c r="AE743">
        <v>51.739924000000002</v>
      </c>
      <c r="AF743">
        <v>96.3</v>
      </c>
      <c r="AG743">
        <v>1.1000000000000001</v>
      </c>
      <c r="AH743">
        <v>1.1000000000000001</v>
      </c>
      <c r="AI743">
        <v>1.2</v>
      </c>
      <c r="AJ743">
        <v>0.3</v>
      </c>
      <c r="AK743">
        <v>0</v>
      </c>
      <c r="AL743">
        <v>0</v>
      </c>
      <c r="AM743">
        <v>2.56</v>
      </c>
      <c r="AN743">
        <v>53.628</v>
      </c>
      <c r="AO743">
        <v>0.75900000000000001</v>
      </c>
      <c r="AP743">
        <v>11.821999999999999</v>
      </c>
      <c r="AQ743">
        <v>0.115</v>
      </c>
      <c r="AR743">
        <v>5.7549999999999999</v>
      </c>
      <c r="AS743">
        <v>89.203000000000003</v>
      </c>
      <c r="AT743">
        <v>43.335000000000001</v>
      </c>
      <c r="AU743">
        <v>0.495</v>
      </c>
      <c r="AV743">
        <v>0.495</v>
      </c>
      <c r="AW743">
        <v>0.54</v>
      </c>
      <c r="AX743">
        <v>0.13500000000000001</v>
      </c>
      <c r="AY743">
        <v>0</v>
      </c>
      <c r="AZ743">
        <v>0</v>
      </c>
      <c r="BA743">
        <v>339</v>
      </c>
      <c r="BB743">
        <v>0</v>
      </c>
      <c r="BC743" t="s">
        <v>74</v>
      </c>
      <c r="BD743">
        <v>0</v>
      </c>
      <c r="BE743" t="s">
        <v>68</v>
      </c>
      <c r="BF743" t="s">
        <v>75</v>
      </c>
      <c r="BG743">
        <v>1.1399999999999999</v>
      </c>
      <c r="BH743">
        <v>0</v>
      </c>
      <c r="BI743" s="1">
        <v>45824.35942306713</v>
      </c>
      <c r="BJ743">
        <v>3.6</v>
      </c>
      <c r="BK743">
        <v>0.8105</v>
      </c>
      <c r="BL743" s="36">
        <f>HLOOKUP($A743,차량별코스!$E$1:$AZ$20,_xlfn.XLOOKUP(탕데이터!$I743,차량별코스!$D$2:$D$20,차량별코스!$A$2:$A$20),0)</f>
        <v>1</v>
      </c>
      <c r="BM743">
        <f t="shared" si="167"/>
        <v>2773.7200000000003</v>
      </c>
      <c r="BN743">
        <f t="shared" si="168"/>
        <v>670.76900000000001</v>
      </c>
      <c r="BO743">
        <f>IF(COUNTIFS($BL$2:$BL743,$BL743,$O$2:$O743,$O743,$G$2:$G743,$G743)=1,_xlfn.MAXIFS($BO$2:$BO742,$O$2:$O742,$O743,$G$2:$G742,$G743)+1,_xlfn.MAXIFS($BO$2:$BO742,$O$2:$O742,$O743,$G$2:$G742,$G743))</f>
        <v>4</v>
      </c>
      <c r="BP743">
        <f t="shared" si="169"/>
        <v>2315.6579999999999</v>
      </c>
      <c r="BQ743">
        <f t="shared" si="170"/>
        <v>30.426000000000002</v>
      </c>
      <c r="BR743">
        <f t="shared" si="171"/>
        <v>30.426000000000002</v>
      </c>
      <c r="BS743">
        <f t="shared" si="172"/>
        <v>33.192</v>
      </c>
      <c r="BT743">
        <f t="shared" si="173"/>
        <v>8.298</v>
      </c>
      <c r="BU743">
        <f t="shared" si="174"/>
        <v>0</v>
      </c>
      <c r="BV743">
        <f t="shared" si="175"/>
        <v>0</v>
      </c>
      <c r="BW743">
        <f t="shared" si="176"/>
        <v>2417.9999999999995</v>
      </c>
      <c r="BX743">
        <f t="shared" si="177"/>
        <v>7890</v>
      </c>
      <c r="BY743" t="str">
        <f t="shared" si="178"/>
        <v>직행1</v>
      </c>
      <c r="BZ743">
        <f t="shared" si="179"/>
        <v>1</v>
      </c>
    </row>
    <row r="744" spans="1:78" x14ac:dyDescent="0.3">
      <c r="A744" s="32">
        <f t="shared" si="180"/>
        <v>45823</v>
      </c>
      <c r="B744" s="1">
        <v>45823.819733796299</v>
      </c>
      <c r="C744" t="s">
        <v>60</v>
      </c>
      <c r="D744" t="s">
        <v>60</v>
      </c>
      <c r="E744" t="s">
        <v>60</v>
      </c>
      <c r="F744" t="s">
        <v>61</v>
      </c>
      <c r="G744" t="s">
        <v>62</v>
      </c>
      <c r="H744" t="s">
        <v>63</v>
      </c>
      <c r="I744" t="s">
        <v>82</v>
      </c>
      <c r="J744" t="s">
        <v>65</v>
      </c>
      <c r="K744" t="s">
        <v>66</v>
      </c>
      <c r="L744">
        <v>18</v>
      </c>
      <c r="M744">
        <v>8</v>
      </c>
      <c r="N744">
        <v>168</v>
      </c>
      <c r="O744">
        <v>7890</v>
      </c>
      <c r="P744" t="s">
        <v>250</v>
      </c>
      <c r="Q744" s="1">
        <v>45786.607561261575</v>
      </c>
      <c r="R744">
        <v>40.427</v>
      </c>
      <c r="S744">
        <v>12.622</v>
      </c>
      <c r="T744">
        <v>3.2029999999999998</v>
      </c>
      <c r="U744">
        <v>3532</v>
      </c>
      <c r="V744">
        <v>14</v>
      </c>
      <c r="W744">
        <v>503</v>
      </c>
      <c r="X744">
        <v>741</v>
      </c>
      <c r="Y744">
        <v>1</v>
      </c>
      <c r="Z744">
        <v>3</v>
      </c>
      <c r="AA744">
        <v>0</v>
      </c>
      <c r="AB744">
        <v>0</v>
      </c>
      <c r="AC744">
        <v>91</v>
      </c>
      <c r="AD744">
        <v>41.21</v>
      </c>
      <c r="AE744">
        <v>48.270986999999998</v>
      </c>
      <c r="AF744">
        <v>95.2</v>
      </c>
      <c r="AG744">
        <v>1</v>
      </c>
      <c r="AH744">
        <v>1.9</v>
      </c>
      <c r="AI744">
        <v>1.5</v>
      </c>
      <c r="AJ744">
        <v>0.4</v>
      </c>
      <c r="AK744">
        <v>0</v>
      </c>
      <c r="AL744">
        <v>0</v>
      </c>
      <c r="AM744">
        <v>2.81</v>
      </c>
      <c r="AN744">
        <v>44.545000000000002</v>
      </c>
      <c r="AO744">
        <v>0.39600000000000002</v>
      </c>
      <c r="AP744">
        <v>14.241</v>
      </c>
      <c r="AQ744">
        <v>0.17299999999999999</v>
      </c>
      <c r="AR744">
        <v>2.4740000000000002</v>
      </c>
      <c r="AS744">
        <v>7.4210000000000003</v>
      </c>
      <c r="AT744">
        <v>55.533000000000001</v>
      </c>
      <c r="AU744">
        <v>0.58299999999999996</v>
      </c>
      <c r="AV744">
        <v>1.1080000000000001</v>
      </c>
      <c r="AW744">
        <v>0.875</v>
      </c>
      <c r="AX744">
        <v>0.23300000000000001</v>
      </c>
      <c r="AY744">
        <v>0</v>
      </c>
      <c r="AZ744">
        <v>0</v>
      </c>
      <c r="BA744">
        <v>387</v>
      </c>
      <c r="BB744">
        <v>0</v>
      </c>
      <c r="BC744" t="s">
        <v>74</v>
      </c>
      <c r="BD744">
        <v>0</v>
      </c>
      <c r="BE744" t="s">
        <v>68</v>
      </c>
      <c r="BF744" t="s">
        <v>75</v>
      </c>
      <c r="BG744">
        <v>1.1399999999999999</v>
      </c>
      <c r="BH744">
        <v>0</v>
      </c>
      <c r="BI744" s="1">
        <v>45824.35942306713</v>
      </c>
      <c r="BJ744">
        <v>3.6</v>
      </c>
      <c r="BK744">
        <v>0.88970000000000005</v>
      </c>
      <c r="BL744" s="36">
        <f>HLOOKUP($A744,차량별코스!$E$1:$AZ$20,_xlfn.XLOOKUP(탕데이터!$I744,차량별코스!$D$2:$D$20,차량별코스!$A$2:$A$20),0)</f>
        <v>1</v>
      </c>
      <c r="BM744">
        <f t="shared" si="167"/>
        <v>2773.7200000000003</v>
      </c>
      <c r="BN744">
        <f t="shared" si="168"/>
        <v>670.76900000000001</v>
      </c>
      <c r="BO744">
        <f>IF(COUNTIFS($BL$2:$BL744,$BL744,$O$2:$O744,$O744,$G$2:$G744,$G744)=1,_xlfn.MAXIFS($BO$2:$BO743,$O$2:$O743,$O744,$G$2:$G743,$G744)+1,_xlfn.MAXIFS($BO$2:$BO743,$O$2:$O743,$O744,$G$2:$G743,$G744))</f>
        <v>4</v>
      </c>
      <c r="BP744">
        <f t="shared" si="169"/>
        <v>2845.4640000000004</v>
      </c>
      <c r="BQ744">
        <f t="shared" si="170"/>
        <v>35.32</v>
      </c>
      <c r="BR744">
        <f t="shared" si="171"/>
        <v>67.108000000000004</v>
      </c>
      <c r="BS744">
        <f t="shared" si="172"/>
        <v>52.98</v>
      </c>
      <c r="BT744">
        <f t="shared" si="173"/>
        <v>14.128</v>
      </c>
      <c r="BU744">
        <f t="shared" si="174"/>
        <v>0</v>
      </c>
      <c r="BV744">
        <f t="shared" si="175"/>
        <v>0</v>
      </c>
      <c r="BW744">
        <f t="shared" si="176"/>
        <v>3015.0000000000009</v>
      </c>
      <c r="BX744">
        <f t="shared" si="177"/>
        <v>7890</v>
      </c>
      <c r="BY744" t="str">
        <f t="shared" si="178"/>
        <v>직행1</v>
      </c>
      <c r="BZ744">
        <f t="shared" si="179"/>
        <v>1</v>
      </c>
    </row>
    <row r="745" spans="1:78" x14ac:dyDescent="0.3">
      <c r="A745" s="32">
        <f t="shared" si="180"/>
        <v>45824</v>
      </c>
      <c r="B745" s="1">
        <v>45824.3046412037</v>
      </c>
      <c r="C745" t="s">
        <v>60</v>
      </c>
      <c r="D745" t="s">
        <v>60</v>
      </c>
      <c r="E745" t="s">
        <v>60</v>
      </c>
      <c r="F745" t="s">
        <v>61</v>
      </c>
      <c r="G745" t="s">
        <v>62</v>
      </c>
      <c r="H745" t="s">
        <v>63</v>
      </c>
      <c r="I745" t="s">
        <v>82</v>
      </c>
      <c r="J745" t="s">
        <v>65</v>
      </c>
      <c r="K745" t="s">
        <v>66</v>
      </c>
      <c r="L745">
        <v>18</v>
      </c>
      <c r="M745">
        <v>8</v>
      </c>
      <c r="N745">
        <v>168</v>
      </c>
      <c r="O745">
        <v>7890</v>
      </c>
      <c r="P745" t="s">
        <v>250</v>
      </c>
      <c r="Q745" s="1">
        <v>45786.607561261575</v>
      </c>
      <c r="R745">
        <v>39.533999999999999</v>
      </c>
      <c r="S745">
        <v>15.141</v>
      </c>
      <c r="T745">
        <v>2.6110000000000002</v>
      </c>
      <c r="U745">
        <v>4671</v>
      </c>
      <c r="V745">
        <v>75</v>
      </c>
      <c r="W745">
        <v>1252</v>
      </c>
      <c r="X745">
        <v>675</v>
      </c>
      <c r="Y745">
        <v>0</v>
      </c>
      <c r="Z745">
        <v>4</v>
      </c>
      <c r="AA745">
        <v>0</v>
      </c>
      <c r="AB745">
        <v>0</v>
      </c>
      <c r="AC745">
        <v>94</v>
      </c>
      <c r="AD745">
        <v>30.47</v>
      </c>
      <c r="AE745">
        <v>42.560474999999997</v>
      </c>
      <c r="AF745">
        <v>96.1</v>
      </c>
      <c r="AG745">
        <v>1.2</v>
      </c>
      <c r="AH745">
        <v>1.5</v>
      </c>
      <c r="AI745">
        <v>0.9</v>
      </c>
      <c r="AJ745">
        <v>0.3</v>
      </c>
      <c r="AK745">
        <v>0</v>
      </c>
      <c r="AL745">
        <v>0</v>
      </c>
      <c r="AM745">
        <v>2.29</v>
      </c>
      <c r="AN745">
        <v>48.872999999999998</v>
      </c>
      <c r="AO745">
        <v>1.6060000000000001</v>
      </c>
      <c r="AP745">
        <v>26.803999999999998</v>
      </c>
      <c r="AQ745">
        <v>0.152</v>
      </c>
      <c r="AR745">
        <v>0</v>
      </c>
      <c r="AS745">
        <v>10.118</v>
      </c>
      <c r="AT745">
        <v>73.677000000000007</v>
      </c>
      <c r="AU745">
        <v>0.92</v>
      </c>
      <c r="AV745">
        <v>1.1499999999999999</v>
      </c>
      <c r="AW745">
        <v>0.69</v>
      </c>
      <c r="AX745">
        <v>0.23</v>
      </c>
      <c r="AY745">
        <v>0</v>
      </c>
      <c r="AZ745">
        <v>0</v>
      </c>
      <c r="BA745">
        <v>373</v>
      </c>
      <c r="BB745">
        <v>0</v>
      </c>
      <c r="BC745" t="s">
        <v>74</v>
      </c>
      <c r="BD745">
        <v>0</v>
      </c>
      <c r="BE745" t="s">
        <v>68</v>
      </c>
      <c r="BF745" t="s">
        <v>75</v>
      </c>
      <c r="BG745">
        <v>1.1399999999999999</v>
      </c>
      <c r="BH745">
        <v>0</v>
      </c>
      <c r="BI745" s="1">
        <v>45824.35942306713</v>
      </c>
      <c r="BJ745">
        <v>3.6</v>
      </c>
      <c r="BK745">
        <v>0.72529999999999994</v>
      </c>
      <c r="BL745" s="36">
        <f>HLOOKUP($A745,차량별코스!$E$1:$AZ$20,_xlfn.XLOOKUP(탕데이터!$I745,차량별코스!$D$2:$D$20,차량별코스!$A$2:$A$20),0)</f>
        <v>2</v>
      </c>
      <c r="BM745">
        <f t="shared" si="167"/>
        <v>2773.7200000000003</v>
      </c>
      <c r="BN745">
        <f t="shared" si="168"/>
        <v>39.533999999999999</v>
      </c>
      <c r="BO745">
        <f>IF(COUNTIFS($BL$2:$BL745,$BL745,$O$2:$O745,$O745,$G$2:$G745,$G745)=1,_xlfn.MAXIFS($BO$2:$BO744,$O$2:$O744,$O745,$G$2:$G744,$G745)+1,_xlfn.MAXIFS($BO$2:$BO744,$O$2:$O744,$O745,$G$2:$G744,$G745))</f>
        <v>5</v>
      </c>
      <c r="BP745">
        <f t="shared" si="169"/>
        <v>3161.8310000000001</v>
      </c>
      <c r="BQ745">
        <f t="shared" si="170"/>
        <v>56.052</v>
      </c>
      <c r="BR745">
        <f t="shared" si="171"/>
        <v>70.064999999999998</v>
      </c>
      <c r="BS745">
        <f t="shared" si="172"/>
        <v>42.039000000000001</v>
      </c>
      <c r="BT745">
        <f t="shared" si="173"/>
        <v>14.013</v>
      </c>
      <c r="BU745">
        <f t="shared" si="174"/>
        <v>0</v>
      </c>
      <c r="BV745">
        <f t="shared" si="175"/>
        <v>0</v>
      </c>
      <c r="BW745">
        <f t="shared" si="176"/>
        <v>3344.0000000000005</v>
      </c>
      <c r="BX745">
        <f t="shared" si="177"/>
        <v>7890</v>
      </c>
      <c r="BY745" t="str">
        <f t="shared" si="178"/>
        <v>직행1</v>
      </c>
      <c r="BZ745">
        <f t="shared" si="179"/>
        <v>2</v>
      </c>
    </row>
    <row r="746" spans="1:78" hidden="1" x14ac:dyDescent="0.3">
      <c r="A746" s="32">
        <f t="shared" si="180"/>
        <v>45809</v>
      </c>
      <c r="B746" s="1">
        <v>45809.318576388891</v>
      </c>
      <c r="C746" t="s">
        <v>60</v>
      </c>
      <c r="D746" t="s">
        <v>60</v>
      </c>
      <c r="E746" t="s">
        <v>60</v>
      </c>
      <c r="F746" t="s">
        <v>61</v>
      </c>
      <c r="G746" t="s">
        <v>62</v>
      </c>
      <c r="H746" t="s">
        <v>63</v>
      </c>
      <c r="I746" t="s">
        <v>83</v>
      </c>
      <c r="J746" t="s">
        <v>65</v>
      </c>
      <c r="K746" t="s">
        <v>66</v>
      </c>
      <c r="L746">
        <v>18</v>
      </c>
      <c r="M746">
        <v>8</v>
      </c>
      <c r="N746">
        <v>168</v>
      </c>
      <c r="O746">
        <v>0</v>
      </c>
      <c r="P746" t="s">
        <v>60</v>
      </c>
      <c r="Q746" t="s">
        <v>60</v>
      </c>
      <c r="R746">
        <v>17.425999999999998</v>
      </c>
      <c r="S746">
        <v>5.0789999999999997</v>
      </c>
      <c r="T746">
        <v>3.431</v>
      </c>
      <c r="U746">
        <v>1389</v>
      </c>
      <c r="V746">
        <v>79</v>
      </c>
      <c r="W746">
        <v>172</v>
      </c>
      <c r="X746">
        <v>540</v>
      </c>
      <c r="Y746">
        <v>0</v>
      </c>
      <c r="Z746">
        <v>2</v>
      </c>
      <c r="AA746">
        <v>0</v>
      </c>
      <c r="AB746">
        <v>0</v>
      </c>
      <c r="AC746">
        <v>95</v>
      </c>
      <c r="AD746">
        <v>45.16</v>
      </c>
      <c r="AE746">
        <v>55.126030999999998</v>
      </c>
      <c r="AF746">
        <v>98.1</v>
      </c>
      <c r="AG746">
        <v>0.3</v>
      </c>
      <c r="AH746">
        <v>0.5</v>
      </c>
      <c r="AI746">
        <v>0.6</v>
      </c>
      <c r="AJ746">
        <v>0.5</v>
      </c>
      <c r="AK746">
        <v>0</v>
      </c>
      <c r="AL746">
        <v>0</v>
      </c>
      <c r="AM746">
        <v>3.01</v>
      </c>
      <c r="AN746">
        <v>47.924999999999997</v>
      </c>
      <c r="AO746">
        <v>5.6870000000000003</v>
      </c>
      <c r="AP746">
        <v>12.382999999999999</v>
      </c>
      <c r="AQ746">
        <v>0.28699999999999998</v>
      </c>
      <c r="AR746">
        <v>0</v>
      </c>
      <c r="AS746">
        <v>11.477</v>
      </c>
      <c r="AT746">
        <v>21.254999999999999</v>
      </c>
      <c r="AU746">
        <v>6.5000000000000002E-2</v>
      </c>
      <c r="AV746">
        <v>0.108</v>
      </c>
      <c r="AW746">
        <v>0.13</v>
      </c>
      <c r="AX746">
        <v>0.108</v>
      </c>
      <c r="AY746">
        <v>0</v>
      </c>
      <c r="AZ746">
        <v>0</v>
      </c>
      <c r="BA746">
        <v>160</v>
      </c>
      <c r="BB746">
        <v>0</v>
      </c>
      <c r="BC746" t="s">
        <v>74</v>
      </c>
      <c r="BD746">
        <v>0</v>
      </c>
      <c r="BE746" t="s">
        <v>68</v>
      </c>
      <c r="BF746" t="s">
        <v>75</v>
      </c>
      <c r="BG746">
        <v>1.1399999999999999</v>
      </c>
      <c r="BH746">
        <v>0</v>
      </c>
      <c r="BI746" s="1">
        <v>45824.332168749999</v>
      </c>
      <c r="BJ746">
        <v>3.6</v>
      </c>
      <c r="BK746">
        <v>0.95309999999999995</v>
      </c>
      <c r="BL746" s="36">
        <f>HLOOKUP($A746,차량별코스!$E$1:$AZ$20,_xlfn.XLOOKUP(탕데이터!$I746,차량별코스!$D$2:$D$20,차량별코스!$A$2:$A$20),0)</f>
        <v>11</v>
      </c>
      <c r="BM746">
        <f t="shared" si="167"/>
        <v>119.709</v>
      </c>
      <c r="BN746">
        <f t="shared" si="168"/>
        <v>119.709</v>
      </c>
      <c r="BO746">
        <f>IF(COUNTIFS($BL$2:$BL746,$BL746,$O$2:$O746,$O746,$G$2:$G746,$G746)=1,_xlfn.MAXIFS($BO$2:$BO745,$O$2:$O745,$O746,$G$2:$G745,$G746)+1,_xlfn.MAXIFS($BO$2:$BO745,$O$2:$O745,$O746,$G$2:$G745,$G746))</f>
        <v>3</v>
      </c>
      <c r="BP746">
        <f t="shared" si="169"/>
        <v>1111.6089999999999</v>
      </c>
      <c r="BQ746">
        <f t="shared" si="170"/>
        <v>4.1669999999999998</v>
      </c>
      <c r="BR746">
        <f t="shared" si="171"/>
        <v>6.9450000000000003</v>
      </c>
      <c r="BS746">
        <f t="shared" si="172"/>
        <v>8.3339999999999996</v>
      </c>
      <c r="BT746">
        <f t="shared" si="173"/>
        <v>6.9450000000000003</v>
      </c>
      <c r="BU746">
        <f t="shared" si="174"/>
        <v>0</v>
      </c>
      <c r="BV746">
        <f t="shared" si="175"/>
        <v>0</v>
      </c>
      <c r="BW746">
        <f t="shared" si="176"/>
        <v>1137.9999999999998</v>
      </c>
      <c r="BX746">
        <f t="shared" si="177"/>
        <v>0</v>
      </c>
      <c r="BY746" t="str">
        <f t="shared" si="178"/>
        <v>직행1</v>
      </c>
      <c r="BZ746">
        <f t="shared" si="179"/>
        <v>11</v>
      </c>
    </row>
    <row r="747" spans="1:78" hidden="1" x14ac:dyDescent="0.3">
      <c r="A747" s="32">
        <f t="shared" si="180"/>
        <v>45809</v>
      </c>
      <c r="B747" s="1">
        <v>45809.339039351849</v>
      </c>
      <c r="C747" t="s">
        <v>60</v>
      </c>
      <c r="D747" t="s">
        <v>60</v>
      </c>
      <c r="E747" t="s">
        <v>60</v>
      </c>
      <c r="F747" t="s">
        <v>61</v>
      </c>
      <c r="G747" t="s">
        <v>62</v>
      </c>
      <c r="H747" t="s">
        <v>63</v>
      </c>
      <c r="I747" t="s">
        <v>83</v>
      </c>
      <c r="J747" t="s">
        <v>65</v>
      </c>
      <c r="K747" t="s">
        <v>66</v>
      </c>
      <c r="L747">
        <v>18</v>
      </c>
      <c r="M747">
        <v>8</v>
      </c>
      <c r="N747">
        <v>168</v>
      </c>
      <c r="O747">
        <v>0</v>
      </c>
      <c r="P747" t="s">
        <v>60</v>
      </c>
      <c r="Q747" t="s">
        <v>60</v>
      </c>
      <c r="R747">
        <v>30.038</v>
      </c>
      <c r="S747">
        <v>9.2140000000000004</v>
      </c>
      <c r="T747">
        <v>3.26</v>
      </c>
      <c r="U747">
        <v>2462</v>
      </c>
      <c r="V747">
        <v>124</v>
      </c>
      <c r="W747">
        <v>268</v>
      </c>
      <c r="X747">
        <v>1253</v>
      </c>
      <c r="Y747">
        <v>1</v>
      </c>
      <c r="Z747">
        <v>14</v>
      </c>
      <c r="AA747">
        <v>0</v>
      </c>
      <c r="AB747">
        <v>0</v>
      </c>
      <c r="AC747">
        <v>103</v>
      </c>
      <c r="AD747">
        <v>43.92</v>
      </c>
      <c r="AE747">
        <v>52.24</v>
      </c>
      <c r="AF747">
        <v>96.2</v>
      </c>
      <c r="AG747">
        <v>0.8</v>
      </c>
      <c r="AH747">
        <v>1.2</v>
      </c>
      <c r="AI747">
        <v>1.1000000000000001</v>
      </c>
      <c r="AJ747">
        <v>0.6</v>
      </c>
      <c r="AK747">
        <v>0</v>
      </c>
      <c r="AL747">
        <v>0</v>
      </c>
      <c r="AM747">
        <v>2.86</v>
      </c>
      <c r="AN747">
        <v>47.710999999999999</v>
      </c>
      <c r="AO747">
        <v>5.0359999999999996</v>
      </c>
      <c r="AP747">
        <v>10.885</v>
      </c>
      <c r="AQ747">
        <v>0.39900000000000002</v>
      </c>
      <c r="AR747">
        <v>3.3290000000000002</v>
      </c>
      <c r="AS747">
        <v>46.607999999999997</v>
      </c>
      <c r="AT747">
        <v>38.479999999999997</v>
      </c>
      <c r="AU747">
        <v>0.32</v>
      </c>
      <c r="AV747">
        <v>0.48</v>
      </c>
      <c r="AW747">
        <v>0.44</v>
      </c>
      <c r="AX747">
        <v>0.24</v>
      </c>
      <c r="AY747">
        <v>0</v>
      </c>
      <c r="AZ747">
        <v>0</v>
      </c>
      <c r="BA747">
        <v>290</v>
      </c>
      <c r="BB747">
        <v>0</v>
      </c>
      <c r="BC747" t="s">
        <v>74</v>
      </c>
      <c r="BD747">
        <v>0</v>
      </c>
      <c r="BE747" t="s">
        <v>68</v>
      </c>
      <c r="BF747" t="s">
        <v>75</v>
      </c>
      <c r="BG747">
        <v>1.1399999999999999</v>
      </c>
      <c r="BH747">
        <v>0</v>
      </c>
      <c r="BI747" s="1">
        <v>45824.332168749999</v>
      </c>
      <c r="BJ747">
        <v>3.6</v>
      </c>
      <c r="BK747">
        <v>0.90559999999999996</v>
      </c>
      <c r="BL747" s="36">
        <f>HLOOKUP($A747,차량별코스!$E$1:$AZ$20,_xlfn.XLOOKUP(탕데이터!$I747,차량별코스!$D$2:$D$20,차량별코스!$A$2:$A$20),0)</f>
        <v>11</v>
      </c>
      <c r="BM747">
        <f t="shared" si="167"/>
        <v>119.709</v>
      </c>
      <c r="BN747">
        <f t="shared" si="168"/>
        <v>119.709</v>
      </c>
      <c r="BO747">
        <f>IF(COUNTIFS($BL$2:$BL747,$BL747,$O$2:$O747,$O747,$G$2:$G747,$G747)=1,_xlfn.MAXIFS($BO$2:$BO746,$O$2:$O746,$O747,$G$2:$G746,$G747)+1,_xlfn.MAXIFS($BO$2:$BO746,$O$2:$O746,$O747,$G$2:$G746,$G747))</f>
        <v>3</v>
      </c>
      <c r="BP747">
        <f t="shared" si="169"/>
        <v>1976.4440000000004</v>
      </c>
      <c r="BQ747">
        <f t="shared" si="170"/>
        <v>19.696000000000002</v>
      </c>
      <c r="BR747">
        <f t="shared" si="171"/>
        <v>29.544</v>
      </c>
      <c r="BS747">
        <f t="shared" si="172"/>
        <v>27.082000000000004</v>
      </c>
      <c r="BT747">
        <f t="shared" si="173"/>
        <v>14.772</v>
      </c>
      <c r="BU747">
        <f t="shared" si="174"/>
        <v>0</v>
      </c>
      <c r="BV747">
        <f t="shared" si="175"/>
        <v>0</v>
      </c>
      <c r="BW747">
        <f t="shared" si="176"/>
        <v>2067.5380000000005</v>
      </c>
      <c r="BX747">
        <f t="shared" si="177"/>
        <v>0</v>
      </c>
      <c r="BY747" t="str">
        <f t="shared" si="178"/>
        <v>직행1</v>
      </c>
      <c r="BZ747">
        <f t="shared" si="179"/>
        <v>11</v>
      </c>
    </row>
    <row r="748" spans="1:78" hidden="1" x14ac:dyDescent="0.3">
      <c r="A748" s="32">
        <f t="shared" si="180"/>
        <v>45809</v>
      </c>
      <c r="B748" s="1">
        <v>45809.374062499999</v>
      </c>
      <c r="C748" t="s">
        <v>60</v>
      </c>
      <c r="D748" t="s">
        <v>60</v>
      </c>
      <c r="E748" t="s">
        <v>60</v>
      </c>
      <c r="F748" t="s">
        <v>61</v>
      </c>
      <c r="G748" t="s">
        <v>62</v>
      </c>
      <c r="H748" t="s">
        <v>63</v>
      </c>
      <c r="I748" t="s">
        <v>83</v>
      </c>
      <c r="J748" t="s">
        <v>65</v>
      </c>
      <c r="K748" t="s">
        <v>66</v>
      </c>
      <c r="L748">
        <v>18</v>
      </c>
      <c r="M748">
        <v>8</v>
      </c>
      <c r="N748">
        <v>168</v>
      </c>
      <c r="O748">
        <v>0</v>
      </c>
      <c r="P748" t="s">
        <v>60</v>
      </c>
      <c r="Q748" t="s">
        <v>60</v>
      </c>
      <c r="R748">
        <v>54.628</v>
      </c>
      <c r="S748">
        <v>18.942</v>
      </c>
      <c r="T748">
        <v>2.8839999999999999</v>
      </c>
      <c r="U748">
        <v>4490</v>
      </c>
      <c r="V748">
        <v>76</v>
      </c>
      <c r="W748">
        <v>942</v>
      </c>
      <c r="X748">
        <v>1618</v>
      </c>
      <c r="Y748">
        <v>0</v>
      </c>
      <c r="Z748">
        <v>25</v>
      </c>
      <c r="AA748">
        <v>0</v>
      </c>
      <c r="AB748">
        <v>0</v>
      </c>
      <c r="AC748">
        <v>102</v>
      </c>
      <c r="AD748">
        <v>43.8</v>
      </c>
      <c r="AE748">
        <v>56.641902000000002</v>
      </c>
      <c r="AF748">
        <v>93.4</v>
      </c>
      <c r="AG748">
        <v>1.4</v>
      </c>
      <c r="AH748">
        <v>1.8</v>
      </c>
      <c r="AI748">
        <v>1.5</v>
      </c>
      <c r="AJ748">
        <v>1.9</v>
      </c>
      <c r="AK748">
        <v>0</v>
      </c>
      <c r="AL748">
        <v>0</v>
      </c>
      <c r="AM748">
        <v>2.5299999999999998</v>
      </c>
      <c r="AN748">
        <v>60.246000000000002</v>
      </c>
      <c r="AO748">
        <v>1.6930000000000001</v>
      </c>
      <c r="AP748">
        <v>20.98</v>
      </c>
      <c r="AQ748">
        <v>0.29299999999999998</v>
      </c>
      <c r="AR748">
        <v>0</v>
      </c>
      <c r="AS748">
        <v>45.764000000000003</v>
      </c>
      <c r="AT748">
        <v>68.492999999999995</v>
      </c>
      <c r="AU748">
        <v>1.0269999999999999</v>
      </c>
      <c r="AV748">
        <v>1.32</v>
      </c>
      <c r="AW748">
        <v>1.1000000000000001</v>
      </c>
      <c r="AX748">
        <v>1.393</v>
      </c>
      <c r="AY748">
        <v>0</v>
      </c>
      <c r="AZ748">
        <v>0</v>
      </c>
      <c r="BA748">
        <v>538</v>
      </c>
      <c r="BB748">
        <v>0</v>
      </c>
      <c r="BC748" t="s">
        <v>74</v>
      </c>
      <c r="BD748">
        <v>0</v>
      </c>
      <c r="BE748" t="s">
        <v>68</v>
      </c>
      <c r="BF748" t="s">
        <v>75</v>
      </c>
      <c r="BG748">
        <v>1.1399999999999999</v>
      </c>
      <c r="BH748">
        <v>0</v>
      </c>
      <c r="BI748" s="1">
        <v>45824.332168749999</v>
      </c>
      <c r="BJ748">
        <v>3.6</v>
      </c>
      <c r="BK748">
        <v>0.80110000000000003</v>
      </c>
      <c r="BL748" s="36">
        <f>HLOOKUP($A748,차량별코스!$E$1:$AZ$20,_xlfn.XLOOKUP(탕데이터!$I748,차량별코스!$D$2:$D$20,차량별코스!$A$2:$A$20),0)</f>
        <v>11</v>
      </c>
      <c r="BM748">
        <f t="shared" si="167"/>
        <v>119.709</v>
      </c>
      <c r="BN748">
        <f t="shared" si="168"/>
        <v>119.709</v>
      </c>
      <c r="BO748">
        <f>IF(COUNTIFS($BL$2:$BL748,$BL748,$O$2:$O748,$O748,$G$2:$G748,$G748)=1,_xlfn.MAXIFS($BO$2:$BO747,$O$2:$O747,$O748,$G$2:$G747,$G748)+1,_xlfn.MAXIFS($BO$2:$BO747,$O$2:$O747,$O748,$G$2:$G747,$G748))</f>
        <v>3</v>
      </c>
      <c r="BP748">
        <f t="shared" si="169"/>
        <v>3175.66</v>
      </c>
      <c r="BQ748">
        <f t="shared" si="170"/>
        <v>62.859999999999992</v>
      </c>
      <c r="BR748">
        <f t="shared" si="171"/>
        <v>80.820000000000007</v>
      </c>
      <c r="BS748">
        <f t="shared" si="172"/>
        <v>67.349999999999994</v>
      </c>
      <c r="BT748">
        <f t="shared" si="173"/>
        <v>85.31</v>
      </c>
      <c r="BU748">
        <f t="shared" si="174"/>
        <v>0</v>
      </c>
      <c r="BV748">
        <f t="shared" si="175"/>
        <v>0</v>
      </c>
      <c r="BW748">
        <f t="shared" si="176"/>
        <v>3472</v>
      </c>
      <c r="BX748">
        <f t="shared" si="177"/>
        <v>0</v>
      </c>
      <c r="BY748" t="str">
        <f t="shared" si="178"/>
        <v>직행1</v>
      </c>
      <c r="BZ748">
        <f t="shared" si="179"/>
        <v>11</v>
      </c>
    </row>
    <row r="749" spans="1:78" hidden="1" x14ac:dyDescent="0.3">
      <c r="A749" s="32">
        <f t="shared" si="180"/>
        <v>45809</v>
      </c>
      <c r="B749" s="1">
        <v>45809.429571759261</v>
      </c>
      <c r="C749" t="s">
        <v>60</v>
      </c>
      <c r="D749" t="s">
        <v>60</v>
      </c>
      <c r="E749" t="s">
        <v>60</v>
      </c>
      <c r="F749" t="s">
        <v>61</v>
      </c>
      <c r="G749" t="s">
        <v>62</v>
      </c>
      <c r="H749" t="s">
        <v>63</v>
      </c>
      <c r="I749" t="s">
        <v>83</v>
      </c>
      <c r="J749" t="s">
        <v>65</v>
      </c>
      <c r="K749" t="s">
        <v>66</v>
      </c>
      <c r="L749">
        <v>18</v>
      </c>
      <c r="M749">
        <v>8</v>
      </c>
      <c r="N749">
        <v>168</v>
      </c>
      <c r="O749">
        <v>0</v>
      </c>
      <c r="P749" t="s">
        <v>60</v>
      </c>
      <c r="Q749" t="s">
        <v>60</v>
      </c>
      <c r="R749">
        <v>17.617000000000001</v>
      </c>
      <c r="S749">
        <v>7.8860000000000001</v>
      </c>
      <c r="T749">
        <v>2.234</v>
      </c>
      <c r="U749">
        <v>2363</v>
      </c>
      <c r="V749">
        <v>117</v>
      </c>
      <c r="W749">
        <v>738</v>
      </c>
      <c r="X749">
        <v>541</v>
      </c>
      <c r="Y749">
        <v>0</v>
      </c>
      <c r="Z749">
        <v>5</v>
      </c>
      <c r="AA749">
        <v>0</v>
      </c>
      <c r="AB749">
        <v>0</v>
      </c>
      <c r="AC749">
        <v>98</v>
      </c>
      <c r="AD749">
        <v>26.84</v>
      </c>
      <c r="AE749">
        <v>42.056587</v>
      </c>
      <c r="AF749">
        <v>98</v>
      </c>
      <c r="AG749">
        <v>0.6</v>
      </c>
      <c r="AH749">
        <v>0.7</v>
      </c>
      <c r="AI749">
        <v>0.4</v>
      </c>
      <c r="AJ749">
        <v>0.3</v>
      </c>
      <c r="AK749">
        <v>0</v>
      </c>
      <c r="AL749">
        <v>0</v>
      </c>
      <c r="AM749">
        <v>1.96</v>
      </c>
      <c r="AN749">
        <v>57.246000000000002</v>
      </c>
      <c r="AO749">
        <v>4.9509999999999996</v>
      </c>
      <c r="AP749">
        <v>31.231999999999999</v>
      </c>
      <c r="AQ749">
        <v>0.28399999999999997</v>
      </c>
      <c r="AR749">
        <v>0</v>
      </c>
      <c r="AS749">
        <v>28.382000000000001</v>
      </c>
      <c r="AT749">
        <v>37.567</v>
      </c>
      <c r="AU749">
        <v>0.23</v>
      </c>
      <c r="AV749">
        <v>0.26800000000000002</v>
      </c>
      <c r="AW749">
        <v>0.153</v>
      </c>
      <c r="AX749">
        <v>0.115</v>
      </c>
      <c r="AY749">
        <v>0</v>
      </c>
      <c r="AZ749">
        <v>0</v>
      </c>
      <c r="BA749">
        <v>163</v>
      </c>
      <c r="BB749">
        <v>0</v>
      </c>
      <c r="BC749" t="s">
        <v>74</v>
      </c>
      <c r="BD749">
        <v>0</v>
      </c>
      <c r="BE749" t="s">
        <v>68</v>
      </c>
      <c r="BF749" t="s">
        <v>75</v>
      </c>
      <c r="BG749">
        <v>1.1399999999999999</v>
      </c>
      <c r="BH749">
        <v>0</v>
      </c>
      <c r="BI749" s="1">
        <v>45824.332168749999</v>
      </c>
      <c r="BJ749">
        <v>3.6</v>
      </c>
      <c r="BK749">
        <v>0.62050000000000005</v>
      </c>
      <c r="BL749" s="36">
        <f>HLOOKUP($A749,차량별코스!$E$1:$AZ$20,_xlfn.XLOOKUP(탕데이터!$I749,차량별코스!$D$2:$D$20,차량별코스!$A$2:$A$20),0)</f>
        <v>11</v>
      </c>
      <c r="BM749">
        <f t="shared" si="167"/>
        <v>119.709</v>
      </c>
      <c r="BN749">
        <f t="shared" si="168"/>
        <v>119.709</v>
      </c>
      <c r="BO749">
        <f>IF(COUNTIFS($BL$2:$BL749,$BL749,$O$2:$O749,$O749,$G$2:$G749,$G749)=1,_xlfn.MAXIFS($BO$2:$BO748,$O$2:$O748,$O749,$G$2:$G748,$G749)+1,_xlfn.MAXIFS($BO$2:$BO748,$O$2:$O748,$O749,$G$2:$G748,$G749))</f>
        <v>3</v>
      </c>
      <c r="BP749">
        <f t="shared" si="169"/>
        <v>1460.7399999999998</v>
      </c>
      <c r="BQ749">
        <f t="shared" si="170"/>
        <v>14.178000000000001</v>
      </c>
      <c r="BR749">
        <f t="shared" si="171"/>
        <v>16.540999999999997</v>
      </c>
      <c r="BS749">
        <f t="shared" si="172"/>
        <v>9.452</v>
      </c>
      <c r="BT749">
        <f t="shared" si="173"/>
        <v>7.0890000000000004</v>
      </c>
      <c r="BU749">
        <f t="shared" si="174"/>
        <v>0</v>
      </c>
      <c r="BV749">
        <f t="shared" si="175"/>
        <v>0</v>
      </c>
      <c r="BW749">
        <f t="shared" si="176"/>
        <v>1507.9999999999998</v>
      </c>
      <c r="BX749">
        <f t="shared" si="177"/>
        <v>0</v>
      </c>
      <c r="BY749" t="str">
        <f t="shared" si="178"/>
        <v>직행1</v>
      </c>
      <c r="BZ749">
        <f t="shared" si="179"/>
        <v>11</v>
      </c>
    </row>
    <row r="750" spans="1:78" x14ac:dyDescent="0.3">
      <c r="A750" s="32">
        <f t="shared" si="180"/>
        <v>45809</v>
      </c>
      <c r="B750" s="1">
        <v>45809.470231481479</v>
      </c>
      <c r="C750" t="s">
        <v>60</v>
      </c>
      <c r="D750" t="s">
        <v>60</v>
      </c>
      <c r="E750" t="s">
        <v>60</v>
      </c>
      <c r="F750" t="s">
        <v>61</v>
      </c>
      <c r="G750" t="s">
        <v>62</v>
      </c>
      <c r="H750" t="s">
        <v>63</v>
      </c>
      <c r="I750" t="s">
        <v>83</v>
      </c>
      <c r="J750" t="s">
        <v>65</v>
      </c>
      <c r="K750" t="s">
        <v>66</v>
      </c>
      <c r="L750">
        <v>18</v>
      </c>
      <c r="M750">
        <v>8</v>
      </c>
      <c r="N750">
        <v>168</v>
      </c>
      <c r="O750">
        <v>4257</v>
      </c>
      <c r="P750" t="s">
        <v>251</v>
      </c>
      <c r="Q750" s="1">
        <v>45786.607561539349</v>
      </c>
      <c r="R750">
        <v>36.536000000000001</v>
      </c>
      <c r="S750">
        <v>11.051</v>
      </c>
      <c r="T750">
        <v>3.306</v>
      </c>
      <c r="U750">
        <v>2836</v>
      </c>
      <c r="V750">
        <v>178</v>
      </c>
      <c r="W750">
        <v>565</v>
      </c>
      <c r="X750">
        <v>960</v>
      </c>
      <c r="Y750">
        <v>0</v>
      </c>
      <c r="Z750">
        <v>5</v>
      </c>
      <c r="AA750">
        <v>0</v>
      </c>
      <c r="AB750">
        <v>0</v>
      </c>
      <c r="AC750">
        <v>109</v>
      </c>
      <c r="AD750">
        <v>46.38</v>
      </c>
      <c r="AE750">
        <v>62.842606000000004</v>
      </c>
      <c r="AF750">
        <v>96.4</v>
      </c>
      <c r="AG750">
        <v>0.7</v>
      </c>
      <c r="AH750">
        <v>0.8</v>
      </c>
      <c r="AI750">
        <v>0.4</v>
      </c>
      <c r="AJ750">
        <v>1.3</v>
      </c>
      <c r="AK750">
        <v>0.4</v>
      </c>
      <c r="AL750">
        <v>0</v>
      </c>
      <c r="AM750">
        <v>2.9</v>
      </c>
      <c r="AN750">
        <v>58.04</v>
      </c>
      <c r="AO750">
        <v>6.2759999999999998</v>
      </c>
      <c r="AP750">
        <v>19.922000000000001</v>
      </c>
      <c r="AQ750">
        <v>0.246</v>
      </c>
      <c r="AR750">
        <v>0</v>
      </c>
      <c r="AS750">
        <v>13.685</v>
      </c>
      <c r="AT750">
        <v>44.987000000000002</v>
      </c>
      <c r="AU750">
        <v>0.32700000000000001</v>
      </c>
      <c r="AV750">
        <v>0.373</v>
      </c>
      <c r="AW750">
        <v>0.187</v>
      </c>
      <c r="AX750">
        <v>0.60699999999999998</v>
      </c>
      <c r="AY750">
        <v>0.187</v>
      </c>
      <c r="AZ750">
        <v>0</v>
      </c>
      <c r="BA750">
        <v>349</v>
      </c>
      <c r="BB750">
        <v>0</v>
      </c>
      <c r="BC750" t="s">
        <v>74</v>
      </c>
      <c r="BD750">
        <v>0</v>
      </c>
      <c r="BE750" t="s">
        <v>68</v>
      </c>
      <c r="BF750" t="s">
        <v>75</v>
      </c>
      <c r="BG750">
        <v>1.1399999999999999</v>
      </c>
      <c r="BH750">
        <v>0</v>
      </c>
      <c r="BI750" s="1">
        <v>45824.332168749999</v>
      </c>
      <c r="BJ750">
        <v>3.6</v>
      </c>
      <c r="BK750">
        <v>0.91839999999999999</v>
      </c>
      <c r="BL750" s="36">
        <f>HLOOKUP($A750,차량별코스!$E$1:$AZ$20,_xlfn.XLOOKUP(탕데이터!$I750,차량별코스!$D$2:$D$20,차량별코스!$A$2:$A$20),0)</f>
        <v>11</v>
      </c>
      <c r="BM750">
        <f t="shared" si="167"/>
        <v>2220.7720000000004</v>
      </c>
      <c r="BN750">
        <f t="shared" si="168"/>
        <v>313.846</v>
      </c>
      <c r="BO750">
        <f>IF(COUNTIFS($BL$2:$BL750,$BL750,$O$2:$O750,$O750,$G$2:$G750,$G750)=1,_xlfn.MAXIFS($BO$2:$BO749,$O$2:$O749,$O750,$G$2:$G749,$G750)+1,_xlfn.MAXIFS($BO$2:$BO749,$O$2:$O749,$O750,$G$2:$G749,$G750))</f>
        <v>1</v>
      </c>
      <c r="BP750">
        <f t="shared" si="169"/>
        <v>1990.9040000000005</v>
      </c>
      <c r="BQ750">
        <f t="shared" si="170"/>
        <v>19.851999999999997</v>
      </c>
      <c r="BR750">
        <f t="shared" si="171"/>
        <v>22.687999999999999</v>
      </c>
      <c r="BS750">
        <f t="shared" si="172"/>
        <v>11.343999999999999</v>
      </c>
      <c r="BT750">
        <f t="shared" si="173"/>
        <v>36.868000000000002</v>
      </c>
      <c r="BU750">
        <f t="shared" si="174"/>
        <v>11.343999999999999</v>
      </c>
      <c r="BV750">
        <f t="shared" si="175"/>
        <v>0</v>
      </c>
      <c r="BW750">
        <f t="shared" si="176"/>
        <v>2093.0000000000009</v>
      </c>
      <c r="BX750">
        <f t="shared" si="177"/>
        <v>4257</v>
      </c>
      <c r="BY750" t="str">
        <f t="shared" si="178"/>
        <v>직행1</v>
      </c>
      <c r="BZ750">
        <f t="shared" si="179"/>
        <v>11</v>
      </c>
    </row>
    <row r="751" spans="1:78" x14ac:dyDescent="0.3">
      <c r="A751" s="32">
        <f t="shared" si="180"/>
        <v>45809</v>
      </c>
      <c r="B751" s="1">
        <v>45809.535868055558</v>
      </c>
      <c r="C751" t="s">
        <v>60</v>
      </c>
      <c r="D751" t="s">
        <v>60</v>
      </c>
      <c r="E751" t="s">
        <v>60</v>
      </c>
      <c r="F751" t="s">
        <v>61</v>
      </c>
      <c r="G751" t="s">
        <v>62</v>
      </c>
      <c r="H751" t="s">
        <v>63</v>
      </c>
      <c r="I751" t="s">
        <v>83</v>
      </c>
      <c r="J751" t="s">
        <v>65</v>
      </c>
      <c r="K751" t="s">
        <v>66</v>
      </c>
      <c r="L751">
        <v>18</v>
      </c>
      <c r="M751">
        <v>8</v>
      </c>
      <c r="N751">
        <v>168</v>
      </c>
      <c r="O751">
        <v>4257</v>
      </c>
      <c r="P751" t="s">
        <v>251</v>
      </c>
      <c r="Q751" s="1">
        <v>45786.607561539349</v>
      </c>
      <c r="R751">
        <v>37.389000000000003</v>
      </c>
      <c r="S751">
        <v>12.760999999999999</v>
      </c>
      <c r="T751">
        <v>2.93</v>
      </c>
      <c r="U751">
        <v>3338</v>
      </c>
      <c r="V751">
        <v>63</v>
      </c>
      <c r="W751">
        <v>948</v>
      </c>
      <c r="X751">
        <v>893</v>
      </c>
      <c r="Y751">
        <v>1</v>
      </c>
      <c r="Z751">
        <v>2</v>
      </c>
      <c r="AA751">
        <v>1</v>
      </c>
      <c r="AB751">
        <v>119</v>
      </c>
      <c r="AC751">
        <v>108</v>
      </c>
      <c r="AD751">
        <v>40.32</v>
      </c>
      <c r="AE751">
        <v>57.842877000000001</v>
      </c>
      <c r="AF751">
        <v>95.8</v>
      </c>
      <c r="AG751">
        <v>0.9</v>
      </c>
      <c r="AH751">
        <v>0.8</v>
      </c>
      <c r="AI751">
        <v>0.6</v>
      </c>
      <c r="AJ751">
        <v>1.6</v>
      </c>
      <c r="AK751">
        <v>0.3</v>
      </c>
      <c r="AL751">
        <v>0</v>
      </c>
      <c r="AM751">
        <v>2.57</v>
      </c>
      <c r="AN751">
        <v>60.42</v>
      </c>
      <c r="AO751">
        <v>1.887</v>
      </c>
      <c r="AP751">
        <v>28.4</v>
      </c>
      <c r="AQ751">
        <v>0.214</v>
      </c>
      <c r="AR751">
        <v>2.6749999999999998</v>
      </c>
      <c r="AS751">
        <v>5.3490000000000002</v>
      </c>
      <c r="AT751">
        <v>52.69</v>
      </c>
      <c r="AU751">
        <v>0.495</v>
      </c>
      <c r="AV751">
        <v>0.44</v>
      </c>
      <c r="AW751">
        <v>0.33</v>
      </c>
      <c r="AX751">
        <v>0.88</v>
      </c>
      <c r="AY751">
        <v>0.16500000000000001</v>
      </c>
      <c r="AZ751">
        <v>0</v>
      </c>
      <c r="BA751">
        <v>358</v>
      </c>
      <c r="BB751">
        <v>0</v>
      </c>
      <c r="BC751" t="s">
        <v>74</v>
      </c>
      <c r="BD751">
        <v>0</v>
      </c>
      <c r="BE751" t="s">
        <v>68</v>
      </c>
      <c r="BF751" t="s">
        <v>75</v>
      </c>
      <c r="BG751">
        <v>1.1399999999999999</v>
      </c>
      <c r="BH751">
        <v>0</v>
      </c>
      <c r="BI751" s="1">
        <v>45824.332168749999</v>
      </c>
      <c r="BJ751">
        <v>3.6</v>
      </c>
      <c r="BK751">
        <v>0.81389999999999996</v>
      </c>
      <c r="BL751" s="36">
        <f>HLOOKUP($A751,차량별코스!$E$1:$AZ$20,_xlfn.XLOOKUP(탕데이터!$I751,차량별코스!$D$2:$D$20,차량별코스!$A$2:$A$20),0)</f>
        <v>11</v>
      </c>
      <c r="BM751">
        <f t="shared" si="167"/>
        <v>2220.7720000000004</v>
      </c>
      <c r="BN751">
        <f t="shared" si="168"/>
        <v>313.846</v>
      </c>
      <c r="BO751">
        <f>IF(COUNTIFS($BL$2:$BL751,$BL751,$O$2:$O751,$O751,$G$2:$G751,$G751)=1,_xlfn.MAXIFS($BO$2:$BO750,$O$2:$O750,$O751,$G$2:$G750,$G751)+1,_xlfn.MAXIFS($BO$2:$BO750,$O$2:$O750,$O751,$G$2:$G750,$G751))</f>
        <v>1</v>
      </c>
      <c r="BP751">
        <f t="shared" si="169"/>
        <v>2186.8040000000001</v>
      </c>
      <c r="BQ751">
        <f t="shared" si="170"/>
        <v>30.042000000000005</v>
      </c>
      <c r="BR751">
        <f t="shared" si="171"/>
        <v>26.704000000000001</v>
      </c>
      <c r="BS751">
        <f t="shared" si="172"/>
        <v>20.027999999999999</v>
      </c>
      <c r="BT751">
        <f t="shared" si="173"/>
        <v>53.408000000000001</v>
      </c>
      <c r="BU751">
        <f t="shared" si="174"/>
        <v>10.013999999999999</v>
      </c>
      <c r="BV751">
        <f t="shared" si="175"/>
        <v>0</v>
      </c>
      <c r="BW751">
        <f t="shared" si="176"/>
        <v>2327</v>
      </c>
      <c r="BX751">
        <f t="shared" si="177"/>
        <v>4257</v>
      </c>
      <c r="BY751" t="str">
        <f t="shared" si="178"/>
        <v>직행1</v>
      </c>
      <c r="BZ751">
        <f t="shared" si="179"/>
        <v>11</v>
      </c>
    </row>
    <row r="752" spans="1:78" x14ac:dyDescent="0.3">
      <c r="A752" s="32">
        <f t="shared" si="180"/>
        <v>45809</v>
      </c>
      <c r="B752" s="1">
        <v>45809.588750000003</v>
      </c>
      <c r="C752" t="s">
        <v>60</v>
      </c>
      <c r="D752" t="s">
        <v>60</v>
      </c>
      <c r="E752" t="s">
        <v>60</v>
      </c>
      <c r="F752" t="s">
        <v>61</v>
      </c>
      <c r="G752" t="s">
        <v>62</v>
      </c>
      <c r="H752" t="s">
        <v>63</v>
      </c>
      <c r="I752" t="s">
        <v>83</v>
      </c>
      <c r="J752" t="s">
        <v>65</v>
      </c>
      <c r="K752" t="s">
        <v>66</v>
      </c>
      <c r="L752">
        <v>18</v>
      </c>
      <c r="M752">
        <v>8</v>
      </c>
      <c r="N752">
        <v>168</v>
      </c>
      <c r="O752">
        <v>4257</v>
      </c>
      <c r="P752" t="s">
        <v>251</v>
      </c>
      <c r="Q752" s="1">
        <v>45786.607561539349</v>
      </c>
      <c r="R752">
        <v>101.19199999999999</v>
      </c>
      <c r="S752">
        <v>37.134999999999998</v>
      </c>
      <c r="T752">
        <v>2.7250000000000001</v>
      </c>
      <c r="U752">
        <v>9523</v>
      </c>
      <c r="V752">
        <v>138</v>
      </c>
      <c r="W752">
        <v>2277</v>
      </c>
      <c r="X752">
        <v>3293</v>
      </c>
      <c r="Y752">
        <v>0</v>
      </c>
      <c r="Z752">
        <v>22</v>
      </c>
      <c r="AA752">
        <v>1</v>
      </c>
      <c r="AB752">
        <v>160</v>
      </c>
      <c r="AC752">
        <v>108</v>
      </c>
      <c r="AD752">
        <v>38.25</v>
      </c>
      <c r="AE752">
        <v>51.250883000000002</v>
      </c>
      <c r="AF752">
        <v>91.3</v>
      </c>
      <c r="AG752">
        <v>2.2999999999999998</v>
      </c>
      <c r="AH752">
        <v>2.6</v>
      </c>
      <c r="AI752">
        <v>1.9</v>
      </c>
      <c r="AJ752">
        <v>1.8</v>
      </c>
      <c r="AK752">
        <v>0.1</v>
      </c>
      <c r="AL752">
        <v>0</v>
      </c>
      <c r="AM752">
        <v>2.39</v>
      </c>
      <c r="AN752">
        <v>57.308</v>
      </c>
      <c r="AO752">
        <v>1.4490000000000001</v>
      </c>
      <c r="AP752">
        <v>23.911000000000001</v>
      </c>
      <c r="AQ752">
        <v>0.316</v>
      </c>
      <c r="AR752">
        <v>0</v>
      </c>
      <c r="AS752">
        <v>21.741</v>
      </c>
      <c r="AT752">
        <v>144.55799999999999</v>
      </c>
      <c r="AU752">
        <v>3.6419999999999999</v>
      </c>
      <c r="AV752">
        <v>4.117</v>
      </c>
      <c r="AW752">
        <v>3.008</v>
      </c>
      <c r="AX752">
        <v>2.85</v>
      </c>
      <c r="AY752">
        <v>0.158</v>
      </c>
      <c r="AZ752">
        <v>0</v>
      </c>
      <c r="BA752">
        <v>992</v>
      </c>
      <c r="BB752">
        <v>0</v>
      </c>
      <c r="BC752" t="s">
        <v>74</v>
      </c>
      <c r="BD752">
        <v>0</v>
      </c>
      <c r="BE752" t="s">
        <v>68</v>
      </c>
      <c r="BF752" t="s">
        <v>75</v>
      </c>
      <c r="BG752">
        <v>1.1399999999999999</v>
      </c>
      <c r="BH752">
        <v>0</v>
      </c>
      <c r="BI752" s="1">
        <v>45824.332168749999</v>
      </c>
      <c r="BJ752">
        <v>3.6</v>
      </c>
      <c r="BK752">
        <v>0.75690000000000002</v>
      </c>
      <c r="BL752" s="36">
        <f>HLOOKUP($A752,차량별코스!$E$1:$AZ$20,_xlfn.XLOOKUP(탕데이터!$I752,차량별코스!$D$2:$D$20,차량별코스!$A$2:$A$20),0)</f>
        <v>11</v>
      </c>
      <c r="BM752">
        <f t="shared" si="167"/>
        <v>2220.7720000000004</v>
      </c>
      <c r="BN752">
        <f t="shared" si="168"/>
        <v>313.846</v>
      </c>
      <c r="BO752">
        <f>IF(COUNTIFS($BL$2:$BL752,$BL752,$O$2:$O752,$O752,$G$2:$G752,$G752)=1,_xlfn.MAXIFS($BO$2:$BO751,$O$2:$O751,$O752,$G$2:$G751,$G752)+1,_xlfn.MAXIFS($BO$2:$BO751,$O$2:$O751,$O752,$G$2:$G751,$G752))</f>
        <v>1</v>
      </c>
      <c r="BP752">
        <f t="shared" si="169"/>
        <v>6279.4989999999998</v>
      </c>
      <c r="BQ752">
        <f t="shared" si="170"/>
        <v>219.029</v>
      </c>
      <c r="BR752">
        <f t="shared" si="171"/>
        <v>247.59800000000001</v>
      </c>
      <c r="BS752">
        <f t="shared" si="172"/>
        <v>180.93699999999998</v>
      </c>
      <c r="BT752">
        <f t="shared" si="173"/>
        <v>171.41400000000002</v>
      </c>
      <c r="BU752">
        <f t="shared" si="174"/>
        <v>9.5229999999999997</v>
      </c>
      <c r="BV752">
        <f t="shared" si="175"/>
        <v>0</v>
      </c>
      <c r="BW752">
        <f t="shared" si="176"/>
        <v>7108</v>
      </c>
      <c r="BX752">
        <f t="shared" si="177"/>
        <v>4257</v>
      </c>
      <c r="BY752" t="str">
        <f t="shared" si="178"/>
        <v>직행1</v>
      </c>
      <c r="BZ752">
        <f t="shared" si="179"/>
        <v>11</v>
      </c>
    </row>
    <row r="753" spans="1:78" x14ac:dyDescent="0.3">
      <c r="A753" s="32">
        <f t="shared" si="180"/>
        <v>45809</v>
      </c>
      <c r="B753" s="1">
        <v>45809.701967592591</v>
      </c>
      <c r="C753" t="s">
        <v>60</v>
      </c>
      <c r="D753" t="s">
        <v>60</v>
      </c>
      <c r="E753" t="s">
        <v>60</v>
      </c>
      <c r="F753" t="s">
        <v>61</v>
      </c>
      <c r="G753" t="s">
        <v>62</v>
      </c>
      <c r="H753" t="s">
        <v>63</v>
      </c>
      <c r="I753" t="s">
        <v>83</v>
      </c>
      <c r="J753" t="s">
        <v>65</v>
      </c>
      <c r="K753" t="s">
        <v>66</v>
      </c>
      <c r="L753">
        <v>18</v>
      </c>
      <c r="M753">
        <v>8</v>
      </c>
      <c r="N753">
        <v>168</v>
      </c>
      <c r="O753">
        <v>4257</v>
      </c>
      <c r="P753" t="s">
        <v>251</v>
      </c>
      <c r="Q753" s="1">
        <v>45786.607561539349</v>
      </c>
      <c r="R753">
        <v>17.198</v>
      </c>
      <c r="S753">
        <v>5.9390000000000001</v>
      </c>
      <c r="T753">
        <v>2.8959999999999999</v>
      </c>
      <c r="U753">
        <v>1701</v>
      </c>
      <c r="V753">
        <v>10</v>
      </c>
      <c r="W753">
        <v>469</v>
      </c>
      <c r="X753">
        <v>774</v>
      </c>
      <c r="Y753">
        <v>2</v>
      </c>
      <c r="Z753">
        <v>6</v>
      </c>
      <c r="AA753">
        <v>0</v>
      </c>
      <c r="AB753">
        <v>0</v>
      </c>
      <c r="AC753">
        <v>107</v>
      </c>
      <c r="AD753">
        <v>36.4</v>
      </c>
      <c r="AE753">
        <v>50.664906000000002</v>
      </c>
      <c r="AF753">
        <v>98.1</v>
      </c>
      <c r="AG753">
        <v>0.5</v>
      </c>
      <c r="AH753">
        <v>0.4</v>
      </c>
      <c r="AI753">
        <v>0.6</v>
      </c>
      <c r="AJ753">
        <v>0.4</v>
      </c>
      <c r="AK753">
        <v>0</v>
      </c>
      <c r="AL753">
        <v>0</v>
      </c>
      <c r="AM753">
        <v>2.54</v>
      </c>
      <c r="AN753">
        <v>52.854999999999997</v>
      </c>
      <c r="AO753">
        <v>0.58799999999999997</v>
      </c>
      <c r="AP753">
        <v>27.571999999999999</v>
      </c>
      <c r="AQ753">
        <v>0.40699999999999997</v>
      </c>
      <c r="AR753">
        <v>11.629</v>
      </c>
      <c r="AS753">
        <v>34.887999999999998</v>
      </c>
      <c r="AT753">
        <v>27.795000000000002</v>
      </c>
      <c r="AU753">
        <v>0.14199999999999999</v>
      </c>
      <c r="AV753">
        <v>0.113</v>
      </c>
      <c r="AW753">
        <v>0.17</v>
      </c>
      <c r="AX753">
        <v>0.113</v>
      </c>
      <c r="AY753">
        <v>0</v>
      </c>
      <c r="AZ753">
        <v>0</v>
      </c>
      <c r="BA753">
        <v>167</v>
      </c>
      <c r="BB753">
        <v>0</v>
      </c>
      <c r="BC753" t="s">
        <v>74</v>
      </c>
      <c r="BD753">
        <v>0</v>
      </c>
      <c r="BE753" t="s">
        <v>68</v>
      </c>
      <c r="BF753" t="s">
        <v>75</v>
      </c>
      <c r="BG753">
        <v>1.1399999999999999</v>
      </c>
      <c r="BH753">
        <v>0</v>
      </c>
      <c r="BI753" s="1">
        <v>45824.332168749999</v>
      </c>
      <c r="BJ753">
        <v>3.6</v>
      </c>
      <c r="BK753">
        <v>0.8044</v>
      </c>
      <c r="BL753" s="36">
        <f>HLOOKUP($A753,차량별코스!$E$1:$AZ$20,_xlfn.XLOOKUP(탕데이터!$I753,차량별코스!$D$2:$D$20,차량별코스!$A$2:$A$20),0)</f>
        <v>11</v>
      </c>
      <c r="BM753">
        <f t="shared" si="167"/>
        <v>2220.7720000000004</v>
      </c>
      <c r="BN753">
        <f t="shared" si="168"/>
        <v>313.846</v>
      </c>
      <c r="BO753">
        <f>IF(COUNTIFS($BL$2:$BL753,$BL753,$O$2:$O753,$O753,$G$2:$G753,$G753)=1,_xlfn.MAXIFS($BO$2:$BO752,$O$2:$O752,$O753,$G$2:$G752,$G753)+1,_xlfn.MAXIFS($BO$2:$BO752,$O$2:$O752,$O753,$G$2:$G752,$G753))</f>
        <v>1</v>
      </c>
      <c r="BP753">
        <f t="shared" si="169"/>
        <v>1189.681</v>
      </c>
      <c r="BQ753">
        <f t="shared" si="170"/>
        <v>8.5050000000000008</v>
      </c>
      <c r="BR753">
        <f t="shared" si="171"/>
        <v>6.8040000000000003</v>
      </c>
      <c r="BS753">
        <f t="shared" si="172"/>
        <v>10.206</v>
      </c>
      <c r="BT753">
        <f t="shared" si="173"/>
        <v>6.8040000000000003</v>
      </c>
      <c r="BU753">
        <f t="shared" si="174"/>
        <v>0</v>
      </c>
      <c r="BV753">
        <f t="shared" si="175"/>
        <v>0</v>
      </c>
      <c r="BW753">
        <f t="shared" si="176"/>
        <v>1222.0000000000002</v>
      </c>
      <c r="BX753">
        <f t="shared" si="177"/>
        <v>4257</v>
      </c>
      <c r="BY753" t="str">
        <f t="shared" si="178"/>
        <v>직행1</v>
      </c>
      <c r="BZ753">
        <f t="shared" si="179"/>
        <v>11</v>
      </c>
    </row>
    <row r="754" spans="1:78" x14ac:dyDescent="0.3">
      <c r="A754" s="32">
        <f t="shared" si="180"/>
        <v>45809</v>
      </c>
      <c r="B754" s="1">
        <v>45809.800162037034</v>
      </c>
      <c r="C754" t="s">
        <v>60</v>
      </c>
      <c r="D754" t="s">
        <v>60</v>
      </c>
      <c r="E754" t="s">
        <v>60</v>
      </c>
      <c r="F754" t="s">
        <v>61</v>
      </c>
      <c r="G754" t="s">
        <v>62</v>
      </c>
      <c r="H754" t="s">
        <v>63</v>
      </c>
      <c r="I754" t="s">
        <v>83</v>
      </c>
      <c r="J754" t="s">
        <v>65</v>
      </c>
      <c r="K754" t="s">
        <v>66</v>
      </c>
      <c r="L754">
        <v>18</v>
      </c>
      <c r="M754">
        <v>8</v>
      </c>
      <c r="N754">
        <v>168</v>
      </c>
      <c r="O754">
        <v>4257</v>
      </c>
      <c r="P754" t="s">
        <v>251</v>
      </c>
      <c r="Q754" s="1">
        <v>45786.607561539349</v>
      </c>
      <c r="R754">
        <v>17.408000000000001</v>
      </c>
      <c r="S754">
        <v>4.8940000000000001</v>
      </c>
      <c r="T754">
        <v>3.5569999999999999</v>
      </c>
      <c r="U754">
        <v>1586</v>
      </c>
      <c r="V754">
        <v>166</v>
      </c>
      <c r="W754">
        <v>278</v>
      </c>
      <c r="X754">
        <v>603</v>
      </c>
      <c r="Y754">
        <v>0</v>
      </c>
      <c r="Z754">
        <v>5</v>
      </c>
      <c r="AA754">
        <v>0</v>
      </c>
      <c r="AB754">
        <v>0</v>
      </c>
      <c r="AC754">
        <v>89</v>
      </c>
      <c r="AD754">
        <v>39.51</v>
      </c>
      <c r="AE754">
        <v>54.876395000000002</v>
      </c>
      <c r="AF754">
        <v>96.8</v>
      </c>
      <c r="AG754">
        <v>0.4</v>
      </c>
      <c r="AH754">
        <v>0.9</v>
      </c>
      <c r="AI754">
        <v>1.4</v>
      </c>
      <c r="AJ754">
        <v>0.6</v>
      </c>
      <c r="AK754">
        <v>0</v>
      </c>
      <c r="AL754">
        <v>0</v>
      </c>
      <c r="AM754">
        <v>3.12</v>
      </c>
      <c r="AN754">
        <v>45.774000000000001</v>
      </c>
      <c r="AO754">
        <v>10.467000000000001</v>
      </c>
      <c r="AP754">
        <v>17.527999999999999</v>
      </c>
      <c r="AQ754">
        <v>0.34499999999999997</v>
      </c>
      <c r="AR754">
        <v>0</v>
      </c>
      <c r="AS754">
        <v>28.722000000000001</v>
      </c>
      <c r="AT754">
        <v>24.2</v>
      </c>
      <c r="AU754">
        <v>0.1</v>
      </c>
      <c r="AV754">
        <v>0.22500000000000001</v>
      </c>
      <c r="AW754">
        <v>0.35</v>
      </c>
      <c r="AX754">
        <v>0.15</v>
      </c>
      <c r="AY754">
        <v>0</v>
      </c>
      <c r="AZ754">
        <v>0</v>
      </c>
      <c r="BA754">
        <v>170</v>
      </c>
      <c r="BB754">
        <v>0</v>
      </c>
      <c r="BC754" t="s">
        <v>74</v>
      </c>
      <c r="BD754">
        <v>0</v>
      </c>
      <c r="BE754" t="s">
        <v>68</v>
      </c>
      <c r="BF754" t="s">
        <v>75</v>
      </c>
      <c r="BG754">
        <v>1.1399999999999999</v>
      </c>
      <c r="BH754">
        <v>0</v>
      </c>
      <c r="BI754" s="1">
        <v>45824.332168749999</v>
      </c>
      <c r="BJ754">
        <v>3.6</v>
      </c>
      <c r="BK754">
        <v>0.98809999999999998</v>
      </c>
      <c r="BL754" s="36">
        <f>HLOOKUP($A754,차량별코스!$E$1:$AZ$20,_xlfn.XLOOKUP(탕데이터!$I754,차량별코스!$D$2:$D$20,차량별코스!$A$2:$A$20),0)</f>
        <v>11</v>
      </c>
      <c r="BM754">
        <f t="shared" si="167"/>
        <v>2220.7720000000004</v>
      </c>
      <c r="BN754">
        <f t="shared" si="168"/>
        <v>313.846</v>
      </c>
      <c r="BO754">
        <f>IF(COUNTIFS($BL$2:$BL754,$BL754,$O$2:$O754,$O754,$G$2:$G754,$G754)=1,_xlfn.MAXIFS($BO$2:$BO753,$O$2:$O753,$O754,$G$2:$G753,$G754)+1,_xlfn.MAXIFS($BO$2:$BO753,$O$2:$O753,$O754,$G$2:$G753,$G754))</f>
        <v>1</v>
      </c>
      <c r="BP754">
        <f t="shared" si="169"/>
        <v>1091.248</v>
      </c>
      <c r="BQ754">
        <f t="shared" si="170"/>
        <v>6.3440000000000003</v>
      </c>
      <c r="BR754">
        <f t="shared" si="171"/>
        <v>14.274000000000001</v>
      </c>
      <c r="BS754">
        <f t="shared" si="172"/>
        <v>22.203999999999997</v>
      </c>
      <c r="BT754">
        <f t="shared" si="173"/>
        <v>9.516</v>
      </c>
      <c r="BU754">
        <f t="shared" si="174"/>
        <v>0</v>
      </c>
      <c r="BV754">
        <f t="shared" si="175"/>
        <v>0</v>
      </c>
      <c r="BW754">
        <f t="shared" si="176"/>
        <v>1143.586</v>
      </c>
      <c r="BX754">
        <f t="shared" si="177"/>
        <v>4257</v>
      </c>
      <c r="BY754" t="str">
        <f t="shared" si="178"/>
        <v>직행1</v>
      </c>
      <c r="BZ754">
        <f t="shared" si="179"/>
        <v>11</v>
      </c>
    </row>
    <row r="755" spans="1:78" x14ac:dyDescent="0.3">
      <c r="A755" s="32">
        <f t="shared" si="180"/>
        <v>45809</v>
      </c>
      <c r="B755" s="1">
        <v>45809.822025462963</v>
      </c>
      <c r="C755" t="s">
        <v>60</v>
      </c>
      <c r="D755" t="s">
        <v>60</v>
      </c>
      <c r="E755" t="s">
        <v>60</v>
      </c>
      <c r="F755" t="s">
        <v>61</v>
      </c>
      <c r="G755" t="s">
        <v>62</v>
      </c>
      <c r="H755" t="s">
        <v>63</v>
      </c>
      <c r="I755" t="s">
        <v>83</v>
      </c>
      <c r="J755" t="s">
        <v>65</v>
      </c>
      <c r="K755" t="s">
        <v>66</v>
      </c>
      <c r="L755">
        <v>18</v>
      </c>
      <c r="M755">
        <v>8</v>
      </c>
      <c r="N755">
        <v>168</v>
      </c>
      <c r="O755">
        <v>4257</v>
      </c>
      <c r="P755" t="s">
        <v>251</v>
      </c>
      <c r="Q755" s="1">
        <v>45786.607561539349</v>
      </c>
      <c r="R755">
        <v>30.016999999999999</v>
      </c>
      <c r="S755">
        <v>9.27</v>
      </c>
      <c r="T755">
        <v>3.238</v>
      </c>
      <c r="U755">
        <v>2541</v>
      </c>
      <c r="V755">
        <v>75</v>
      </c>
      <c r="W755">
        <v>345</v>
      </c>
      <c r="X755">
        <v>1141</v>
      </c>
      <c r="Y755">
        <v>0</v>
      </c>
      <c r="Z755">
        <v>12</v>
      </c>
      <c r="AA755">
        <v>0</v>
      </c>
      <c r="AB755">
        <v>0</v>
      </c>
      <c r="AC755">
        <v>109</v>
      </c>
      <c r="AD755">
        <v>42.53</v>
      </c>
      <c r="AE755">
        <v>50.948202999999999</v>
      </c>
      <c r="AF755">
        <v>96.3</v>
      </c>
      <c r="AG755">
        <v>0.9</v>
      </c>
      <c r="AH755">
        <v>1.3</v>
      </c>
      <c r="AI755">
        <v>0.9</v>
      </c>
      <c r="AJ755">
        <v>0.5</v>
      </c>
      <c r="AK755">
        <v>0.1</v>
      </c>
      <c r="AL755">
        <v>0</v>
      </c>
      <c r="AM755">
        <v>2.84</v>
      </c>
      <c r="AN755">
        <v>46.911000000000001</v>
      </c>
      <c r="AO755">
        <v>2.952</v>
      </c>
      <c r="AP755">
        <v>13.577</v>
      </c>
      <c r="AQ755">
        <v>0.36599999999999999</v>
      </c>
      <c r="AR755">
        <v>0</v>
      </c>
      <c r="AS755">
        <v>39.976999999999997</v>
      </c>
      <c r="AT755">
        <v>40.125</v>
      </c>
      <c r="AU755">
        <v>0.375</v>
      </c>
      <c r="AV755">
        <v>0.54200000000000004</v>
      </c>
      <c r="AW755">
        <v>0.375</v>
      </c>
      <c r="AX755">
        <v>0.20799999999999999</v>
      </c>
      <c r="AY755">
        <v>4.2000000000000003E-2</v>
      </c>
      <c r="AZ755">
        <v>0</v>
      </c>
      <c r="BA755">
        <v>296</v>
      </c>
      <c r="BB755">
        <v>0</v>
      </c>
      <c r="BC755" t="s">
        <v>74</v>
      </c>
      <c r="BD755">
        <v>0</v>
      </c>
      <c r="BE755" t="s">
        <v>68</v>
      </c>
      <c r="BF755" t="s">
        <v>75</v>
      </c>
      <c r="BG755">
        <v>1.1399999999999999</v>
      </c>
      <c r="BH755">
        <v>0</v>
      </c>
      <c r="BI755" s="1">
        <v>45824.332168749999</v>
      </c>
      <c r="BJ755">
        <v>3.6</v>
      </c>
      <c r="BK755">
        <v>0.89949999999999997</v>
      </c>
      <c r="BL755" s="36">
        <f>HLOOKUP($A755,차량별코스!$E$1:$AZ$20,_xlfn.XLOOKUP(탕데이터!$I755,차량별코스!$D$2:$D$20,차량별코스!$A$2:$A$20),0)</f>
        <v>11</v>
      </c>
      <c r="BM755">
        <f t="shared" si="167"/>
        <v>2220.7720000000004</v>
      </c>
      <c r="BN755">
        <f t="shared" si="168"/>
        <v>313.846</v>
      </c>
      <c r="BO755">
        <f>IF(COUNTIFS($BL$2:$BL755,$BL755,$O$2:$O755,$O755,$G$2:$G755,$G755)=1,_xlfn.MAXIFS($BO$2:$BO754,$O$2:$O754,$O755,$G$2:$G754,$G755)+1,_xlfn.MAXIFS($BO$2:$BO754,$O$2:$O754,$O755,$G$2:$G754,$G755))</f>
        <v>1</v>
      </c>
      <c r="BP755">
        <f t="shared" si="169"/>
        <v>2026.9829999999997</v>
      </c>
      <c r="BQ755">
        <f t="shared" si="170"/>
        <v>22.869000000000003</v>
      </c>
      <c r="BR755">
        <f t="shared" si="171"/>
        <v>33.033000000000001</v>
      </c>
      <c r="BS755">
        <f t="shared" si="172"/>
        <v>22.869000000000003</v>
      </c>
      <c r="BT755">
        <f t="shared" si="173"/>
        <v>12.705</v>
      </c>
      <c r="BU755">
        <f t="shared" si="174"/>
        <v>2.5409999999999999</v>
      </c>
      <c r="BV755">
        <f t="shared" si="175"/>
        <v>0</v>
      </c>
      <c r="BW755">
        <f t="shared" si="176"/>
        <v>2121</v>
      </c>
      <c r="BX755">
        <f t="shared" si="177"/>
        <v>4257</v>
      </c>
      <c r="BY755" t="str">
        <f t="shared" si="178"/>
        <v>직행1</v>
      </c>
      <c r="BZ755">
        <f t="shared" si="179"/>
        <v>11</v>
      </c>
    </row>
    <row r="756" spans="1:78" x14ac:dyDescent="0.3">
      <c r="A756" s="32">
        <f t="shared" si="180"/>
        <v>45809</v>
      </c>
      <c r="B756" s="1">
        <v>45809.854050925926</v>
      </c>
      <c r="C756" t="s">
        <v>60</v>
      </c>
      <c r="D756" t="s">
        <v>60</v>
      </c>
      <c r="E756" t="s">
        <v>60</v>
      </c>
      <c r="F756" t="s">
        <v>61</v>
      </c>
      <c r="G756" t="s">
        <v>62</v>
      </c>
      <c r="H756" t="s">
        <v>63</v>
      </c>
      <c r="I756" t="s">
        <v>83</v>
      </c>
      <c r="J756" t="s">
        <v>65</v>
      </c>
      <c r="K756" t="s">
        <v>66</v>
      </c>
      <c r="L756">
        <v>18</v>
      </c>
      <c r="M756">
        <v>8</v>
      </c>
      <c r="N756">
        <v>168</v>
      </c>
      <c r="O756">
        <v>4257</v>
      </c>
      <c r="P756" t="s">
        <v>251</v>
      </c>
      <c r="Q756" s="1">
        <v>45786.607561539349</v>
      </c>
      <c r="R756">
        <v>74.105999999999995</v>
      </c>
      <c r="S756">
        <v>23.896999999999998</v>
      </c>
      <c r="T756">
        <v>3.101</v>
      </c>
      <c r="U756">
        <v>6845</v>
      </c>
      <c r="V756">
        <v>14</v>
      </c>
      <c r="W756">
        <v>1712</v>
      </c>
      <c r="X756">
        <v>2623</v>
      </c>
      <c r="Y756">
        <v>0</v>
      </c>
      <c r="Z756">
        <v>15</v>
      </c>
      <c r="AA756">
        <v>0</v>
      </c>
      <c r="AB756">
        <v>0</v>
      </c>
      <c r="AC756">
        <v>107</v>
      </c>
      <c r="AD756">
        <v>38.97</v>
      </c>
      <c r="AE756">
        <v>52.115938999999997</v>
      </c>
      <c r="AF756">
        <v>91.8</v>
      </c>
      <c r="AG756">
        <v>2.2000000000000002</v>
      </c>
      <c r="AH756">
        <v>2.4</v>
      </c>
      <c r="AI756">
        <v>1.5</v>
      </c>
      <c r="AJ756">
        <v>2</v>
      </c>
      <c r="AK756">
        <v>0.1</v>
      </c>
      <c r="AL756">
        <v>0</v>
      </c>
      <c r="AM756">
        <v>2.72</v>
      </c>
      <c r="AN756">
        <v>50.497999999999998</v>
      </c>
      <c r="AO756">
        <v>0.20399999999999999</v>
      </c>
      <c r="AP756">
        <v>25.010999999999999</v>
      </c>
      <c r="AQ756">
        <v>0.35099999999999998</v>
      </c>
      <c r="AR756">
        <v>0</v>
      </c>
      <c r="AS756">
        <v>20.241</v>
      </c>
      <c r="AT756">
        <v>104.04</v>
      </c>
      <c r="AU756">
        <v>2.4929999999999999</v>
      </c>
      <c r="AV756">
        <v>2.72</v>
      </c>
      <c r="AW756">
        <v>1.7</v>
      </c>
      <c r="AX756">
        <v>2.2669999999999999</v>
      </c>
      <c r="AY756">
        <v>0.113</v>
      </c>
      <c r="AZ756">
        <v>0</v>
      </c>
      <c r="BA756">
        <v>730</v>
      </c>
      <c r="BB756">
        <v>0</v>
      </c>
      <c r="BC756" t="s">
        <v>74</v>
      </c>
      <c r="BD756">
        <v>0</v>
      </c>
      <c r="BE756" t="s">
        <v>68</v>
      </c>
      <c r="BF756" t="s">
        <v>75</v>
      </c>
      <c r="BG756">
        <v>1.1399999999999999</v>
      </c>
      <c r="BH756">
        <v>0</v>
      </c>
      <c r="BI756" s="1">
        <v>45824.332168749999</v>
      </c>
      <c r="BJ756">
        <v>3.6</v>
      </c>
      <c r="BK756">
        <v>0.86140000000000005</v>
      </c>
      <c r="BL756" s="36">
        <f>HLOOKUP($A756,차량별코스!$E$1:$AZ$20,_xlfn.XLOOKUP(탕데이터!$I756,차량별코스!$D$2:$D$20,차량별코스!$A$2:$A$20),0)</f>
        <v>11</v>
      </c>
      <c r="BM756">
        <f t="shared" si="167"/>
        <v>2220.7720000000004</v>
      </c>
      <c r="BN756">
        <f t="shared" si="168"/>
        <v>313.846</v>
      </c>
      <c r="BO756">
        <f>IF(COUNTIFS($BL$2:$BL756,$BL756,$O$2:$O756,$O756,$G$2:$G756,$G756)=1,_xlfn.MAXIFS($BO$2:$BO755,$O$2:$O755,$O756,$G$2:$G755,$G756)+1,_xlfn.MAXIFS($BO$2:$BO755,$O$2:$O755,$O756,$G$2:$G755,$G756))</f>
        <v>1</v>
      </c>
      <c r="BP756">
        <f t="shared" si="169"/>
        <v>4557.7099999999991</v>
      </c>
      <c r="BQ756">
        <f t="shared" si="170"/>
        <v>150.59</v>
      </c>
      <c r="BR756">
        <f t="shared" si="171"/>
        <v>164.28</v>
      </c>
      <c r="BS756">
        <f t="shared" si="172"/>
        <v>102.675</v>
      </c>
      <c r="BT756">
        <f t="shared" si="173"/>
        <v>136.9</v>
      </c>
      <c r="BU756">
        <f t="shared" si="174"/>
        <v>6.8449999999999998</v>
      </c>
      <c r="BV756">
        <f t="shared" si="175"/>
        <v>0</v>
      </c>
      <c r="BW756">
        <f t="shared" si="176"/>
        <v>5118.9999999999991</v>
      </c>
      <c r="BX756">
        <f t="shared" si="177"/>
        <v>4257</v>
      </c>
      <c r="BY756" t="str">
        <f t="shared" si="178"/>
        <v>직행1</v>
      </c>
      <c r="BZ756">
        <f t="shared" si="179"/>
        <v>11</v>
      </c>
    </row>
    <row r="757" spans="1:78" x14ac:dyDescent="0.3">
      <c r="A757" s="32">
        <f t="shared" si="180"/>
        <v>45810</v>
      </c>
      <c r="B757" s="1">
        <v>45810.325185185182</v>
      </c>
      <c r="C757" t="s">
        <v>60</v>
      </c>
      <c r="D757" t="s">
        <v>60</v>
      </c>
      <c r="E757" t="s">
        <v>60</v>
      </c>
      <c r="F757" t="s">
        <v>61</v>
      </c>
      <c r="G757" t="s">
        <v>62</v>
      </c>
      <c r="H757" t="s">
        <v>63</v>
      </c>
      <c r="I757" t="s">
        <v>83</v>
      </c>
      <c r="J757" t="s">
        <v>65</v>
      </c>
      <c r="K757" t="s">
        <v>66</v>
      </c>
      <c r="L757">
        <v>18</v>
      </c>
      <c r="M757">
        <v>8</v>
      </c>
      <c r="N757">
        <v>168</v>
      </c>
      <c r="O757">
        <v>4257</v>
      </c>
      <c r="P757" t="s">
        <v>251</v>
      </c>
      <c r="Q757" s="1">
        <v>45786.607561539349</v>
      </c>
      <c r="R757">
        <v>60.018999999999998</v>
      </c>
      <c r="S757">
        <v>18.536000000000001</v>
      </c>
      <c r="T757">
        <v>3.238</v>
      </c>
      <c r="U757">
        <v>6334</v>
      </c>
      <c r="V757">
        <v>101</v>
      </c>
      <c r="W757">
        <v>1503</v>
      </c>
      <c r="X757">
        <v>2142</v>
      </c>
      <c r="Y757">
        <v>0</v>
      </c>
      <c r="Z757">
        <v>10</v>
      </c>
      <c r="AA757">
        <v>0</v>
      </c>
      <c r="AB757">
        <v>0</v>
      </c>
      <c r="AC757">
        <v>99</v>
      </c>
      <c r="AD757">
        <v>34.11</v>
      </c>
      <c r="AE757">
        <v>45.680418000000003</v>
      </c>
      <c r="AF757">
        <v>35.299999999999997</v>
      </c>
      <c r="AG757">
        <v>20.399999999999999</v>
      </c>
      <c r="AH757">
        <v>18.3</v>
      </c>
      <c r="AI757">
        <v>15.1</v>
      </c>
      <c r="AJ757">
        <v>10.8</v>
      </c>
      <c r="AK757">
        <v>0</v>
      </c>
      <c r="AL757">
        <v>0</v>
      </c>
      <c r="AM757">
        <v>2.84</v>
      </c>
      <c r="AN757">
        <v>41.207999999999998</v>
      </c>
      <c r="AO757">
        <v>1.595</v>
      </c>
      <c r="AP757">
        <v>23.728999999999999</v>
      </c>
      <c r="AQ757">
        <v>0.35</v>
      </c>
      <c r="AR757">
        <v>0</v>
      </c>
      <c r="AS757">
        <v>16.661000000000001</v>
      </c>
      <c r="AT757">
        <v>37.064999999999998</v>
      </c>
      <c r="AU757">
        <v>21.42</v>
      </c>
      <c r="AV757">
        <v>19.215</v>
      </c>
      <c r="AW757">
        <v>15.855</v>
      </c>
      <c r="AX757">
        <v>11.34</v>
      </c>
      <c r="AY757">
        <v>0</v>
      </c>
      <c r="AZ757">
        <v>0</v>
      </c>
      <c r="BA757">
        <v>580</v>
      </c>
      <c r="BB757">
        <v>0</v>
      </c>
      <c r="BC757" t="s">
        <v>74</v>
      </c>
      <c r="BD757">
        <v>0</v>
      </c>
      <c r="BE757" t="s">
        <v>68</v>
      </c>
      <c r="BF757" t="s">
        <v>75</v>
      </c>
      <c r="BG757">
        <v>1.1399999999999999</v>
      </c>
      <c r="BH757">
        <v>0</v>
      </c>
      <c r="BI757" s="1">
        <v>45824.332168749999</v>
      </c>
      <c r="BJ757">
        <v>3.6</v>
      </c>
      <c r="BK757">
        <v>0.89939999999999998</v>
      </c>
      <c r="BL757" s="36">
        <f>HLOOKUP($A757,차량별코스!$E$1:$AZ$20,_xlfn.XLOOKUP(탕데이터!$I757,차량별코스!$D$2:$D$20,차량별코스!$A$2:$A$20),0)</f>
        <v>1</v>
      </c>
      <c r="BM757">
        <f t="shared" si="167"/>
        <v>2220.7720000000004</v>
      </c>
      <c r="BN757">
        <f t="shared" si="168"/>
        <v>278.38499999999999</v>
      </c>
      <c r="BO757">
        <f>IF(COUNTIFS($BL$2:$BL757,$BL757,$O$2:$O757,$O757,$G$2:$G757,$G757)=1,_xlfn.MAXIFS($BO$2:$BO756,$O$2:$O756,$O757,$G$2:$G756,$G757)+1,_xlfn.MAXIFS($BO$2:$BO756,$O$2:$O756,$O757,$G$2:$G756,$G757))</f>
        <v>2</v>
      </c>
      <c r="BP757">
        <f t="shared" si="169"/>
        <v>631.90200000000004</v>
      </c>
      <c r="BQ757">
        <f t="shared" si="170"/>
        <v>1292.136</v>
      </c>
      <c r="BR757">
        <f t="shared" si="171"/>
        <v>1159.1220000000001</v>
      </c>
      <c r="BS757">
        <f t="shared" si="172"/>
        <v>956.43399999999997</v>
      </c>
      <c r="BT757">
        <f t="shared" si="173"/>
        <v>684.07200000000012</v>
      </c>
      <c r="BU757">
        <f t="shared" si="174"/>
        <v>0</v>
      </c>
      <c r="BV757">
        <f t="shared" si="175"/>
        <v>0</v>
      </c>
      <c r="BW757">
        <f t="shared" si="176"/>
        <v>4723.6660000000002</v>
      </c>
      <c r="BX757">
        <f t="shared" si="177"/>
        <v>4257</v>
      </c>
      <c r="BY757" t="str">
        <f t="shared" si="178"/>
        <v>직행1</v>
      </c>
      <c r="BZ757">
        <f t="shared" si="179"/>
        <v>1</v>
      </c>
    </row>
    <row r="758" spans="1:78" x14ac:dyDescent="0.3">
      <c r="A758" s="32">
        <f t="shared" si="180"/>
        <v>45810</v>
      </c>
      <c r="B758" s="1">
        <v>45810.464317129627</v>
      </c>
      <c r="C758" t="s">
        <v>60</v>
      </c>
      <c r="D758" t="s">
        <v>60</v>
      </c>
      <c r="E758" t="s">
        <v>60</v>
      </c>
      <c r="F758" t="s">
        <v>61</v>
      </c>
      <c r="G758" t="s">
        <v>62</v>
      </c>
      <c r="H758" t="s">
        <v>63</v>
      </c>
      <c r="I758" t="s">
        <v>83</v>
      </c>
      <c r="J758" t="s">
        <v>65</v>
      </c>
      <c r="K758" t="s">
        <v>66</v>
      </c>
      <c r="L758">
        <v>18</v>
      </c>
      <c r="M758">
        <v>8</v>
      </c>
      <c r="N758">
        <v>168</v>
      </c>
      <c r="O758">
        <v>336</v>
      </c>
      <c r="P758" t="s">
        <v>60</v>
      </c>
      <c r="Q758" t="s">
        <v>60</v>
      </c>
      <c r="R758">
        <v>71.971999999999994</v>
      </c>
      <c r="S758">
        <v>23.643999999999998</v>
      </c>
      <c r="T758">
        <v>3.044</v>
      </c>
      <c r="U758">
        <v>6936</v>
      </c>
      <c r="V758">
        <v>99</v>
      </c>
      <c r="W758">
        <v>1460</v>
      </c>
      <c r="X758">
        <v>2195</v>
      </c>
      <c r="Y758">
        <v>0</v>
      </c>
      <c r="Z758">
        <v>17</v>
      </c>
      <c r="AA758">
        <v>0</v>
      </c>
      <c r="AB758">
        <v>0</v>
      </c>
      <c r="AC758">
        <v>101</v>
      </c>
      <c r="AD758">
        <v>37.36</v>
      </c>
      <c r="AE758">
        <v>48.186576000000002</v>
      </c>
      <c r="AF758">
        <v>91.7</v>
      </c>
      <c r="AG758">
        <v>2.2999999999999998</v>
      </c>
      <c r="AH758">
        <v>2.4</v>
      </c>
      <c r="AI758">
        <v>2.5</v>
      </c>
      <c r="AJ758">
        <v>1.1000000000000001</v>
      </c>
      <c r="AK758">
        <v>0</v>
      </c>
      <c r="AL758">
        <v>0</v>
      </c>
      <c r="AM758">
        <v>2.67</v>
      </c>
      <c r="AN758">
        <v>47.177</v>
      </c>
      <c r="AO758">
        <v>1.427</v>
      </c>
      <c r="AP758">
        <v>21.05</v>
      </c>
      <c r="AQ758">
        <v>0.29199999999999998</v>
      </c>
      <c r="AR758">
        <v>0</v>
      </c>
      <c r="AS758">
        <v>23.62</v>
      </c>
      <c r="AT758">
        <v>105.455</v>
      </c>
      <c r="AU758">
        <v>2.645</v>
      </c>
      <c r="AV758">
        <v>2.76</v>
      </c>
      <c r="AW758">
        <v>2.875</v>
      </c>
      <c r="AX758">
        <v>1.2649999999999999</v>
      </c>
      <c r="AY758">
        <v>0</v>
      </c>
      <c r="AZ758">
        <v>0</v>
      </c>
      <c r="BA758">
        <v>707</v>
      </c>
      <c r="BB758">
        <v>0</v>
      </c>
      <c r="BC758" t="s">
        <v>74</v>
      </c>
      <c r="BD758">
        <v>0</v>
      </c>
      <c r="BE758" t="s">
        <v>68</v>
      </c>
      <c r="BF758" t="s">
        <v>75</v>
      </c>
      <c r="BG758">
        <v>1.1399999999999999</v>
      </c>
      <c r="BH758">
        <v>0</v>
      </c>
      <c r="BI758" s="1">
        <v>45824.332168749999</v>
      </c>
      <c r="BJ758">
        <v>3.6</v>
      </c>
      <c r="BK758">
        <v>0.84560000000000002</v>
      </c>
      <c r="BL758" s="36">
        <f>HLOOKUP($A758,차량별코스!$E$1:$AZ$20,_xlfn.XLOOKUP(탕데이터!$I758,차량별코스!$D$2:$D$20,차량별코스!$A$2:$A$20),0)</f>
        <v>1</v>
      </c>
      <c r="BM758">
        <f t="shared" si="167"/>
        <v>71.971999999999994</v>
      </c>
      <c r="BN758">
        <f t="shared" si="168"/>
        <v>71.971999999999994</v>
      </c>
      <c r="BO758">
        <f>IF(COUNTIFS($BL$2:$BL758,$BL758,$O$2:$O758,$O758,$G$2:$G758,$G758)=1,_xlfn.MAXIFS($BO$2:$BO757,$O$2:$O757,$O758,$G$2:$G757,$G758)+1,_xlfn.MAXIFS($BO$2:$BO757,$O$2:$O757,$O758,$G$2:$G757,$G758))</f>
        <v>1</v>
      </c>
      <c r="BP758">
        <f t="shared" si="169"/>
        <v>4801.3119999999999</v>
      </c>
      <c r="BQ758">
        <f t="shared" si="170"/>
        <v>159.52799999999999</v>
      </c>
      <c r="BR758">
        <f t="shared" si="171"/>
        <v>166.464</v>
      </c>
      <c r="BS758">
        <f t="shared" si="172"/>
        <v>173.4</v>
      </c>
      <c r="BT758">
        <f t="shared" si="173"/>
        <v>76.296000000000006</v>
      </c>
      <c r="BU758">
        <f t="shared" si="174"/>
        <v>0</v>
      </c>
      <c r="BV758">
        <f t="shared" si="175"/>
        <v>0</v>
      </c>
      <c r="BW758">
        <f t="shared" si="176"/>
        <v>5377</v>
      </c>
      <c r="BX758">
        <f t="shared" si="177"/>
        <v>336</v>
      </c>
      <c r="BY758" t="str">
        <f t="shared" si="178"/>
        <v>직행1</v>
      </c>
      <c r="BZ758">
        <f t="shared" si="179"/>
        <v>1</v>
      </c>
    </row>
    <row r="759" spans="1:78" x14ac:dyDescent="0.3">
      <c r="A759" s="32">
        <f t="shared" si="180"/>
        <v>45810</v>
      </c>
      <c r="B759" s="1">
        <v>45810.609375</v>
      </c>
      <c r="C759" t="s">
        <v>60</v>
      </c>
      <c r="D759" t="s">
        <v>60</v>
      </c>
      <c r="E759" t="s">
        <v>60</v>
      </c>
      <c r="F759" t="s">
        <v>61</v>
      </c>
      <c r="G759" t="s">
        <v>62</v>
      </c>
      <c r="H759" t="s">
        <v>63</v>
      </c>
      <c r="I759" t="s">
        <v>83</v>
      </c>
      <c r="J759" t="s">
        <v>65</v>
      </c>
      <c r="K759" t="s">
        <v>66</v>
      </c>
      <c r="L759">
        <v>18</v>
      </c>
      <c r="M759">
        <v>8</v>
      </c>
      <c r="N759">
        <v>168</v>
      </c>
      <c r="O759">
        <v>4257</v>
      </c>
      <c r="P759" t="s">
        <v>251</v>
      </c>
      <c r="Q759" s="1">
        <v>45786.607561539349</v>
      </c>
      <c r="R759">
        <v>16.163</v>
      </c>
      <c r="S759">
        <v>6.0579999999999998</v>
      </c>
      <c r="T759">
        <v>2.6680000000000001</v>
      </c>
      <c r="U759">
        <v>2407</v>
      </c>
      <c r="V759">
        <v>177</v>
      </c>
      <c r="W759">
        <v>718</v>
      </c>
      <c r="X759">
        <v>574</v>
      </c>
      <c r="Y759">
        <v>0</v>
      </c>
      <c r="Z759">
        <v>1</v>
      </c>
      <c r="AA759">
        <v>0</v>
      </c>
      <c r="AB759">
        <v>0</v>
      </c>
      <c r="AC759">
        <v>88</v>
      </c>
      <c r="AD759">
        <v>24.17</v>
      </c>
      <c r="AE759">
        <v>38.483241</v>
      </c>
      <c r="AF759">
        <v>73.400000000000006</v>
      </c>
      <c r="AG759">
        <v>11.9</v>
      </c>
      <c r="AH759">
        <v>7.6</v>
      </c>
      <c r="AI759">
        <v>4.7</v>
      </c>
      <c r="AJ759">
        <v>2.4</v>
      </c>
      <c r="AK759">
        <v>0</v>
      </c>
      <c r="AL759">
        <v>0</v>
      </c>
      <c r="AM759">
        <v>2.34</v>
      </c>
      <c r="AN759">
        <v>42.35</v>
      </c>
      <c r="AO759">
        <v>7.3529999999999998</v>
      </c>
      <c r="AP759">
        <v>29.83</v>
      </c>
      <c r="AQ759">
        <v>0.309</v>
      </c>
      <c r="AR759">
        <v>0</v>
      </c>
      <c r="AS759">
        <v>6.1870000000000003</v>
      </c>
      <c r="AT759">
        <v>29.36</v>
      </c>
      <c r="AU759">
        <v>4.76</v>
      </c>
      <c r="AV759">
        <v>3.04</v>
      </c>
      <c r="AW759">
        <v>1.88</v>
      </c>
      <c r="AX759">
        <v>0.96</v>
      </c>
      <c r="AY759">
        <v>0</v>
      </c>
      <c r="AZ759">
        <v>0</v>
      </c>
      <c r="BA759">
        <v>152</v>
      </c>
      <c r="BB759">
        <v>0</v>
      </c>
      <c r="BC759" t="s">
        <v>74</v>
      </c>
      <c r="BD759">
        <v>0</v>
      </c>
      <c r="BE759" t="s">
        <v>68</v>
      </c>
      <c r="BF759" t="s">
        <v>75</v>
      </c>
      <c r="BG759">
        <v>1.1399999999999999</v>
      </c>
      <c r="BH759">
        <v>0</v>
      </c>
      <c r="BI759" s="1">
        <v>45824.332168749999</v>
      </c>
      <c r="BJ759">
        <v>3.6</v>
      </c>
      <c r="BK759">
        <v>0.74109999999999998</v>
      </c>
      <c r="BL759" s="36">
        <f>HLOOKUP($A759,차량별코스!$E$1:$AZ$20,_xlfn.XLOOKUP(탕데이터!$I759,차량별코스!$D$2:$D$20,차량별코스!$A$2:$A$20),0)</f>
        <v>1</v>
      </c>
      <c r="BM759">
        <f t="shared" si="167"/>
        <v>2220.7720000000004</v>
      </c>
      <c r="BN759">
        <f t="shared" si="168"/>
        <v>278.38499999999999</v>
      </c>
      <c r="BO759">
        <f>IF(COUNTIFS($BL$2:$BL759,$BL759,$O$2:$O759,$O759,$G$2:$G759,$G759)=1,_xlfn.MAXIFS($BO$2:$BO758,$O$2:$O758,$O759,$G$2:$G758,$G759)+1,_xlfn.MAXIFS($BO$2:$BO758,$O$2:$O758,$O759,$G$2:$G758,$G759))</f>
        <v>2</v>
      </c>
      <c r="BP759">
        <f t="shared" si="169"/>
        <v>871.73800000000028</v>
      </c>
      <c r="BQ759">
        <f t="shared" si="170"/>
        <v>286.43299999999999</v>
      </c>
      <c r="BR759">
        <f t="shared" si="171"/>
        <v>182.93199999999999</v>
      </c>
      <c r="BS759">
        <f t="shared" si="172"/>
        <v>113.129</v>
      </c>
      <c r="BT759">
        <f t="shared" si="173"/>
        <v>57.768000000000001</v>
      </c>
      <c r="BU759">
        <f t="shared" si="174"/>
        <v>0</v>
      </c>
      <c r="BV759">
        <f t="shared" si="175"/>
        <v>0</v>
      </c>
      <c r="BW759">
        <f t="shared" si="176"/>
        <v>1512.0000000000002</v>
      </c>
      <c r="BX759">
        <f t="shared" si="177"/>
        <v>4257</v>
      </c>
      <c r="BY759" t="str">
        <f t="shared" si="178"/>
        <v>직행1</v>
      </c>
      <c r="BZ759">
        <f t="shared" si="179"/>
        <v>1</v>
      </c>
    </row>
    <row r="760" spans="1:78" x14ac:dyDescent="0.3">
      <c r="A760" s="32">
        <f t="shared" si="180"/>
        <v>45810</v>
      </c>
      <c r="B760" s="1">
        <v>45810.638182870367</v>
      </c>
      <c r="C760" t="s">
        <v>60</v>
      </c>
      <c r="D760" t="s">
        <v>60</v>
      </c>
      <c r="E760" t="s">
        <v>60</v>
      </c>
      <c r="F760" t="s">
        <v>61</v>
      </c>
      <c r="G760" t="s">
        <v>62</v>
      </c>
      <c r="H760" t="s">
        <v>63</v>
      </c>
      <c r="I760" t="s">
        <v>83</v>
      </c>
      <c r="J760" t="s">
        <v>65</v>
      </c>
      <c r="K760" t="s">
        <v>66</v>
      </c>
      <c r="L760">
        <v>18</v>
      </c>
      <c r="M760">
        <v>8</v>
      </c>
      <c r="N760">
        <v>168</v>
      </c>
      <c r="O760">
        <v>4257</v>
      </c>
      <c r="P760" t="s">
        <v>251</v>
      </c>
      <c r="Q760" s="1">
        <v>45786.607561539349</v>
      </c>
      <c r="R760">
        <v>67.257000000000005</v>
      </c>
      <c r="S760">
        <v>23.048999999999999</v>
      </c>
      <c r="T760">
        <v>2.9180000000000001</v>
      </c>
      <c r="U760">
        <v>5570</v>
      </c>
      <c r="V760">
        <v>26</v>
      </c>
      <c r="W760">
        <v>742</v>
      </c>
      <c r="X760">
        <v>2542</v>
      </c>
      <c r="Y760">
        <v>0</v>
      </c>
      <c r="Z760">
        <v>29</v>
      </c>
      <c r="AA760">
        <v>0</v>
      </c>
      <c r="AB760">
        <v>0</v>
      </c>
      <c r="AC760">
        <v>103</v>
      </c>
      <c r="AD760">
        <v>43.47</v>
      </c>
      <c r="AE760">
        <v>50.421736000000003</v>
      </c>
      <c r="AF760">
        <v>94.2</v>
      </c>
      <c r="AG760">
        <v>1.4</v>
      </c>
      <c r="AH760">
        <v>1.9</v>
      </c>
      <c r="AI760">
        <v>1.6</v>
      </c>
      <c r="AJ760">
        <v>1</v>
      </c>
      <c r="AK760">
        <v>0</v>
      </c>
      <c r="AL760">
        <v>0</v>
      </c>
      <c r="AM760">
        <v>2.56</v>
      </c>
      <c r="AN760">
        <v>52.156999999999996</v>
      </c>
      <c r="AO760">
        <v>0.46700000000000003</v>
      </c>
      <c r="AP760">
        <v>13.321</v>
      </c>
      <c r="AQ760">
        <v>0.372</v>
      </c>
      <c r="AR760">
        <v>0</v>
      </c>
      <c r="AS760">
        <v>43.118000000000002</v>
      </c>
      <c r="AT760">
        <v>86.35</v>
      </c>
      <c r="AU760">
        <v>1.2829999999999999</v>
      </c>
      <c r="AV760">
        <v>1.742</v>
      </c>
      <c r="AW760">
        <v>1.4670000000000001</v>
      </c>
      <c r="AX760">
        <v>0.91700000000000004</v>
      </c>
      <c r="AY760">
        <v>0</v>
      </c>
      <c r="AZ760">
        <v>0</v>
      </c>
      <c r="BA760">
        <v>645</v>
      </c>
      <c r="BB760">
        <v>0</v>
      </c>
      <c r="BC760" t="s">
        <v>74</v>
      </c>
      <c r="BD760">
        <v>0</v>
      </c>
      <c r="BE760" t="s">
        <v>68</v>
      </c>
      <c r="BF760" t="s">
        <v>75</v>
      </c>
      <c r="BG760">
        <v>1.1399999999999999</v>
      </c>
      <c r="BH760">
        <v>0</v>
      </c>
      <c r="BI760" s="1">
        <v>45824.332168749999</v>
      </c>
      <c r="BJ760">
        <v>3.6</v>
      </c>
      <c r="BK760">
        <v>0.81059999999999999</v>
      </c>
      <c r="BL760" s="36">
        <f>HLOOKUP($A760,차량별코스!$E$1:$AZ$20,_xlfn.XLOOKUP(탕데이터!$I760,차량별코스!$D$2:$D$20,차량별코스!$A$2:$A$20),0)</f>
        <v>1</v>
      </c>
      <c r="BM760">
        <f t="shared" si="167"/>
        <v>2220.7720000000004</v>
      </c>
      <c r="BN760">
        <f t="shared" si="168"/>
        <v>278.38499999999999</v>
      </c>
      <c r="BO760">
        <f>IF(COUNTIFS($BL$2:$BL760,$BL760,$O$2:$O760,$O760,$G$2:$G760,$G760)=1,_xlfn.MAXIFS($BO$2:$BO759,$O$2:$O759,$O760,$G$2:$G759,$G760)+1,_xlfn.MAXIFS($BO$2:$BO759,$O$2:$O759,$O760,$G$2:$G759,$G760))</f>
        <v>2</v>
      </c>
      <c r="BP760">
        <f t="shared" si="169"/>
        <v>4478.9400000000005</v>
      </c>
      <c r="BQ760">
        <f t="shared" si="170"/>
        <v>77.97999999999999</v>
      </c>
      <c r="BR760">
        <f t="shared" si="171"/>
        <v>105.83</v>
      </c>
      <c r="BS760">
        <f t="shared" si="172"/>
        <v>89.12</v>
      </c>
      <c r="BT760">
        <f t="shared" si="173"/>
        <v>55.7</v>
      </c>
      <c r="BU760">
        <f t="shared" si="174"/>
        <v>0</v>
      </c>
      <c r="BV760">
        <f t="shared" si="175"/>
        <v>0</v>
      </c>
      <c r="BW760">
        <f t="shared" si="176"/>
        <v>4807.57</v>
      </c>
      <c r="BX760">
        <f t="shared" si="177"/>
        <v>4257</v>
      </c>
      <c r="BY760" t="str">
        <f t="shared" si="178"/>
        <v>직행1</v>
      </c>
      <c r="BZ760">
        <f t="shared" si="179"/>
        <v>1</v>
      </c>
    </row>
    <row r="761" spans="1:78" x14ac:dyDescent="0.3">
      <c r="A761" s="32">
        <f t="shared" si="180"/>
        <v>45810</v>
      </c>
      <c r="B761" s="1">
        <v>45810.704918981479</v>
      </c>
      <c r="C761" t="s">
        <v>60</v>
      </c>
      <c r="D761" t="s">
        <v>60</v>
      </c>
      <c r="E761" t="s">
        <v>60</v>
      </c>
      <c r="F761" t="s">
        <v>61</v>
      </c>
      <c r="G761" t="s">
        <v>62</v>
      </c>
      <c r="H761" t="s">
        <v>63</v>
      </c>
      <c r="I761" t="s">
        <v>83</v>
      </c>
      <c r="J761" t="s">
        <v>65</v>
      </c>
      <c r="K761" t="s">
        <v>66</v>
      </c>
      <c r="L761">
        <v>18</v>
      </c>
      <c r="M761">
        <v>8</v>
      </c>
      <c r="N761">
        <v>168</v>
      </c>
      <c r="O761">
        <v>4257</v>
      </c>
      <c r="P761" t="s">
        <v>251</v>
      </c>
      <c r="Q761" s="1">
        <v>45786.607561539349</v>
      </c>
      <c r="R761">
        <v>94.575999999999993</v>
      </c>
      <c r="S761">
        <v>33.996000000000002</v>
      </c>
      <c r="T761">
        <v>2.782</v>
      </c>
      <c r="U761">
        <v>10198</v>
      </c>
      <c r="V761">
        <v>0</v>
      </c>
      <c r="W761">
        <v>2885</v>
      </c>
      <c r="X761">
        <v>3548</v>
      </c>
      <c r="Y761">
        <v>1</v>
      </c>
      <c r="Z761">
        <v>39</v>
      </c>
      <c r="AA761">
        <v>1</v>
      </c>
      <c r="AB761">
        <v>2110</v>
      </c>
      <c r="AC761">
        <v>89</v>
      </c>
      <c r="AD761">
        <v>33.39</v>
      </c>
      <c r="AE761">
        <v>46.557305999999997</v>
      </c>
      <c r="AF761">
        <v>76.900000000000006</v>
      </c>
      <c r="AG761">
        <v>7.2</v>
      </c>
      <c r="AH761">
        <v>8.8000000000000007</v>
      </c>
      <c r="AI761">
        <v>6.2</v>
      </c>
      <c r="AJ761">
        <v>0.7</v>
      </c>
      <c r="AK761">
        <v>0</v>
      </c>
      <c r="AL761">
        <v>0</v>
      </c>
      <c r="AM761">
        <v>2.44</v>
      </c>
      <c r="AN761">
        <v>50.174999999999997</v>
      </c>
      <c r="AO761">
        <v>0</v>
      </c>
      <c r="AP761">
        <v>28.29</v>
      </c>
      <c r="AQ761">
        <v>0.37</v>
      </c>
      <c r="AR761">
        <v>1.0569999999999999</v>
      </c>
      <c r="AS761">
        <v>41.237000000000002</v>
      </c>
      <c r="AT761">
        <v>129.44800000000001</v>
      </c>
      <c r="AU761">
        <v>12.12</v>
      </c>
      <c r="AV761">
        <v>14.813000000000001</v>
      </c>
      <c r="AW761">
        <v>10.436999999999999</v>
      </c>
      <c r="AX761">
        <v>1.1779999999999999</v>
      </c>
      <c r="AY761">
        <v>0</v>
      </c>
      <c r="AZ761">
        <v>0</v>
      </c>
      <c r="BA761">
        <v>928</v>
      </c>
      <c r="BB761">
        <v>0</v>
      </c>
      <c r="BC761" t="s">
        <v>74</v>
      </c>
      <c r="BD761">
        <v>0</v>
      </c>
      <c r="BE761" t="s">
        <v>68</v>
      </c>
      <c r="BF761" t="s">
        <v>75</v>
      </c>
      <c r="BG761">
        <v>1.1399999999999999</v>
      </c>
      <c r="BH761">
        <v>0</v>
      </c>
      <c r="BI761" s="1">
        <v>45824.332168749999</v>
      </c>
      <c r="BJ761">
        <v>3.6</v>
      </c>
      <c r="BK761">
        <v>0.77280000000000004</v>
      </c>
      <c r="BL761" s="36">
        <f>HLOOKUP($A761,차량별코스!$E$1:$AZ$20,_xlfn.XLOOKUP(탕데이터!$I761,차량별코스!$D$2:$D$20,차량별코스!$A$2:$A$20),0)</f>
        <v>1</v>
      </c>
      <c r="BM761">
        <f t="shared" si="167"/>
        <v>2220.7720000000004</v>
      </c>
      <c r="BN761">
        <f t="shared" si="168"/>
        <v>278.38499999999999</v>
      </c>
      <c r="BO761">
        <f>IF(COUNTIFS($BL$2:$BL761,$BL761,$O$2:$O761,$O761,$G$2:$G761,$G761)=1,_xlfn.MAXIFS($BO$2:$BO760,$O$2:$O760,$O761,$G$2:$G760,$G761)+1,_xlfn.MAXIFS($BO$2:$BO760,$O$2:$O760,$O761,$G$2:$G760,$G761))</f>
        <v>2</v>
      </c>
      <c r="BP761">
        <f t="shared" si="169"/>
        <v>4957.2620000000006</v>
      </c>
      <c r="BQ761">
        <f t="shared" si="170"/>
        <v>734.25600000000009</v>
      </c>
      <c r="BR761">
        <f t="shared" si="171"/>
        <v>897.42400000000009</v>
      </c>
      <c r="BS761">
        <f t="shared" si="172"/>
        <v>632.27599999999995</v>
      </c>
      <c r="BT761">
        <f t="shared" si="173"/>
        <v>71.385999999999996</v>
      </c>
      <c r="BU761">
        <f t="shared" si="174"/>
        <v>0</v>
      </c>
      <c r="BV761">
        <f t="shared" si="175"/>
        <v>0</v>
      </c>
      <c r="BW761">
        <f t="shared" si="176"/>
        <v>7292.6040000000012</v>
      </c>
      <c r="BX761">
        <f t="shared" si="177"/>
        <v>4257</v>
      </c>
      <c r="BY761" t="str">
        <f t="shared" si="178"/>
        <v>직행1</v>
      </c>
      <c r="BZ761">
        <f t="shared" si="179"/>
        <v>1</v>
      </c>
    </row>
    <row r="762" spans="1:78" x14ac:dyDescent="0.3">
      <c r="A762" s="32">
        <f t="shared" si="180"/>
        <v>45810</v>
      </c>
      <c r="B762" s="1">
        <v>45810.826377314814</v>
      </c>
      <c r="C762" t="s">
        <v>60</v>
      </c>
      <c r="D762" t="s">
        <v>60</v>
      </c>
      <c r="E762" t="s">
        <v>60</v>
      </c>
      <c r="F762" t="s">
        <v>61</v>
      </c>
      <c r="G762" t="s">
        <v>62</v>
      </c>
      <c r="H762" t="s">
        <v>63</v>
      </c>
      <c r="I762" t="s">
        <v>83</v>
      </c>
      <c r="J762" t="s">
        <v>65</v>
      </c>
      <c r="K762" t="s">
        <v>66</v>
      </c>
      <c r="L762">
        <v>18</v>
      </c>
      <c r="M762">
        <v>8</v>
      </c>
      <c r="N762">
        <v>168</v>
      </c>
      <c r="O762">
        <v>4257</v>
      </c>
      <c r="P762" t="s">
        <v>251</v>
      </c>
      <c r="Q762" s="1">
        <v>45786.607561539349</v>
      </c>
      <c r="R762">
        <v>40.369999999999997</v>
      </c>
      <c r="S762">
        <v>12.170999999999999</v>
      </c>
      <c r="T762">
        <v>3.3170000000000002</v>
      </c>
      <c r="U762">
        <v>4414</v>
      </c>
      <c r="V762">
        <v>22</v>
      </c>
      <c r="W762">
        <v>1067</v>
      </c>
      <c r="X762">
        <v>1497</v>
      </c>
      <c r="Y762">
        <v>1</v>
      </c>
      <c r="Z762">
        <v>3</v>
      </c>
      <c r="AA762">
        <v>1</v>
      </c>
      <c r="AB762">
        <v>63</v>
      </c>
      <c r="AC762">
        <v>102</v>
      </c>
      <c r="AD762">
        <v>32.93</v>
      </c>
      <c r="AE762">
        <v>43.708829999999999</v>
      </c>
      <c r="AF762">
        <v>95.1</v>
      </c>
      <c r="AG762">
        <v>1.4</v>
      </c>
      <c r="AH762">
        <v>2</v>
      </c>
      <c r="AI762">
        <v>1.1000000000000001</v>
      </c>
      <c r="AJ762">
        <v>0.3</v>
      </c>
      <c r="AK762">
        <v>0</v>
      </c>
      <c r="AL762">
        <v>0</v>
      </c>
      <c r="AM762">
        <v>2.91</v>
      </c>
      <c r="AN762">
        <v>38.136000000000003</v>
      </c>
      <c r="AO762">
        <v>0.498</v>
      </c>
      <c r="AP762">
        <v>24.172999999999998</v>
      </c>
      <c r="AQ762">
        <v>0.34699999999999998</v>
      </c>
      <c r="AR762">
        <v>2.4769999999999999</v>
      </c>
      <c r="AS762">
        <v>7.431</v>
      </c>
      <c r="AT762">
        <v>69.739999999999995</v>
      </c>
      <c r="AU762">
        <v>1.0269999999999999</v>
      </c>
      <c r="AV762">
        <v>1.4670000000000001</v>
      </c>
      <c r="AW762">
        <v>0.80700000000000005</v>
      </c>
      <c r="AX762">
        <v>0.22</v>
      </c>
      <c r="AY762">
        <v>0</v>
      </c>
      <c r="AZ762">
        <v>0</v>
      </c>
      <c r="BA762">
        <v>393</v>
      </c>
      <c r="BB762">
        <v>0</v>
      </c>
      <c r="BC762" t="s">
        <v>74</v>
      </c>
      <c r="BD762">
        <v>0</v>
      </c>
      <c r="BE762" t="s">
        <v>68</v>
      </c>
      <c r="BF762" t="s">
        <v>75</v>
      </c>
      <c r="BG762">
        <v>1.1399999999999999</v>
      </c>
      <c r="BH762">
        <v>0</v>
      </c>
      <c r="BI762" s="1">
        <v>45824.332168749999</v>
      </c>
      <c r="BJ762">
        <v>3.6</v>
      </c>
      <c r="BK762">
        <v>0.9214</v>
      </c>
      <c r="BL762" s="36">
        <f>HLOOKUP($A762,차량별코스!$E$1:$AZ$20,_xlfn.XLOOKUP(탕데이터!$I762,차량별코스!$D$2:$D$20,차량별코스!$A$2:$A$20),0)</f>
        <v>1</v>
      </c>
      <c r="BM762">
        <f t="shared" si="167"/>
        <v>2220.7720000000004</v>
      </c>
      <c r="BN762">
        <f t="shared" si="168"/>
        <v>278.38499999999999</v>
      </c>
      <c r="BO762">
        <f>IF(COUNTIFS($BL$2:$BL762,$BL762,$O$2:$O762,$O762,$G$2:$G762,$G762)=1,_xlfn.MAXIFS($BO$2:$BO761,$O$2:$O761,$O762,$G$2:$G761,$G762)+1,_xlfn.MAXIFS($BO$2:$BO761,$O$2:$O761,$O762,$G$2:$G761,$G762))</f>
        <v>2</v>
      </c>
      <c r="BP762">
        <f t="shared" si="169"/>
        <v>3108.7139999999999</v>
      </c>
      <c r="BQ762">
        <f t="shared" si="170"/>
        <v>61.795999999999992</v>
      </c>
      <c r="BR762">
        <f t="shared" si="171"/>
        <v>88.28</v>
      </c>
      <c r="BS762">
        <f t="shared" si="172"/>
        <v>48.554000000000002</v>
      </c>
      <c r="BT762">
        <f t="shared" si="173"/>
        <v>13.242000000000001</v>
      </c>
      <c r="BU762">
        <f t="shared" si="174"/>
        <v>0</v>
      </c>
      <c r="BV762">
        <f t="shared" si="175"/>
        <v>0</v>
      </c>
      <c r="BW762">
        <f t="shared" si="176"/>
        <v>3320.5860000000002</v>
      </c>
      <c r="BX762">
        <f t="shared" si="177"/>
        <v>4257</v>
      </c>
      <c r="BY762" t="str">
        <f t="shared" si="178"/>
        <v>직행1</v>
      </c>
      <c r="BZ762">
        <f t="shared" si="179"/>
        <v>1</v>
      </c>
    </row>
    <row r="763" spans="1:78" x14ac:dyDescent="0.3">
      <c r="A763" s="32">
        <f t="shared" si="180"/>
        <v>45811</v>
      </c>
      <c r="B763" s="1">
        <v>45811.303356481483</v>
      </c>
      <c r="C763" t="s">
        <v>60</v>
      </c>
      <c r="D763" t="s">
        <v>60</v>
      </c>
      <c r="E763" t="s">
        <v>60</v>
      </c>
      <c r="F763" t="s">
        <v>61</v>
      </c>
      <c r="G763" t="s">
        <v>62</v>
      </c>
      <c r="H763" t="s">
        <v>63</v>
      </c>
      <c r="I763" t="s">
        <v>83</v>
      </c>
      <c r="J763" t="s">
        <v>65</v>
      </c>
      <c r="K763" t="s">
        <v>66</v>
      </c>
      <c r="L763">
        <v>18</v>
      </c>
      <c r="M763">
        <v>8</v>
      </c>
      <c r="N763">
        <v>168</v>
      </c>
      <c r="O763">
        <v>3562</v>
      </c>
      <c r="P763" t="s">
        <v>252</v>
      </c>
      <c r="Q763" s="1">
        <v>45786.607562928242</v>
      </c>
      <c r="R763">
        <v>39.578000000000003</v>
      </c>
      <c r="S763">
        <v>11.932</v>
      </c>
      <c r="T763">
        <v>3.3170000000000002</v>
      </c>
      <c r="U763">
        <v>4324</v>
      </c>
      <c r="V763">
        <v>242</v>
      </c>
      <c r="W763">
        <v>1095</v>
      </c>
      <c r="X763">
        <v>1037</v>
      </c>
      <c r="Y763">
        <v>0</v>
      </c>
      <c r="Z763">
        <v>1</v>
      </c>
      <c r="AA763">
        <v>1</v>
      </c>
      <c r="AB763">
        <v>187</v>
      </c>
      <c r="AC763">
        <v>92</v>
      </c>
      <c r="AD763">
        <v>32.950000000000003</v>
      </c>
      <c r="AE763">
        <v>47.700256000000003</v>
      </c>
      <c r="AF763">
        <v>93.3</v>
      </c>
      <c r="AG763">
        <v>1.6</v>
      </c>
      <c r="AH763">
        <v>2.2999999999999998</v>
      </c>
      <c r="AI763">
        <v>1.8</v>
      </c>
      <c r="AJ763">
        <v>1</v>
      </c>
      <c r="AK763">
        <v>0</v>
      </c>
      <c r="AL763">
        <v>0</v>
      </c>
      <c r="AM763">
        <v>2.91</v>
      </c>
      <c r="AN763">
        <v>42.219000000000001</v>
      </c>
      <c r="AO763">
        <v>5.5970000000000004</v>
      </c>
      <c r="AP763">
        <v>25.324000000000002</v>
      </c>
      <c r="AQ763">
        <v>0.253</v>
      </c>
      <c r="AR763">
        <v>0</v>
      </c>
      <c r="AS763">
        <v>2.5270000000000001</v>
      </c>
      <c r="AT763">
        <v>66.864999999999995</v>
      </c>
      <c r="AU763">
        <v>1.147</v>
      </c>
      <c r="AV763">
        <v>1.6479999999999999</v>
      </c>
      <c r="AW763">
        <v>1.29</v>
      </c>
      <c r="AX763">
        <v>0.71699999999999997</v>
      </c>
      <c r="AY763">
        <v>0</v>
      </c>
      <c r="AZ763">
        <v>0</v>
      </c>
      <c r="BA763">
        <v>382</v>
      </c>
      <c r="BB763">
        <v>0</v>
      </c>
      <c r="BC763" t="s">
        <v>74</v>
      </c>
      <c r="BD763">
        <v>0</v>
      </c>
      <c r="BE763" t="s">
        <v>68</v>
      </c>
      <c r="BF763" t="s">
        <v>75</v>
      </c>
      <c r="BG763">
        <v>1.1399999999999999</v>
      </c>
      <c r="BH763">
        <v>0</v>
      </c>
      <c r="BI763" s="1">
        <v>45824.332168749999</v>
      </c>
      <c r="BJ763">
        <v>3.6</v>
      </c>
      <c r="BK763">
        <v>0.9214</v>
      </c>
      <c r="BL763" s="36">
        <f>HLOOKUP($A763,차량별코스!$E$1:$AZ$20,_xlfn.XLOOKUP(탕데이터!$I763,차량별코스!$D$2:$D$20,차량별코스!$A$2:$A$20),0)</f>
        <v>2</v>
      </c>
      <c r="BM763">
        <f t="shared" si="167"/>
        <v>1031.0020000000002</v>
      </c>
      <c r="BN763">
        <f t="shared" si="168"/>
        <v>349.02199999999999</v>
      </c>
      <c r="BO763">
        <f>IF(COUNTIFS($BL$2:$BL763,$BL763,$O$2:$O763,$O763,$G$2:$G763,$G763)=1,_xlfn.MAXIFS($BO$2:$BO762,$O$2:$O762,$O763,$G$2:$G762,$G763)+1,_xlfn.MAXIFS($BO$2:$BO762,$O$2:$O762,$O763,$G$2:$G762,$G763))</f>
        <v>1</v>
      </c>
      <c r="BP763">
        <f t="shared" si="169"/>
        <v>2697.2919999999999</v>
      </c>
      <c r="BQ763">
        <f t="shared" si="170"/>
        <v>69.183999999999997</v>
      </c>
      <c r="BR763">
        <f t="shared" si="171"/>
        <v>99.451999999999998</v>
      </c>
      <c r="BS763">
        <f t="shared" si="172"/>
        <v>77.832000000000008</v>
      </c>
      <c r="BT763">
        <f t="shared" si="173"/>
        <v>43.24</v>
      </c>
      <c r="BU763">
        <f t="shared" si="174"/>
        <v>0</v>
      </c>
      <c r="BV763">
        <f t="shared" si="175"/>
        <v>0</v>
      </c>
      <c r="BW763">
        <f t="shared" si="176"/>
        <v>2986.9999999999995</v>
      </c>
      <c r="BX763">
        <f t="shared" si="177"/>
        <v>3562</v>
      </c>
      <c r="BY763" t="str">
        <f t="shared" si="178"/>
        <v>직행1</v>
      </c>
      <c r="BZ763">
        <f t="shared" si="179"/>
        <v>2</v>
      </c>
    </row>
    <row r="764" spans="1:78" x14ac:dyDescent="0.3">
      <c r="A764" s="32">
        <f t="shared" si="180"/>
        <v>45811</v>
      </c>
      <c r="B764" s="1">
        <v>45811.356377314813</v>
      </c>
      <c r="C764" t="s">
        <v>60</v>
      </c>
      <c r="D764" t="s">
        <v>60</v>
      </c>
      <c r="E764" t="s">
        <v>60</v>
      </c>
      <c r="F764" t="s">
        <v>61</v>
      </c>
      <c r="G764" t="s">
        <v>62</v>
      </c>
      <c r="H764" t="s">
        <v>63</v>
      </c>
      <c r="I764" t="s">
        <v>83</v>
      </c>
      <c r="J764" t="s">
        <v>65</v>
      </c>
      <c r="K764" t="s">
        <v>66</v>
      </c>
      <c r="L764">
        <v>18</v>
      </c>
      <c r="M764">
        <v>8</v>
      </c>
      <c r="N764">
        <v>168</v>
      </c>
      <c r="O764">
        <v>3562</v>
      </c>
      <c r="P764" t="s">
        <v>252</v>
      </c>
      <c r="Q764" s="1">
        <v>45786.607562928242</v>
      </c>
      <c r="R764">
        <v>32.341000000000001</v>
      </c>
      <c r="S764">
        <v>8.52</v>
      </c>
      <c r="T764">
        <v>3.7959999999999998</v>
      </c>
      <c r="U764">
        <v>2496</v>
      </c>
      <c r="V764">
        <v>110</v>
      </c>
      <c r="W764">
        <v>141</v>
      </c>
      <c r="X764">
        <v>825</v>
      </c>
      <c r="Y764">
        <v>0</v>
      </c>
      <c r="Z764">
        <v>0</v>
      </c>
      <c r="AA764">
        <v>0</v>
      </c>
      <c r="AB764">
        <v>0</v>
      </c>
      <c r="AC764">
        <v>96</v>
      </c>
      <c r="AD764">
        <v>46.65</v>
      </c>
      <c r="AE764">
        <v>51.860771999999997</v>
      </c>
      <c r="AF764">
        <v>95.4</v>
      </c>
      <c r="AG764">
        <v>1.2</v>
      </c>
      <c r="AH764">
        <v>1.2</v>
      </c>
      <c r="AI764">
        <v>2</v>
      </c>
      <c r="AJ764">
        <v>0.2</v>
      </c>
      <c r="AK764">
        <v>0</v>
      </c>
      <c r="AL764">
        <v>0</v>
      </c>
      <c r="AM764">
        <v>3.33</v>
      </c>
      <c r="AN764">
        <v>39.695999999999998</v>
      </c>
      <c r="AO764">
        <v>4.407</v>
      </c>
      <c r="AP764">
        <v>5.649</v>
      </c>
      <c r="AQ764">
        <v>0.247</v>
      </c>
      <c r="AR764">
        <v>0</v>
      </c>
      <c r="AS764">
        <v>0</v>
      </c>
      <c r="AT764">
        <v>38.159999999999997</v>
      </c>
      <c r="AU764">
        <v>0.48</v>
      </c>
      <c r="AV764">
        <v>0.48</v>
      </c>
      <c r="AW764">
        <v>0.8</v>
      </c>
      <c r="AX764">
        <v>0.08</v>
      </c>
      <c r="AY764">
        <v>0</v>
      </c>
      <c r="AZ764">
        <v>0</v>
      </c>
      <c r="BA764">
        <v>321</v>
      </c>
      <c r="BB764">
        <v>0</v>
      </c>
      <c r="BC764" t="s">
        <v>74</v>
      </c>
      <c r="BD764">
        <v>0</v>
      </c>
      <c r="BE764" t="s">
        <v>68</v>
      </c>
      <c r="BF764" t="s">
        <v>75</v>
      </c>
      <c r="BG764">
        <v>1.1399999999999999</v>
      </c>
      <c r="BH764">
        <v>0</v>
      </c>
      <c r="BI764" s="1">
        <v>45824.332168749999</v>
      </c>
      <c r="BJ764">
        <v>3.6</v>
      </c>
      <c r="BK764">
        <v>1.0544</v>
      </c>
      <c r="BL764" s="36">
        <f>HLOOKUP($A764,차량별코스!$E$1:$AZ$20,_xlfn.XLOOKUP(탕데이터!$I764,차량별코스!$D$2:$D$20,차량별코스!$A$2:$A$20),0)</f>
        <v>2</v>
      </c>
      <c r="BM764">
        <f t="shared" si="167"/>
        <v>1031.0020000000002</v>
      </c>
      <c r="BN764">
        <f t="shared" si="168"/>
        <v>349.02199999999999</v>
      </c>
      <c r="BO764">
        <f>IF(COUNTIFS($BL$2:$BL764,$BL764,$O$2:$O764,$O764,$G$2:$G764,$G764)=1,_xlfn.MAXIFS($BO$2:$BO763,$O$2:$O763,$O764,$G$2:$G763,$G764)+1,_xlfn.MAXIFS($BO$2:$BO763,$O$2:$O763,$O764,$G$2:$G763,$G764))</f>
        <v>1</v>
      </c>
      <c r="BP764">
        <f t="shared" si="169"/>
        <v>2130.1840000000002</v>
      </c>
      <c r="BQ764">
        <f t="shared" si="170"/>
        <v>29.952000000000002</v>
      </c>
      <c r="BR764">
        <f t="shared" si="171"/>
        <v>29.952000000000002</v>
      </c>
      <c r="BS764">
        <f t="shared" si="172"/>
        <v>49.92</v>
      </c>
      <c r="BT764">
        <f t="shared" si="173"/>
        <v>4.992</v>
      </c>
      <c r="BU764">
        <f t="shared" si="174"/>
        <v>0</v>
      </c>
      <c r="BV764">
        <f t="shared" si="175"/>
        <v>0</v>
      </c>
      <c r="BW764">
        <f t="shared" si="176"/>
        <v>2245.0000000000009</v>
      </c>
      <c r="BX764">
        <f t="shared" si="177"/>
        <v>3562</v>
      </c>
      <c r="BY764" t="str">
        <f t="shared" si="178"/>
        <v>직행1</v>
      </c>
      <c r="BZ764">
        <f t="shared" si="179"/>
        <v>2</v>
      </c>
    </row>
    <row r="765" spans="1:78" x14ac:dyDescent="0.3">
      <c r="A765" s="32">
        <f t="shared" si="180"/>
        <v>45811</v>
      </c>
      <c r="B765" s="1">
        <v>45811.394224537034</v>
      </c>
      <c r="C765" t="s">
        <v>60</v>
      </c>
      <c r="D765" t="s">
        <v>60</v>
      </c>
      <c r="E765" t="s">
        <v>60</v>
      </c>
      <c r="F765" t="s">
        <v>61</v>
      </c>
      <c r="G765" t="s">
        <v>62</v>
      </c>
      <c r="H765" t="s">
        <v>63</v>
      </c>
      <c r="I765" t="s">
        <v>83</v>
      </c>
      <c r="J765" t="s">
        <v>65</v>
      </c>
      <c r="K765" t="s">
        <v>66</v>
      </c>
      <c r="L765">
        <v>18</v>
      </c>
      <c r="M765">
        <v>8</v>
      </c>
      <c r="N765">
        <v>168</v>
      </c>
      <c r="O765">
        <v>3562</v>
      </c>
      <c r="P765" t="s">
        <v>252</v>
      </c>
      <c r="Q765" s="1">
        <v>45786.607562928242</v>
      </c>
      <c r="R765">
        <v>26.172000000000001</v>
      </c>
      <c r="S765">
        <v>7.6020000000000003</v>
      </c>
      <c r="T765">
        <v>3.4430000000000001</v>
      </c>
      <c r="U765">
        <v>2602</v>
      </c>
      <c r="V765">
        <v>142</v>
      </c>
      <c r="W765">
        <v>468</v>
      </c>
      <c r="X765">
        <v>755</v>
      </c>
      <c r="Y765">
        <v>0</v>
      </c>
      <c r="Z765">
        <v>4</v>
      </c>
      <c r="AA765">
        <v>0</v>
      </c>
      <c r="AB765">
        <v>0</v>
      </c>
      <c r="AC765">
        <v>88</v>
      </c>
      <c r="AD765">
        <v>36.21</v>
      </c>
      <c r="AE765">
        <v>47.298822999999999</v>
      </c>
      <c r="AF765">
        <v>92.4</v>
      </c>
      <c r="AG765">
        <v>2.7</v>
      </c>
      <c r="AH765">
        <v>2.1</v>
      </c>
      <c r="AI765">
        <v>1.9</v>
      </c>
      <c r="AJ765">
        <v>0.8</v>
      </c>
      <c r="AK765">
        <v>0</v>
      </c>
      <c r="AL765">
        <v>0</v>
      </c>
      <c r="AM765">
        <v>3.02</v>
      </c>
      <c r="AN765">
        <v>40.024000000000001</v>
      </c>
      <c r="AO765">
        <v>5.4569999999999999</v>
      </c>
      <c r="AP765">
        <v>17.986000000000001</v>
      </c>
      <c r="AQ765">
        <v>0.26700000000000002</v>
      </c>
      <c r="AR765">
        <v>0</v>
      </c>
      <c r="AS765">
        <v>15.284000000000001</v>
      </c>
      <c r="AT765">
        <v>40.04</v>
      </c>
      <c r="AU765">
        <v>1.17</v>
      </c>
      <c r="AV765">
        <v>0.91</v>
      </c>
      <c r="AW765">
        <v>0.82299999999999995</v>
      </c>
      <c r="AX765">
        <v>0.34699999999999998</v>
      </c>
      <c r="AY765">
        <v>0</v>
      </c>
      <c r="AZ765">
        <v>0</v>
      </c>
      <c r="BA765">
        <v>246</v>
      </c>
      <c r="BB765">
        <v>0</v>
      </c>
      <c r="BC765" t="s">
        <v>74</v>
      </c>
      <c r="BD765">
        <v>0</v>
      </c>
      <c r="BE765" t="s">
        <v>68</v>
      </c>
      <c r="BF765" t="s">
        <v>75</v>
      </c>
      <c r="BG765">
        <v>1.1399999999999999</v>
      </c>
      <c r="BH765">
        <v>0</v>
      </c>
      <c r="BI765" s="1">
        <v>45824.332168749999</v>
      </c>
      <c r="BJ765">
        <v>3.6</v>
      </c>
      <c r="BK765">
        <v>0.95630000000000004</v>
      </c>
      <c r="BL765" s="36">
        <f>HLOOKUP($A765,차량별코스!$E$1:$AZ$20,_xlfn.XLOOKUP(탕데이터!$I765,차량별코스!$D$2:$D$20,차량별코스!$A$2:$A$20),0)</f>
        <v>2</v>
      </c>
      <c r="BM765">
        <f t="shared" si="167"/>
        <v>1031.0020000000002</v>
      </c>
      <c r="BN765">
        <f t="shared" si="168"/>
        <v>349.02199999999999</v>
      </c>
      <c r="BO765">
        <f>IF(COUNTIFS($BL$2:$BL765,$BL765,$O$2:$O765,$O765,$G$2:$G765,$G765)=1,_xlfn.MAXIFS($BO$2:$BO764,$O$2:$O764,$O765,$G$2:$G764,$G765)+1,_xlfn.MAXIFS($BO$2:$BO764,$O$2:$O764,$O765,$G$2:$G764,$G765))</f>
        <v>1</v>
      </c>
      <c r="BP765">
        <f t="shared" si="169"/>
        <v>1794.248</v>
      </c>
      <c r="BQ765">
        <f t="shared" si="170"/>
        <v>70.254000000000005</v>
      </c>
      <c r="BR765">
        <f t="shared" si="171"/>
        <v>54.642000000000003</v>
      </c>
      <c r="BS765">
        <f t="shared" si="172"/>
        <v>49.437999999999995</v>
      </c>
      <c r="BT765">
        <f t="shared" si="173"/>
        <v>20.815999999999999</v>
      </c>
      <c r="BU765">
        <f t="shared" si="174"/>
        <v>0</v>
      </c>
      <c r="BV765">
        <f t="shared" si="175"/>
        <v>0</v>
      </c>
      <c r="BW765">
        <f t="shared" si="176"/>
        <v>1989.3980000000001</v>
      </c>
      <c r="BX765">
        <f t="shared" si="177"/>
        <v>3562</v>
      </c>
      <c r="BY765" t="str">
        <f t="shared" si="178"/>
        <v>직행1</v>
      </c>
      <c r="BZ765">
        <f t="shared" si="179"/>
        <v>2</v>
      </c>
    </row>
    <row r="766" spans="1:78" x14ac:dyDescent="0.3">
      <c r="A766" s="32">
        <f t="shared" si="180"/>
        <v>45811</v>
      </c>
      <c r="B766" s="1">
        <v>45811.493738425925</v>
      </c>
      <c r="C766" t="s">
        <v>60</v>
      </c>
      <c r="D766" t="s">
        <v>60</v>
      </c>
      <c r="E766" t="s">
        <v>60</v>
      </c>
      <c r="F766" t="s">
        <v>61</v>
      </c>
      <c r="G766" t="s">
        <v>62</v>
      </c>
      <c r="H766" t="s">
        <v>63</v>
      </c>
      <c r="I766" t="s">
        <v>83</v>
      </c>
      <c r="J766" t="s">
        <v>65</v>
      </c>
      <c r="K766" t="s">
        <v>66</v>
      </c>
      <c r="L766">
        <v>18</v>
      </c>
      <c r="M766">
        <v>8</v>
      </c>
      <c r="N766">
        <v>168</v>
      </c>
      <c r="O766">
        <v>3562</v>
      </c>
      <c r="P766" t="s">
        <v>252</v>
      </c>
      <c r="Q766" s="1">
        <v>45786.607562928242</v>
      </c>
      <c r="R766">
        <v>220.036</v>
      </c>
      <c r="S766">
        <v>87.350999999999999</v>
      </c>
      <c r="T766">
        <v>2.5190000000000001</v>
      </c>
      <c r="U766">
        <v>26225</v>
      </c>
      <c r="V766">
        <v>117</v>
      </c>
      <c r="W766">
        <v>9745</v>
      </c>
      <c r="X766">
        <v>6289</v>
      </c>
      <c r="Y766">
        <v>0</v>
      </c>
      <c r="Z766">
        <v>27</v>
      </c>
      <c r="AA766">
        <v>5</v>
      </c>
      <c r="AB766">
        <v>3909</v>
      </c>
      <c r="AC766">
        <v>104</v>
      </c>
      <c r="AD766">
        <v>30.21</v>
      </c>
      <c r="AE766">
        <v>48.409799999999997</v>
      </c>
      <c r="AF766">
        <v>71.599999999999994</v>
      </c>
      <c r="AG766">
        <v>7.6</v>
      </c>
      <c r="AH766">
        <v>8.5</v>
      </c>
      <c r="AI766">
        <v>8.1999999999999993</v>
      </c>
      <c r="AJ766">
        <v>4</v>
      </c>
      <c r="AK766">
        <v>0</v>
      </c>
      <c r="AL766">
        <v>0</v>
      </c>
      <c r="AM766">
        <v>2.21</v>
      </c>
      <c r="AN766">
        <v>58.710999999999999</v>
      </c>
      <c r="AO766">
        <v>0.44600000000000001</v>
      </c>
      <c r="AP766">
        <v>37.158999999999999</v>
      </c>
      <c r="AQ766">
        <v>0.28199999999999997</v>
      </c>
      <c r="AR766">
        <v>0</v>
      </c>
      <c r="AS766">
        <v>12.271000000000001</v>
      </c>
      <c r="AT766">
        <v>312.65300000000002</v>
      </c>
      <c r="AU766">
        <v>33.186999999999998</v>
      </c>
      <c r="AV766">
        <v>37.116999999999997</v>
      </c>
      <c r="AW766">
        <v>35.807000000000002</v>
      </c>
      <c r="AX766">
        <v>17.466999999999999</v>
      </c>
      <c r="AY766">
        <v>0</v>
      </c>
      <c r="AZ766">
        <v>0</v>
      </c>
      <c r="BA766">
        <v>2159</v>
      </c>
      <c r="BB766">
        <v>0</v>
      </c>
      <c r="BC766" t="s">
        <v>74</v>
      </c>
      <c r="BD766">
        <v>0</v>
      </c>
      <c r="BE766" t="s">
        <v>68</v>
      </c>
      <c r="BF766" t="s">
        <v>75</v>
      </c>
      <c r="BG766">
        <v>1.1399999999999999</v>
      </c>
      <c r="BH766">
        <v>0</v>
      </c>
      <c r="BI766" s="1">
        <v>45824.332168749999</v>
      </c>
      <c r="BJ766">
        <v>3.6</v>
      </c>
      <c r="BK766">
        <v>0.69969999999999999</v>
      </c>
      <c r="BL766" s="36">
        <f>HLOOKUP($A766,차량별코스!$E$1:$AZ$20,_xlfn.XLOOKUP(탕데이터!$I766,차량별코스!$D$2:$D$20,차량별코스!$A$2:$A$20),0)</f>
        <v>2</v>
      </c>
      <c r="BM766">
        <f t="shared" si="167"/>
        <v>1031.0020000000002</v>
      </c>
      <c r="BN766">
        <f t="shared" si="168"/>
        <v>349.02199999999999</v>
      </c>
      <c r="BO766">
        <f>IF(COUNTIFS($BL$2:$BL766,$BL766,$O$2:$O766,$O766,$G$2:$G766,$G766)=1,_xlfn.MAXIFS($BO$2:$BO765,$O$2:$O765,$O766,$G$2:$G765,$G766)+1,_xlfn.MAXIFS($BO$2:$BO765,$O$2:$O765,$O766,$G$2:$G765,$G766))</f>
        <v>1</v>
      </c>
      <c r="BP766">
        <f t="shared" si="169"/>
        <v>8915.0999999999985</v>
      </c>
      <c r="BQ766">
        <f t="shared" si="170"/>
        <v>1993.1</v>
      </c>
      <c r="BR766">
        <f t="shared" si="171"/>
        <v>2229.125</v>
      </c>
      <c r="BS766">
        <f t="shared" si="172"/>
        <v>2150.4499999999998</v>
      </c>
      <c r="BT766">
        <f t="shared" si="173"/>
        <v>1049</v>
      </c>
      <c r="BU766">
        <f t="shared" si="174"/>
        <v>0</v>
      </c>
      <c r="BV766">
        <f t="shared" si="175"/>
        <v>0</v>
      </c>
      <c r="BW766">
        <f t="shared" si="176"/>
        <v>16336.774999999998</v>
      </c>
      <c r="BX766">
        <f t="shared" si="177"/>
        <v>3562</v>
      </c>
      <c r="BY766" t="str">
        <f t="shared" si="178"/>
        <v>직행1</v>
      </c>
      <c r="BZ766">
        <f t="shared" si="179"/>
        <v>2</v>
      </c>
    </row>
    <row r="767" spans="1:78" x14ac:dyDescent="0.3">
      <c r="A767" s="32">
        <f t="shared" si="180"/>
        <v>45811</v>
      </c>
      <c r="B767" s="1">
        <v>45811.801944444444</v>
      </c>
      <c r="C767" t="s">
        <v>60</v>
      </c>
      <c r="D767" t="s">
        <v>60</v>
      </c>
      <c r="E767" t="s">
        <v>60</v>
      </c>
      <c r="F767" t="s">
        <v>61</v>
      </c>
      <c r="G767" t="s">
        <v>62</v>
      </c>
      <c r="H767" t="s">
        <v>63</v>
      </c>
      <c r="I767" t="s">
        <v>83</v>
      </c>
      <c r="J767" t="s">
        <v>65</v>
      </c>
      <c r="K767" t="s">
        <v>66</v>
      </c>
      <c r="L767">
        <v>18</v>
      </c>
      <c r="M767">
        <v>8</v>
      </c>
      <c r="N767">
        <v>168</v>
      </c>
      <c r="O767">
        <v>3562</v>
      </c>
      <c r="P767" t="s">
        <v>252</v>
      </c>
      <c r="Q767" s="1">
        <v>45786.607562928242</v>
      </c>
      <c r="R767">
        <v>30.895</v>
      </c>
      <c r="S767">
        <v>8.1620000000000008</v>
      </c>
      <c r="T767">
        <v>3.7850000000000001</v>
      </c>
      <c r="U767">
        <v>2579</v>
      </c>
      <c r="V767">
        <v>25</v>
      </c>
      <c r="W767">
        <v>410</v>
      </c>
      <c r="X767">
        <v>900</v>
      </c>
      <c r="Y767">
        <v>0</v>
      </c>
      <c r="Z767">
        <v>1</v>
      </c>
      <c r="AA767">
        <v>0</v>
      </c>
      <c r="AB767">
        <v>0</v>
      </c>
      <c r="AC767">
        <v>80</v>
      </c>
      <c r="AD767">
        <v>43.13</v>
      </c>
      <c r="AE767">
        <v>51.875894000000002</v>
      </c>
      <c r="AF767">
        <v>92.2</v>
      </c>
      <c r="AG767">
        <v>1.5</v>
      </c>
      <c r="AH767">
        <v>2.5</v>
      </c>
      <c r="AI767">
        <v>3.8</v>
      </c>
      <c r="AJ767">
        <v>0</v>
      </c>
      <c r="AK767">
        <v>0</v>
      </c>
      <c r="AL767">
        <v>0</v>
      </c>
      <c r="AM767">
        <v>3.32</v>
      </c>
      <c r="AN767">
        <v>39.912999999999997</v>
      </c>
      <c r="AO767">
        <v>0.96899999999999997</v>
      </c>
      <c r="AP767">
        <v>15.898</v>
      </c>
      <c r="AQ767">
        <v>0.29099999999999998</v>
      </c>
      <c r="AR767">
        <v>0</v>
      </c>
      <c r="AS767">
        <v>3.2370000000000001</v>
      </c>
      <c r="AT767">
        <v>38.417000000000002</v>
      </c>
      <c r="AU767">
        <v>0.625</v>
      </c>
      <c r="AV767">
        <v>1.042</v>
      </c>
      <c r="AW767">
        <v>1.583</v>
      </c>
      <c r="AX767">
        <v>0</v>
      </c>
      <c r="AY767">
        <v>0</v>
      </c>
      <c r="AZ767">
        <v>0</v>
      </c>
      <c r="BA767">
        <v>302</v>
      </c>
      <c r="BB767">
        <v>0</v>
      </c>
      <c r="BC767" t="s">
        <v>74</v>
      </c>
      <c r="BD767">
        <v>0</v>
      </c>
      <c r="BE767" t="s">
        <v>68</v>
      </c>
      <c r="BF767" t="s">
        <v>75</v>
      </c>
      <c r="BG767">
        <v>1.1399999999999999</v>
      </c>
      <c r="BH767">
        <v>0</v>
      </c>
      <c r="BI767" s="1">
        <v>45824.332168749999</v>
      </c>
      <c r="BJ767">
        <v>3.6</v>
      </c>
      <c r="BK767">
        <v>1.0515000000000001</v>
      </c>
      <c r="BL767" s="36">
        <f>HLOOKUP($A767,차량별코스!$E$1:$AZ$20,_xlfn.XLOOKUP(탕데이터!$I767,차량별코스!$D$2:$D$20,차량별코스!$A$2:$A$20),0)</f>
        <v>2</v>
      </c>
      <c r="BM767">
        <f t="shared" si="167"/>
        <v>1031.0020000000002</v>
      </c>
      <c r="BN767">
        <f t="shared" si="168"/>
        <v>349.02199999999999</v>
      </c>
      <c r="BO767">
        <f>IF(COUNTIFS($BL$2:$BL767,$BL767,$O$2:$O767,$O767,$G$2:$G767,$G767)=1,_xlfn.MAXIFS($BO$2:$BO766,$O$2:$O766,$O767,$G$2:$G766,$G767)+1,_xlfn.MAXIFS($BO$2:$BO766,$O$2:$O766,$O767,$G$2:$G766,$G767))</f>
        <v>1</v>
      </c>
      <c r="BP767">
        <f t="shared" si="169"/>
        <v>1942.8380000000002</v>
      </c>
      <c r="BQ767">
        <f t="shared" si="170"/>
        <v>38.684999999999995</v>
      </c>
      <c r="BR767">
        <f t="shared" si="171"/>
        <v>64.475000000000009</v>
      </c>
      <c r="BS767">
        <f t="shared" si="172"/>
        <v>98.001999999999995</v>
      </c>
      <c r="BT767">
        <f t="shared" si="173"/>
        <v>0</v>
      </c>
      <c r="BU767">
        <f t="shared" si="174"/>
        <v>0</v>
      </c>
      <c r="BV767">
        <f t="shared" si="175"/>
        <v>0</v>
      </c>
      <c r="BW767">
        <f t="shared" si="176"/>
        <v>2144</v>
      </c>
      <c r="BX767">
        <f t="shared" si="177"/>
        <v>3562</v>
      </c>
      <c r="BY767" t="str">
        <f t="shared" si="178"/>
        <v>직행1</v>
      </c>
      <c r="BZ767">
        <f t="shared" si="179"/>
        <v>2</v>
      </c>
    </row>
    <row r="768" spans="1:78" x14ac:dyDescent="0.3">
      <c r="A768" s="32">
        <f t="shared" si="180"/>
        <v>45812</v>
      </c>
      <c r="B768" s="1">
        <v>45812.340451388889</v>
      </c>
      <c r="C768" t="s">
        <v>60</v>
      </c>
      <c r="D768" t="s">
        <v>60</v>
      </c>
      <c r="E768" t="s">
        <v>60</v>
      </c>
      <c r="F768" t="s">
        <v>61</v>
      </c>
      <c r="G768" t="s">
        <v>62</v>
      </c>
      <c r="H768" t="s">
        <v>63</v>
      </c>
      <c r="I768" t="s">
        <v>83</v>
      </c>
      <c r="J768" t="s">
        <v>65</v>
      </c>
      <c r="K768" t="s">
        <v>66</v>
      </c>
      <c r="L768">
        <v>18</v>
      </c>
      <c r="M768">
        <v>8</v>
      </c>
      <c r="N768">
        <v>168</v>
      </c>
      <c r="O768">
        <v>3562</v>
      </c>
      <c r="P768" t="s">
        <v>252</v>
      </c>
      <c r="Q768" s="1">
        <v>45786.607562928242</v>
      </c>
      <c r="R768">
        <v>31.077999999999999</v>
      </c>
      <c r="S768">
        <v>9.0869999999999997</v>
      </c>
      <c r="T768">
        <v>3.42</v>
      </c>
      <c r="U768">
        <v>3025</v>
      </c>
      <c r="V768">
        <v>83</v>
      </c>
      <c r="W768">
        <v>706</v>
      </c>
      <c r="X768">
        <v>871</v>
      </c>
      <c r="Y768">
        <v>0</v>
      </c>
      <c r="Z768">
        <v>0</v>
      </c>
      <c r="AA768">
        <v>1</v>
      </c>
      <c r="AB768">
        <v>173</v>
      </c>
      <c r="AC768">
        <v>81</v>
      </c>
      <c r="AD768">
        <v>36.99</v>
      </c>
      <c r="AE768">
        <v>50.036144</v>
      </c>
      <c r="AF768">
        <v>58.6</v>
      </c>
      <c r="AG768">
        <v>9.1999999999999993</v>
      </c>
      <c r="AH768">
        <v>12.2</v>
      </c>
      <c r="AI768">
        <v>19.600000000000001</v>
      </c>
      <c r="AJ768">
        <v>0.4</v>
      </c>
      <c r="AK768">
        <v>0</v>
      </c>
      <c r="AL768">
        <v>0</v>
      </c>
      <c r="AM768">
        <v>3</v>
      </c>
      <c r="AN768">
        <v>43.055999999999997</v>
      </c>
      <c r="AO768">
        <v>2.7440000000000002</v>
      </c>
      <c r="AP768">
        <v>23.338999999999999</v>
      </c>
      <c r="AQ768">
        <v>0.25700000000000001</v>
      </c>
      <c r="AR768">
        <v>0</v>
      </c>
      <c r="AS768">
        <v>0</v>
      </c>
      <c r="AT768">
        <v>29.3</v>
      </c>
      <c r="AU768">
        <v>4.5999999999999996</v>
      </c>
      <c r="AV768">
        <v>6.1</v>
      </c>
      <c r="AW768">
        <v>9.8000000000000007</v>
      </c>
      <c r="AX768">
        <v>0.2</v>
      </c>
      <c r="AY768">
        <v>0</v>
      </c>
      <c r="AZ768">
        <v>0</v>
      </c>
      <c r="BA768">
        <v>310</v>
      </c>
      <c r="BB768">
        <v>0</v>
      </c>
      <c r="BC768" t="s">
        <v>74</v>
      </c>
      <c r="BD768">
        <v>0</v>
      </c>
      <c r="BE768" t="s">
        <v>68</v>
      </c>
      <c r="BF768" t="s">
        <v>75</v>
      </c>
      <c r="BG768">
        <v>1.1399999999999999</v>
      </c>
      <c r="BH768">
        <v>0</v>
      </c>
      <c r="BI768" s="1">
        <v>45824.332168749999</v>
      </c>
      <c r="BJ768">
        <v>3.6</v>
      </c>
      <c r="BK768">
        <v>0.95</v>
      </c>
      <c r="BL768" s="36">
        <f>HLOOKUP($A768,차량별코스!$E$1:$AZ$20,_xlfn.XLOOKUP(탕데이터!$I768,차량별코스!$D$2:$D$20,차량별코스!$A$2:$A$20),0)</f>
        <v>3</v>
      </c>
      <c r="BM768">
        <f t="shared" si="167"/>
        <v>1031.0020000000002</v>
      </c>
      <c r="BN768">
        <f t="shared" si="168"/>
        <v>289.529</v>
      </c>
      <c r="BO768">
        <f>IF(COUNTIFS($BL$2:$BL768,$BL768,$O$2:$O768,$O768,$G$2:$G768,$G768)=1,_xlfn.MAXIFS($BO$2:$BO767,$O$2:$O767,$O768,$G$2:$G767,$G768)+1,_xlfn.MAXIFS($BO$2:$BO767,$O$2:$O767,$O768,$G$2:$G767,$G768))</f>
        <v>2</v>
      </c>
      <c r="BP768">
        <f t="shared" si="169"/>
        <v>983.64999999999986</v>
      </c>
      <c r="BQ768">
        <f t="shared" si="170"/>
        <v>278.3</v>
      </c>
      <c r="BR768">
        <f t="shared" si="171"/>
        <v>369.05</v>
      </c>
      <c r="BS768">
        <f t="shared" si="172"/>
        <v>592.9</v>
      </c>
      <c r="BT768">
        <f t="shared" si="173"/>
        <v>12.1</v>
      </c>
      <c r="BU768">
        <f t="shared" si="174"/>
        <v>0</v>
      </c>
      <c r="BV768">
        <f t="shared" si="175"/>
        <v>0</v>
      </c>
      <c r="BW768">
        <f t="shared" si="176"/>
        <v>2235.9999999999995</v>
      </c>
      <c r="BX768">
        <f t="shared" si="177"/>
        <v>3562</v>
      </c>
      <c r="BY768" t="str">
        <f t="shared" si="178"/>
        <v>직행1</v>
      </c>
      <c r="BZ768">
        <f t="shared" si="179"/>
        <v>3</v>
      </c>
    </row>
    <row r="769" spans="1:78" x14ac:dyDescent="0.3">
      <c r="A769" s="32">
        <f t="shared" si="180"/>
        <v>45812</v>
      </c>
      <c r="B769" s="1">
        <v>45812.381261574075</v>
      </c>
      <c r="C769" t="s">
        <v>60</v>
      </c>
      <c r="D769" t="s">
        <v>60</v>
      </c>
      <c r="E769" t="s">
        <v>60</v>
      </c>
      <c r="F769" t="s">
        <v>61</v>
      </c>
      <c r="G769" t="s">
        <v>62</v>
      </c>
      <c r="H769" t="s">
        <v>63</v>
      </c>
      <c r="I769" t="s">
        <v>83</v>
      </c>
      <c r="J769" t="s">
        <v>65</v>
      </c>
      <c r="K769" t="s">
        <v>66</v>
      </c>
      <c r="L769">
        <v>18</v>
      </c>
      <c r="M769">
        <v>8</v>
      </c>
      <c r="N769">
        <v>168</v>
      </c>
      <c r="O769">
        <v>3562</v>
      </c>
      <c r="P769" t="s">
        <v>252</v>
      </c>
      <c r="Q769" s="1">
        <v>45786.607562928242</v>
      </c>
      <c r="R769">
        <v>17.401</v>
      </c>
      <c r="S769">
        <v>4.4119999999999999</v>
      </c>
      <c r="T769">
        <v>3.944</v>
      </c>
      <c r="U769">
        <v>1644</v>
      </c>
      <c r="V769">
        <v>81</v>
      </c>
      <c r="W769">
        <v>335</v>
      </c>
      <c r="X769">
        <v>468</v>
      </c>
      <c r="Y769">
        <v>0</v>
      </c>
      <c r="Z769">
        <v>2</v>
      </c>
      <c r="AA769">
        <v>0</v>
      </c>
      <c r="AB769">
        <v>0</v>
      </c>
      <c r="AC769">
        <v>83</v>
      </c>
      <c r="AD769">
        <v>38.1</v>
      </c>
      <c r="AE769">
        <v>51.012720000000002</v>
      </c>
      <c r="AF769">
        <v>97.2</v>
      </c>
      <c r="AG769">
        <v>0.5</v>
      </c>
      <c r="AH769">
        <v>0.8</v>
      </c>
      <c r="AI769">
        <v>1.4</v>
      </c>
      <c r="AJ769">
        <v>0.2</v>
      </c>
      <c r="AK769">
        <v>0</v>
      </c>
      <c r="AL769">
        <v>0</v>
      </c>
      <c r="AM769">
        <v>3.46</v>
      </c>
      <c r="AN769">
        <v>37.179000000000002</v>
      </c>
      <c r="AO769">
        <v>4.9269999999999996</v>
      </c>
      <c r="AP769">
        <v>20.376999999999999</v>
      </c>
      <c r="AQ769">
        <v>0.23</v>
      </c>
      <c r="AR769">
        <v>0</v>
      </c>
      <c r="AS769">
        <v>11.494</v>
      </c>
      <c r="AT769">
        <v>25.92</v>
      </c>
      <c r="AU769">
        <v>0.13300000000000001</v>
      </c>
      <c r="AV769">
        <v>0.21299999999999999</v>
      </c>
      <c r="AW769">
        <v>0.373</v>
      </c>
      <c r="AX769">
        <v>5.2999999999999999E-2</v>
      </c>
      <c r="AY769">
        <v>0</v>
      </c>
      <c r="AZ769">
        <v>0</v>
      </c>
      <c r="BA769">
        <v>173</v>
      </c>
      <c r="BB769">
        <v>0</v>
      </c>
      <c r="BC769" t="s">
        <v>74</v>
      </c>
      <c r="BD769">
        <v>0</v>
      </c>
      <c r="BE769" t="s">
        <v>68</v>
      </c>
      <c r="BF769" t="s">
        <v>75</v>
      </c>
      <c r="BG769">
        <v>1.1399999999999999</v>
      </c>
      <c r="BH769">
        <v>0</v>
      </c>
      <c r="BI769" s="1">
        <v>45824.332168749999</v>
      </c>
      <c r="BJ769">
        <v>3.6</v>
      </c>
      <c r="BK769">
        <v>1.0955999999999999</v>
      </c>
      <c r="BL769" s="36">
        <f>HLOOKUP($A769,차량별코스!$E$1:$AZ$20,_xlfn.XLOOKUP(탕데이터!$I769,차량별코스!$D$2:$D$20,차량별코스!$A$2:$A$20),0)</f>
        <v>3</v>
      </c>
      <c r="BM769">
        <f t="shared" si="167"/>
        <v>1031.0020000000002</v>
      </c>
      <c r="BN769">
        <f t="shared" si="168"/>
        <v>289.529</v>
      </c>
      <c r="BO769">
        <f>IF(COUNTIFS($BL$2:$BL769,$BL769,$O$2:$O769,$O769,$G$2:$G769,$G769)=1,_xlfn.MAXIFS($BO$2:$BO768,$O$2:$O768,$O769,$G$2:$G768,$G769)+1,_xlfn.MAXIFS($BO$2:$BO768,$O$2:$O768,$O769,$G$2:$G768,$G769))</f>
        <v>2</v>
      </c>
      <c r="BP769">
        <f t="shared" si="169"/>
        <v>1181.9679999999998</v>
      </c>
      <c r="BQ769">
        <f t="shared" si="170"/>
        <v>8.2200000000000006</v>
      </c>
      <c r="BR769">
        <f t="shared" si="171"/>
        <v>13.152000000000001</v>
      </c>
      <c r="BS769">
        <f t="shared" si="172"/>
        <v>23.015999999999998</v>
      </c>
      <c r="BT769">
        <f t="shared" si="173"/>
        <v>3.2880000000000003</v>
      </c>
      <c r="BU769">
        <f t="shared" si="174"/>
        <v>0</v>
      </c>
      <c r="BV769">
        <f t="shared" si="175"/>
        <v>0</v>
      </c>
      <c r="BW769">
        <f t="shared" si="176"/>
        <v>1229.644</v>
      </c>
      <c r="BX769">
        <f t="shared" si="177"/>
        <v>3562</v>
      </c>
      <c r="BY769" t="str">
        <f t="shared" si="178"/>
        <v>직행1</v>
      </c>
      <c r="BZ769">
        <f t="shared" si="179"/>
        <v>3</v>
      </c>
    </row>
    <row r="770" spans="1:78" x14ac:dyDescent="0.3">
      <c r="A770" s="32">
        <f t="shared" si="180"/>
        <v>45812</v>
      </c>
      <c r="B770" s="1">
        <v>45812.406168981484</v>
      </c>
      <c r="C770" t="s">
        <v>60</v>
      </c>
      <c r="D770" t="s">
        <v>60</v>
      </c>
      <c r="E770" t="s">
        <v>60</v>
      </c>
      <c r="F770" t="s">
        <v>61</v>
      </c>
      <c r="G770" t="s">
        <v>62</v>
      </c>
      <c r="H770" t="s">
        <v>63</v>
      </c>
      <c r="I770" t="s">
        <v>83</v>
      </c>
      <c r="J770" t="s">
        <v>65</v>
      </c>
      <c r="K770" t="s">
        <v>66</v>
      </c>
      <c r="L770">
        <v>18</v>
      </c>
      <c r="M770">
        <v>8</v>
      </c>
      <c r="N770">
        <v>168</v>
      </c>
      <c r="O770">
        <v>3562</v>
      </c>
      <c r="P770" t="s">
        <v>252</v>
      </c>
      <c r="Q770" s="1">
        <v>45786.607562928242</v>
      </c>
      <c r="R770">
        <v>41.305</v>
      </c>
      <c r="S770">
        <v>12.848000000000001</v>
      </c>
      <c r="T770">
        <v>3.2149999999999999</v>
      </c>
      <c r="U770">
        <v>3677</v>
      </c>
      <c r="V770">
        <v>333</v>
      </c>
      <c r="W770">
        <v>444</v>
      </c>
      <c r="X770">
        <v>945</v>
      </c>
      <c r="Y770">
        <v>0</v>
      </c>
      <c r="Z770">
        <v>1</v>
      </c>
      <c r="AA770">
        <v>0</v>
      </c>
      <c r="AB770">
        <v>0</v>
      </c>
      <c r="AC770">
        <v>110</v>
      </c>
      <c r="AD770">
        <v>40.44</v>
      </c>
      <c r="AE770">
        <v>51.275207000000002</v>
      </c>
      <c r="AF770">
        <v>93.9</v>
      </c>
      <c r="AG770">
        <v>1.9</v>
      </c>
      <c r="AH770">
        <v>1.2</v>
      </c>
      <c r="AI770">
        <v>2</v>
      </c>
      <c r="AJ770">
        <v>0.8</v>
      </c>
      <c r="AK770">
        <v>0.1</v>
      </c>
      <c r="AL770">
        <v>0</v>
      </c>
      <c r="AM770">
        <v>2.82</v>
      </c>
      <c r="AN770">
        <v>47.521000000000001</v>
      </c>
      <c r="AO770">
        <v>9.0559999999999992</v>
      </c>
      <c r="AP770">
        <v>12.074999999999999</v>
      </c>
      <c r="AQ770">
        <v>0.218</v>
      </c>
      <c r="AR770">
        <v>0</v>
      </c>
      <c r="AS770">
        <v>2.4209999999999998</v>
      </c>
      <c r="AT770">
        <v>56.34</v>
      </c>
      <c r="AU770">
        <v>1.1399999999999999</v>
      </c>
      <c r="AV770">
        <v>0.72</v>
      </c>
      <c r="AW770">
        <v>1.2</v>
      </c>
      <c r="AX770">
        <v>0.48</v>
      </c>
      <c r="AY770">
        <v>0.06</v>
      </c>
      <c r="AZ770">
        <v>0</v>
      </c>
      <c r="BA770">
        <v>403</v>
      </c>
      <c r="BB770">
        <v>7</v>
      </c>
      <c r="BC770" t="s">
        <v>74</v>
      </c>
      <c r="BD770">
        <v>0</v>
      </c>
      <c r="BE770" t="s">
        <v>68</v>
      </c>
      <c r="BF770" t="s">
        <v>75</v>
      </c>
      <c r="BG770">
        <v>1.1399999999999999</v>
      </c>
      <c r="BH770">
        <v>0</v>
      </c>
      <c r="BI770" s="1">
        <v>45824.332168749999</v>
      </c>
      <c r="BJ770">
        <v>3.6</v>
      </c>
      <c r="BK770">
        <v>0.89300000000000002</v>
      </c>
      <c r="BL770" s="36">
        <f>HLOOKUP($A770,차량별코스!$E$1:$AZ$20,_xlfn.XLOOKUP(탕데이터!$I770,차량별코스!$D$2:$D$20,차량별코스!$A$2:$A$20),0)</f>
        <v>3</v>
      </c>
      <c r="BM770">
        <f t="shared" si="167"/>
        <v>1031.0020000000002</v>
      </c>
      <c r="BN770">
        <f t="shared" si="168"/>
        <v>289.529</v>
      </c>
      <c r="BO770">
        <f>IF(COUNTIFS($BL$2:$BL770,$BL770,$O$2:$O770,$O770,$G$2:$G770,$G770)=1,_xlfn.MAXIFS($BO$2:$BO769,$O$2:$O769,$O770,$G$2:$G769,$G770)+1,_xlfn.MAXIFS($BO$2:$BO769,$O$2:$O769,$O770,$G$2:$G769,$G770))</f>
        <v>2</v>
      </c>
      <c r="BP770">
        <f t="shared" si="169"/>
        <v>2675.7030000000004</v>
      </c>
      <c r="BQ770">
        <f t="shared" si="170"/>
        <v>69.863</v>
      </c>
      <c r="BR770">
        <f t="shared" si="171"/>
        <v>44.124000000000002</v>
      </c>
      <c r="BS770">
        <f t="shared" si="172"/>
        <v>73.540000000000006</v>
      </c>
      <c r="BT770">
        <f t="shared" si="173"/>
        <v>29.416</v>
      </c>
      <c r="BU770">
        <f t="shared" si="174"/>
        <v>3.677</v>
      </c>
      <c r="BV770">
        <f t="shared" si="175"/>
        <v>0</v>
      </c>
      <c r="BW770">
        <f t="shared" si="176"/>
        <v>2896.3230000000003</v>
      </c>
      <c r="BX770">
        <f t="shared" si="177"/>
        <v>3562</v>
      </c>
      <c r="BY770" t="str">
        <f t="shared" si="178"/>
        <v>직행1</v>
      </c>
      <c r="BZ770">
        <f t="shared" si="179"/>
        <v>3</v>
      </c>
    </row>
    <row r="771" spans="1:78" x14ac:dyDescent="0.3">
      <c r="A771" s="32">
        <f t="shared" si="180"/>
        <v>45812</v>
      </c>
      <c r="B771" s="1">
        <v>45812.451041666667</v>
      </c>
      <c r="C771" t="s">
        <v>60</v>
      </c>
      <c r="D771" t="s">
        <v>60</v>
      </c>
      <c r="E771" t="s">
        <v>60</v>
      </c>
      <c r="F771" t="s">
        <v>61</v>
      </c>
      <c r="G771" t="s">
        <v>62</v>
      </c>
      <c r="H771" t="s">
        <v>63</v>
      </c>
      <c r="I771" t="s">
        <v>83</v>
      </c>
      <c r="J771" t="s">
        <v>65</v>
      </c>
      <c r="K771" t="s">
        <v>66</v>
      </c>
      <c r="L771">
        <v>18</v>
      </c>
      <c r="M771">
        <v>8</v>
      </c>
      <c r="N771">
        <v>168</v>
      </c>
      <c r="O771">
        <v>3562</v>
      </c>
      <c r="P771" t="s">
        <v>252</v>
      </c>
      <c r="Q771" s="1">
        <v>45786.607562928242</v>
      </c>
      <c r="R771">
        <v>65.896000000000001</v>
      </c>
      <c r="S771">
        <v>20.946000000000002</v>
      </c>
      <c r="T771">
        <v>3.1459999999999999</v>
      </c>
      <c r="U771">
        <v>6980</v>
      </c>
      <c r="V771">
        <v>49</v>
      </c>
      <c r="W771">
        <v>1735</v>
      </c>
      <c r="X771">
        <v>1592</v>
      </c>
      <c r="Y771">
        <v>0</v>
      </c>
      <c r="Z771">
        <v>5</v>
      </c>
      <c r="AA771">
        <v>1</v>
      </c>
      <c r="AB771">
        <v>1</v>
      </c>
      <c r="AC771">
        <v>97</v>
      </c>
      <c r="AD771">
        <v>33.99</v>
      </c>
      <c r="AE771">
        <v>45.655436999999999</v>
      </c>
      <c r="AF771">
        <v>89.9</v>
      </c>
      <c r="AG771">
        <v>3</v>
      </c>
      <c r="AH771">
        <v>3.6</v>
      </c>
      <c r="AI771">
        <v>2.5</v>
      </c>
      <c r="AJ771">
        <v>1.1000000000000001</v>
      </c>
      <c r="AK771">
        <v>0</v>
      </c>
      <c r="AL771">
        <v>0</v>
      </c>
      <c r="AM771">
        <v>2.76</v>
      </c>
      <c r="AN771">
        <v>42.704000000000001</v>
      </c>
      <c r="AO771">
        <v>0.70199999999999996</v>
      </c>
      <c r="AP771">
        <v>24.856999999999999</v>
      </c>
      <c r="AQ771">
        <v>0.22800000000000001</v>
      </c>
      <c r="AR771">
        <v>0</v>
      </c>
      <c r="AS771">
        <v>7.5880000000000001</v>
      </c>
      <c r="AT771">
        <v>103.38500000000001</v>
      </c>
      <c r="AU771">
        <v>3.45</v>
      </c>
      <c r="AV771">
        <v>4.1399999999999997</v>
      </c>
      <c r="AW771">
        <v>2.875</v>
      </c>
      <c r="AX771">
        <v>1.2649999999999999</v>
      </c>
      <c r="AY771">
        <v>0</v>
      </c>
      <c r="AZ771">
        <v>0</v>
      </c>
      <c r="BA771">
        <v>638</v>
      </c>
      <c r="BB771">
        <v>0</v>
      </c>
      <c r="BC771" t="s">
        <v>74</v>
      </c>
      <c r="BD771">
        <v>0</v>
      </c>
      <c r="BE771" t="s">
        <v>68</v>
      </c>
      <c r="BF771" t="s">
        <v>75</v>
      </c>
      <c r="BG771">
        <v>1.1399999999999999</v>
      </c>
      <c r="BH771">
        <v>0</v>
      </c>
      <c r="BI771" s="1">
        <v>45824.332168749999</v>
      </c>
      <c r="BJ771">
        <v>3.6</v>
      </c>
      <c r="BK771">
        <v>0.87390000000000001</v>
      </c>
      <c r="BL771" s="36">
        <f>HLOOKUP($A771,차량별코스!$E$1:$AZ$20,_xlfn.XLOOKUP(탕데이터!$I771,차량별코스!$D$2:$D$20,차량별코스!$A$2:$A$20),0)</f>
        <v>3</v>
      </c>
      <c r="BM771">
        <f t="shared" ref="BM771:BM834" si="181">SUMIFS(R:R,I:I,I771,O:O,O771)</f>
        <v>1031.0020000000002</v>
      </c>
      <c r="BN771">
        <f t="shared" ref="BN771:BN834" si="182">SUMIFS(R:R,O:O,O771,BL:BL,BL771,G:G,G771)</f>
        <v>289.529</v>
      </c>
      <c r="BO771">
        <f>IF(COUNTIFS($BL$2:$BL771,$BL771,$O$2:$O771,$O771,$G$2:$G771,$G771)=1,_xlfn.MAXIFS($BO$2:$BO770,$O$2:$O770,$O771,$G$2:$G770,$G771)+1,_xlfn.MAXIFS($BO$2:$BO770,$O$2:$O770,$O771,$G$2:$G770,$G771))</f>
        <v>2</v>
      </c>
      <c r="BP771">
        <f t="shared" ref="BP771:BP834" si="183">$U771*AF771%-V771-W771</f>
        <v>4491.0200000000004</v>
      </c>
      <c r="BQ771">
        <f t="shared" ref="BQ771:BQ834" si="184">$U771*AG771%</f>
        <v>209.4</v>
      </c>
      <c r="BR771">
        <f t="shared" ref="BR771:BR834" si="185">$U771*AH771%</f>
        <v>251.28000000000003</v>
      </c>
      <c r="BS771">
        <f t="shared" ref="BS771:BS834" si="186">$U771*AI771%</f>
        <v>174.5</v>
      </c>
      <c r="BT771">
        <f t="shared" ref="BT771:BT834" si="187">$U771*AJ771%</f>
        <v>76.78</v>
      </c>
      <c r="BU771">
        <f t="shared" ref="BU771:BU834" si="188">$U771*AK771%</f>
        <v>0</v>
      </c>
      <c r="BV771">
        <f t="shared" ref="BV771:BV834" si="189">$U771*AL771%</f>
        <v>0</v>
      </c>
      <c r="BW771">
        <f t="shared" ref="BW771:BW834" si="190">SUM(BP771:BV771)</f>
        <v>5202.9799999999996</v>
      </c>
      <c r="BX771">
        <f t="shared" ref="BX771:BX834" si="191">O771</f>
        <v>3562</v>
      </c>
      <c r="BY771" t="str">
        <f t="shared" ref="BY771:BY834" si="192">G771</f>
        <v>직행1</v>
      </c>
      <c r="BZ771">
        <f t="shared" ref="BZ771:BZ834" si="193">BL771</f>
        <v>3</v>
      </c>
    </row>
    <row r="772" spans="1:78" x14ac:dyDescent="0.3">
      <c r="A772" s="32">
        <f t="shared" si="180"/>
        <v>45812</v>
      </c>
      <c r="B772" s="1">
        <v>45812.627060185187</v>
      </c>
      <c r="C772" t="s">
        <v>60</v>
      </c>
      <c r="D772" t="s">
        <v>60</v>
      </c>
      <c r="E772" t="s">
        <v>60</v>
      </c>
      <c r="F772" t="s">
        <v>61</v>
      </c>
      <c r="G772" t="s">
        <v>62</v>
      </c>
      <c r="H772" t="s">
        <v>63</v>
      </c>
      <c r="I772" t="s">
        <v>83</v>
      </c>
      <c r="J772" t="s">
        <v>65</v>
      </c>
      <c r="K772" t="s">
        <v>66</v>
      </c>
      <c r="L772">
        <v>18</v>
      </c>
      <c r="M772">
        <v>8</v>
      </c>
      <c r="N772">
        <v>168</v>
      </c>
      <c r="O772">
        <v>3562</v>
      </c>
      <c r="P772" t="s">
        <v>252</v>
      </c>
      <c r="Q772" s="1">
        <v>45786.607562928242</v>
      </c>
      <c r="R772">
        <v>61.898000000000003</v>
      </c>
      <c r="S772">
        <v>23.01</v>
      </c>
      <c r="T772">
        <v>2.69</v>
      </c>
      <c r="U772">
        <v>6914</v>
      </c>
      <c r="V772">
        <v>485</v>
      </c>
      <c r="W772">
        <v>1799</v>
      </c>
      <c r="X772">
        <v>1470</v>
      </c>
      <c r="Y772">
        <v>0</v>
      </c>
      <c r="Z772">
        <v>2</v>
      </c>
      <c r="AA772">
        <v>1</v>
      </c>
      <c r="AB772">
        <v>264</v>
      </c>
      <c r="AC772">
        <v>97</v>
      </c>
      <c r="AD772">
        <v>32.229999999999997</v>
      </c>
      <c r="AE772">
        <v>48.128037999999997</v>
      </c>
      <c r="AF772">
        <v>94.1</v>
      </c>
      <c r="AG772">
        <v>1.6</v>
      </c>
      <c r="AH772">
        <v>1.9</v>
      </c>
      <c r="AI772">
        <v>1.4</v>
      </c>
      <c r="AJ772">
        <v>0.9</v>
      </c>
      <c r="AK772">
        <v>0</v>
      </c>
      <c r="AL772">
        <v>0</v>
      </c>
      <c r="AM772">
        <v>2.36</v>
      </c>
      <c r="AN772">
        <v>54.225000000000001</v>
      </c>
      <c r="AO772">
        <v>7.0149999999999997</v>
      </c>
      <c r="AP772">
        <v>26.02</v>
      </c>
      <c r="AQ772">
        <v>0.22600000000000001</v>
      </c>
      <c r="AR772">
        <v>0</v>
      </c>
      <c r="AS772">
        <v>3.2309999999999999</v>
      </c>
      <c r="AT772">
        <v>108.215</v>
      </c>
      <c r="AU772">
        <v>1.84</v>
      </c>
      <c r="AV772">
        <v>2.1850000000000001</v>
      </c>
      <c r="AW772">
        <v>1.61</v>
      </c>
      <c r="AX772">
        <v>1.0349999999999999</v>
      </c>
      <c r="AY772">
        <v>0</v>
      </c>
      <c r="AZ772">
        <v>0</v>
      </c>
      <c r="BA772">
        <v>611</v>
      </c>
      <c r="BB772">
        <v>0</v>
      </c>
      <c r="BC772" t="s">
        <v>74</v>
      </c>
      <c r="BD772">
        <v>0</v>
      </c>
      <c r="BE772" t="s">
        <v>68</v>
      </c>
      <c r="BF772" t="s">
        <v>75</v>
      </c>
      <c r="BG772">
        <v>1.1399999999999999</v>
      </c>
      <c r="BH772">
        <v>0</v>
      </c>
      <c r="BI772" s="1">
        <v>45824.332168749999</v>
      </c>
      <c r="BJ772">
        <v>3.6</v>
      </c>
      <c r="BK772">
        <v>0.74719999999999998</v>
      </c>
      <c r="BL772" s="36">
        <f>HLOOKUP($A772,차량별코스!$E$1:$AZ$20,_xlfn.XLOOKUP(탕데이터!$I772,차량별코스!$D$2:$D$20,차량별코스!$A$2:$A$20),0)</f>
        <v>3</v>
      </c>
      <c r="BM772">
        <f t="shared" si="181"/>
        <v>1031.0020000000002</v>
      </c>
      <c r="BN772">
        <f t="shared" si="182"/>
        <v>289.529</v>
      </c>
      <c r="BO772">
        <f>IF(COUNTIFS($BL$2:$BL772,$BL772,$O$2:$O772,$O772,$G$2:$G772,$G772)=1,_xlfn.MAXIFS($BO$2:$BO771,$O$2:$O771,$O772,$G$2:$G771,$G772)+1,_xlfn.MAXIFS($BO$2:$BO771,$O$2:$O771,$O772,$G$2:$G771,$G772))</f>
        <v>2</v>
      </c>
      <c r="BP772">
        <f t="shared" si="183"/>
        <v>4222.0739999999996</v>
      </c>
      <c r="BQ772">
        <f t="shared" si="184"/>
        <v>110.624</v>
      </c>
      <c r="BR772">
        <f t="shared" si="185"/>
        <v>131.36599999999999</v>
      </c>
      <c r="BS772">
        <f t="shared" si="186"/>
        <v>96.795999999999992</v>
      </c>
      <c r="BT772">
        <f t="shared" si="187"/>
        <v>62.226000000000006</v>
      </c>
      <c r="BU772">
        <f t="shared" si="188"/>
        <v>0</v>
      </c>
      <c r="BV772">
        <f t="shared" si="189"/>
        <v>0</v>
      </c>
      <c r="BW772">
        <f t="shared" si="190"/>
        <v>4623.0859999999993</v>
      </c>
      <c r="BX772">
        <f t="shared" si="191"/>
        <v>3562</v>
      </c>
      <c r="BY772" t="str">
        <f t="shared" si="192"/>
        <v>직행1</v>
      </c>
      <c r="BZ772">
        <f t="shared" si="193"/>
        <v>3</v>
      </c>
    </row>
    <row r="773" spans="1:78" x14ac:dyDescent="0.3">
      <c r="A773" s="32">
        <f t="shared" si="180"/>
        <v>45812</v>
      </c>
      <c r="B773" s="1">
        <v>45812.709490740737</v>
      </c>
      <c r="C773" t="s">
        <v>60</v>
      </c>
      <c r="D773" t="s">
        <v>60</v>
      </c>
      <c r="E773" t="s">
        <v>60</v>
      </c>
      <c r="F773" t="s">
        <v>61</v>
      </c>
      <c r="G773" t="s">
        <v>62</v>
      </c>
      <c r="H773" t="s">
        <v>63</v>
      </c>
      <c r="I773" t="s">
        <v>83</v>
      </c>
      <c r="J773" t="s">
        <v>65</v>
      </c>
      <c r="K773" t="s">
        <v>66</v>
      </c>
      <c r="L773">
        <v>18</v>
      </c>
      <c r="M773">
        <v>8</v>
      </c>
      <c r="N773">
        <v>168</v>
      </c>
      <c r="O773">
        <v>3562</v>
      </c>
      <c r="P773" t="s">
        <v>252</v>
      </c>
      <c r="Q773" s="1">
        <v>45786.607562928242</v>
      </c>
      <c r="R773">
        <v>71.950999999999993</v>
      </c>
      <c r="S773">
        <v>32.869</v>
      </c>
      <c r="T773">
        <v>2.1890000000000001</v>
      </c>
      <c r="U773">
        <v>10368</v>
      </c>
      <c r="V773">
        <v>4</v>
      </c>
      <c r="W773">
        <v>5144</v>
      </c>
      <c r="X773">
        <v>1777</v>
      </c>
      <c r="Y773">
        <v>0</v>
      </c>
      <c r="Z773">
        <v>12</v>
      </c>
      <c r="AA773">
        <v>2</v>
      </c>
      <c r="AB773">
        <v>3382</v>
      </c>
      <c r="AC773">
        <v>101</v>
      </c>
      <c r="AD773">
        <v>24.98</v>
      </c>
      <c r="AE773">
        <v>49.621344999999998</v>
      </c>
      <c r="AF773">
        <v>87.3</v>
      </c>
      <c r="AG773">
        <v>3</v>
      </c>
      <c r="AH773">
        <v>4.2</v>
      </c>
      <c r="AI773">
        <v>3.2</v>
      </c>
      <c r="AJ773">
        <v>2.2999999999999998</v>
      </c>
      <c r="AK773">
        <v>0</v>
      </c>
      <c r="AL773">
        <v>0</v>
      </c>
      <c r="AM773">
        <v>1.92</v>
      </c>
      <c r="AN773">
        <v>70.462000000000003</v>
      </c>
      <c r="AO773">
        <v>3.9E-2</v>
      </c>
      <c r="AP773">
        <v>49.613999999999997</v>
      </c>
      <c r="AQ773">
        <v>0.23599999999999999</v>
      </c>
      <c r="AR773">
        <v>0</v>
      </c>
      <c r="AS773">
        <v>16.678000000000001</v>
      </c>
      <c r="AT773">
        <v>149.86500000000001</v>
      </c>
      <c r="AU773">
        <v>5.15</v>
      </c>
      <c r="AV773">
        <v>7.21</v>
      </c>
      <c r="AW773">
        <v>5.4930000000000003</v>
      </c>
      <c r="AX773">
        <v>3.948</v>
      </c>
      <c r="AY773">
        <v>0</v>
      </c>
      <c r="AZ773">
        <v>0</v>
      </c>
      <c r="BA773">
        <v>699</v>
      </c>
      <c r="BB773">
        <v>107</v>
      </c>
      <c r="BC773" t="s">
        <v>74</v>
      </c>
      <c r="BD773">
        <v>0</v>
      </c>
      <c r="BE773" t="s">
        <v>68</v>
      </c>
      <c r="BF773" t="s">
        <v>75</v>
      </c>
      <c r="BG773">
        <v>1.1399999999999999</v>
      </c>
      <c r="BH773">
        <v>0</v>
      </c>
      <c r="BI773" s="1">
        <v>45824.332168749999</v>
      </c>
      <c r="BJ773">
        <v>3.6</v>
      </c>
      <c r="BK773">
        <v>0.60809999999999997</v>
      </c>
      <c r="BL773" s="36">
        <f>HLOOKUP($A773,차량별코스!$E$1:$AZ$20,_xlfn.XLOOKUP(탕데이터!$I773,차량별코스!$D$2:$D$20,차량별코스!$A$2:$A$20),0)</f>
        <v>3</v>
      </c>
      <c r="BM773">
        <f t="shared" si="181"/>
        <v>1031.0020000000002</v>
      </c>
      <c r="BN773">
        <f t="shared" si="182"/>
        <v>289.529</v>
      </c>
      <c r="BO773">
        <f>IF(COUNTIFS($BL$2:$BL773,$BL773,$O$2:$O773,$O773,$G$2:$G773,$G773)=1,_xlfn.MAXIFS($BO$2:$BO772,$O$2:$O772,$O773,$G$2:$G772,$G773)+1,_xlfn.MAXIFS($BO$2:$BO772,$O$2:$O772,$O773,$G$2:$G772,$G773))</f>
        <v>2</v>
      </c>
      <c r="BP773">
        <f t="shared" si="183"/>
        <v>3903.2639999999992</v>
      </c>
      <c r="BQ773">
        <f t="shared" si="184"/>
        <v>311.03999999999996</v>
      </c>
      <c r="BR773">
        <f t="shared" si="185"/>
        <v>435.45600000000002</v>
      </c>
      <c r="BS773">
        <f t="shared" si="186"/>
        <v>331.77600000000001</v>
      </c>
      <c r="BT773">
        <f t="shared" si="187"/>
        <v>238.464</v>
      </c>
      <c r="BU773">
        <f t="shared" si="188"/>
        <v>0</v>
      </c>
      <c r="BV773">
        <f t="shared" si="189"/>
        <v>0</v>
      </c>
      <c r="BW773">
        <f t="shared" si="190"/>
        <v>5219.9999999999991</v>
      </c>
      <c r="BX773">
        <f t="shared" si="191"/>
        <v>3562</v>
      </c>
      <c r="BY773" t="str">
        <f t="shared" si="192"/>
        <v>직행1</v>
      </c>
      <c r="BZ773">
        <f t="shared" si="193"/>
        <v>3</v>
      </c>
    </row>
    <row r="774" spans="1:78" x14ac:dyDescent="0.3">
      <c r="A774" s="32">
        <f t="shared" si="180"/>
        <v>45813</v>
      </c>
      <c r="B774" s="1">
        <v>45813.271249999998</v>
      </c>
      <c r="C774" t="s">
        <v>60</v>
      </c>
      <c r="D774" t="s">
        <v>60</v>
      </c>
      <c r="E774" t="s">
        <v>60</v>
      </c>
      <c r="F774" t="s">
        <v>61</v>
      </c>
      <c r="G774" t="s">
        <v>62</v>
      </c>
      <c r="H774" t="s">
        <v>63</v>
      </c>
      <c r="I774" t="s">
        <v>83</v>
      </c>
      <c r="J774" t="s">
        <v>65</v>
      </c>
      <c r="K774" t="s">
        <v>66</v>
      </c>
      <c r="L774">
        <v>18</v>
      </c>
      <c r="M774">
        <v>8</v>
      </c>
      <c r="N774">
        <v>168</v>
      </c>
      <c r="O774">
        <v>3562</v>
      </c>
      <c r="P774" t="s">
        <v>252</v>
      </c>
      <c r="Q774" s="1">
        <v>45786.607562928242</v>
      </c>
      <c r="R774">
        <v>105.705</v>
      </c>
      <c r="S774">
        <v>31.117000000000001</v>
      </c>
      <c r="T774">
        <v>3.3969999999999998</v>
      </c>
      <c r="U774">
        <v>10937</v>
      </c>
      <c r="V774">
        <v>690</v>
      </c>
      <c r="W774">
        <v>2203</v>
      </c>
      <c r="X774">
        <v>2896</v>
      </c>
      <c r="Y774">
        <v>0</v>
      </c>
      <c r="Z774">
        <v>10</v>
      </c>
      <c r="AA774">
        <v>1</v>
      </c>
      <c r="AB774">
        <v>32</v>
      </c>
      <c r="AC774">
        <v>94</v>
      </c>
      <c r="AD774">
        <v>34.79</v>
      </c>
      <c r="AE774">
        <v>47.307048999999999</v>
      </c>
      <c r="AF774">
        <v>4</v>
      </c>
      <c r="AG774">
        <v>25.1</v>
      </c>
      <c r="AH774">
        <v>32</v>
      </c>
      <c r="AI774">
        <v>26.7</v>
      </c>
      <c r="AJ774">
        <v>12.3</v>
      </c>
      <c r="AK774">
        <v>0</v>
      </c>
      <c r="AL774">
        <v>0</v>
      </c>
      <c r="AM774">
        <v>2.98</v>
      </c>
      <c r="AN774">
        <v>40.588000000000001</v>
      </c>
      <c r="AO774">
        <v>6.3090000000000002</v>
      </c>
      <c r="AP774">
        <v>20.143000000000001</v>
      </c>
      <c r="AQ774">
        <v>0.26500000000000001</v>
      </c>
      <c r="AR774">
        <v>0</v>
      </c>
      <c r="AS774">
        <v>9.4600000000000009</v>
      </c>
      <c r="AT774">
        <v>7.2670000000000003</v>
      </c>
      <c r="AU774">
        <v>45.597999999999999</v>
      </c>
      <c r="AV774">
        <v>58.133000000000003</v>
      </c>
      <c r="AW774">
        <v>48.505000000000003</v>
      </c>
      <c r="AX774">
        <v>22.344999999999999</v>
      </c>
      <c r="AY774">
        <v>0</v>
      </c>
      <c r="AZ774">
        <v>0</v>
      </c>
      <c r="BA774">
        <v>1034</v>
      </c>
      <c r="BB774">
        <v>0</v>
      </c>
      <c r="BC774" t="s">
        <v>74</v>
      </c>
      <c r="BD774">
        <v>0</v>
      </c>
      <c r="BE774" t="s">
        <v>68</v>
      </c>
      <c r="BF774" t="s">
        <v>75</v>
      </c>
      <c r="BG774">
        <v>1.1399999999999999</v>
      </c>
      <c r="BH774">
        <v>0</v>
      </c>
      <c r="BI774" s="1">
        <v>45824.332168749999</v>
      </c>
      <c r="BJ774">
        <v>3.6</v>
      </c>
      <c r="BK774">
        <v>0.94359999999999999</v>
      </c>
      <c r="BL774" s="36">
        <f>HLOOKUP($A774,차량별코스!$E$1:$AZ$20,_xlfn.XLOOKUP(탕데이터!$I774,차량별코스!$D$2:$D$20,차량별코스!$A$2:$A$20),0)</f>
        <v>4</v>
      </c>
      <c r="BM774">
        <f t="shared" si="181"/>
        <v>1031.0020000000002</v>
      </c>
      <c r="BN774">
        <f t="shared" si="182"/>
        <v>392.45100000000002</v>
      </c>
      <c r="BO774">
        <f>IF(COUNTIFS($BL$2:$BL774,$BL774,$O$2:$O774,$O774,$G$2:$G774,$G774)=1,_xlfn.MAXIFS($BO$2:$BO773,$O$2:$O773,$O774,$G$2:$G773,$G774)+1,_xlfn.MAXIFS($BO$2:$BO773,$O$2:$O773,$O774,$G$2:$G773,$G774))</f>
        <v>3</v>
      </c>
      <c r="BP774">
        <f t="shared" si="183"/>
        <v>-2455.52</v>
      </c>
      <c r="BQ774">
        <f t="shared" si="184"/>
        <v>2745.1869999999999</v>
      </c>
      <c r="BR774">
        <f t="shared" si="185"/>
        <v>3499.84</v>
      </c>
      <c r="BS774">
        <f t="shared" si="186"/>
        <v>2920.1790000000001</v>
      </c>
      <c r="BT774">
        <f t="shared" si="187"/>
        <v>1345.2510000000002</v>
      </c>
      <c r="BU774">
        <f t="shared" si="188"/>
        <v>0</v>
      </c>
      <c r="BV774">
        <f t="shared" si="189"/>
        <v>0</v>
      </c>
      <c r="BW774">
        <f t="shared" si="190"/>
        <v>8054.9369999999999</v>
      </c>
      <c r="BX774">
        <f t="shared" si="191"/>
        <v>3562</v>
      </c>
      <c r="BY774" t="str">
        <f t="shared" si="192"/>
        <v>직행1</v>
      </c>
      <c r="BZ774">
        <f t="shared" si="193"/>
        <v>4</v>
      </c>
    </row>
    <row r="775" spans="1:78" x14ac:dyDescent="0.3">
      <c r="A775" s="32">
        <f t="shared" si="180"/>
        <v>45813</v>
      </c>
      <c r="B775" s="1">
        <v>45813.428993055553</v>
      </c>
      <c r="C775" t="s">
        <v>60</v>
      </c>
      <c r="D775" t="s">
        <v>60</v>
      </c>
      <c r="E775" t="s">
        <v>60</v>
      </c>
      <c r="F775" t="s">
        <v>61</v>
      </c>
      <c r="G775" t="s">
        <v>62</v>
      </c>
      <c r="H775" t="s">
        <v>63</v>
      </c>
      <c r="I775" t="s">
        <v>83</v>
      </c>
      <c r="J775" t="s">
        <v>65</v>
      </c>
      <c r="K775" t="s">
        <v>66</v>
      </c>
      <c r="L775">
        <v>18</v>
      </c>
      <c r="M775">
        <v>8</v>
      </c>
      <c r="N775">
        <v>168</v>
      </c>
      <c r="O775">
        <v>3562</v>
      </c>
      <c r="P775" t="s">
        <v>252</v>
      </c>
      <c r="Q775" s="1">
        <v>45786.607562928242</v>
      </c>
      <c r="R775">
        <v>107.34</v>
      </c>
      <c r="S775">
        <v>34.491999999999997</v>
      </c>
      <c r="T775">
        <v>3.1120000000000001</v>
      </c>
      <c r="U775">
        <v>11475</v>
      </c>
      <c r="V775">
        <v>508</v>
      </c>
      <c r="W775">
        <v>2800</v>
      </c>
      <c r="X775">
        <v>2900</v>
      </c>
      <c r="Y775">
        <v>0</v>
      </c>
      <c r="Z775">
        <v>4</v>
      </c>
      <c r="AA775">
        <v>3</v>
      </c>
      <c r="AB775">
        <v>443</v>
      </c>
      <c r="AC775">
        <v>101</v>
      </c>
      <c r="AD775">
        <v>33.68</v>
      </c>
      <c r="AE775">
        <v>47.315274000000002</v>
      </c>
      <c r="AF775">
        <v>81.400000000000006</v>
      </c>
      <c r="AG775">
        <v>5.3</v>
      </c>
      <c r="AH775">
        <v>5.6</v>
      </c>
      <c r="AI775">
        <v>5.8</v>
      </c>
      <c r="AJ775">
        <v>1.9</v>
      </c>
      <c r="AK775">
        <v>0</v>
      </c>
      <c r="AL775">
        <v>0</v>
      </c>
      <c r="AM775">
        <v>2.73</v>
      </c>
      <c r="AN775">
        <v>44.987000000000002</v>
      </c>
      <c r="AO775">
        <v>4.4269999999999996</v>
      </c>
      <c r="AP775">
        <v>24.401</v>
      </c>
      <c r="AQ775">
        <v>0.27</v>
      </c>
      <c r="AR775">
        <v>0</v>
      </c>
      <c r="AS775">
        <v>3.726</v>
      </c>
      <c r="AT775">
        <v>154.66</v>
      </c>
      <c r="AU775">
        <v>10.07</v>
      </c>
      <c r="AV775">
        <v>10.64</v>
      </c>
      <c r="AW775">
        <v>11.02</v>
      </c>
      <c r="AX775">
        <v>3.61</v>
      </c>
      <c r="AY775">
        <v>0</v>
      </c>
      <c r="AZ775">
        <v>0</v>
      </c>
      <c r="BA775">
        <v>1051</v>
      </c>
      <c r="BB775">
        <v>0</v>
      </c>
      <c r="BC775" t="s">
        <v>74</v>
      </c>
      <c r="BD775">
        <v>0</v>
      </c>
      <c r="BE775" t="s">
        <v>68</v>
      </c>
      <c r="BF775" t="s">
        <v>75</v>
      </c>
      <c r="BG775">
        <v>1.1399999999999999</v>
      </c>
      <c r="BH775">
        <v>0</v>
      </c>
      <c r="BI775" s="1">
        <v>45824.332168749999</v>
      </c>
      <c r="BJ775">
        <v>3.6</v>
      </c>
      <c r="BK775">
        <v>0.86450000000000005</v>
      </c>
      <c r="BL775" s="36">
        <f>HLOOKUP($A775,차량별코스!$E$1:$AZ$20,_xlfn.XLOOKUP(탕데이터!$I775,차량별코스!$D$2:$D$20,차량별코스!$A$2:$A$20),0)</f>
        <v>4</v>
      </c>
      <c r="BM775">
        <f t="shared" si="181"/>
        <v>1031.0020000000002</v>
      </c>
      <c r="BN775">
        <f t="shared" si="182"/>
        <v>392.45100000000002</v>
      </c>
      <c r="BO775">
        <f>IF(COUNTIFS($BL$2:$BL775,$BL775,$O$2:$O775,$O775,$G$2:$G775,$G775)=1,_xlfn.MAXIFS($BO$2:$BO774,$O$2:$O774,$O775,$G$2:$G774,$G775)+1,_xlfn.MAXIFS($BO$2:$BO774,$O$2:$O774,$O775,$G$2:$G774,$G775))</f>
        <v>3</v>
      </c>
      <c r="BP775">
        <f t="shared" si="183"/>
        <v>6032.6500000000015</v>
      </c>
      <c r="BQ775">
        <f t="shared" si="184"/>
        <v>608.17499999999995</v>
      </c>
      <c r="BR775">
        <f t="shared" si="185"/>
        <v>642.59999999999991</v>
      </c>
      <c r="BS775">
        <f t="shared" si="186"/>
        <v>665.55</v>
      </c>
      <c r="BT775">
        <f t="shared" si="187"/>
        <v>218.02500000000001</v>
      </c>
      <c r="BU775">
        <f t="shared" si="188"/>
        <v>0</v>
      </c>
      <c r="BV775">
        <f t="shared" si="189"/>
        <v>0</v>
      </c>
      <c r="BW775">
        <f t="shared" si="190"/>
        <v>8167.0000000000009</v>
      </c>
      <c r="BX775">
        <f t="shared" si="191"/>
        <v>3562</v>
      </c>
      <c r="BY775" t="str">
        <f t="shared" si="192"/>
        <v>직행1</v>
      </c>
      <c r="BZ775">
        <f t="shared" si="193"/>
        <v>4</v>
      </c>
    </row>
    <row r="776" spans="1:78" x14ac:dyDescent="0.3">
      <c r="A776" s="32">
        <f t="shared" si="180"/>
        <v>45813</v>
      </c>
      <c r="B776" s="1">
        <v>45813.577789351853</v>
      </c>
      <c r="C776" t="s">
        <v>60</v>
      </c>
      <c r="D776" t="s">
        <v>60</v>
      </c>
      <c r="E776" t="s">
        <v>60</v>
      </c>
      <c r="F776" t="s">
        <v>61</v>
      </c>
      <c r="G776" t="s">
        <v>62</v>
      </c>
      <c r="H776" t="s">
        <v>63</v>
      </c>
      <c r="I776" t="s">
        <v>83</v>
      </c>
      <c r="J776" t="s">
        <v>65</v>
      </c>
      <c r="K776" t="s">
        <v>66</v>
      </c>
      <c r="L776">
        <v>18</v>
      </c>
      <c r="M776">
        <v>8</v>
      </c>
      <c r="N776">
        <v>168</v>
      </c>
      <c r="O776">
        <v>3562</v>
      </c>
      <c r="P776" t="s">
        <v>252</v>
      </c>
      <c r="Q776" s="1">
        <v>45786.607562928242</v>
      </c>
      <c r="R776">
        <v>36.487000000000002</v>
      </c>
      <c r="S776">
        <v>17.780999999999999</v>
      </c>
      <c r="T776">
        <v>2.052</v>
      </c>
      <c r="U776">
        <v>5345</v>
      </c>
      <c r="V776">
        <v>200</v>
      </c>
      <c r="W776">
        <v>2747</v>
      </c>
      <c r="X776">
        <v>752</v>
      </c>
      <c r="Y776">
        <v>0</v>
      </c>
      <c r="Z776">
        <v>0</v>
      </c>
      <c r="AA776">
        <v>1</v>
      </c>
      <c r="AB776">
        <v>2019</v>
      </c>
      <c r="AC776">
        <v>101</v>
      </c>
      <c r="AD776">
        <v>24.57</v>
      </c>
      <c r="AE776">
        <v>54.776072999999997</v>
      </c>
      <c r="AF776">
        <v>95.4</v>
      </c>
      <c r="AG776">
        <v>1.4</v>
      </c>
      <c r="AH776">
        <v>1</v>
      </c>
      <c r="AI776">
        <v>0.6</v>
      </c>
      <c r="AJ776">
        <v>1.5</v>
      </c>
      <c r="AK776">
        <v>0.1</v>
      </c>
      <c r="AL776">
        <v>0</v>
      </c>
      <c r="AM776">
        <v>1.8</v>
      </c>
      <c r="AN776">
        <v>84.385999999999996</v>
      </c>
      <c r="AO776">
        <v>3.742</v>
      </c>
      <c r="AP776">
        <v>51.393999999999998</v>
      </c>
      <c r="AQ776">
        <v>0.192</v>
      </c>
      <c r="AR776">
        <v>0</v>
      </c>
      <c r="AS776">
        <v>0</v>
      </c>
      <c r="AT776">
        <v>84.27</v>
      </c>
      <c r="AU776">
        <v>1.2370000000000001</v>
      </c>
      <c r="AV776">
        <v>0.88300000000000001</v>
      </c>
      <c r="AW776">
        <v>0.53</v>
      </c>
      <c r="AX776">
        <v>1.325</v>
      </c>
      <c r="AY776">
        <v>8.7999999999999995E-2</v>
      </c>
      <c r="AZ776">
        <v>0</v>
      </c>
      <c r="BA776">
        <v>351</v>
      </c>
      <c r="BB776">
        <v>62</v>
      </c>
      <c r="BC776" t="s">
        <v>74</v>
      </c>
      <c r="BD776">
        <v>0</v>
      </c>
      <c r="BE776" t="s">
        <v>68</v>
      </c>
      <c r="BF776" t="s">
        <v>75</v>
      </c>
      <c r="BG776">
        <v>1.1399999999999999</v>
      </c>
      <c r="BH776">
        <v>0</v>
      </c>
      <c r="BI776" s="1">
        <v>45824.332168749999</v>
      </c>
      <c r="BJ776">
        <v>3.6</v>
      </c>
      <c r="BK776">
        <v>0.56999999999999995</v>
      </c>
      <c r="BL776" s="36">
        <f>HLOOKUP($A776,차량별코스!$E$1:$AZ$20,_xlfn.XLOOKUP(탕데이터!$I776,차량별코스!$D$2:$D$20,차량별코스!$A$2:$A$20),0)</f>
        <v>4</v>
      </c>
      <c r="BM776">
        <f t="shared" si="181"/>
        <v>1031.0020000000002</v>
      </c>
      <c r="BN776">
        <f t="shared" si="182"/>
        <v>392.45100000000002</v>
      </c>
      <c r="BO776">
        <f>IF(COUNTIFS($BL$2:$BL776,$BL776,$O$2:$O776,$O776,$G$2:$G776,$G776)=1,_xlfn.MAXIFS($BO$2:$BO775,$O$2:$O775,$O776,$G$2:$G775,$G776)+1,_xlfn.MAXIFS($BO$2:$BO775,$O$2:$O775,$O776,$G$2:$G775,$G776))</f>
        <v>3</v>
      </c>
      <c r="BP776">
        <f t="shared" si="183"/>
        <v>2152.13</v>
      </c>
      <c r="BQ776">
        <f t="shared" si="184"/>
        <v>74.83</v>
      </c>
      <c r="BR776">
        <f t="shared" si="185"/>
        <v>53.45</v>
      </c>
      <c r="BS776">
        <f t="shared" si="186"/>
        <v>32.07</v>
      </c>
      <c r="BT776">
        <f t="shared" si="187"/>
        <v>80.174999999999997</v>
      </c>
      <c r="BU776">
        <f t="shared" si="188"/>
        <v>5.3449999999999998</v>
      </c>
      <c r="BV776">
        <f t="shared" si="189"/>
        <v>0</v>
      </c>
      <c r="BW776">
        <f t="shared" si="190"/>
        <v>2398</v>
      </c>
      <c r="BX776">
        <f t="shared" si="191"/>
        <v>3562</v>
      </c>
      <c r="BY776" t="str">
        <f t="shared" si="192"/>
        <v>직행1</v>
      </c>
      <c r="BZ776">
        <f t="shared" si="193"/>
        <v>4</v>
      </c>
    </row>
    <row r="777" spans="1:78" x14ac:dyDescent="0.3">
      <c r="A777" s="32">
        <f t="shared" si="180"/>
        <v>45813</v>
      </c>
      <c r="B777" s="1">
        <v>45813.647939814815</v>
      </c>
      <c r="C777" t="s">
        <v>60</v>
      </c>
      <c r="D777" t="s">
        <v>60</v>
      </c>
      <c r="E777" t="s">
        <v>60</v>
      </c>
      <c r="F777" t="s">
        <v>61</v>
      </c>
      <c r="G777" t="s">
        <v>62</v>
      </c>
      <c r="H777" t="s">
        <v>63</v>
      </c>
      <c r="I777" t="s">
        <v>83</v>
      </c>
      <c r="J777" t="s">
        <v>65</v>
      </c>
      <c r="K777" t="s">
        <v>66</v>
      </c>
      <c r="L777">
        <v>18</v>
      </c>
      <c r="M777">
        <v>8</v>
      </c>
      <c r="N777">
        <v>168</v>
      </c>
      <c r="O777">
        <v>3562</v>
      </c>
      <c r="P777" t="s">
        <v>252</v>
      </c>
      <c r="Q777" s="1">
        <v>45786.607562928242</v>
      </c>
      <c r="R777">
        <v>142.91900000000001</v>
      </c>
      <c r="S777">
        <v>52.235999999999997</v>
      </c>
      <c r="T777">
        <v>2.7360000000000002</v>
      </c>
      <c r="U777">
        <v>15320</v>
      </c>
      <c r="V777">
        <v>115</v>
      </c>
      <c r="W777">
        <v>4767</v>
      </c>
      <c r="X777">
        <v>4226</v>
      </c>
      <c r="Y777">
        <v>0</v>
      </c>
      <c r="Z777">
        <v>25</v>
      </c>
      <c r="AA777">
        <v>2</v>
      </c>
      <c r="AB777">
        <v>560</v>
      </c>
      <c r="AC777">
        <v>103</v>
      </c>
      <c r="AD777">
        <v>33.58</v>
      </c>
      <c r="AE777">
        <v>49.291846999999997</v>
      </c>
      <c r="AF777">
        <v>84.9</v>
      </c>
      <c r="AG777">
        <v>4</v>
      </c>
      <c r="AH777">
        <v>4.0999999999999996</v>
      </c>
      <c r="AI777">
        <v>3.9</v>
      </c>
      <c r="AJ777">
        <v>3.2</v>
      </c>
      <c r="AK777">
        <v>0</v>
      </c>
      <c r="AL777">
        <v>0</v>
      </c>
      <c r="AM777">
        <v>2.4</v>
      </c>
      <c r="AN777">
        <v>54.643999999999998</v>
      </c>
      <c r="AO777">
        <v>0.751</v>
      </c>
      <c r="AP777">
        <v>31.116</v>
      </c>
      <c r="AQ777">
        <v>0.29399999999999998</v>
      </c>
      <c r="AR777">
        <v>0</v>
      </c>
      <c r="AS777">
        <v>17.492000000000001</v>
      </c>
      <c r="AT777">
        <v>216.495</v>
      </c>
      <c r="AU777">
        <v>10.199999999999999</v>
      </c>
      <c r="AV777">
        <v>10.455</v>
      </c>
      <c r="AW777">
        <v>9.9450000000000003</v>
      </c>
      <c r="AX777">
        <v>8.16</v>
      </c>
      <c r="AY777">
        <v>0</v>
      </c>
      <c r="AZ777">
        <v>0</v>
      </c>
      <c r="BA777">
        <v>1375</v>
      </c>
      <c r="BB777">
        <v>0</v>
      </c>
      <c r="BC777" t="s">
        <v>74</v>
      </c>
      <c r="BD777">
        <v>0</v>
      </c>
      <c r="BE777" t="s">
        <v>68</v>
      </c>
      <c r="BF777" t="s">
        <v>75</v>
      </c>
      <c r="BG777">
        <v>1.1399999999999999</v>
      </c>
      <c r="BH777">
        <v>0</v>
      </c>
      <c r="BI777" s="1">
        <v>45824.332168749999</v>
      </c>
      <c r="BJ777">
        <v>3.6</v>
      </c>
      <c r="BK777">
        <v>0.76</v>
      </c>
      <c r="BL777" s="36">
        <f>HLOOKUP($A777,차량별코스!$E$1:$AZ$20,_xlfn.XLOOKUP(탕데이터!$I777,차량별코스!$D$2:$D$20,차량별코스!$A$2:$A$20),0)</f>
        <v>4</v>
      </c>
      <c r="BM777">
        <f t="shared" si="181"/>
        <v>1031.0020000000002</v>
      </c>
      <c r="BN777">
        <f t="shared" si="182"/>
        <v>392.45100000000002</v>
      </c>
      <c r="BO777">
        <f>IF(COUNTIFS($BL$2:$BL777,$BL777,$O$2:$O777,$O777,$G$2:$G777,$G777)=1,_xlfn.MAXIFS($BO$2:$BO776,$O$2:$O776,$O777,$G$2:$G776,$G777)+1,_xlfn.MAXIFS($BO$2:$BO776,$O$2:$O776,$O777,$G$2:$G776,$G777))</f>
        <v>3</v>
      </c>
      <c r="BP777">
        <f t="shared" si="183"/>
        <v>8124.6800000000021</v>
      </c>
      <c r="BQ777">
        <f t="shared" si="184"/>
        <v>612.80000000000007</v>
      </c>
      <c r="BR777">
        <f t="shared" si="185"/>
        <v>628.11999999999989</v>
      </c>
      <c r="BS777">
        <f t="shared" si="186"/>
        <v>597.48</v>
      </c>
      <c r="BT777">
        <f t="shared" si="187"/>
        <v>490.24</v>
      </c>
      <c r="BU777">
        <f t="shared" si="188"/>
        <v>0</v>
      </c>
      <c r="BV777">
        <f t="shared" si="189"/>
        <v>0</v>
      </c>
      <c r="BW777">
        <f t="shared" si="190"/>
        <v>10453.320000000002</v>
      </c>
      <c r="BX777">
        <f t="shared" si="191"/>
        <v>3562</v>
      </c>
      <c r="BY777" t="str">
        <f t="shared" si="192"/>
        <v>직행1</v>
      </c>
      <c r="BZ777">
        <f t="shared" si="193"/>
        <v>4</v>
      </c>
    </row>
    <row r="778" spans="1:78" x14ac:dyDescent="0.3">
      <c r="A778" s="32">
        <f t="shared" si="180"/>
        <v>45814</v>
      </c>
      <c r="B778" s="1">
        <v>45814.310787037037</v>
      </c>
      <c r="C778" t="s">
        <v>60</v>
      </c>
      <c r="D778" t="s">
        <v>60</v>
      </c>
      <c r="E778" t="s">
        <v>60</v>
      </c>
      <c r="F778" t="s">
        <v>61</v>
      </c>
      <c r="G778" t="s">
        <v>62</v>
      </c>
      <c r="H778" t="s">
        <v>63</v>
      </c>
      <c r="I778" t="s">
        <v>83</v>
      </c>
      <c r="J778" t="s">
        <v>65</v>
      </c>
      <c r="K778" t="s">
        <v>66</v>
      </c>
      <c r="L778">
        <v>18</v>
      </c>
      <c r="M778">
        <v>8</v>
      </c>
      <c r="N778">
        <v>168</v>
      </c>
      <c r="O778">
        <v>4257</v>
      </c>
      <c r="P778" t="s">
        <v>251</v>
      </c>
      <c r="Q778" s="1">
        <v>45786.607561539349</v>
      </c>
      <c r="R778">
        <v>17.210999999999999</v>
      </c>
      <c r="S778">
        <v>5.17</v>
      </c>
      <c r="T778">
        <v>3.3290000000000002</v>
      </c>
      <c r="U778">
        <v>1874</v>
      </c>
      <c r="V778">
        <v>154</v>
      </c>
      <c r="W778">
        <v>430</v>
      </c>
      <c r="X778">
        <v>615</v>
      </c>
      <c r="Y778">
        <v>0</v>
      </c>
      <c r="Z778">
        <v>4</v>
      </c>
      <c r="AA778">
        <v>0</v>
      </c>
      <c r="AB778">
        <v>0</v>
      </c>
      <c r="AC778">
        <v>90</v>
      </c>
      <c r="AD778">
        <v>33.06</v>
      </c>
      <c r="AE778">
        <v>48.030608000000001</v>
      </c>
      <c r="AF778">
        <v>96.7</v>
      </c>
      <c r="AG778">
        <v>0.8</v>
      </c>
      <c r="AH778">
        <v>0.6</v>
      </c>
      <c r="AI778">
        <v>1.4</v>
      </c>
      <c r="AJ778">
        <v>0.5</v>
      </c>
      <c r="AK778">
        <v>0</v>
      </c>
      <c r="AL778">
        <v>0</v>
      </c>
      <c r="AM778">
        <v>2.92</v>
      </c>
      <c r="AN778">
        <v>42.392000000000003</v>
      </c>
      <c r="AO778">
        <v>8.218</v>
      </c>
      <c r="AP778">
        <v>22.946000000000002</v>
      </c>
      <c r="AQ778">
        <v>0.34899999999999998</v>
      </c>
      <c r="AR778">
        <v>0</v>
      </c>
      <c r="AS778">
        <v>23.241</v>
      </c>
      <c r="AT778">
        <v>29.01</v>
      </c>
      <c r="AU778">
        <v>0.24</v>
      </c>
      <c r="AV778">
        <v>0.18</v>
      </c>
      <c r="AW778">
        <v>0.42</v>
      </c>
      <c r="AX778">
        <v>0.15</v>
      </c>
      <c r="AY778">
        <v>0</v>
      </c>
      <c r="AZ778">
        <v>0</v>
      </c>
      <c r="BA778">
        <v>167</v>
      </c>
      <c r="BB778">
        <v>0</v>
      </c>
      <c r="BC778" t="s">
        <v>74</v>
      </c>
      <c r="BD778">
        <v>0</v>
      </c>
      <c r="BE778" t="s">
        <v>68</v>
      </c>
      <c r="BF778" t="s">
        <v>75</v>
      </c>
      <c r="BG778">
        <v>1.1399999999999999</v>
      </c>
      <c r="BH778">
        <v>0</v>
      </c>
      <c r="BI778" s="1">
        <v>45824.332168749999</v>
      </c>
      <c r="BJ778">
        <v>3.6</v>
      </c>
      <c r="BK778">
        <v>0.92469999999999997</v>
      </c>
      <c r="BL778" s="36">
        <f>HLOOKUP($A778,차량별코스!$E$1:$AZ$20,_xlfn.XLOOKUP(탕데이터!$I778,차량별코스!$D$2:$D$20,차량별코스!$A$2:$A$20),0)</f>
        <v>5</v>
      </c>
      <c r="BM778">
        <f t="shared" si="181"/>
        <v>2220.7720000000004</v>
      </c>
      <c r="BN778">
        <f t="shared" si="182"/>
        <v>253.78</v>
      </c>
      <c r="BO778">
        <f>IF(COUNTIFS($BL$2:$BL778,$BL778,$O$2:$O778,$O778,$G$2:$G778,$G778)=1,_xlfn.MAXIFS($BO$2:$BO777,$O$2:$O777,$O778,$G$2:$G777,$G778)+1,_xlfn.MAXIFS($BO$2:$BO777,$O$2:$O777,$O778,$G$2:$G777,$G778))</f>
        <v>3</v>
      </c>
      <c r="BP778">
        <f t="shared" si="183"/>
        <v>1228.1580000000001</v>
      </c>
      <c r="BQ778">
        <f t="shared" si="184"/>
        <v>14.992000000000001</v>
      </c>
      <c r="BR778">
        <f t="shared" si="185"/>
        <v>11.244</v>
      </c>
      <c r="BS778">
        <f t="shared" si="186"/>
        <v>26.235999999999997</v>
      </c>
      <c r="BT778">
        <f t="shared" si="187"/>
        <v>9.370000000000001</v>
      </c>
      <c r="BU778">
        <f t="shared" si="188"/>
        <v>0</v>
      </c>
      <c r="BV778">
        <f t="shared" si="189"/>
        <v>0</v>
      </c>
      <c r="BW778">
        <f t="shared" si="190"/>
        <v>1290</v>
      </c>
      <c r="BX778">
        <f t="shared" si="191"/>
        <v>4257</v>
      </c>
      <c r="BY778" t="str">
        <f t="shared" si="192"/>
        <v>직행1</v>
      </c>
      <c r="BZ778">
        <f t="shared" si="193"/>
        <v>5</v>
      </c>
    </row>
    <row r="779" spans="1:78" x14ac:dyDescent="0.3">
      <c r="A779" s="32">
        <f t="shared" si="180"/>
        <v>45814</v>
      </c>
      <c r="B779" s="1">
        <v>45814.342465277776</v>
      </c>
      <c r="C779" t="s">
        <v>60</v>
      </c>
      <c r="D779" t="s">
        <v>60</v>
      </c>
      <c r="E779" t="s">
        <v>60</v>
      </c>
      <c r="F779" t="s">
        <v>61</v>
      </c>
      <c r="G779" t="s">
        <v>62</v>
      </c>
      <c r="H779" t="s">
        <v>63</v>
      </c>
      <c r="I779" t="s">
        <v>83</v>
      </c>
      <c r="J779" t="s">
        <v>65</v>
      </c>
      <c r="K779" t="s">
        <v>66</v>
      </c>
      <c r="L779">
        <v>18</v>
      </c>
      <c r="M779">
        <v>8</v>
      </c>
      <c r="N779">
        <v>168</v>
      </c>
      <c r="O779">
        <v>4257</v>
      </c>
      <c r="P779" t="s">
        <v>251</v>
      </c>
      <c r="Q779" s="1">
        <v>45786.607561539349</v>
      </c>
      <c r="R779">
        <v>17.411000000000001</v>
      </c>
      <c r="S779">
        <v>4.4660000000000002</v>
      </c>
      <c r="T779">
        <v>3.899</v>
      </c>
      <c r="U779">
        <v>1486</v>
      </c>
      <c r="V779">
        <v>112</v>
      </c>
      <c r="W779">
        <v>217</v>
      </c>
      <c r="X779">
        <v>570</v>
      </c>
      <c r="Y779">
        <v>0</v>
      </c>
      <c r="Z779">
        <v>0</v>
      </c>
      <c r="AA779">
        <v>0</v>
      </c>
      <c r="AB779">
        <v>0</v>
      </c>
      <c r="AC779">
        <v>87</v>
      </c>
      <c r="AD779">
        <v>42.18</v>
      </c>
      <c r="AE779">
        <v>54.174225</v>
      </c>
      <c r="AF779">
        <v>98.4</v>
      </c>
      <c r="AG779">
        <v>0.3</v>
      </c>
      <c r="AH779">
        <v>0.3</v>
      </c>
      <c r="AI779">
        <v>0.6</v>
      </c>
      <c r="AJ779">
        <v>0.3</v>
      </c>
      <c r="AK779">
        <v>0</v>
      </c>
      <c r="AL779">
        <v>0</v>
      </c>
      <c r="AM779">
        <v>3.42</v>
      </c>
      <c r="AN779">
        <v>40.521000000000001</v>
      </c>
      <c r="AO779">
        <v>7.5369999999999999</v>
      </c>
      <c r="AP779">
        <v>14.603</v>
      </c>
      <c r="AQ779">
        <v>0.28699999999999998</v>
      </c>
      <c r="AR779">
        <v>0</v>
      </c>
      <c r="AS779">
        <v>0</v>
      </c>
      <c r="AT779">
        <v>22.96</v>
      </c>
      <c r="AU779">
        <v>7.0000000000000007E-2</v>
      </c>
      <c r="AV779">
        <v>7.0000000000000007E-2</v>
      </c>
      <c r="AW779">
        <v>0.14000000000000001</v>
      </c>
      <c r="AX779">
        <v>7.0000000000000007E-2</v>
      </c>
      <c r="AY779">
        <v>0</v>
      </c>
      <c r="AZ779">
        <v>0</v>
      </c>
      <c r="BA779">
        <v>173</v>
      </c>
      <c r="BB779">
        <v>0</v>
      </c>
      <c r="BC779" t="s">
        <v>74</v>
      </c>
      <c r="BD779">
        <v>0</v>
      </c>
      <c r="BE779" t="s">
        <v>68</v>
      </c>
      <c r="BF779" t="s">
        <v>75</v>
      </c>
      <c r="BG779">
        <v>1.1399999999999999</v>
      </c>
      <c r="BH779">
        <v>0</v>
      </c>
      <c r="BI779" s="1">
        <v>45824.332168749999</v>
      </c>
      <c r="BJ779">
        <v>3.6</v>
      </c>
      <c r="BK779">
        <v>1.0829</v>
      </c>
      <c r="BL779" s="36">
        <f>HLOOKUP($A779,차량별코스!$E$1:$AZ$20,_xlfn.XLOOKUP(탕데이터!$I779,차량별코스!$D$2:$D$20,차량별코스!$A$2:$A$20),0)</f>
        <v>5</v>
      </c>
      <c r="BM779">
        <f t="shared" si="181"/>
        <v>2220.7720000000004</v>
      </c>
      <c r="BN779">
        <f t="shared" si="182"/>
        <v>253.78</v>
      </c>
      <c r="BO779">
        <f>IF(COUNTIFS($BL$2:$BL779,$BL779,$O$2:$O779,$O779,$G$2:$G779,$G779)=1,_xlfn.MAXIFS($BO$2:$BO778,$O$2:$O778,$O779,$G$2:$G778,$G779)+1,_xlfn.MAXIFS($BO$2:$BO778,$O$2:$O778,$O779,$G$2:$G778,$G779))</f>
        <v>3</v>
      </c>
      <c r="BP779">
        <f t="shared" si="183"/>
        <v>1133.2240000000002</v>
      </c>
      <c r="BQ779">
        <f t="shared" si="184"/>
        <v>4.4580000000000002</v>
      </c>
      <c r="BR779">
        <f t="shared" si="185"/>
        <v>4.4580000000000002</v>
      </c>
      <c r="BS779">
        <f t="shared" si="186"/>
        <v>8.9160000000000004</v>
      </c>
      <c r="BT779">
        <f t="shared" si="187"/>
        <v>4.4580000000000002</v>
      </c>
      <c r="BU779">
        <f t="shared" si="188"/>
        <v>0</v>
      </c>
      <c r="BV779">
        <f t="shared" si="189"/>
        <v>0</v>
      </c>
      <c r="BW779">
        <f t="shared" si="190"/>
        <v>1155.5140000000004</v>
      </c>
      <c r="BX779">
        <f t="shared" si="191"/>
        <v>4257</v>
      </c>
      <c r="BY779" t="str">
        <f t="shared" si="192"/>
        <v>직행1</v>
      </c>
      <c r="BZ779">
        <f t="shared" si="193"/>
        <v>5</v>
      </c>
    </row>
    <row r="780" spans="1:78" x14ac:dyDescent="0.3">
      <c r="A780" s="32">
        <f t="shared" si="180"/>
        <v>45814</v>
      </c>
      <c r="B780" s="1">
        <v>45814.363599537035</v>
      </c>
      <c r="C780" t="s">
        <v>60</v>
      </c>
      <c r="D780" t="s">
        <v>60</v>
      </c>
      <c r="E780" t="s">
        <v>60</v>
      </c>
      <c r="F780" t="s">
        <v>61</v>
      </c>
      <c r="G780" t="s">
        <v>62</v>
      </c>
      <c r="H780" t="s">
        <v>63</v>
      </c>
      <c r="I780" t="s">
        <v>83</v>
      </c>
      <c r="J780" t="s">
        <v>65</v>
      </c>
      <c r="K780" t="s">
        <v>66</v>
      </c>
      <c r="L780">
        <v>18</v>
      </c>
      <c r="M780">
        <v>8</v>
      </c>
      <c r="N780">
        <v>168</v>
      </c>
      <c r="O780">
        <v>4257</v>
      </c>
      <c r="P780" t="s">
        <v>251</v>
      </c>
      <c r="Q780" s="1">
        <v>45786.607561539349</v>
      </c>
      <c r="R780">
        <v>30.042000000000002</v>
      </c>
      <c r="S780">
        <v>8.7560000000000002</v>
      </c>
      <c r="T780">
        <v>3.431</v>
      </c>
      <c r="U780">
        <v>2626</v>
      </c>
      <c r="V780">
        <v>91</v>
      </c>
      <c r="W780">
        <v>352</v>
      </c>
      <c r="X780">
        <v>1182</v>
      </c>
      <c r="Y780">
        <v>0</v>
      </c>
      <c r="Z780">
        <v>9</v>
      </c>
      <c r="AA780">
        <v>0</v>
      </c>
      <c r="AB780">
        <v>0</v>
      </c>
      <c r="AC780">
        <v>105</v>
      </c>
      <c r="AD780">
        <v>41.18</v>
      </c>
      <c r="AE780">
        <v>49.542372999999998</v>
      </c>
      <c r="AF780">
        <v>62.5</v>
      </c>
      <c r="AG780">
        <v>9.1999999999999993</v>
      </c>
      <c r="AH780">
        <v>12.3</v>
      </c>
      <c r="AI780">
        <v>10.5</v>
      </c>
      <c r="AJ780">
        <v>5.0999999999999996</v>
      </c>
      <c r="AK780">
        <v>0.4</v>
      </c>
      <c r="AL780">
        <v>0</v>
      </c>
      <c r="AM780">
        <v>3.01</v>
      </c>
      <c r="AN780">
        <v>42.32</v>
      </c>
      <c r="AO780">
        <v>3.4649999999999999</v>
      </c>
      <c r="AP780">
        <v>13.404</v>
      </c>
      <c r="AQ780">
        <v>0.36599999999999999</v>
      </c>
      <c r="AR780">
        <v>0</v>
      </c>
      <c r="AS780">
        <v>29.957999999999998</v>
      </c>
      <c r="AT780">
        <v>27.082999999999998</v>
      </c>
      <c r="AU780">
        <v>3.9870000000000001</v>
      </c>
      <c r="AV780">
        <v>5.33</v>
      </c>
      <c r="AW780">
        <v>4.55</v>
      </c>
      <c r="AX780">
        <v>2.21</v>
      </c>
      <c r="AY780">
        <v>0.17299999999999999</v>
      </c>
      <c r="AZ780">
        <v>0</v>
      </c>
      <c r="BA780">
        <v>298</v>
      </c>
      <c r="BB780">
        <v>0</v>
      </c>
      <c r="BC780" t="s">
        <v>74</v>
      </c>
      <c r="BD780">
        <v>0</v>
      </c>
      <c r="BE780" t="s">
        <v>68</v>
      </c>
      <c r="BF780" t="s">
        <v>75</v>
      </c>
      <c r="BG780">
        <v>1.1399999999999999</v>
      </c>
      <c r="BH780">
        <v>0</v>
      </c>
      <c r="BI780" s="1">
        <v>45824.332168749999</v>
      </c>
      <c r="BJ780">
        <v>3.6</v>
      </c>
      <c r="BK780">
        <v>0.95309999999999995</v>
      </c>
      <c r="BL780" s="36">
        <f>HLOOKUP($A780,차량별코스!$E$1:$AZ$20,_xlfn.XLOOKUP(탕데이터!$I780,차량별코스!$D$2:$D$20,차량별코스!$A$2:$A$20),0)</f>
        <v>5</v>
      </c>
      <c r="BM780">
        <f t="shared" si="181"/>
        <v>2220.7720000000004</v>
      </c>
      <c r="BN780">
        <f t="shared" si="182"/>
        <v>253.78</v>
      </c>
      <c r="BO780">
        <f>IF(COUNTIFS($BL$2:$BL780,$BL780,$O$2:$O780,$O780,$G$2:$G780,$G780)=1,_xlfn.MAXIFS($BO$2:$BO779,$O$2:$O779,$O780,$G$2:$G779,$G780)+1,_xlfn.MAXIFS($BO$2:$BO779,$O$2:$O779,$O780,$G$2:$G779,$G780))</f>
        <v>3</v>
      </c>
      <c r="BP780">
        <f t="shared" si="183"/>
        <v>1198.25</v>
      </c>
      <c r="BQ780">
        <f t="shared" si="184"/>
        <v>241.59199999999998</v>
      </c>
      <c r="BR780">
        <f t="shared" si="185"/>
        <v>322.99800000000005</v>
      </c>
      <c r="BS780">
        <f t="shared" si="186"/>
        <v>275.73</v>
      </c>
      <c r="BT780">
        <f t="shared" si="187"/>
        <v>133.92599999999999</v>
      </c>
      <c r="BU780">
        <f t="shared" si="188"/>
        <v>10.504</v>
      </c>
      <c r="BV780">
        <f t="shared" si="189"/>
        <v>0</v>
      </c>
      <c r="BW780">
        <f t="shared" si="190"/>
        <v>2183</v>
      </c>
      <c r="BX780">
        <f t="shared" si="191"/>
        <v>4257</v>
      </c>
      <c r="BY780" t="str">
        <f t="shared" si="192"/>
        <v>직행1</v>
      </c>
      <c r="BZ780">
        <f t="shared" si="193"/>
        <v>5</v>
      </c>
    </row>
    <row r="781" spans="1:78" x14ac:dyDescent="0.3">
      <c r="A781" s="32">
        <f t="shared" si="180"/>
        <v>45814</v>
      </c>
      <c r="B781" s="1">
        <v>45814.408171296294</v>
      </c>
      <c r="C781" t="s">
        <v>60</v>
      </c>
      <c r="D781" t="s">
        <v>60</v>
      </c>
      <c r="E781" t="s">
        <v>60</v>
      </c>
      <c r="F781" t="s">
        <v>61</v>
      </c>
      <c r="G781" t="s">
        <v>62</v>
      </c>
      <c r="H781" t="s">
        <v>63</v>
      </c>
      <c r="I781" t="s">
        <v>83</v>
      </c>
      <c r="J781" t="s">
        <v>65</v>
      </c>
      <c r="K781" t="s">
        <v>66</v>
      </c>
      <c r="L781">
        <v>18</v>
      </c>
      <c r="M781">
        <v>8</v>
      </c>
      <c r="N781">
        <v>168</v>
      </c>
      <c r="O781">
        <v>4257</v>
      </c>
      <c r="P781" t="s">
        <v>251</v>
      </c>
      <c r="Q781" s="1">
        <v>45786.607561539349</v>
      </c>
      <c r="R781">
        <v>62.024000000000001</v>
      </c>
      <c r="S781">
        <v>20.687999999999999</v>
      </c>
      <c r="T781">
        <v>2.9980000000000002</v>
      </c>
      <c r="U781">
        <v>5659</v>
      </c>
      <c r="V781">
        <v>136</v>
      </c>
      <c r="W781">
        <v>1205</v>
      </c>
      <c r="X781">
        <v>2024</v>
      </c>
      <c r="Y781">
        <v>0</v>
      </c>
      <c r="Z781">
        <v>12</v>
      </c>
      <c r="AA781">
        <v>0</v>
      </c>
      <c r="AB781">
        <v>0</v>
      </c>
      <c r="AC781">
        <v>100</v>
      </c>
      <c r="AD781">
        <v>39.46</v>
      </c>
      <c r="AE781">
        <v>51.710582000000002</v>
      </c>
      <c r="AF781">
        <v>70.3</v>
      </c>
      <c r="AG781">
        <v>7.1</v>
      </c>
      <c r="AH781">
        <v>7.9</v>
      </c>
      <c r="AI781">
        <v>7.3</v>
      </c>
      <c r="AJ781">
        <v>7.5</v>
      </c>
      <c r="AK781">
        <v>0</v>
      </c>
      <c r="AL781">
        <v>0</v>
      </c>
      <c r="AM781">
        <v>2.63</v>
      </c>
      <c r="AN781">
        <v>51.975000000000001</v>
      </c>
      <c r="AO781">
        <v>2.403</v>
      </c>
      <c r="AP781">
        <v>21.294</v>
      </c>
      <c r="AQ781">
        <v>0.32200000000000001</v>
      </c>
      <c r="AR781">
        <v>0</v>
      </c>
      <c r="AS781">
        <v>19.347000000000001</v>
      </c>
      <c r="AT781">
        <v>65.613</v>
      </c>
      <c r="AU781">
        <v>6.6269999999999998</v>
      </c>
      <c r="AV781">
        <v>7.3730000000000002</v>
      </c>
      <c r="AW781">
        <v>6.8129999999999997</v>
      </c>
      <c r="AX781">
        <v>7</v>
      </c>
      <c r="AY781">
        <v>0</v>
      </c>
      <c r="AZ781">
        <v>0</v>
      </c>
      <c r="BA781">
        <v>606</v>
      </c>
      <c r="BB781">
        <v>0</v>
      </c>
      <c r="BC781" t="s">
        <v>74</v>
      </c>
      <c r="BD781">
        <v>0</v>
      </c>
      <c r="BE781" t="s">
        <v>68</v>
      </c>
      <c r="BF781" t="s">
        <v>75</v>
      </c>
      <c r="BG781">
        <v>1.1399999999999999</v>
      </c>
      <c r="BH781">
        <v>0</v>
      </c>
      <c r="BI781" s="1">
        <v>45824.332168749999</v>
      </c>
      <c r="BJ781">
        <v>3.6</v>
      </c>
      <c r="BK781">
        <v>0.83279999999999998</v>
      </c>
      <c r="BL781" s="36">
        <f>HLOOKUP($A781,차량별코스!$E$1:$AZ$20,_xlfn.XLOOKUP(탕데이터!$I781,차량별코스!$D$2:$D$20,차량별코스!$A$2:$A$20),0)</f>
        <v>5</v>
      </c>
      <c r="BM781">
        <f t="shared" si="181"/>
        <v>2220.7720000000004</v>
      </c>
      <c r="BN781">
        <f t="shared" si="182"/>
        <v>253.78</v>
      </c>
      <c r="BO781">
        <f>IF(COUNTIFS($BL$2:$BL781,$BL781,$O$2:$O781,$O781,$G$2:$G781,$G781)=1,_xlfn.MAXIFS($BO$2:$BO780,$O$2:$O780,$O781,$G$2:$G780,$G781)+1,_xlfn.MAXIFS($BO$2:$BO780,$O$2:$O780,$O781,$G$2:$G780,$G781))</f>
        <v>3</v>
      </c>
      <c r="BP781">
        <f t="shared" si="183"/>
        <v>2637.2769999999996</v>
      </c>
      <c r="BQ781">
        <f t="shared" si="184"/>
        <v>401.78899999999999</v>
      </c>
      <c r="BR781">
        <f t="shared" si="185"/>
        <v>447.06099999999998</v>
      </c>
      <c r="BS781">
        <f t="shared" si="186"/>
        <v>413.10699999999997</v>
      </c>
      <c r="BT781">
        <f t="shared" si="187"/>
        <v>424.42500000000001</v>
      </c>
      <c r="BU781">
        <f t="shared" si="188"/>
        <v>0</v>
      </c>
      <c r="BV781">
        <f t="shared" si="189"/>
        <v>0</v>
      </c>
      <c r="BW781">
        <f t="shared" si="190"/>
        <v>4323.6589999999997</v>
      </c>
      <c r="BX781">
        <f t="shared" si="191"/>
        <v>4257</v>
      </c>
      <c r="BY781" t="str">
        <f t="shared" si="192"/>
        <v>직행1</v>
      </c>
      <c r="BZ781">
        <f t="shared" si="193"/>
        <v>5</v>
      </c>
    </row>
    <row r="782" spans="1:78" x14ac:dyDescent="0.3">
      <c r="A782" s="32">
        <f t="shared" si="180"/>
        <v>45814</v>
      </c>
      <c r="B782" s="1">
        <v>45814.525960648149</v>
      </c>
      <c r="C782" t="s">
        <v>60</v>
      </c>
      <c r="D782" t="s">
        <v>60</v>
      </c>
      <c r="E782" t="s">
        <v>60</v>
      </c>
      <c r="F782" t="s">
        <v>61</v>
      </c>
      <c r="G782" t="s">
        <v>62</v>
      </c>
      <c r="H782" t="s">
        <v>63</v>
      </c>
      <c r="I782" t="s">
        <v>83</v>
      </c>
      <c r="J782" t="s">
        <v>65</v>
      </c>
      <c r="K782" t="s">
        <v>66</v>
      </c>
      <c r="L782">
        <v>18</v>
      </c>
      <c r="M782">
        <v>8</v>
      </c>
      <c r="N782">
        <v>168</v>
      </c>
      <c r="O782">
        <v>4257</v>
      </c>
      <c r="P782" t="s">
        <v>251</v>
      </c>
      <c r="Q782" s="1">
        <v>45786.607561539349</v>
      </c>
      <c r="R782">
        <v>60.585999999999999</v>
      </c>
      <c r="S782">
        <v>23.834</v>
      </c>
      <c r="T782">
        <v>2.5419999999999998</v>
      </c>
      <c r="U782">
        <v>7938</v>
      </c>
      <c r="V782">
        <v>92</v>
      </c>
      <c r="W782">
        <v>2458</v>
      </c>
      <c r="X782">
        <v>1958</v>
      </c>
      <c r="Y782">
        <v>0</v>
      </c>
      <c r="Z782">
        <v>6</v>
      </c>
      <c r="AA782">
        <v>1</v>
      </c>
      <c r="AB782">
        <v>343</v>
      </c>
      <c r="AC782">
        <v>95</v>
      </c>
      <c r="AD782">
        <v>27.48</v>
      </c>
      <c r="AE782">
        <v>40.480587</v>
      </c>
      <c r="AF782">
        <v>93.8</v>
      </c>
      <c r="AG782">
        <v>2.2000000000000002</v>
      </c>
      <c r="AH782">
        <v>1.9</v>
      </c>
      <c r="AI782">
        <v>1.3</v>
      </c>
      <c r="AJ782">
        <v>0.7</v>
      </c>
      <c r="AK782">
        <v>0</v>
      </c>
      <c r="AL782">
        <v>0</v>
      </c>
      <c r="AM782">
        <v>2.23</v>
      </c>
      <c r="AN782">
        <v>47.511000000000003</v>
      </c>
      <c r="AO782">
        <v>1.159</v>
      </c>
      <c r="AP782">
        <v>30.965</v>
      </c>
      <c r="AQ782">
        <v>0.314</v>
      </c>
      <c r="AR782">
        <v>0</v>
      </c>
      <c r="AS782">
        <v>9.9030000000000005</v>
      </c>
      <c r="AT782">
        <v>123.503</v>
      </c>
      <c r="AU782">
        <v>2.8969999999999998</v>
      </c>
      <c r="AV782">
        <v>2.5019999999999998</v>
      </c>
      <c r="AW782">
        <v>1.712</v>
      </c>
      <c r="AX782">
        <v>0.92200000000000004</v>
      </c>
      <c r="AY782">
        <v>0</v>
      </c>
      <c r="AZ782">
        <v>0</v>
      </c>
      <c r="BA782">
        <v>589</v>
      </c>
      <c r="BB782">
        <v>0</v>
      </c>
      <c r="BC782" t="s">
        <v>74</v>
      </c>
      <c r="BD782">
        <v>0</v>
      </c>
      <c r="BE782" t="s">
        <v>68</v>
      </c>
      <c r="BF782" t="s">
        <v>75</v>
      </c>
      <c r="BG782">
        <v>1.1399999999999999</v>
      </c>
      <c r="BH782">
        <v>0</v>
      </c>
      <c r="BI782" s="1">
        <v>45824.332168749999</v>
      </c>
      <c r="BJ782">
        <v>3.6</v>
      </c>
      <c r="BK782">
        <v>0.70609999999999995</v>
      </c>
      <c r="BL782" s="36">
        <f>HLOOKUP($A782,차량별코스!$E$1:$AZ$20,_xlfn.XLOOKUP(탕데이터!$I782,차량별코스!$D$2:$D$20,차량별코스!$A$2:$A$20),0)</f>
        <v>5</v>
      </c>
      <c r="BM782">
        <f t="shared" si="181"/>
        <v>2220.7720000000004</v>
      </c>
      <c r="BN782">
        <f t="shared" si="182"/>
        <v>253.78</v>
      </c>
      <c r="BO782">
        <f>IF(COUNTIFS($BL$2:$BL782,$BL782,$O$2:$O782,$O782,$G$2:$G782,$G782)=1,_xlfn.MAXIFS($BO$2:$BO781,$O$2:$O781,$O782,$G$2:$G781,$G782)+1,_xlfn.MAXIFS($BO$2:$BO781,$O$2:$O781,$O782,$G$2:$G781,$G782))</f>
        <v>3</v>
      </c>
      <c r="BP782">
        <f t="shared" si="183"/>
        <v>4895.8439999999991</v>
      </c>
      <c r="BQ782">
        <f t="shared" si="184"/>
        <v>174.63600000000002</v>
      </c>
      <c r="BR782">
        <f t="shared" si="185"/>
        <v>150.822</v>
      </c>
      <c r="BS782">
        <f t="shared" si="186"/>
        <v>103.194</v>
      </c>
      <c r="BT782">
        <f t="shared" si="187"/>
        <v>55.565999999999995</v>
      </c>
      <c r="BU782">
        <f t="shared" si="188"/>
        <v>0</v>
      </c>
      <c r="BV782">
        <f t="shared" si="189"/>
        <v>0</v>
      </c>
      <c r="BW782">
        <f t="shared" si="190"/>
        <v>5380.0619999999999</v>
      </c>
      <c r="BX782">
        <f t="shared" si="191"/>
        <v>4257</v>
      </c>
      <c r="BY782" t="str">
        <f t="shared" si="192"/>
        <v>직행1</v>
      </c>
      <c r="BZ782">
        <f t="shared" si="193"/>
        <v>5</v>
      </c>
    </row>
    <row r="783" spans="1:78" x14ac:dyDescent="0.3">
      <c r="A783" s="32">
        <f t="shared" si="180"/>
        <v>45814</v>
      </c>
      <c r="B783" s="1">
        <v>45814.654340277775</v>
      </c>
      <c r="C783" t="s">
        <v>60</v>
      </c>
      <c r="D783" t="s">
        <v>60</v>
      </c>
      <c r="E783" t="s">
        <v>60</v>
      </c>
      <c r="F783" t="s">
        <v>61</v>
      </c>
      <c r="G783" t="s">
        <v>62</v>
      </c>
      <c r="H783" t="s">
        <v>63</v>
      </c>
      <c r="I783" t="s">
        <v>83</v>
      </c>
      <c r="J783" t="s">
        <v>65</v>
      </c>
      <c r="K783" t="s">
        <v>66</v>
      </c>
      <c r="L783">
        <v>18</v>
      </c>
      <c r="M783">
        <v>8</v>
      </c>
      <c r="N783">
        <v>168</v>
      </c>
      <c r="O783">
        <v>4257</v>
      </c>
      <c r="P783" t="s">
        <v>251</v>
      </c>
      <c r="Q783" s="1">
        <v>45786.607561539349</v>
      </c>
      <c r="R783">
        <v>66.506</v>
      </c>
      <c r="S783">
        <v>23.425999999999998</v>
      </c>
      <c r="T783">
        <v>2.839</v>
      </c>
      <c r="U783">
        <v>7024</v>
      </c>
      <c r="V783">
        <v>141</v>
      </c>
      <c r="W783">
        <v>1833</v>
      </c>
      <c r="X783">
        <v>2077</v>
      </c>
      <c r="Y783">
        <v>0</v>
      </c>
      <c r="Z783">
        <v>8</v>
      </c>
      <c r="AA783">
        <v>0</v>
      </c>
      <c r="AB783">
        <v>0</v>
      </c>
      <c r="AC783">
        <v>104</v>
      </c>
      <c r="AD783">
        <v>34.090000000000003</v>
      </c>
      <c r="AE783">
        <v>47.410176</v>
      </c>
      <c r="AF783">
        <v>80.8</v>
      </c>
      <c r="AG783">
        <v>5.4</v>
      </c>
      <c r="AH783">
        <v>6.2</v>
      </c>
      <c r="AI783">
        <v>4.5</v>
      </c>
      <c r="AJ783">
        <v>3</v>
      </c>
      <c r="AK783">
        <v>0</v>
      </c>
      <c r="AL783">
        <v>0</v>
      </c>
      <c r="AM783">
        <v>2.4900000000000002</v>
      </c>
      <c r="AN783">
        <v>50.026000000000003</v>
      </c>
      <c r="AO783">
        <v>2.0070000000000001</v>
      </c>
      <c r="AP783">
        <v>26.096</v>
      </c>
      <c r="AQ783">
        <v>0.30099999999999999</v>
      </c>
      <c r="AR783">
        <v>0</v>
      </c>
      <c r="AS783">
        <v>12.029</v>
      </c>
      <c r="AT783">
        <v>94.266999999999996</v>
      </c>
      <c r="AU783">
        <v>6.3</v>
      </c>
      <c r="AV783">
        <v>7.2329999999999997</v>
      </c>
      <c r="AW783">
        <v>5.25</v>
      </c>
      <c r="AX783">
        <v>3.5</v>
      </c>
      <c r="AY783">
        <v>0</v>
      </c>
      <c r="AZ783">
        <v>0</v>
      </c>
      <c r="BA783">
        <v>654</v>
      </c>
      <c r="BB783">
        <v>0</v>
      </c>
      <c r="BC783" t="s">
        <v>74</v>
      </c>
      <c r="BD783">
        <v>0</v>
      </c>
      <c r="BE783" t="s">
        <v>68</v>
      </c>
      <c r="BF783" t="s">
        <v>75</v>
      </c>
      <c r="BG783">
        <v>1.1399999999999999</v>
      </c>
      <c r="BH783">
        <v>0</v>
      </c>
      <c r="BI783" s="1">
        <v>45824.332168749999</v>
      </c>
      <c r="BJ783">
        <v>3.6</v>
      </c>
      <c r="BK783">
        <v>0.78859999999999997</v>
      </c>
      <c r="BL783" s="36">
        <f>HLOOKUP($A783,차량별코스!$E$1:$AZ$20,_xlfn.XLOOKUP(탕데이터!$I783,차량별코스!$D$2:$D$20,차량별코스!$A$2:$A$20),0)</f>
        <v>5</v>
      </c>
      <c r="BM783">
        <f t="shared" si="181"/>
        <v>2220.7720000000004</v>
      </c>
      <c r="BN783">
        <f t="shared" si="182"/>
        <v>253.78</v>
      </c>
      <c r="BO783">
        <f>IF(COUNTIFS($BL$2:$BL783,$BL783,$O$2:$O783,$O783,$G$2:$G783,$G783)=1,_xlfn.MAXIFS($BO$2:$BO782,$O$2:$O782,$O783,$G$2:$G782,$G783)+1,_xlfn.MAXIFS($BO$2:$BO782,$O$2:$O782,$O783,$G$2:$G782,$G783))</f>
        <v>3</v>
      </c>
      <c r="BP783">
        <f t="shared" si="183"/>
        <v>3701.3919999999998</v>
      </c>
      <c r="BQ783">
        <f t="shared" si="184"/>
        <v>379.29600000000005</v>
      </c>
      <c r="BR783">
        <f t="shared" si="185"/>
        <v>435.488</v>
      </c>
      <c r="BS783">
        <f t="shared" si="186"/>
        <v>316.08</v>
      </c>
      <c r="BT783">
        <f t="shared" si="187"/>
        <v>210.72</v>
      </c>
      <c r="BU783">
        <f t="shared" si="188"/>
        <v>0</v>
      </c>
      <c r="BV783">
        <f t="shared" si="189"/>
        <v>0</v>
      </c>
      <c r="BW783">
        <f t="shared" si="190"/>
        <v>5042.9760000000006</v>
      </c>
      <c r="BX783">
        <f t="shared" si="191"/>
        <v>4257</v>
      </c>
      <c r="BY783" t="str">
        <f t="shared" si="192"/>
        <v>직행1</v>
      </c>
      <c r="BZ783">
        <f t="shared" si="193"/>
        <v>5</v>
      </c>
    </row>
    <row r="784" spans="1:78" x14ac:dyDescent="0.3">
      <c r="A784" s="32">
        <f t="shared" si="180"/>
        <v>45816</v>
      </c>
      <c r="B784" s="1">
        <v>45816.272870370369</v>
      </c>
      <c r="C784" t="s">
        <v>60</v>
      </c>
      <c r="D784" t="s">
        <v>60</v>
      </c>
      <c r="E784" t="s">
        <v>60</v>
      </c>
      <c r="F784" t="s">
        <v>61</v>
      </c>
      <c r="G784" t="s">
        <v>62</v>
      </c>
      <c r="H784" t="s">
        <v>63</v>
      </c>
      <c r="I784" t="s">
        <v>83</v>
      </c>
      <c r="J784" t="s">
        <v>65</v>
      </c>
      <c r="K784" t="s">
        <v>66</v>
      </c>
      <c r="L784">
        <v>18</v>
      </c>
      <c r="M784">
        <v>8</v>
      </c>
      <c r="N784">
        <v>168</v>
      </c>
      <c r="O784">
        <v>4257</v>
      </c>
      <c r="P784" t="s">
        <v>251</v>
      </c>
      <c r="Q784" s="1">
        <v>45786.607561539349</v>
      </c>
      <c r="R784">
        <v>17.762</v>
      </c>
      <c r="S784">
        <v>6.1820000000000004</v>
      </c>
      <c r="T784">
        <v>2.8730000000000002</v>
      </c>
      <c r="U784">
        <v>2177</v>
      </c>
      <c r="V784">
        <v>134</v>
      </c>
      <c r="W784">
        <v>539</v>
      </c>
      <c r="X784">
        <v>657</v>
      </c>
      <c r="Y784">
        <v>0</v>
      </c>
      <c r="Z784">
        <v>1</v>
      </c>
      <c r="AA784">
        <v>0</v>
      </c>
      <c r="AB784">
        <v>0</v>
      </c>
      <c r="AC784">
        <v>96</v>
      </c>
      <c r="AD784">
        <v>29.37</v>
      </c>
      <c r="AE784">
        <v>42.515402000000002</v>
      </c>
      <c r="AF784">
        <v>97.9</v>
      </c>
      <c r="AG784">
        <v>0.7</v>
      </c>
      <c r="AH784">
        <v>0.8</v>
      </c>
      <c r="AI784">
        <v>0.3</v>
      </c>
      <c r="AJ784">
        <v>0.3</v>
      </c>
      <c r="AK784">
        <v>0</v>
      </c>
      <c r="AL784">
        <v>0</v>
      </c>
      <c r="AM784">
        <v>2.52</v>
      </c>
      <c r="AN784">
        <v>43.661999999999999</v>
      </c>
      <c r="AO784">
        <v>6.1550000000000002</v>
      </c>
      <c r="AP784">
        <v>24.759</v>
      </c>
      <c r="AQ784">
        <v>0.33800000000000002</v>
      </c>
      <c r="AR784">
        <v>0</v>
      </c>
      <c r="AS784">
        <v>5.63</v>
      </c>
      <c r="AT784">
        <v>34.265000000000001</v>
      </c>
      <c r="AU784">
        <v>0.245</v>
      </c>
      <c r="AV784">
        <v>0.28000000000000003</v>
      </c>
      <c r="AW784">
        <v>0.105</v>
      </c>
      <c r="AX784">
        <v>0.105</v>
      </c>
      <c r="AY784">
        <v>0</v>
      </c>
      <c r="AZ784">
        <v>0</v>
      </c>
      <c r="BA784">
        <v>171</v>
      </c>
      <c r="BB784">
        <v>0</v>
      </c>
      <c r="BC784" t="s">
        <v>74</v>
      </c>
      <c r="BD784">
        <v>0</v>
      </c>
      <c r="BE784" t="s">
        <v>68</v>
      </c>
      <c r="BF784" t="s">
        <v>75</v>
      </c>
      <c r="BG784">
        <v>1.1399999999999999</v>
      </c>
      <c r="BH784">
        <v>0</v>
      </c>
      <c r="BI784" s="1">
        <v>45824.332168749999</v>
      </c>
      <c r="BJ784">
        <v>3.6</v>
      </c>
      <c r="BK784">
        <v>0.79810000000000003</v>
      </c>
      <c r="BL784" s="36">
        <f>HLOOKUP($A784,차량별코스!$E$1:$AZ$20,_xlfn.XLOOKUP(탕데이터!$I784,차량별코스!$D$2:$D$20,차량별코스!$A$2:$A$20),0)</f>
        <v>7</v>
      </c>
      <c r="BM784">
        <f t="shared" si="181"/>
        <v>2220.7720000000004</v>
      </c>
      <c r="BN784">
        <f t="shared" si="182"/>
        <v>337.38599999999997</v>
      </c>
      <c r="BO784">
        <f>IF(COUNTIFS($BL$2:$BL784,$BL784,$O$2:$O784,$O784,$G$2:$G784,$G784)=1,_xlfn.MAXIFS($BO$2:$BO783,$O$2:$O783,$O784,$G$2:$G783,$G784)+1,_xlfn.MAXIFS($BO$2:$BO783,$O$2:$O783,$O784,$G$2:$G783,$G784))</f>
        <v>4</v>
      </c>
      <c r="BP784">
        <f t="shared" si="183"/>
        <v>1458.2830000000004</v>
      </c>
      <c r="BQ784">
        <f t="shared" si="184"/>
        <v>15.238999999999999</v>
      </c>
      <c r="BR784">
        <f t="shared" si="185"/>
        <v>17.416</v>
      </c>
      <c r="BS784">
        <f t="shared" si="186"/>
        <v>6.5309999999999997</v>
      </c>
      <c r="BT784">
        <f t="shared" si="187"/>
        <v>6.5309999999999997</v>
      </c>
      <c r="BU784">
        <f t="shared" si="188"/>
        <v>0</v>
      </c>
      <c r="BV784">
        <f t="shared" si="189"/>
        <v>0</v>
      </c>
      <c r="BW784">
        <f t="shared" si="190"/>
        <v>1504.0000000000002</v>
      </c>
      <c r="BX784">
        <f t="shared" si="191"/>
        <v>4257</v>
      </c>
      <c r="BY784" t="str">
        <f t="shared" si="192"/>
        <v>직행1</v>
      </c>
      <c r="BZ784">
        <f t="shared" si="193"/>
        <v>7</v>
      </c>
    </row>
    <row r="785" spans="1:78" x14ac:dyDescent="0.3">
      <c r="A785" s="32">
        <f t="shared" si="180"/>
        <v>45816</v>
      </c>
      <c r="B785" s="1">
        <v>45816.301111111112</v>
      </c>
      <c r="C785" t="s">
        <v>60</v>
      </c>
      <c r="D785" t="s">
        <v>60</v>
      </c>
      <c r="E785" t="s">
        <v>60</v>
      </c>
      <c r="F785" t="s">
        <v>61</v>
      </c>
      <c r="G785" t="s">
        <v>62</v>
      </c>
      <c r="H785" t="s">
        <v>63</v>
      </c>
      <c r="I785" t="s">
        <v>83</v>
      </c>
      <c r="J785" t="s">
        <v>65</v>
      </c>
      <c r="K785" t="s">
        <v>66</v>
      </c>
      <c r="L785">
        <v>18</v>
      </c>
      <c r="M785">
        <v>8</v>
      </c>
      <c r="N785">
        <v>168</v>
      </c>
      <c r="O785">
        <v>4257</v>
      </c>
      <c r="P785" t="s">
        <v>251</v>
      </c>
      <c r="Q785" s="1">
        <v>45786.607561539349</v>
      </c>
      <c r="R785">
        <v>102.35</v>
      </c>
      <c r="S785">
        <v>32.648000000000003</v>
      </c>
      <c r="T785">
        <v>3.1349999999999998</v>
      </c>
      <c r="U785">
        <v>8741</v>
      </c>
      <c r="V785">
        <v>91</v>
      </c>
      <c r="W785">
        <v>1896</v>
      </c>
      <c r="X785">
        <v>3758</v>
      </c>
      <c r="Y785">
        <v>8</v>
      </c>
      <c r="Z785">
        <v>26</v>
      </c>
      <c r="AA785">
        <v>1</v>
      </c>
      <c r="AB785">
        <v>6</v>
      </c>
      <c r="AC785">
        <v>106</v>
      </c>
      <c r="AD785">
        <v>42.15</v>
      </c>
      <c r="AE785">
        <v>54.554312000000003</v>
      </c>
      <c r="AF785">
        <v>85.5</v>
      </c>
      <c r="AG785">
        <v>2.9</v>
      </c>
      <c r="AH785">
        <v>4.3</v>
      </c>
      <c r="AI785">
        <v>3.8</v>
      </c>
      <c r="AJ785">
        <v>3.5</v>
      </c>
      <c r="AK785">
        <v>0.1</v>
      </c>
      <c r="AL785">
        <v>0</v>
      </c>
      <c r="AM785">
        <v>2.75</v>
      </c>
      <c r="AN785">
        <v>52.533000000000001</v>
      </c>
      <c r="AO785">
        <v>1.0409999999999999</v>
      </c>
      <c r="AP785">
        <v>21.690999999999999</v>
      </c>
      <c r="AQ785">
        <v>0.36199999999999999</v>
      </c>
      <c r="AR785">
        <v>7.8159999999999998</v>
      </c>
      <c r="AS785">
        <v>25.402999999999999</v>
      </c>
      <c r="AT785">
        <v>123.97499999999999</v>
      </c>
      <c r="AU785">
        <v>4.2050000000000001</v>
      </c>
      <c r="AV785">
        <v>6.2350000000000003</v>
      </c>
      <c r="AW785">
        <v>5.51</v>
      </c>
      <c r="AX785">
        <v>5.0750000000000002</v>
      </c>
      <c r="AY785">
        <v>0.14499999999999999</v>
      </c>
      <c r="AZ785">
        <v>0</v>
      </c>
      <c r="BA785">
        <v>1017</v>
      </c>
      <c r="BB785">
        <v>0</v>
      </c>
      <c r="BC785" t="s">
        <v>74</v>
      </c>
      <c r="BD785">
        <v>0</v>
      </c>
      <c r="BE785" t="s">
        <v>68</v>
      </c>
      <c r="BF785" t="s">
        <v>75</v>
      </c>
      <c r="BG785">
        <v>1.1399999999999999</v>
      </c>
      <c r="BH785">
        <v>0</v>
      </c>
      <c r="BI785" s="1">
        <v>45824.332168749999</v>
      </c>
      <c r="BJ785">
        <v>3.6</v>
      </c>
      <c r="BK785">
        <v>0.87080000000000002</v>
      </c>
      <c r="BL785" s="36">
        <f>HLOOKUP($A785,차량별코스!$E$1:$AZ$20,_xlfn.XLOOKUP(탕데이터!$I785,차량별코스!$D$2:$D$20,차량별코스!$A$2:$A$20),0)</f>
        <v>7</v>
      </c>
      <c r="BM785">
        <f t="shared" si="181"/>
        <v>2220.7720000000004</v>
      </c>
      <c r="BN785">
        <f t="shared" si="182"/>
        <v>337.38599999999997</v>
      </c>
      <c r="BO785">
        <f>IF(COUNTIFS($BL$2:$BL785,$BL785,$O$2:$O785,$O785,$G$2:$G785,$G785)=1,_xlfn.MAXIFS($BO$2:$BO784,$O$2:$O784,$O785,$G$2:$G784,$G785)+1,_xlfn.MAXIFS($BO$2:$BO784,$O$2:$O784,$O785,$G$2:$G784,$G785))</f>
        <v>4</v>
      </c>
      <c r="BP785">
        <f t="shared" si="183"/>
        <v>5486.5550000000003</v>
      </c>
      <c r="BQ785">
        <f t="shared" si="184"/>
        <v>253.48899999999998</v>
      </c>
      <c r="BR785">
        <f t="shared" si="185"/>
        <v>375.86299999999994</v>
      </c>
      <c r="BS785">
        <f t="shared" si="186"/>
        <v>332.15800000000002</v>
      </c>
      <c r="BT785">
        <f t="shared" si="187"/>
        <v>305.935</v>
      </c>
      <c r="BU785">
        <f t="shared" si="188"/>
        <v>8.7409999999999997</v>
      </c>
      <c r="BV785">
        <f t="shared" si="189"/>
        <v>0</v>
      </c>
      <c r="BW785">
        <f t="shared" si="190"/>
        <v>6762.7410000000009</v>
      </c>
      <c r="BX785">
        <f t="shared" si="191"/>
        <v>4257</v>
      </c>
      <c r="BY785" t="str">
        <f t="shared" si="192"/>
        <v>직행1</v>
      </c>
      <c r="BZ785">
        <f t="shared" si="193"/>
        <v>7</v>
      </c>
    </row>
    <row r="786" spans="1:78" x14ac:dyDescent="0.3">
      <c r="A786" s="32">
        <f t="shared" si="180"/>
        <v>45816</v>
      </c>
      <c r="B786" s="1">
        <v>45816.529918981483</v>
      </c>
      <c r="C786" t="s">
        <v>60</v>
      </c>
      <c r="D786" t="s">
        <v>60</v>
      </c>
      <c r="E786" t="s">
        <v>60</v>
      </c>
      <c r="F786" t="s">
        <v>61</v>
      </c>
      <c r="G786" t="s">
        <v>62</v>
      </c>
      <c r="H786" t="s">
        <v>63</v>
      </c>
      <c r="I786" t="s">
        <v>83</v>
      </c>
      <c r="J786" t="s">
        <v>65</v>
      </c>
      <c r="K786" t="s">
        <v>66</v>
      </c>
      <c r="L786">
        <v>18</v>
      </c>
      <c r="M786">
        <v>8</v>
      </c>
      <c r="N786">
        <v>168</v>
      </c>
      <c r="O786">
        <v>4257</v>
      </c>
      <c r="P786" t="s">
        <v>251</v>
      </c>
      <c r="Q786" s="1">
        <v>45786.607561539349</v>
      </c>
      <c r="R786">
        <v>119.126</v>
      </c>
      <c r="S786">
        <v>42.302999999999997</v>
      </c>
      <c r="T786">
        <v>2.8159999999999998</v>
      </c>
      <c r="U786">
        <v>13017</v>
      </c>
      <c r="V786">
        <v>425</v>
      </c>
      <c r="W786">
        <v>3459</v>
      </c>
      <c r="X786">
        <v>4203</v>
      </c>
      <c r="Y786">
        <v>7</v>
      </c>
      <c r="Z786">
        <v>25</v>
      </c>
      <c r="AA786">
        <v>1</v>
      </c>
      <c r="AB786">
        <v>97</v>
      </c>
      <c r="AC786">
        <v>107</v>
      </c>
      <c r="AD786">
        <v>32.950000000000003</v>
      </c>
      <c r="AE786">
        <v>46.956477</v>
      </c>
      <c r="AF786">
        <v>86.7</v>
      </c>
      <c r="AG786">
        <v>3.7</v>
      </c>
      <c r="AH786">
        <v>4.3</v>
      </c>
      <c r="AI786">
        <v>3.6</v>
      </c>
      <c r="AJ786">
        <v>1.7</v>
      </c>
      <c r="AK786">
        <v>0.1</v>
      </c>
      <c r="AL786">
        <v>0</v>
      </c>
      <c r="AM786">
        <v>2.4700000000000002</v>
      </c>
      <c r="AN786">
        <v>50.011000000000003</v>
      </c>
      <c r="AO786">
        <v>3.2650000000000001</v>
      </c>
      <c r="AP786">
        <v>26.573</v>
      </c>
      <c r="AQ786">
        <v>0.35299999999999998</v>
      </c>
      <c r="AR786">
        <v>5.8760000000000003</v>
      </c>
      <c r="AS786">
        <v>20.986000000000001</v>
      </c>
      <c r="AT786">
        <v>187.85</v>
      </c>
      <c r="AU786">
        <v>8.0169999999999995</v>
      </c>
      <c r="AV786">
        <v>9.3170000000000002</v>
      </c>
      <c r="AW786">
        <v>7.8</v>
      </c>
      <c r="AX786">
        <v>3.6829999999999998</v>
      </c>
      <c r="AY786">
        <v>0.217</v>
      </c>
      <c r="AZ786">
        <v>0</v>
      </c>
      <c r="BA786">
        <v>1166</v>
      </c>
      <c r="BB786">
        <v>0</v>
      </c>
      <c r="BC786" t="s">
        <v>74</v>
      </c>
      <c r="BD786">
        <v>0</v>
      </c>
      <c r="BE786" t="s">
        <v>68</v>
      </c>
      <c r="BF786" t="s">
        <v>75</v>
      </c>
      <c r="BG786">
        <v>1.1399999999999999</v>
      </c>
      <c r="BH786">
        <v>0</v>
      </c>
      <c r="BI786" s="1">
        <v>45824.332168749999</v>
      </c>
      <c r="BJ786">
        <v>3.6</v>
      </c>
      <c r="BK786">
        <v>0.78220000000000001</v>
      </c>
      <c r="BL786" s="36">
        <f>HLOOKUP($A786,차량별코스!$E$1:$AZ$20,_xlfn.XLOOKUP(탕데이터!$I786,차량별코스!$D$2:$D$20,차량별코스!$A$2:$A$20),0)</f>
        <v>7</v>
      </c>
      <c r="BM786">
        <f t="shared" si="181"/>
        <v>2220.7720000000004</v>
      </c>
      <c r="BN786">
        <f t="shared" si="182"/>
        <v>337.38599999999997</v>
      </c>
      <c r="BO786">
        <f>IF(COUNTIFS($BL$2:$BL786,$BL786,$O$2:$O786,$O786,$G$2:$G786,$G786)=1,_xlfn.MAXIFS($BO$2:$BO785,$O$2:$O785,$O786,$G$2:$G785,$G786)+1,_xlfn.MAXIFS($BO$2:$BO785,$O$2:$O785,$O786,$G$2:$G785,$G786))</f>
        <v>4</v>
      </c>
      <c r="BP786">
        <f t="shared" si="183"/>
        <v>7401.7389999999996</v>
      </c>
      <c r="BQ786">
        <f t="shared" si="184"/>
        <v>481.62900000000008</v>
      </c>
      <c r="BR786">
        <f t="shared" si="185"/>
        <v>559.73099999999999</v>
      </c>
      <c r="BS786">
        <f t="shared" si="186"/>
        <v>468.61200000000008</v>
      </c>
      <c r="BT786">
        <f t="shared" si="187"/>
        <v>221.28900000000002</v>
      </c>
      <c r="BU786">
        <f t="shared" si="188"/>
        <v>13.016999999999999</v>
      </c>
      <c r="BV786">
        <f t="shared" si="189"/>
        <v>0</v>
      </c>
      <c r="BW786">
        <f t="shared" si="190"/>
        <v>9146.0169999999998</v>
      </c>
      <c r="BX786">
        <f t="shared" si="191"/>
        <v>4257</v>
      </c>
      <c r="BY786" t="str">
        <f t="shared" si="192"/>
        <v>직행1</v>
      </c>
      <c r="BZ786">
        <f t="shared" si="193"/>
        <v>7</v>
      </c>
    </row>
    <row r="787" spans="1:78" x14ac:dyDescent="0.3">
      <c r="A787" s="32">
        <f t="shared" si="180"/>
        <v>45816</v>
      </c>
      <c r="B787" s="1">
        <v>45816.763692129629</v>
      </c>
      <c r="C787" t="s">
        <v>60</v>
      </c>
      <c r="D787" t="s">
        <v>60</v>
      </c>
      <c r="E787" t="s">
        <v>60</v>
      </c>
      <c r="F787" t="s">
        <v>61</v>
      </c>
      <c r="G787" t="s">
        <v>62</v>
      </c>
      <c r="H787" t="s">
        <v>63</v>
      </c>
      <c r="I787" t="s">
        <v>83</v>
      </c>
      <c r="J787" t="s">
        <v>65</v>
      </c>
      <c r="K787" t="s">
        <v>66</v>
      </c>
      <c r="L787">
        <v>18</v>
      </c>
      <c r="M787">
        <v>8</v>
      </c>
      <c r="N787">
        <v>168</v>
      </c>
      <c r="O787">
        <v>4257</v>
      </c>
      <c r="P787" t="s">
        <v>251</v>
      </c>
      <c r="Q787" s="1">
        <v>45786.607561539349</v>
      </c>
      <c r="R787">
        <v>98.147999999999996</v>
      </c>
      <c r="S787">
        <v>40.225000000000001</v>
      </c>
      <c r="T787">
        <v>2.44</v>
      </c>
      <c r="U787">
        <v>14540</v>
      </c>
      <c r="V787">
        <v>60</v>
      </c>
      <c r="W787">
        <v>8040</v>
      </c>
      <c r="X787">
        <v>3700</v>
      </c>
      <c r="Y787">
        <v>2</v>
      </c>
      <c r="Z787">
        <v>5</v>
      </c>
      <c r="AA787">
        <v>2</v>
      </c>
      <c r="AB787">
        <v>5769</v>
      </c>
      <c r="AC787">
        <v>108</v>
      </c>
      <c r="AD787">
        <v>24.3</v>
      </c>
      <c r="AE787">
        <v>54.865338000000001</v>
      </c>
      <c r="AF787">
        <v>78.2</v>
      </c>
      <c r="AG787">
        <v>4.9000000000000004</v>
      </c>
      <c r="AH787">
        <v>5.4</v>
      </c>
      <c r="AI787">
        <v>6.3</v>
      </c>
      <c r="AJ787">
        <v>4.2</v>
      </c>
      <c r="AK787">
        <v>1</v>
      </c>
      <c r="AL787">
        <v>0</v>
      </c>
      <c r="AM787">
        <v>2.14</v>
      </c>
      <c r="AN787">
        <v>69.763999999999996</v>
      </c>
      <c r="AO787">
        <v>0.41299999999999998</v>
      </c>
      <c r="AP787">
        <v>55.295999999999999</v>
      </c>
      <c r="AQ787">
        <v>0.377</v>
      </c>
      <c r="AR787">
        <v>2.0379999999999998</v>
      </c>
      <c r="AS787">
        <v>5.0940000000000003</v>
      </c>
      <c r="AT787">
        <v>188.983</v>
      </c>
      <c r="AU787">
        <v>11.842000000000001</v>
      </c>
      <c r="AV787">
        <v>13.05</v>
      </c>
      <c r="AW787">
        <v>15.225</v>
      </c>
      <c r="AX787">
        <v>10.15</v>
      </c>
      <c r="AY787">
        <v>2.4169999999999998</v>
      </c>
      <c r="AZ787">
        <v>0</v>
      </c>
      <c r="BA787">
        <v>963</v>
      </c>
      <c r="BB787">
        <v>0</v>
      </c>
      <c r="BC787" t="s">
        <v>74</v>
      </c>
      <c r="BD787">
        <v>0</v>
      </c>
      <c r="BE787" t="s">
        <v>68</v>
      </c>
      <c r="BF787" t="s">
        <v>75</v>
      </c>
      <c r="BG787">
        <v>1.1399999999999999</v>
      </c>
      <c r="BH787">
        <v>0</v>
      </c>
      <c r="BI787" s="1">
        <v>45824.332168749999</v>
      </c>
      <c r="BJ787">
        <v>3.6</v>
      </c>
      <c r="BK787">
        <v>0.67779999999999996</v>
      </c>
      <c r="BL787" s="36">
        <f>HLOOKUP($A787,차량별코스!$E$1:$AZ$20,_xlfn.XLOOKUP(탕데이터!$I787,차량별코스!$D$2:$D$20,차량별코스!$A$2:$A$20),0)</f>
        <v>7</v>
      </c>
      <c r="BM787">
        <f t="shared" si="181"/>
        <v>2220.7720000000004</v>
      </c>
      <c r="BN787">
        <f t="shared" si="182"/>
        <v>337.38599999999997</v>
      </c>
      <c r="BO787">
        <f>IF(COUNTIFS($BL$2:$BL787,$BL787,$O$2:$O787,$O787,$G$2:$G787,$G787)=1,_xlfn.MAXIFS($BO$2:$BO786,$O$2:$O786,$O787,$G$2:$G786,$G787)+1,_xlfn.MAXIFS($BO$2:$BO786,$O$2:$O786,$O787,$G$2:$G786,$G787))</f>
        <v>4</v>
      </c>
      <c r="BP787">
        <f t="shared" si="183"/>
        <v>3270.2800000000007</v>
      </c>
      <c r="BQ787">
        <f t="shared" si="184"/>
        <v>712.46</v>
      </c>
      <c r="BR787">
        <f t="shared" si="185"/>
        <v>785.16000000000008</v>
      </c>
      <c r="BS787">
        <f t="shared" si="186"/>
        <v>916.02</v>
      </c>
      <c r="BT787">
        <f t="shared" si="187"/>
        <v>610.68000000000006</v>
      </c>
      <c r="BU787">
        <f t="shared" si="188"/>
        <v>145.4</v>
      </c>
      <c r="BV787">
        <f t="shared" si="189"/>
        <v>0</v>
      </c>
      <c r="BW787">
        <f t="shared" si="190"/>
        <v>6440</v>
      </c>
      <c r="BX787">
        <f t="shared" si="191"/>
        <v>4257</v>
      </c>
      <c r="BY787" t="str">
        <f t="shared" si="192"/>
        <v>직행1</v>
      </c>
      <c r="BZ787">
        <f t="shared" si="193"/>
        <v>7</v>
      </c>
    </row>
    <row r="788" spans="1:78" x14ac:dyDescent="0.3">
      <c r="A788" s="32">
        <f t="shared" si="180"/>
        <v>45817</v>
      </c>
      <c r="B788" s="1">
        <v>45817.265879629631</v>
      </c>
      <c r="C788" t="s">
        <v>60</v>
      </c>
      <c r="D788" t="s">
        <v>60</v>
      </c>
      <c r="E788" t="s">
        <v>60</v>
      </c>
      <c r="F788" t="s">
        <v>61</v>
      </c>
      <c r="G788" t="s">
        <v>62</v>
      </c>
      <c r="H788" t="s">
        <v>63</v>
      </c>
      <c r="I788" t="s">
        <v>83</v>
      </c>
      <c r="J788" t="s">
        <v>65</v>
      </c>
      <c r="K788" t="s">
        <v>66</v>
      </c>
      <c r="L788">
        <v>18</v>
      </c>
      <c r="M788">
        <v>8</v>
      </c>
      <c r="N788">
        <v>168</v>
      </c>
      <c r="O788">
        <v>4257</v>
      </c>
      <c r="P788" t="s">
        <v>251</v>
      </c>
      <c r="Q788" s="1">
        <v>45786.607561539349</v>
      </c>
      <c r="R788">
        <v>17.436</v>
      </c>
      <c r="S788">
        <v>5.0640000000000001</v>
      </c>
      <c r="T788">
        <v>3.4430000000000001</v>
      </c>
      <c r="U788">
        <v>1732</v>
      </c>
      <c r="V788">
        <v>438</v>
      </c>
      <c r="W788">
        <v>134</v>
      </c>
      <c r="X788">
        <v>621</v>
      </c>
      <c r="Y788">
        <v>0</v>
      </c>
      <c r="Z788">
        <v>0</v>
      </c>
      <c r="AA788">
        <v>0</v>
      </c>
      <c r="AB788">
        <v>0</v>
      </c>
      <c r="AC788">
        <v>90</v>
      </c>
      <c r="AD788">
        <v>36.24</v>
      </c>
      <c r="AE788">
        <v>54.111592999999999</v>
      </c>
      <c r="AF788">
        <v>81.2</v>
      </c>
      <c r="AG788">
        <v>2.2999999999999998</v>
      </c>
      <c r="AH788">
        <v>5.2</v>
      </c>
      <c r="AI788">
        <v>7.1</v>
      </c>
      <c r="AJ788">
        <v>4.3</v>
      </c>
      <c r="AK788">
        <v>0</v>
      </c>
      <c r="AL788">
        <v>0</v>
      </c>
      <c r="AM788">
        <v>3.02</v>
      </c>
      <c r="AN788">
        <v>46.752000000000002</v>
      </c>
      <c r="AO788">
        <v>25.289000000000001</v>
      </c>
      <c r="AP788">
        <v>7.7370000000000001</v>
      </c>
      <c r="AQ788">
        <v>0.34399999999999997</v>
      </c>
      <c r="AR788">
        <v>0</v>
      </c>
      <c r="AS788">
        <v>0</v>
      </c>
      <c r="AT788">
        <v>23.007000000000001</v>
      </c>
      <c r="AU788">
        <v>0.65200000000000002</v>
      </c>
      <c r="AV788">
        <v>1.4730000000000001</v>
      </c>
      <c r="AW788">
        <v>2.012</v>
      </c>
      <c r="AX788">
        <v>1.218</v>
      </c>
      <c r="AY788">
        <v>0</v>
      </c>
      <c r="AZ788">
        <v>0</v>
      </c>
      <c r="BA788">
        <v>168</v>
      </c>
      <c r="BB788">
        <v>0</v>
      </c>
      <c r="BC788" t="s">
        <v>74</v>
      </c>
      <c r="BD788">
        <v>0</v>
      </c>
      <c r="BE788" t="s">
        <v>68</v>
      </c>
      <c r="BF788" t="s">
        <v>75</v>
      </c>
      <c r="BG788">
        <v>1.1399999999999999</v>
      </c>
      <c r="BH788">
        <v>0</v>
      </c>
      <c r="BI788" s="1">
        <v>45824.332168749999</v>
      </c>
      <c r="BJ788">
        <v>3.6</v>
      </c>
      <c r="BK788">
        <v>0.95640000000000003</v>
      </c>
      <c r="BL788" s="36">
        <f>HLOOKUP($A788,차량별코스!$E$1:$AZ$20,_xlfn.XLOOKUP(탕데이터!$I788,차량별코스!$D$2:$D$20,차량별코스!$A$2:$A$20),0)</f>
        <v>8</v>
      </c>
      <c r="BM788">
        <f t="shared" si="181"/>
        <v>2220.7720000000004</v>
      </c>
      <c r="BN788">
        <f t="shared" si="182"/>
        <v>361.37199999999996</v>
      </c>
      <c r="BO788">
        <f>IF(COUNTIFS($BL$2:$BL788,$BL788,$O$2:$O788,$O788,$G$2:$G788,$G788)=1,_xlfn.MAXIFS($BO$2:$BO787,$O$2:$O787,$O788,$G$2:$G787,$G788)+1,_xlfn.MAXIFS($BO$2:$BO787,$O$2:$O787,$O788,$G$2:$G787,$G788))</f>
        <v>5</v>
      </c>
      <c r="BP788">
        <f t="shared" si="183"/>
        <v>834.38400000000001</v>
      </c>
      <c r="BQ788">
        <f t="shared" si="184"/>
        <v>39.835999999999999</v>
      </c>
      <c r="BR788">
        <f t="shared" si="185"/>
        <v>90.064000000000007</v>
      </c>
      <c r="BS788">
        <f t="shared" si="186"/>
        <v>122.97199999999999</v>
      </c>
      <c r="BT788">
        <f t="shared" si="187"/>
        <v>74.475999999999999</v>
      </c>
      <c r="BU788">
        <f t="shared" si="188"/>
        <v>0</v>
      </c>
      <c r="BV788">
        <f t="shared" si="189"/>
        <v>0</v>
      </c>
      <c r="BW788">
        <f t="shared" si="190"/>
        <v>1161.732</v>
      </c>
      <c r="BX788">
        <f t="shared" si="191"/>
        <v>4257</v>
      </c>
      <c r="BY788" t="str">
        <f t="shared" si="192"/>
        <v>직행1</v>
      </c>
      <c r="BZ788">
        <f t="shared" si="193"/>
        <v>8</v>
      </c>
    </row>
    <row r="789" spans="1:78" x14ac:dyDescent="0.3">
      <c r="A789" s="32">
        <f t="shared" si="180"/>
        <v>45817</v>
      </c>
      <c r="B789" s="1">
        <v>45817.290046296293</v>
      </c>
      <c r="C789" t="s">
        <v>60</v>
      </c>
      <c r="D789" t="s">
        <v>60</v>
      </c>
      <c r="E789" t="s">
        <v>60</v>
      </c>
      <c r="F789" t="s">
        <v>61</v>
      </c>
      <c r="G789" t="s">
        <v>62</v>
      </c>
      <c r="H789" t="s">
        <v>63</v>
      </c>
      <c r="I789" t="s">
        <v>83</v>
      </c>
      <c r="J789" t="s">
        <v>65</v>
      </c>
      <c r="K789" t="s">
        <v>66</v>
      </c>
      <c r="L789">
        <v>18</v>
      </c>
      <c r="M789">
        <v>8</v>
      </c>
      <c r="N789">
        <v>168</v>
      </c>
      <c r="O789">
        <v>4257</v>
      </c>
      <c r="P789" t="s">
        <v>251</v>
      </c>
      <c r="Q789" s="1">
        <v>45786.607561539349</v>
      </c>
      <c r="R789">
        <v>41.531999999999996</v>
      </c>
      <c r="S789">
        <v>11.983000000000001</v>
      </c>
      <c r="T789">
        <v>3.4660000000000002</v>
      </c>
      <c r="U789">
        <v>3786</v>
      </c>
      <c r="V789">
        <v>150</v>
      </c>
      <c r="W789">
        <v>506</v>
      </c>
      <c r="X789">
        <v>1747</v>
      </c>
      <c r="Y789">
        <v>1</v>
      </c>
      <c r="Z789">
        <v>1</v>
      </c>
      <c r="AA789">
        <v>0</v>
      </c>
      <c r="AB789">
        <v>0</v>
      </c>
      <c r="AC789">
        <v>106</v>
      </c>
      <c r="AD789">
        <v>39.49</v>
      </c>
      <c r="AE789">
        <v>47.768402999999999</v>
      </c>
      <c r="AF789">
        <v>96.1</v>
      </c>
      <c r="AG789">
        <v>1.4</v>
      </c>
      <c r="AH789">
        <v>0.8</v>
      </c>
      <c r="AI789">
        <v>0.9</v>
      </c>
      <c r="AJ789">
        <v>0.8</v>
      </c>
      <c r="AK789">
        <v>0.1</v>
      </c>
      <c r="AL789">
        <v>0</v>
      </c>
      <c r="AM789">
        <v>3.04</v>
      </c>
      <c r="AN789">
        <v>40.173999999999999</v>
      </c>
      <c r="AO789">
        <v>3.9620000000000002</v>
      </c>
      <c r="AP789">
        <v>13.365</v>
      </c>
      <c r="AQ789">
        <v>0.40899999999999997</v>
      </c>
      <c r="AR789">
        <v>2.4079999999999999</v>
      </c>
      <c r="AS789">
        <v>2.4079999999999999</v>
      </c>
      <c r="AT789">
        <v>59.262</v>
      </c>
      <c r="AU789">
        <v>0.86299999999999999</v>
      </c>
      <c r="AV789">
        <v>0.49299999999999999</v>
      </c>
      <c r="AW789">
        <v>0.55500000000000005</v>
      </c>
      <c r="AX789">
        <v>0.49299999999999999</v>
      </c>
      <c r="AY789">
        <v>6.2E-2</v>
      </c>
      <c r="AZ789">
        <v>0</v>
      </c>
      <c r="BA789">
        <v>401</v>
      </c>
      <c r="BB789">
        <v>0</v>
      </c>
      <c r="BC789" t="s">
        <v>74</v>
      </c>
      <c r="BD789">
        <v>0</v>
      </c>
      <c r="BE789" t="s">
        <v>68</v>
      </c>
      <c r="BF789" t="s">
        <v>75</v>
      </c>
      <c r="BG789">
        <v>1.1399999999999999</v>
      </c>
      <c r="BH789">
        <v>0</v>
      </c>
      <c r="BI789" s="1">
        <v>45824.332168749999</v>
      </c>
      <c r="BJ789">
        <v>3.6</v>
      </c>
      <c r="BK789">
        <v>0.96279999999999999</v>
      </c>
      <c r="BL789" s="36">
        <f>HLOOKUP($A789,차량별코스!$E$1:$AZ$20,_xlfn.XLOOKUP(탕데이터!$I789,차량별코스!$D$2:$D$20,차량별코스!$A$2:$A$20),0)</f>
        <v>8</v>
      </c>
      <c r="BM789">
        <f t="shared" si="181"/>
        <v>2220.7720000000004</v>
      </c>
      <c r="BN789">
        <f t="shared" si="182"/>
        <v>361.37199999999996</v>
      </c>
      <c r="BO789">
        <f>IF(COUNTIFS($BL$2:$BL789,$BL789,$O$2:$O789,$O789,$G$2:$G789,$G789)=1,_xlfn.MAXIFS($BO$2:$BO788,$O$2:$O788,$O789,$G$2:$G788,$G789)+1,_xlfn.MAXIFS($BO$2:$BO788,$O$2:$O788,$O789,$G$2:$G788,$G789))</f>
        <v>5</v>
      </c>
      <c r="BP789">
        <f t="shared" si="183"/>
        <v>2982.346</v>
      </c>
      <c r="BQ789">
        <f t="shared" si="184"/>
        <v>53.003999999999998</v>
      </c>
      <c r="BR789">
        <f t="shared" si="185"/>
        <v>30.288</v>
      </c>
      <c r="BS789">
        <f t="shared" si="186"/>
        <v>34.074000000000005</v>
      </c>
      <c r="BT789">
        <f t="shared" si="187"/>
        <v>30.288</v>
      </c>
      <c r="BU789">
        <f t="shared" si="188"/>
        <v>3.786</v>
      </c>
      <c r="BV789">
        <f t="shared" si="189"/>
        <v>0</v>
      </c>
      <c r="BW789">
        <f t="shared" si="190"/>
        <v>3133.7860000000001</v>
      </c>
      <c r="BX789">
        <f t="shared" si="191"/>
        <v>4257</v>
      </c>
      <c r="BY789" t="str">
        <f t="shared" si="192"/>
        <v>직행1</v>
      </c>
      <c r="BZ789">
        <f t="shared" si="193"/>
        <v>8</v>
      </c>
    </row>
    <row r="790" spans="1:78" x14ac:dyDescent="0.3">
      <c r="A790" s="32">
        <f t="shared" si="180"/>
        <v>45817</v>
      </c>
      <c r="B790" s="1">
        <v>45817.340671296297</v>
      </c>
      <c r="C790" t="s">
        <v>60</v>
      </c>
      <c r="D790" t="s">
        <v>60</v>
      </c>
      <c r="E790" t="s">
        <v>60</v>
      </c>
      <c r="F790" t="s">
        <v>61</v>
      </c>
      <c r="G790" t="s">
        <v>62</v>
      </c>
      <c r="H790" t="s">
        <v>63</v>
      </c>
      <c r="I790" t="s">
        <v>83</v>
      </c>
      <c r="J790" t="s">
        <v>65</v>
      </c>
      <c r="K790" t="s">
        <v>66</v>
      </c>
      <c r="L790">
        <v>18</v>
      </c>
      <c r="M790">
        <v>8</v>
      </c>
      <c r="N790">
        <v>168</v>
      </c>
      <c r="O790">
        <v>4257</v>
      </c>
      <c r="P790" t="s">
        <v>251</v>
      </c>
      <c r="Q790" s="1">
        <v>45786.607561539349</v>
      </c>
      <c r="R790">
        <v>19.858000000000001</v>
      </c>
      <c r="S790">
        <v>6.2880000000000003</v>
      </c>
      <c r="T790">
        <v>3.1579999999999999</v>
      </c>
      <c r="U790">
        <v>1686</v>
      </c>
      <c r="V790">
        <v>21</v>
      </c>
      <c r="W790">
        <v>215</v>
      </c>
      <c r="X790">
        <v>658</v>
      </c>
      <c r="Y790">
        <v>1</v>
      </c>
      <c r="Z790">
        <v>2</v>
      </c>
      <c r="AA790">
        <v>0</v>
      </c>
      <c r="AB790">
        <v>0</v>
      </c>
      <c r="AC790">
        <v>99</v>
      </c>
      <c r="AD790">
        <v>42.4</v>
      </c>
      <c r="AE790">
        <v>49.302593000000002</v>
      </c>
      <c r="AF790">
        <v>97.8</v>
      </c>
      <c r="AG790">
        <v>0.4</v>
      </c>
      <c r="AH790">
        <v>0.8</v>
      </c>
      <c r="AI790">
        <v>0.8</v>
      </c>
      <c r="AJ790">
        <v>0.1</v>
      </c>
      <c r="AK790">
        <v>0</v>
      </c>
      <c r="AL790">
        <v>0</v>
      </c>
      <c r="AM790">
        <v>2.77</v>
      </c>
      <c r="AN790">
        <v>46.487000000000002</v>
      </c>
      <c r="AO790">
        <v>1.2450000000000001</v>
      </c>
      <c r="AP790">
        <v>12.752000000000001</v>
      </c>
      <c r="AQ790">
        <v>0.30199999999999999</v>
      </c>
      <c r="AR790">
        <v>5.0359999999999996</v>
      </c>
      <c r="AS790">
        <v>10.071999999999999</v>
      </c>
      <c r="AT790">
        <v>26.08</v>
      </c>
      <c r="AU790">
        <v>0.107</v>
      </c>
      <c r="AV790">
        <v>0.21299999999999999</v>
      </c>
      <c r="AW790">
        <v>0.21299999999999999</v>
      </c>
      <c r="AX790">
        <v>2.7E-2</v>
      </c>
      <c r="AY790">
        <v>0</v>
      </c>
      <c r="AZ790">
        <v>0</v>
      </c>
      <c r="BA790">
        <v>192</v>
      </c>
      <c r="BB790">
        <v>0</v>
      </c>
      <c r="BC790" t="s">
        <v>74</v>
      </c>
      <c r="BD790">
        <v>0</v>
      </c>
      <c r="BE790" t="s">
        <v>68</v>
      </c>
      <c r="BF790" t="s">
        <v>75</v>
      </c>
      <c r="BG790">
        <v>1.1399999999999999</v>
      </c>
      <c r="BH790">
        <v>0</v>
      </c>
      <c r="BI790" s="1">
        <v>45824.332168749999</v>
      </c>
      <c r="BJ790">
        <v>3.6</v>
      </c>
      <c r="BK790">
        <v>0.87719999999999998</v>
      </c>
      <c r="BL790" s="36">
        <f>HLOOKUP($A790,차량별코스!$E$1:$AZ$20,_xlfn.XLOOKUP(탕데이터!$I790,차량별코스!$D$2:$D$20,차량별코스!$A$2:$A$20),0)</f>
        <v>8</v>
      </c>
      <c r="BM790">
        <f t="shared" si="181"/>
        <v>2220.7720000000004</v>
      </c>
      <c r="BN790">
        <f t="shared" si="182"/>
        <v>361.37199999999996</v>
      </c>
      <c r="BO790">
        <f>IF(COUNTIFS($BL$2:$BL790,$BL790,$O$2:$O790,$O790,$G$2:$G790,$G790)=1,_xlfn.MAXIFS($BO$2:$BO789,$O$2:$O789,$O790,$G$2:$G789,$G790)+1,_xlfn.MAXIFS($BO$2:$BO789,$O$2:$O789,$O790,$G$2:$G789,$G790))</f>
        <v>5</v>
      </c>
      <c r="BP790">
        <f t="shared" si="183"/>
        <v>1412.9079999999999</v>
      </c>
      <c r="BQ790">
        <f t="shared" si="184"/>
        <v>6.7439999999999998</v>
      </c>
      <c r="BR790">
        <f t="shared" si="185"/>
        <v>13.488</v>
      </c>
      <c r="BS790">
        <f t="shared" si="186"/>
        <v>13.488</v>
      </c>
      <c r="BT790">
        <f t="shared" si="187"/>
        <v>1.6859999999999999</v>
      </c>
      <c r="BU790">
        <f t="shared" si="188"/>
        <v>0</v>
      </c>
      <c r="BV790">
        <f t="shared" si="189"/>
        <v>0</v>
      </c>
      <c r="BW790">
        <f t="shared" si="190"/>
        <v>1448.3139999999999</v>
      </c>
      <c r="BX790">
        <f t="shared" si="191"/>
        <v>4257</v>
      </c>
      <c r="BY790" t="str">
        <f t="shared" si="192"/>
        <v>직행1</v>
      </c>
      <c r="BZ790">
        <f t="shared" si="193"/>
        <v>8</v>
      </c>
    </row>
    <row r="791" spans="1:78" x14ac:dyDescent="0.3">
      <c r="A791" s="32">
        <f t="shared" si="180"/>
        <v>45817</v>
      </c>
      <c r="B791" s="1">
        <v>45817.364490740743</v>
      </c>
      <c r="C791" t="s">
        <v>60</v>
      </c>
      <c r="D791" t="s">
        <v>60</v>
      </c>
      <c r="E791" t="s">
        <v>60</v>
      </c>
      <c r="F791" t="s">
        <v>61</v>
      </c>
      <c r="G791" t="s">
        <v>62</v>
      </c>
      <c r="H791" t="s">
        <v>63</v>
      </c>
      <c r="I791" t="s">
        <v>83</v>
      </c>
      <c r="J791" t="s">
        <v>65</v>
      </c>
      <c r="K791" t="s">
        <v>66</v>
      </c>
      <c r="L791">
        <v>18</v>
      </c>
      <c r="M791">
        <v>8</v>
      </c>
      <c r="N791">
        <v>168</v>
      </c>
      <c r="O791">
        <v>4257</v>
      </c>
      <c r="P791" t="s">
        <v>251</v>
      </c>
      <c r="Q791" s="1">
        <v>45786.607561539349</v>
      </c>
      <c r="R791">
        <v>40.325000000000003</v>
      </c>
      <c r="S791">
        <v>14.991</v>
      </c>
      <c r="T791">
        <v>2.69</v>
      </c>
      <c r="U791">
        <v>4852</v>
      </c>
      <c r="V791">
        <v>16</v>
      </c>
      <c r="W791">
        <v>1392</v>
      </c>
      <c r="X791">
        <v>1290</v>
      </c>
      <c r="Y791">
        <v>1</v>
      </c>
      <c r="Z791">
        <v>17</v>
      </c>
      <c r="AA791">
        <v>0</v>
      </c>
      <c r="AB791">
        <v>0</v>
      </c>
      <c r="AC791">
        <v>96</v>
      </c>
      <c r="AD791">
        <v>29.92</v>
      </c>
      <c r="AE791">
        <v>42.151553</v>
      </c>
      <c r="AF791">
        <v>94.3</v>
      </c>
      <c r="AG791">
        <v>1.7</v>
      </c>
      <c r="AH791">
        <v>2.1</v>
      </c>
      <c r="AI791">
        <v>1.6</v>
      </c>
      <c r="AJ791">
        <v>0.3</v>
      </c>
      <c r="AK791">
        <v>0</v>
      </c>
      <c r="AL791">
        <v>0</v>
      </c>
      <c r="AM791">
        <v>2.36</v>
      </c>
      <c r="AN791">
        <v>46.534999999999997</v>
      </c>
      <c r="AO791">
        <v>0.33</v>
      </c>
      <c r="AP791">
        <v>28.689</v>
      </c>
      <c r="AQ791">
        <v>0.29799999999999999</v>
      </c>
      <c r="AR791">
        <v>2.48</v>
      </c>
      <c r="AS791">
        <v>42.156999999999996</v>
      </c>
      <c r="AT791">
        <v>75.44</v>
      </c>
      <c r="AU791">
        <v>1.36</v>
      </c>
      <c r="AV791">
        <v>1.68</v>
      </c>
      <c r="AW791">
        <v>1.28</v>
      </c>
      <c r="AX791">
        <v>0.24</v>
      </c>
      <c r="AY791">
        <v>0</v>
      </c>
      <c r="AZ791">
        <v>0</v>
      </c>
      <c r="BA791">
        <v>391</v>
      </c>
      <c r="BB791">
        <v>0</v>
      </c>
      <c r="BC791" t="s">
        <v>74</v>
      </c>
      <c r="BD791">
        <v>0</v>
      </c>
      <c r="BE791" t="s">
        <v>68</v>
      </c>
      <c r="BF791" t="s">
        <v>75</v>
      </c>
      <c r="BG791">
        <v>1.1399999999999999</v>
      </c>
      <c r="BH791">
        <v>0</v>
      </c>
      <c r="BI791" s="1">
        <v>45824.332168749999</v>
      </c>
      <c r="BJ791">
        <v>3.6</v>
      </c>
      <c r="BK791">
        <v>0.74719999999999998</v>
      </c>
      <c r="BL791" s="36">
        <f>HLOOKUP($A791,차량별코스!$E$1:$AZ$20,_xlfn.XLOOKUP(탕데이터!$I791,차량별코스!$D$2:$D$20,차량별코스!$A$2:$A$20),0)</f>
        <v>8</v>
      </c>
      <c r="BM791">
        <f t="shared" si="181"/>
        <v>2220.7720000000004</v>
      </c>
      <c r="BN791">
        <f t="shared" si="182"/>
        <v>361.37199999999996</v>
      </c>
      <c r="BO791">
        <f>IF(COUNTIFS($BL$2:$BL791,$BL791,$O$2:$O791,$O791,$G$2:$G791,$G791)=1,_xlfn.MAXIFS($BO$2:$BO790,$O$2:$O790,$O791,$G$2:$G790,$G791)+1,_xlfn.MAXIFS($BO$2:$BO790,$O$2:$O790,$O791,$G$2:$G790,$G791))</f>
        <v>5</v>
      </c>
      <c r="BP791">
        <f t="shared" si="183"/>
        <v>3167.4359999999997</v>
      </c>
      <c r="BQ791">
        <f t="shared" si="184"/>
        <v>82.484000000000009</v>
      </c>
      <c r="BR791">
        <f t="shared" si="185"/>
        <v>101.89200000000001</v>
      </c>
      <c r="BS791">
        <f t="shared" si="186"/>
        <v>77.632000000000005</v>
      </c>
      <c r="BT791">
        <f t="shared" si="187"/>
        <v>14.556000000000001</v>
      </c>
      <c r="BU791">
        <f t="shared" si="188"/>
        <v>0</v>
      </c>
      <c r="BV791">
        <f t="shared" si="189"/>
        <v>0</v>
      </c>
      <c r="BW791">
        <f t="shared" si="190"/>
        <v>3443.9999999999995</v>
      </c>
      <c r="BX791">
        <f t="shared" si="191"/>
        <v>4257</v>
      </c>
      <c r="BY791" t="str">
        <f t="shared" si="192"/>
        <v>직행1</v>
      </c>
      <c r="BZ791">
        <f t="shared" si="193"/>
        <v>8</v>
      </c>
    </row>
    <row r="792" spans="1:78" x14ac:dyDescent="0.3">
      <c r="A792" s="32">
        <f t="shared" si="180"/>
        <v>45817</v>
      </c>
      <c r="B792" s="1">
        <v>45817.558171296296</v>
      </c>
      <c r="C792" t="s">
        <v>60</v>
      </c>
      <c r="D792" t="s">
        <v>60</v>
      </c>
      <c r="E792" t="s">
        <v>60</v>
      </c>
      <c r="F792" t="s">
        <v>61</v>
      </c>
      <c r="G792" t="s">
        <v>62</v>
      </c>
      <c r="H792" t="s">
        <v>63</v>
      </c>
      <c r="I792" t="s">
        <v>83</v>
      </c>
      <c r="J792" t="s">
        <v>65</v>
      </c>
      <c r="K792" t="s">
        <v>66</v>
      </c>
      <c r="L792">
        <v>18</v>
      </c>
      <c r="M792">
        <v>8</v>
      </c>
      <c r="N792">
        <v>168</v>
      </c>
      <c r="O792">
        <v>4257</v>
      </c>
      <c r="P792" t="s">
        <v>251</v>
      </c>
      <c r="Q792" s="1">
        <v>45786.607561539349</v>
      </c>
      <c r="R792">
        <v>117.313</v>
      </c>
      <c r="S792">
        <v>40.832999999999998</v>
      </c>
      <c r="T792">
        <v>2.8730000000000002</v>
      </c>
      <c r="U792">
        <v>12874</v>
      </c>
      <c r="V792">
        <v>425</v>
      </c>
      <c r="W792">
        <v>3272</v>
      </c>
      <c r="X792">
        <v>4290</v>
      </c>
      <c r="Y792">
        <v>2</v>
      </c>
      <c r="Z792">
        <v>25</v>
      </c>
      <c r="AA792">
        <v>0</v>
      </c>
      <c r="AB792">
        <v>0</v>
      </c>
      <c r="AC792">
        <v>107</v>
      </c>
      <c r="AD792">
        <v>32.799999999999997</v>
      </c>
      <c r="AE792">
        <v>46.020113000000002</v>
      </c>
      <c r="AF792">
        <v>82.2</v>
      </c>
      <c r="AG792">
        <v>5.2</v>
      </c>
      <c r="AH792">
        <v>6.1</v>
      </c>
      <c r="AI792">
        <v>3.7</v>
      </c>
      <c r="AJ792">
        <v>2.6</v>
      </c>
      <c r="AK792">
        <v>0.1</v>
      </c>
      <c r="AL792">
        <v>0</v>
      </c>
      <c r="AM792">
        <v>2.52</v>
      </c>
      <c r="AN792">
        <v>47.710999999999999</v>
      </c>
      <c r="AO792">
        <v>3.3010000000000002</v>
      </c>
      <c r="AP792">
        <v>25.416</v>
      </c>
      <c r="AQ792">
        <v>0.35799999999999998</v>
      </c>
      <c r="AR792">
        <v>1.7050000000000001</v>
      </c>
      <c r="AS792">
        <v>21.311</v>
      </c>
      <c r="AT792">
        <v>175.36</v>
      </c>
      <c r="AU792">
        <v>11.093</v>
      </c>
      <c r="AV792">
        <v>13.013</v>
      </c>
      <c r="AW792">
        <v>7.8929999999999998</v>
      </c>
      <c r="AX792">
        <v>5.5469999999999997</v>
      </c>
      <c r="AY792">
        <v>0.21299999999999999</v>
      </c>
      <c r="AZ792">
        <v>0</v>
      </c>
      <c r="BA792">
        <v>1149</v>
      </c>
      <c r="BB792">
        <v>0</v>
      </c>
      <c r="BC792" t="s">
        <v>74</v>
      </c>
      <c r="BD792">
        <v>0</v>
      </c>
      <c r="BE792" t="s">
        <v>68</v>
      </c>
      <c r="BF792" t="s">
        <v>75</v>
      </c>
      <c r="BG792">
        <v>1.1399999999999999</v>
      </c>
      <c r="BH792">
        <v>0</v>
      </c>
      <c r="BI792" s="1">
        <v>45824.332168749999</v>
      </c>
      <c r="BJ792">
        <v>3.6</v>
      </c>
      <c r="BK792">
        <v>0.79810000000000003</v>
      </c>
      <c r="BL792" s="36">
        <f>HLOOKUP($A792,차량별코스!$E$1:$AZ$20,_xlfn.XLOOKUP(탕데이터!$I792,차량별코스!$D$2:$D$20,차량별코스!$A$2:$A$20),0)</f>
        <v>8</v>
      </c>
      <c r="BM792">
        <f t="shared" si="181"/>
        <v>2220.7720000000004</v>
      </c>
      <c r="BN792">
        <f t="shared" si="182"/>
        <v>361.37199999999996</v>
      </c>
      <c r="BO792">
        <f>IF(COUNTIFS($BL$2:$BL792,$BL792,$O$2:$O792,$O792,$G$2:$G792,$G792)=1,_xlfn.MAXIFS($BO$2:$BO791,$O$2:$O791,$O792,$G$2:$G791,$G792)+1,_xlfn.MAXIFS($BO$2:$BO791,$O$2:$O791,$O792,$G$2:$G791,$G792))</f>
        <v>5</v>
      </c>
      <c r="BP792">
        <f t="shared" si="183"/>
        <v>6885.4280000000017</v>
      </c>
      <c r="BQ792">
        <f t="shared" si="184"/>
        <v>669.44800000000009</v>
      </c>
      <c r="BR792">
        <f t="shared" si="185"/>
        <v>785.31399999999996</v>
      </c>
      <c r="BS792">
        <f t="shared" si="186"/>
        <v>476.33800000000008</v>
      </c>
      <c r="BT792">
        <f t="shared" si="187"/>
        <v>334.72400000000005</v>
      </c>
      <c r="BU792">
        <f t="shared" si="188"/>
        <v>12.874000000000001</v>
      </c>
      <c r="BV792">
        <f t="shared" si="189"/>
        <v>0</v>
      </c>
      <c r="BW792">
        <f t="shared" si="190"/>
        <v>9164.126000000002</v>
      </c>
      <c r="BX792">
        <f t="shared" si="191"/>
        <v>4257</v>
      </c>
      <c r="BY792" t="str">
        <f t="shared" si="192"/>
        <v>직행1</v>
      </c>
      <c r="BZ792">
        <f t="shared" si="193"/>
        <v>8</v>
      </c>
    </row>
    <row r="793" spans="1:78" x14ac:dyDescent="0.3">
      <c r="A793" s="32">
        <f t="shared" si="180"/>
        <v>45817</v>
      </c>
      <c r="B793" s="1">
        <v>45817.76803240741</v>
      </c>
      <c r="C793" t="s">
        <v>60</v>
      </c>
      <c r="D793" t="s">
        <v>60</v>
      </c>
      <c r="E793" t="s">
        <v>60</v>
      </c>
      <c r="F793" t="s">
        <v>61</v>
      </c>
      <c r="G793" t="s">
        <v>62</v>
      </c>
      <c r="H793" t="s">
        <v>63</v>
      </c>
      <c r="I793" t="s">
        <v>83</v>
      </c>
      <c r="J793" t="s">
        <v>65</v>
      </c>
      <c r="K793" t="s">
        <v>66</v>
      </c>
      <c r="L793">
        <v>18</v>
      </c>
      <c r="M793">
        <v>8</v>
      </c>
      <c r="N793">
        <v>168</v>
      </c>
      <c r="O793">
        <v>4257</v>
      </c>
      <c r="P793" t="s">
        <v>251</v>
      </c>
      <c r="Q793" s="1">
        <v>45786.607561539349</v>
      </c>
      <c r="R793">
        <v>17.420999999999999</v>
      </c>
      <c r="S793">
        <v>5.3440000000000003</v>
      </c>
      <c r="T793">
        <v>3.26</v>
      </c>
      <c r="U793">
        <v>1994</v>
      </c>
      <c r="V793">
        <v>77</v>
      </c>
      <c r="W793">
        <v>675</v>
      </c>
      <c r="X793">
        <v>556</v>
      </c>
      <c r="Y793">
        <v>0</v>
      </c>
      <c r="Z793">
        <v>2</v>
      </c>
      <c r="AA793">
        <v>1</v>
      </c>
      <c r="AB793">
        <v>143</v>
      </c>
      <c r="AC793">
        <v>94</v>
      </c>
      <c r="AD793">
        <v>31.45</v>
      </c>
      <c r="AE793">
        <v>50.495652</v>
      </c>
      <c r="AF793">
        <v>98.4</v>
      </c>
      <c r="AG793">
        <v>0.3</v>
      </c>
      <c r="AH793">
        <v>0.5</v>
      </c>
      <c r="AI793">
        <v>0.5</v>
      </c>
      <c r="AJ793">
        <v>0.3</v>
      </c>
      <c r="AK793">
        <v>0</v>
      </c>
      <c r="AL793">
        <v>0</v>
      </c>
      <c r="AM793">
        <v>2.86</v>
      </c>
      <c r="AN793">
        <v>45.981000000000002</v>
      </c>
      <c r="AO793">
        <v>3.8610000000000002</v>
      </c>
      <c r="AP793">
        <v>33.851999999999997</v>
      </c>
      <c r="AQ793">
        <v>0.28699999999999998</v>
      </c>
      <c r="AR793">
        <v>0</v>
      </c>
      <c r="AS793">
        <v>11.48</v>
      </c>
      <c r="AT793">
        <v>31.16</v>
      </c>
      <c r="AU793">
        <v>9.5000000000000001E-2</v>
      </c>
      <c r="AV793">
        <v>0.158</v>
      </c>
      <c r="AW793">
        <v>0.158</v>
      </c>
      <c r="AX793">
        <v>9.5000000000000001E-2</v>
      </c>
      <c r="AY793">
        <v>0</v>
      </c>
      <c r="AZ793">
        <v>0</v>
      </c>
      <c r="BA793">
        <v>172</v>
      </c>
      <c r="BB793">
        <v>0</v>
      </c>
      <c r="BC793" t="s">
        <v>74</v>
      </c>
      <c r="BD793">
        <v>0</v>
      </c>
      <c r="BE793" t="s">
        <v>68</v>
      </c>
      <c r="BF793" t="s">
        <v>75</v>
      </c>
      <c r="BG793">
        <v>1.1399999999999999</v>
      </c>
      <c r="BH793">
        <v>0</v>
      </c>
      <c r="BI793" s="1">
        <v>45824.332168749999</v>
      </c>
      <c r="BJ793">
        <v>3.6</v>
      </c>
      <c r="BK793">
        <v>0.90549999999999997</v>
      </c>
      <c r="BL793" s="36">
        <f>HLOOKUP($A793,차량별코스!$E$1:$AZ$20,_xlfn.XLOOKUP(탕데이터!$I793,차량별코스!$D$2:$D$20,차량별코스!$A$2:$A$20),0)</f>
        <v>8</v>
      </c>
      <c r="BM793">
        <f t="shared" si="181"/>
        <v>2220.7720000000004</v>
      </c>
      <c r="BN793">
        <f t="shared" si="182"/>
        <v>361.37199999999996</v>
      </c>
      <c r="BO793">
        <f>IF(COUNTIFS($BL$2:$BL793,$BL793,$O$2:$O793,$O793,$G$2:$G793,$G793)=1,_xlfn.MAXIFS($BO$2:$BO792,$O$2:$O792,$O793,$G$2:$G792,$G793)+1,_xlfn.MAXIFS($BO$2:$BO792,$O$2:$O792,$O793,$G$2:$G792,$G793))</f>
        <v>5</v>
      </c>
      <c r="BP793">
        <f t="shared" si="183"/>
        <v>1210.0960000000002</v>
      </c>
      <c r="BQ793">
        <f t="shared" si="184"/>
        <v>5.9820000000000002</v>
      </c>
      <c r="BR793">
        <f t="shared" si="185"/>
        <v>9.9700000000000006</v>
      </c>
      <c r="BS793">
        <f t="shared" si="186"/>
        <v>9.9700000000000006</v>
      </c>
      <c r="BT793">
        <f t="shared" si="187"/>
        <v>5.9820000000000002</v>
      </c>
      <c r="BU793">
        <f t="shared" si="188"/>
        <v>0</v>
      </c>
      <c r="BV793">
        <f t="shared" si="189"/>
        <v>0</v>
      </c>
      <c r="BW793">
        <f t="shared" si="190"/>
        <v>1242.0000000000002</v>
      </c>
      <c r="BX793">
        <f t="shared" si="191"/>
        <v>4257</v>
      </c>
      <c r="BY793" t="str">
        <f t="shared" si="192"/>
        <v>직행1</v>
      </c>
      <c r="BZ793">
        <f t="shared" si="193"/>
        <v>8</v>
      </c>
    </row>
    <row r="794" spans="1:78" x14ac:dyDescent="0.3">
      <c r="A794" s="32">
        <f t="shared" si="180"/>
        <v>45817</v>
      </c>
      <c r="B794" s="1">
        <v>45817.797569444447</v>
      </c>
      <c r="C794" t="s">
        <v>60</v>
      </c>
      <c r="D794" t="s">
        <v>60</v>
      </c>
      <c r="E794" t="s">
        <v>60</v>
      </c>
      <c r="F794" t="s">
        <v>61</v>
      </c>
      <c r="G794" t="s">
        <v>62</v>
      </c>
      <c r="H794" t="s">
        <v>63</v>
      </c>
      <c r="I794" t="s">
        <v>83</v>
      </c>
      <c r="J794" t="s">
        <v>65</v>
      </c>
      <c r="K794" t="s">
        <v>66</v>
      </c>
      <c r="L794">
        <v>18</v>
      </c>
      <c r="M794">
        <v>8</v>
      </c>
      <c r="N794">
        <v>168</v>
      </c>
      <c r="O794">
        <v>4257</v>
      </c>
      <c r="P794" t="s">
        <v>251</v>
      </c>
      <c r="Q794" s="1">
        <v>45786.607561539349</v>
      </c>
      <c r="R794">
        <v>107.48699999999999</v>
      </c>
      <c r="S794">
        <v>32.970999999999997</v>
      </c>
      <c r="T794">
        <v>3.26</v>
      </c>
      <c r="U794">
        <v>10161</v>
      </c>
      <c r="V794">
        <v>92</v>
      </c>
      <c r="W794">
        <v>2183</v>
      </c>
      <c r="X794">
        <v>4111</v>
      </c>
      <c r="Y794">
        <v>6</v>
      </c>
      <c r="Z794">
        <v>11</v>
      </c>
      <c r="AA794">
        <v>1</v>
      </c>
      <c r="AB794">
        <v>196</v>
      </c>
      <c r="AC794">
        <v>105</v>
      </c>
      <c r="AD794">
        <v>38.08</v>
      </c>
      <c r="AE794">
        <v>49.068340999999997</v>
      </c>
      <c r="AF794">
        <v>78.2</v>
      </c>
      <c r="AG794">
        <v>6.3</v>
      </c>
      <c r="AH794">
        <v>6.2</v>
      </c>
      <c r="AI794">
        <v>5.0999999999999996</v>
      </c>
      <c r="AJ794">
        <v>4</v>
      </c>
      <c r="AK794">
        <v>0.2</v>
      </c>
      <c r="AL794">
        <v>0</v>
      </c>
      <c r="AM794">
        <v>2.86</v>
      </c>
      <c r="AN794">
        <v>44.539000000000001</v>
      </c>
      <c r="AO794">
        <v>0.90500000000000003</v>
      </c>
      <c r="AP794">
        <v>21.484000000000002</v>
      </c>
      <c r="AQ794">
        <v>0.38100000000000001</v>
      </c>
      <c r="AR794">
        <v>5.5819999999999999</v>
      </c>
      <c r="AS794">
        <v>10.234</v>
      </c>
      <c r="AT794">
        <v>131.637</v>
      </c>
      <c r="AU794">
        <v>10.605</v>
      </c>
      <c r="AV794">
        <v>10.436999999999999</v>
      </c>
      <c r="AW794">
        <v>8.5850000000000009</v>
      </c>
      <c r="AX794">
        <v>6.7329999999999997</v>
      </c>
      <c r="AY794">
        <v>0.33700000000000002</v>
      </c>
      <c r="AZ794">
        <v>0</v>
      </c>
      <c r="BA794">
        <v>1050</v>
      </c>
      <c r="BB794">
        <v>0</v>
      </c>
      <c r="BC794" t="s">
        <v>74</v>
      </c>
      <c r="BD794">
        <v>0</v>
      </c>
      <c r="BE794" t="s">
        <v>68</v>
      </c>
      <c r="BF794" t="s">
        <v>75</v>
      </c>
      <c r="BG794">
        <v>1.1399999999999999</v>
      </c>
      <c r="BH794">
        <v>0</v>
      </c>
      <c r="BI794" s="1">
        <v>45824.332168749999</v>
      </c>
      <c r="BJ794">
        <v>3.6</v>
      </c>
      <c r="BK794">
        <v>0.90559999999999996</v>
      </c>
      <c r="BL794" s="36">
        <f>HLOOKUP($A794,차량별코스!$E$1:$AZ$20,_xlfn.XLOOKUP(탕데이터!$I794,차량별코스!$D$2:$D$20,차량별코스!$A$2:$A$20),0)</f>
        <v>8</v>
      </c>
      <c r="BM794">
        <f t="shared" si="181"/>
        <v>2220.7720000000004</v>
      </c>
      <c r="BN794">
        <f t="shared" si="182"/>
        <v>361.37199999999996</v>
      </c>
      <c r="BO794">
        <f>IF(COUNTIFS($BL$2:$BL794,$BL794,$O$2:$O794,$O794,$G$2:$G794,$G794)=1,_xlfn.MAXIFS($BO$2:$BO793,$O$2:$O793,$O794,$G$2:$G793,$G794)+1,_xlfn.MAXIFS($BO$2:$BO793,$O$2:$O793,$O794,$G$2:$G793,$G794))</f>
        <v>5</v>
      </c>
      <c r="BP794">
        <f t="shared" si="183"/>
        <v>5670.902</v>
      </c>
      <c r="BQ794">
        <f t="shared" si="184"/>
        <v>640.14300000000003</v>
      </c>
      <c r="BR794">
        <f t="shared" si="185"/>
        <v>629.98199999999997</v>
      </c>
      <c r="BS794">
        <f t="shared" si="186"/>
        <v>518.21100000000001</v>
      </c>
      <c r="BT794">
        <f t="shared" si="187"/>
        <v>406.44</v>
      </c>
      <c r="BU794">
        <f t="shared" si="188"/>
        <v>20.321999999999999</v>
      </c>
      <c r="BV794">
        <f t="shared" si="189"/>
        <v>0</v>
      </c>
      <c r="BW794">
        <f t="shared" si="190"/>
        <v>7886</v>
      </c>
      <c r="BX794">
        <f t="shared" si="191"/>
        <v>4257</v>
      </c>
      <c r="BY794" t="str">
        <f t="shared" si="192"/>
        <v>직행1</v>
      </c>
      <c r="BZ794">
        <f t="shared" si="193"/>
        <v>8</v>
      </c>
    </row>
    <row r="795" spans="1:78" x14ac:dyDescent="0.3">
      <c r="A795" s="32">
        <f t="shared" si="180"/>
        <v>45818</v>
      </c>
      <c r="B795" s="1">
        <v>45818.388599537036</v>
      </c>
      <c r="C795" t="s">
        <v>60</v>
      </c>
      <c r="D795" t="s">
        <v>60</v>
      </c>
      <c r="E795" t="s">
        <v>60</v>
      </c>
      <c r="F795" t="s">
        <v>61</v>
      </c>
      <c r="G795" t="s">
        <v>62</v>
      </c>
      <c r="H795" t="s">
        <v>63</v>
      </c>
      <c r="I795" t="s">
        <v>83</v>
      </c>
      <c r="J795" t="s">
        <v>65</v>
      </c>
      <c r="K795" t="s">
        <v>66</v>
      </c>
      <c r="L795">
        <v>18</v>
      </c>
      <c r="M795">
        <v>8</v>
      </c>
      <c r="N795">
        <v>168</v>
      </c>
      <c r="O795">
        <v>6278</v>
      </c>
      <c r="P795" t="s">
        <v>253</v>
      </c>
      <c r="Q795" s="1">
        <v>45786.607563078702</v>
      </c>
      <c r="R795">
        <v>135.16</v>
      </c>
      <c r="S795">
        <v>54.128999999999998</v>
      </c>
      <c r="T795">
        <v>2.4969999999999999</v>
      </c>
      <c r="U795">
        <v>16667</v>
      </c>
      <c r="V795">
        <v>53</v>
      </c>
      <c r="W795">
        <v>6889</v>
      </c>
      <c r="X795">
        <v>2522</v>
      </c>
      <c r="Y795">
        <v>0</v>
      </c>
      <c r="Z795">
        <v>24</v>
      </c>
      <c r="AA795">
        <v>5</v>
      </c>
      <c r="AB795">
        <v>3193</v>
      </c>
      <c r="AC795">
        <v>106</v>
      </c>
      <c r="AD795">
        <v>29.19</v>
      </c>
      <c r="AE795">
        <v>50.033518999999998</v>
      </c>
      <c r="AF795">
        <v>88.4</v>
      </c>
      <c r="AG795">
        <v>2.7</v>
      </c>
      <c r="AH795">
        <v>3.6</v>
      </c>
      <c r="AI795">
        <v>3.2</v>
      </c>
      <c r="AJ795">
        <v>1.9</v>
      </c>
      <c r="AK795">
        <v>0.1</v>
      </c>
      <c r="AL795">
        <v>0</v>
      </c>
      <c r="AM795">
        <v>2.19</v>
      </c>
      <c r="AN795">
        <v>61.552999999999997</v>
      </c>
      <c r="AO795">
        <v>0.318</v>
      </c>
      <c r="AP795">
        <v>41.332999999999998</v>
      </c>
      <c r="AQ795">
        <v>0.185</v>
      </c>
      <c r="AR795">
        <v>0</v>
      </c>
      <c r="AS795">
        <v>17.757000000000001</v>
      </c>
      <c r="AT795">
        <v>244.57300000000001</v>
      </c>
      <c r="AU795">
        <v>7.47</v>
      </c>
      <c r="AV795">
        <v>9.9600000000000009</v>
      </c>
      <c r="AW795">
        <v>8.8529999999999998</v>
      </c>
      <c r="AX795">
        <v>5.2569999999999997</v>
      </c>
      <c r="AY795">
        <v>0.27700000000000002</v>
      </c>
      <c r="AZ795">
        <v>0</v>
      </c>
      <c r="BA795">
        <v>1328</v>
      </c>
      <c r="BB795">
        <v>0</v>
      </c>
      <c r="BC795" t="s">
        <v>74</v>
      </c>
      <c r="BD795">
        <v>0</v>
      </c>
      <c r="BE795" t="s">
        <v>68</v>
      </c>
      <c r="BF795" t="s">
        <v>75</v>
      </c>
      <c r="BG795">
        <v>1.1399999999999999</v>
      </c>
      <c r="BH795">
        <v>0</v>
      </c>
      <c r="BI795" s="1">
        <v>45824.332168749999</v>
      </c>
      <c r="BJ795">
        <v>3.6</v>
      </c>
      <c r="BK795">
        <v>0.69359999999999999</v>
      </c>
      <c r="BL795" s="36">
        <f>HLOOKUP($A795,차량별코스!$E$1:$AZ$20,_xlfn.XLOOKUP(탕데이터!$I795,차량별코스!$D$2:$D$20,차량별코스!$A$2:$A$20),0)</f>
        <v>9</v>
      </c>
      <c r="BM795">
        <f t="shared" si="181"/>
        <v>1363.8029999999999</v>
      </c>
      <c r="BN795">
        <f t="shared" si="182"/>
        <v>332.87599999999998</v>
      </c>
      <c r="BO795">
        <f>IF(COUNTIFS($BL$2:$BL795,$BL795,$O$2:$O795,$O795,$G$2:$G795,$G795)=1,_xlfn.MAXIFS($BO$2:$BO794,$O$2:$O794,$O795,$G$2:$G794,$G795)+1,_xlfn.MAXIFS($BO$2:$BO794,$O$2:$O794,$O795,$G$2:$G794,$G795))</f>
        <v>4</v>
      </c>
      <c r="BP795">
        <f t="shared" si="183"/>
        <v>7791.6280000000006</v>
      </c>
      <c r="BQ795">
        <f t="shared" si="184"/>
        <v>450.00900000000007</v>
      </c>
      <c r="BR795">
        <f t="shared" si="185"/>
        <v>600.01200000000006</v>
      </c>
      <c r="BS795">
        <f t="shared" si="186"/>
        <v>533.34400000000005</v>
      </c>
      <c r="BT795">
        <f t="shared" si="187"/>
        <v>316.673</v>
      </c>
      <c r="BU795">
        <f t="shared" si="188"/>
        <v>16.667000000000002</v>
      </c>
      <c r="BV795">
        <f t="shared" si="189"/>
        <v>0</v>
      </c>
      <c r="BW795">
        <f t="shared" si="190"/>
        <v>9708.3330000000024</v>
      </c>
      <c r="BX795">
        <f t="shared" si="191"/>
        <v>6278</v>
      </c>
      <c r="BY795" t="str">
        <f t="shared" si="192"/>
        <v>직행1</v>
      </c>
      <c r="BZ795">
        <f t="shared" si="193"/>
        <v>9</v>
      </c>
    </row>
    <row r="796" spans="1:78" x14ac:dyDescent="0.3">
      <c r="A796" s="32">
        <f t="shared" si="180"/>
        <v>45818</v>
      </c>
      <c r="B796" s="1">
        <v>45818.600046296298</v>
      </c>
      <c r="C796" t="s">
        <v>60</v>
      </c>
      <c r="D796" t="s">
        <v>60</v>
      </c>
      <c r="E796" t="s">
        <v>60</v>
      </c>
      <c r="F796" t="s">
        <v>61</v>
      </c>
      <c r="G796" t="s">
        <v>62</v>
      </c>
      <c r="H796" t="s">
        <v>63</v>
      </c>
      <c r="I796" t="s">
        <v>83</v>
      </c>
      <c r="J796" t="s">
        <v>65</v>
      </c>
      <c r="K796" t="s">
        <v>66</v>
      </c>
      <c r="L796">
        <v>18</v>
      </c>
      <c r="M796">
        <v>8</v>
      </c>
      <c r="N796">
        <v>168</v>
      </c>
      <c r="O796">
        <v>6278</v>
      </c>
      <c r="P796" t="s">
        <v>253</v>
      </c>
      <c r="Q796" s="1">
        <v>45786.607563078702</v>
      </c>
      <c r="R796">
        <v>137.636</v>
      </c>
      <c r="S796">
        <v>44.228000000000002</v>
      </c>
      <c r="T796">
        <v>3.1120000000000001</v>
      </c>
      <c r="U796">
        <v>15119</v>
      </c>
      <c r="V796">
        <v>606</v>
      </c>
      <c r="W796">
        <v>4271</v>
      </c>
      <c r="X796">
        <v>3159</v>
      </c>
      <c r="Y796">
        <v>0</v>
      </c>
      <c r="Z796">
        <v>39</v>
      </c>
      <c r="AA796">
        <v>2</v>
      </c>
      <c r="AB796">
        <v>443</v>
      </c>
      <c r="AC796">
        <v>105</v>
      </c>
      <c r="AD796">
        <v>32.770000000000003</v>
      </c>
      <c r="AE796">
        <v>48.378189999999996</v>
      </c>
      <c r="AF796">
        <v>86.2</v>
      </c>
      <c r="AG796">
        <v>3.6</v>
      </c>
      <c r="AH796">
        <v>3.7</v>
      </c>
      <c r="AI796">
        <v>4.5999999999999996</v>
      </c>
      <c r="AJ796">
        <v>1.9</v>
      </c>
      <c r="AK796">
        <v>0</v>
      </c>
      <c r="AL796">
        <v>0</v>
      </c>
      <c r="AM796">
        <v>2.73</v>
      </c>
      <c r="AN796">
        <v>46.142000000000003</v>
      </c>
      <c r="AO796">
        <v>4.008</v>
      </c>
      <c r="AP796">
        <v>28.248999999999999</v>
      </c>
      <c r="AQ796">
        <v>0.22500000000000001</v>
      </c>
      <c r="AR796">
        <v>0</v>
      </c>
      <c r="AS796">
        <v>28.335999999999999</v>
      </c>
      <c r="AT796">
        <v>216.93700000000001</v>
      </c>
      <c r="AU796">
        <v>9.06</v>
      </c>
      <c r="AV796">
        <v>9.3119999999999994</v>
      </c>
      <c r="AW796">
        <v>11.577</v>
      </c>
      <c r="AX796">
        <v>4.782</v>
      </c>
      <c r="AY796">
        <v>0</v>
      </c>
      <c r="AZ796">
        <v>0</v>
      </c>
      <c r="BA796">
        <v>1350</v>
      </c>
      <c r="BB796">
        <v>0</v>
      </c>
      <c r="BC796" t="s">
        <v>74</v>
      </c>
      <c r="BD796">
        <v>0</v>
      </c>
      <c r="BE796" t="s">
        <v>68</v>
      </c>
      <c r="BF796" t="s">
        <v>75</v>
      </c>
      <c r="BG796">
        <v>1.1399999999999999</v>
      </c>
      <c r="BH796">
        <v>0</v>
      </c>
      <c r="BI796" s="1">
        <v>45824.332168749999</v>
      </c>
      <c r="BJ796">
        <v>3.6</v>
      </c>
      <c r="BK796">
        <v>0.86439999999999995</v>
      </c>
      <c r="BL796" s="36">
        <f>HLOOKUP($A796,차량별코스!$E$1:$AZ$20,_xlfn.XLOOKUP(탕데이터!$I796,차량별코스!$D$2:$D$20,차량별코스!$A$2:$A$20),0)</f>
        <v>9</v>
      </c>
      <c r="BM796">
        <f t="shared" si="181"/>
        <v>1363.8029999999999</v>
      </c>
      <c r="BN796">
        <f t="shared" si="182"/>
        <v>332.87599999999998</v>
      </c>
      <c r="BO796">
        <f>IF(COUNTIFS($BL$2:$BL796,$BL796,$O$2:$O796,$O796,$G$2:$G796,$G796)=1,_xlfn.MAXIFS($BO$2:$BO795,$O$2:$O795,$O796,$G$2:$G795,$G796)+1,_xlfn.MAXIFS($BO$2:$BO795,$O$2:$O795,$O796,$G$2:$G795,$G796))</f>
        <v>4</v>
      </c>
      <c r="BP796">
        <f t="shared" si="183"/>
        <v>8155.5779999999995</v>
      </c>
      <c r="BQ796">
        <f t="shared" si="184"/>
        <v>544.28400000000011</v>
      </c>
      <c r="BR796">
        <f t="shared" si="185"/>
        <v>559.40300000000013</v>
      </c>
      <c r="BS796">
        <f t="shared" si="186"/>
        <v>695.47399999999993</v>
      </c>
      <c r="BT796">
        <f t="shared" si="187"/>
        <v>287.26099999999997</v>
      </c>
      <c r="BU796">
        <f t="shared" si="188"/>
        <v>0</v>
      </c>
      <c r="BV796">
        <f t="shared" si="189"/>
        <v>0</v>
      </c>
      <c r="BW796">
        <f t="shared" si="190"/>
        <v>10242</v>
      </c>
      <c r="BX796">
        <f t="shared" si="191"/>
        <v>6278</v>
      </c>
      <c r="BY796" t="str">
        <f t="shared" si="192"/>
        <v>직행1</v>
      </c>
      <c r="BZ796">
        <f t="shared" si="193"/>
        <v>9</v>
      </c>
    </row>
    <row r="797" spans="1:78" x14ac:dyDescent="0.3">
      <c r="A797" s="32">
        <f t="shared" si="180"/>
        <v>45818</v>
      </c>
      <c r="B797" s="1">
        <v>45818.835034722222</v>
      </c>
      <c r="C797" t="s">
        <v>60</v>
      </c>
      <c r="D797" t="s">
        <v>60</v>
      </c>
      <c r="E797" t="s">
        <v>60</v>
      </c>
      <c r="F797" t="s">
        <v>61</v>
      </c>
      <c r="G797" t="s">
        <v>62</v>
      </c>
      <c r="H797" t="s">
        <v>63</v>
      </c>
      <c r="I797" t="s">
        <v>83</v>
      </c>
      <c r="J797" t="s">
        <v>65</v>
      </c>
      <c r="K797" t="s">
        <v>66</v>
      </c>
      <c r="L797">
        <v>18</v>
      </c>
      <c r="M797">
        <v>8</v>
      </c>
      <c r="N797">
        <v>168</v>
      </c>
      <c r="O797">
        <v>6278</v>
      </c>
      <c r="P797" t="s">
        <v>253</v>
      </c>
      <c r="Q797" s="1">
        <v>45786.607563078702</v>
      </c>
      <c r="R797">
        <v>60.08</v>
      </c>
      <c r="S797">
        <v>19.736999999999998</v>
      </c>
      <c r="T797">
        <v>3.044</v>
      </c>
      <c r="U797">
        <v>6389</v>
      </c>
      <c r="V797">
        <v>54</v>
      </c>
      <c r="W797">
        <v>1918</v>
      </c>
      <c r="X797">
        <v>1481</v>
      </c>
      <c r="Y797">
        <v>0</v>
      </c>
      <c r="Z797">
        <v>7</v>
      </c>
      <c r="AA797">
        <v>2</v>
      </c>
      <c r="AB797">
        <v>107</v>
      </c>
      <c r="AC797">
        <v>105</v>
      </c>
      <c r="AD797">
        <v>33.85</v>
      </c>
      <c r="AE797">
        <v>48.967149999999997</v>
      </c>
      <c r="AF797">
        <v>66.099999999999994</v>
      </c>
      <c r="AG797">
        <v>9.6999999999999993</v>
      </c>
      <c r="AH797">
        <v>8.6999999999999993</v>
      </c>
      <c r="AI797">
        <v>8.1</v>
      </c>
      <c r="AJ797">
        <v>7</v>
      </c>
      <c r="AK797">
        <v>0.5</v>
      </c>
      <c r="AL797">
        <v>0</v>
      </c>
      <c r="AM797">
        <v>2.67</v>
      </c>
      <c r="AN797">
        <v>47.965000000000003</v>
      </c>
      <c r="AO797">
        <v>0.84499999999999997</v>
      </c>
      <c r="AP797">
        <v>30.02</v>
      </c>
      <c r="AQ797">
        <v>0.23300000000000001</v>
      </c>
      <c r="AR797">
        <v>0</v>
      </c>
      <c r="AS797">
        <v>11.651</v>
      </c>
      <c r="AT797">
        <v>69.405000000000001</v>
      </c>
      <c r="AU797">
        <v>10.185</v>
      </c>
      <c r="AV797">
        <v>9.1349999999999998</v>
      </c>
      <c r="AW797">
        <v>8.5050000000000008</v>
      </c>
      <c r="AX797">
        <v>7.35</v>
      </c>
      <c r="AY797">
        <v>0.52500000000000002</v>
      </c>
      <c r="AZ797">
        <v>0</v>
      </c>
      <c r="BA797">
        <v>588</v>
      </c>
      <c r="BB797">
        <v>0</v>
      </c>
      <c r="BC797" t="s">
        <v>74</v>
      </c>
      <c r="BD797">
        <v>0</v>
      </c>
      <c r="BE797" t="s">
        <v>68</v>
      </c>
      <c r="BF797" t="s">
        <v>75</v>
      </c>
      <c r="BG797">
        <v>1.1399999999999999</v>
      </c>
      <c r="BH797">
        <v>0</v>
      </c>
      <c r="BI797" s="1">
        <v>45824.332168749999</v>
      </c>
      <c r="BJ797">
        <v>3.6</v>
      </c>
      <c r="BK797">
        <v>0.84560000000000002</v>
      </c>
      <c r="BL797" s="36">
        <f>HLOOKUP($A797,차량별코스!$E$1:$AZ$20,_xlfn.XLOOKUP(탕데이터!$I797,차량별코스!$D$2:$D$20,차량별코스!$A$2:$A$20),0)</f>
        <v>9</v>
      </c>
      <c r="BM797">
        <f t="shared" si="181"/>
        <v>1363.8029999999999</v>
      </c>
      <c r="BN797">
        <f t="shared" si="182"/>
        <v>332.87599999999998</v>
      </c>
      <c r="BO797">
        <f>IF(COUNTIFS($BL$2:$BL797,$BL797,$O$2:$O797,$O797,$G$2:$G797,$G797)=1,_xlfn.MAXIFS($BO$2:$BO796,$O$2:$O796,$O797,$G$2:$G796,$G797)+1,_xlfn.MAXIFS($BO$2:$BO796,$O$2:$O796,$O797,$G$2:$G796,$G797))</f>
        <v>4</v>
      </c>
      <c r="BP797">
        <f t="shared" si="183"/>
        <v>2251.1289999999999</v>
      </c>
      <c r="BQ797">
        <f t="shared" si="184"/>
        <v>619.73299999999995</v>
      </c>
      <c r="BR797">
        <f t="shared" si="185"/>
        <v>555.84299999999996</v>
      </c>
      <c r="BS797">
        <f t="shared" si="186"/>
        <v>517.50900000000001</v>
      </c>
      <c r="BT797">
        <f t="shared" si="187"/>
        <v>447.23</v>
      </c>
      <c r="BU797">
        <f t="shared" si="188"/>
        <v>31.945</v>
      </c>
      <c r="BV797">
        <f t="shared" si="189"/>
        <v>0</v>
      </c>
      <c r="BW797">
        <f t="shared" si="190"/>
        <v>4423.3889999999992</v>
      </c>
      <c r="BX797">
        <f t="shared" si="191"/>
        <v>6278</v>
      </c>
      <c r="BY797" t="str">
        <f t="shared" si="192"/>
        <v>직행1</v>
      </c>
      <c r="BZ797">
        <f t="shared" si="193"/>
        <v>9</v>
      </c>
    </row>
    <row r="798" spans="1:78" x14ac:dyDescent="0.3">
      <c r="A798" s="32">
        <f t="shared" si="180"/>
        <v>45819</v>
      </c>
      <c r="B798" s="1">
        <v>45819.295659722222</v>
      </c>
      <c r="C798" t="s">
        <v>60</v>
      </c>
      <c r="D798" t="s">
        <v>60</v>
      </c>
      <c r="E798" t="s">
        <v>60</v>
      </c>
      <c r="F798" t="s">
        <v>61</v>
      </c>
      <c r="G798" t="s">
        <v>62</v>
      </c>
      <c r="H798" t="s">
        <v>63</v>
      </c>
      <c r="I798" t="s">
        <v>83</v>
      </c>
      <c r="J798" t="s">
        <v>65</v>
      </c>
      <c r="K798" t="s">
        <v>66</v>
      </c>
      <c r="L798">
        <v>18</v>
      </c>
      <c r="M798">
        <v>8</v>
      </c>
      <c r="N798">
        <v>168</v>
      </c>
      <c r="O798">
        <v>6278</v>
      </c>
      <c r="P798" t="s">
        <v>253</v>
      </c>
      <c r="Q798" s="1">
        <v>45786.607563078702</v>
      </c>
      <c r="R798">
        <v>47.121000000000002</v>
      </c>
      <c r="S798">
        <v>17.154</v>
      </c>
      <c r="T798">
        <v>2.7469999999999999</v>
      </c>
      <c r="U798">
        <v>5876</v>
      </c>
      <c r="V798">
        <v>822</v>
      </c>
      <c r="W798">
        <v>1708</v>
      </c>
      <c r="X798">
        <v>1096</v>
      </c>
      <c r="Y798">
        <v>0</v>
      </c>
      <c r="Z798">
        <v>16</v>
      </c>
      <c r="AA798">
        <v>1</v>
      </c>
      <c r="AB798">
        <v>650</v>
      </c>
      <c r="AC798">
        <v>103</v>
      </c>
      <c r="AD798">
        <v>28.87</v>
      </c>
      <c r="AE798">
        <v>50.697997000000001</v>
      </c>
      <c r="AF798">
        <v>87.9</v>
      </c>
      <c r="AG798">
        <v>2.9</v>
      </c>
      <c r="AH798">
        <v>3</v>
      </c>
      <c r="AI798">
        <v>4.0999999999999996</v>
      </c>
      <c r="AJ798">
        <v>2.1</v>
      </c>
      <c r="AK798">
        <v>0.1</v>
      </c>
      <c r="AL798">
        <v>0</v>
      </c>
      <c r="AM798">
        <v>2.41</v>
      </c>
      <c r="AN798">
        <v>56.220999999999997</v>
      </c>
      <c r="AO798">
        <v>13.989000000000001</v>
      </c>
      <c r="AP798">
        <v>29.067</v>
      </c>
      <c r="AQ798">
        <v>0.21199999999999999</v>
      </c>
      <c r="AR798">
        <v>0</v>
      </c>
      <c r="AS798">
        <v>33.954999999999998</v>
      </c>
      <c r="AT798">
        <v>84.97</v>
      </c>
      <c r="AU798">
        <v>2.8029999999999999</v>
      </c>
      <c r="AV798">
        <v>2.9</v>
      </c>
      <c r="AW798">
        <v>3.9630000000000001</v>
      </c>
      <c r="AX798">
        <v>2.0299999999999998</v>
      </c>
      <c r="AY798">
        <v>9.7000000000000003E-2</v>
      </c>
      <c r="AZ798">
        <v>0</v>
      </c>
      <c r="BA798">
        <v>465</v>
      </c>
      <c r="BB798">
        <v>0</v>
      </c>
      <c r="BC798" t="s">
        <v>74</v>
      </c>
      <c r="BD798">
        <v>0</v>
      </c>
      <c r="BE798" t="s">
        <v>68</v>
      </c>
      <c r="BF798" t="s">
        <v>75</v>
      </c>
      <c r="BG798">
        <v>1.1399999999999999</v>
      </c>
      <c r="BH798">
        <v>0</v>
      </c>
      <c r="BI798" s="1">
        <v>45824.332168749999</v>
      </c>
      <c r="BJ798">
        <v>3.6</v>
      </c>
      <c r="BK798">
        <v>0.76300000000000001</v>
      </c>
      <c r="BL798" s="36">
        <f>HLOOKUP($A798,차량별코스!$E$1:$AZ$20,_xlfn.XLOOKUP(탕데이터!$I798,차량별코스!$D$2:$D$20,차량별코스!$A$2:$A$20),0)</f>
        <v>10</v>
      </c>
      <c r="BM798">
        <f t="shared" si="181"/>
        <v>1363.8029999999999</v>
      </c>
      <c r="BN798">
        <f t="shared" si="182"/>
        <v>278.54000000000002</v>
      </c>
      <c r="BO798">
        <f>IF(COUNTIFS($BL$2:$BL798,$BL798,$O$2:$O798,$O798,$G$2:$G798,$G798)=1,_xlfn.MAXIFS($BO$2:$BO797,$O$2:$O797,$O798,$G$2:$G797,$G798)+1,_xlfn.MAXIFS($BO$2:$BO797,$O$2:$O797,$O798,$G$2:$G797,$G798))</f>
        <v>5</v>
      </c>
      <c r="BP798">
        <f t="shared" si="183"/>
        <v>2635.0039999999999</v>
      </c>
      <c r="BQ798">
        <f t="shared" si="184"/>
        <v>170.404</v>
      </c>
      <c r="BR798">
        <f t="shared" si="185"/>
        <v>176.28</v>
      </c>
      <c r="BS798">
        <f t="shared" si="186"/>
        <v>240.91599999999997</v>
      </c>
      <c r="BT798">
        <f t="shared" si="187"/>
        <v>123.396</v>
      </c>
      <c r="BU798">
        <f t="shared" si="188"/>
        <v>5.8760000000000003</v>
      </c>
      <c r="BV798">
        <f t="shared" si="189"/>
        <v>0</v>
      </c>
      <c r="BW798">
        <f t="shared" si="190"/>
        <v>3351.8760000000007</v>
      </c>
      <c r="BX798">
        <f t="shared" si="191"/>
        <v>6278</v>
      </c>
      <c r="BY798" t="str">
        <f t="shared" si="192"/>
        <v>직행1</v>
      </c>
      <c r="BZ798">
        <f t="shared" si="193"/>
        <v>10</v>
      </c>
    </row>
    <row r="799" spans="1:78" x14ac:dyDescent="0.3">
      <c r="A799" s="32">
        <f t="shared" si="180"/>
        <v>45819</v>
      </c>
      <c r="B799" s="1">
        <v>45819.502256944441</v>
      </c>
      <c r="C799" t="s">
        <v>60</v>
      </c>
      <c r="D799" t="s">
        <v>60</v>
      </c>
      <c r="E799" t="s">
        <v>60</v>
      </c>
      <c r="F799" t="s">
        <v>61</v>
      </c>
      <c r="G799" t="s">
        <v>62</v>
      </c>
      <c r="H799" t="s">
        <v>63</v>
      </c>
      <c r="I799" t="s">
        <v>83</v>
      </c>
      <c r="J799" t="s">
        <v>65</v>
      </c>
      <c r="K799" t="s">
        <v>66</v>
      </c>
      <c r="L799">
        <v>18</v>
      </c>
      <c r="M799">
        <v>8</v>
      </c>
      <c r="N799">
        <v>168</v>
      </c>
      <c r="O799">
        <v>6278</v>
      </c>
      <c r="P799" t="s">
        <v>253</v>
      </c>
      <c r="Q799" s="1">
        <v>45786.607563078702</v>
      </c>
      <c r="R799">
        <v>116.614</v>
      </c>
      <c r="S799">
        <v>39.198</v>
      </c>
      <c r="T799">
        <v>2.9750000000000001</v>
      </c>
      <c r="U799">
        <v>11762</v>
      </c>
      <c r="V799">
        <v>64</v>
      </c>
      <c r="W799">
        <v>2645</v>
      </c>
      <c r="X799">
        <v>2498</v>
      </c>
      <c r="Y799">
        <v>0</v>
      </c>
      <c r="Z799">
        <v>31</v>
      </c>
      <c r="AA799">
        <v>1</v>
      </c>
      <c r="AB799">
        <v>288</v>
      </c>
      <c r="AC799">
        <v>100</v>
      </c>
      <c r="AD799">
        <v>35.69</v>
      </c>
      <c r="AE799">
        <v>46.372503000000002</v>
      </c>
      <c r="AF799">
        <v>75.3</v>
      </c>
      <c r="AG799">
        <v>7</v>
      </c>
      <c r="AH799">
        <v>9</v>
      </c>
      <c r="AI799">
        <v>6.7</v>
      </c>
      <c r="AJ799">
        <v>2</v>
      </c>
      <c r="AK799">
        <v>0</v>
      </c>
      <c r="AL799">
        <v>0</v>
      </c>
      <c r="AM799">
        <v>2.61</v>
      </c>
      <c r="AN799">
        <v>46.268999999999998</v>
      </c>
      <c r="AO799">
        <v>0.54400000000000004</v>
      </c>
      <c r="AP799">
        <v>22.488</v>
      </c>
      <c r="AQ799">
        <v>0.20599999999999999</v>
      </c>
      <c r="AR799">
        <v>0</v>
      </c>
      <c r="AS799">
        <v>26.582999999999998</v>
      </c>
      <c r="AT799">
        <v>146.83500000000001</v>
      </c>
      <c r="AU799">
        <v>13.65</v>
      </c>
      <c r="AV799">
        <v>17.55</v>
      </c>
      <c r="AW799">
        <v>13.065</v>
      </c>
      <c r="AX799">
        <v>3.9</v>
      </c>
      <c r="AY799">
        <v>0</v>
      </c>
      <c r="AZ799">
        <v>0</v>
      </c>
      <c r="BA799">
        <v>1151</v>
      </c>
      <c r="BB799">
        <v>0</v>
      </c>
      <c r="BC799" t="s">
        <v>74</v>
      </c>
      <c r="BD799">
        <v>0</v>
      </c>
      <c r="BE799" t="s">
        <v>68</v>
      </c>
      <c r="BF799" t="s">
        <v>75</v>
      </c>
      <c r="BG799">
        <v>1.1399999999999999</v>
      </c>
      <c r="BH799">
        <v>0</v>
      </c>
      <c r="BI799" s="1">
        <v>45824.332168749999</v>
      </c>
      <c r="BJ799">
        <v>3.6</v>
      </c>
      <c r="BK799">
        <v>0.82640000000000002</v>
      </c>
      <c r="BL799" s="36">
        <f>HLOOKUP($A799,차량별코스!$E$1:$AZ$20,_xlfn.XLOOKUP(탕데이터!$I799,차량별코스!$D$2:$D$20,차량별코스!$A$2:$A$20),0)</f>
        <v>10</v>
      </c>
      <c r="BM799">
        <f t="shared" si="181"/>
        <v>1363.8029999999999</v>
      </c>
      <c r="BN799">
        <f t="shared" si="182"/>
        <v>278.54000000000002</v>
      </c>
      <c r="BO799">
        <f>IF(COUNTIFS($BL$2:$BL799,$BL799,$O$2:$O799,$O799,$G$2:$G799,$G799)=1,_xlfn.MAXIFS($BO$2:$BO798,$O$2:$O798,$O799,$G$2:$G798,$G799)+1,_xlfn.MAXIFS($BO$2:$BO798,$O$2:$O798,$O799,$G$2:$G798,$G799))</f>
        <v>5</v>
      </c>
      <c r="BP799">
        <f t="shared" si="183"/>
        <v>6147.7860000000001</v>
      </c>
      <c r="BQ799">
        <f t="shared" si="184"/>
        <v>823.34</v>
      </c>
      <c r="BR799">
        <f t="shared" si="185"/>
        <v>1058.58</v>
      </c>
      <c r="BS799">
        <f t="shared" si="186"/>
        <v>788.05400000000009</v>
      </c>
      <c r="BT799">
        <f t="shared" si="187"/>
        <v>235.24</v>
      </c>
      <c r="BU799">
        <f t="shared" si="188"/>
        <v>0</v>
      </c>
      <c r="BV799">
        <f t="shared" si="189"/>
        <v>0</v>
      </c>
      <c r="BW799">
        <f t="shared" si="190"/>
        <v>9053</v>
      </c>
      <c r="BX799">
        <f t="shared" si="191"/>
        <v>6278</v>
      </c>
      <c r="BY799" t="str">
        <f t="shared" si="192"/>
        <v>직행1</v>
      </c>
      <c r="BZ799">
        <f t="shared" si="193"/>
        <v>10</v>
      </c>
    </row>
    <row r="800" spans="1:78" x14ac:dyDescent="0.3">
      <c r="A800" s="32">
        <f t="shared" si="180"/>
        <v>45819</v>
      </c>
      <c r="B800" s="1">
        <v>45819.774583333332</v>
      </c>
      <c r="C800" t="s">
        <v>60</v>
      </c>
      <c r="D800" t="s">
        <v>60</v>
      </c>
      <c r="E800" t="s">
        <v>60</v>
      </c>
      <c r="F800" t="s">
        <v>61</v>
      </c>
      <c r="G800" t="s">
        <v>62</v>
      </c>
      <c r="H800" t="s">
        <v>63</v>
      </c>
      <c r="I800" t="s">
        <v>83</v>
      </c>
      <c r="J800" t="s">
        <v>65</v>
      </c>
      <c r="K800" t="s">
        <v>66</v>
      </c>
      <c r="L800">
        <v>18</v>
      </c>
      <c r="M800">
        <v>8</v>
      </c>
      <c r="N800">
        <v>168</v>
      </c>
      <c r="O800">
        <v>6278</v>
      </c>
      <c r="P800" t="s">
        <v>253</v>
      </c>
      <c r="Q800" s="1">
        <v>45786.607563078702</v>
      </c>
      <c r="R800">
        <v>114.80500000000001</v>
      </c>
      <c r="S800">
        <v>38.435000000000002</v>
      </c>
      <c r="T800">
        <v>2.9870000000000001</v>
      </c>
      <c r="U800">
        <v>12147</v>
      </c>
      <c r="V800">
        <v>252</v>
      </c>
      <c r="W800">
        <v>3020</v>
      </c>
      <c r="X800">
        <v>2829</v>
      </c>
      <c r="Y800">
        <v>0</v>
      </c>
      <c r="Z800">
        <v>33</v>
      </c>
      <c r="AA800">
        <v>1</v>
      </c>
      <c r="AB800">
        <v>454</v>
      </c>
      <c r="AC800">
        <v>104</v>
      </c>
      <c r="AD800">
        <v>34.020000000000003</v>
      </c>
      <c r="AE800">
        <v>46.568784000000001</v>
      </c>
      <c r="AF800">
        <v>80.3</v>
      </c>
      <c r="AG800">
        <v>5.5</v>
      </c>
      <c r="AH800">
        <v>7.2</v>
      </c>
      <c r="AI800">
        <v>5</v>
      </c>
      <c r="AJ800">
        <v>1.8</v>
      </c>
      <c r="AK800">
        <v>0.1</v>
      </c>
      <c r="AL800">
        <v>0</v>
      </c>
      <c r="AM800">
        <v>2.62</v>
      </c>
      <c r="AN800">
        <v>46.378</v>
      </c>
      <c r="AO800">
        <v>2.0750000000000002</v>
      </c>
      <c r="AP800">
        <v>24.861999999999998</v>
      </c>
      <c r="AQ800">
        <v>0.24399999999999999</v>
      </c>
      <c r="AR800">
        <v>0</v>
      </c>
      <c r="AS800">
        <v>28.744</v>
      </c>
      <c r="AT800">
        <v>161.93799999999999</v>
      </c>
      <c r="AU800">
        <v>11.092000000000001</v>
      </c>
      <c r="AV800">
        <v>14.52</v>
      </c>
      <c r="AW800">
        <v>10.083</v>
      </c>
      <c r="AX800">
        <v>3.63</v>
      </c>
      <c r="AY800">
        <v>0.20200000000000001</v>
      </c>
      <c r="AZ800">
        <v>0</v>
      </c>
      <c r="BA800">
        <v>1136</v>
      </c>
      <c r="BB800">
        <v>0</v>
      </c>
      <c r="BC800" t="s">
        <v>74</v>
      </c>
      <c r="BD800">
        <v>0</v>
      </c>
      <c r="BE800" t="s">
        <v>68</v>
      </c>
      <c r="BF800" t="s">
        <v>75</v>
      </c>
      <c r="BG800">
        <v>1.1399999999999999</v>
      </c>
      <c r="BH800">
        <v>0</v>
      </c>
      <c r="BI800" s="1">
        <v>45824.332168749999</v>
      </c>
      <c r="BJ800">
        <v>3.6</v>
      </c>
      <c r="BK800">
        <v>0.82969999999999999</v>
      </c>
      <c r="BL800" s="36">
        <f>HLOOKUP($A800,차량별코스!$E$1:$AZ$20,_xlfn.XLOOKUP(탕데이터!$I800,차량별코스!$D$2:$D$20,차량별코스!$A$2:$A$20),0)</f>
        <v>10</v>
      </c>
      <c r="BM800">
        <f t="shared" si="181"/>
        <v>1363.8029999999999</v>
      </c>
      <c r="BN800">
        <f t="shared" si="182"/>
        <v>278.54000000000002</v>
      </c>
      <c r="BO800">
        <f>IF(COUNTIFS($BL$2:$BL800,$BL800,$O$2:$O800,$O800,$G$2:$G800,$G800)=1,_xlfn.MAXIFS($BO$2:$BO799,$O$2:$O799,$O800,$G$2:$G799,$G800)+1,_xlfn.MAXIFS($BO$2:$BO799,$O$2:$O799,$O800,$G$2:$G799,$G800))</f>
        <v>5</v>
      </c>
      <c r="BP800">
        <f t="shared" si="183"/>
        <v>6482.0409999999993</v>
      </c>
      <c r="BQ800">
        <f t="shared" si="184"/>
        <v>668.08500000000004</v>
      </c>
      <c r="BR800">
        <f t="shared" si="185"/>
        <v>874.58400000000006</v>
      </c>
      <c r="BS800">
        <f t="shared" si="186"/>
        <v>607.35</v>
      </c>
      <c r="BT800">
        <f t="shared" si="187"/>
        <v>218.64600000000002</v>
      </c>
      <c r="BU800">
        <f t="shared" si="188"/>
        <v>12.147</v>
      </c>
      <c r="BV800">
        <f t="shared" si="189"/>
        <v>0</v>
      </c>
      <c r="BW800">
        <f t="shared" si="190"/>
        <v>8862.853000000001</v>
      </c>
      <c r="BX800">
        <f t="shared" si="191"/>
        <v>6278</v>
      </c>
      <c r="BY800" t="str">
        <f t="shared" si="192"/>
        <v>직행1</v>
      </c>
      <c r="BZ800">
        <f t="shared" si="193"/>
        <v>10</v>
      </c>
    </row>
    <row r="801" spans="1:78" x14ac:dyDescent="0.3">
      <c r="A801" s="32">
        <f t="shared" si="180"/>
        <v>45820</v>
      </c>
      <c r="B801" s="1">
        <v>45820.312118055554</v>
      </c>
      <c r="C801" t="s">
        <v>60</v>
      </c>
      <c r="D801" t="s">
        <v>60</v>
      </c>
      <c r="E801" t="s">
        <v>60</v>
      </c>
      <c r="F801" t="s">
        <v>61</v>
      </c>
      <c r="G801" t="s">
        <v>62</v>
      </c>
      <c r="H801" t="s">
        <v>63</v>
      </c>
      <c r="I801" t="s">
        <v>83</v>
      </c>
      <c r="J801" t="s">
        <v>65</v>
      </c>
      <c r="K801" t="s">
        <v>66</v>
      </c>
      <c r="L801">
        <v>18</v>
      </c>
      <c r="M801">
        <v>8</v>
      </c>
      <c r="N801">
        <v>168</v>
      </c>
      <c r="O801">
        <v>6278</v>
      </c>
      <c r="P801" t="s">
        <v>253</v>
      </c>
      <c r="Q801" s="1">
        <v>45786.607563078702</v>
      </c>
      <c r="R801">
        <v>114.907</v>
      </c>
      <c r="S801">
        <v>41.304000000000002</v>
      </c>
      <c r="T801">
        <v>2.782</v>
      </c>
      <c r="U801">
        <v>12728</v>
      </c>
      <c r="V801">
        <v>30</v>
      </c>
      <c r="W801">
        <v>3984</v>
      </c>
      <c r="X801">
        <v>2361</v>
      </c>
      <c r="Y801">
        <v>1</v>
      </c>
      <c r="Z801">
        <v>28</v>
      </c>
      <c r="AA801">
        <v>4</v>
      </c>
      <c r="AB801">
        <v>686</v>
      </c>
      <c r="AC801">
        <v>103</v>
      </c>
      <c r="AD801">
        <v>32.5</v>
      </c>
      <c r="AE801">
        <v>47.471324000000003</v>
      </c>
      <c r="AF801">
        <v>70.2</v>
      </c>
      <c r="AG801">
        <v>7.9</v>
      </c>
      <c r="AH801">
        <v>10.4</v>
      </c>
      <c r="AI801">
        <v>8.3000000000000007</v>
      </c>
      <c r="AJ801">
        <v>3.1</v>
      </c>
      <c r="AK801">
        <v>0.1</v>
      </c>
      <c r="AL801">
        <v>0</v>
      </c>
      <c r="AM801">
        <v>2.44</v>
      </c>
      <c r="AN801">
        <v>51.426000000000002</v>
      </c>
      <c r="AO801">
        <v>0.23599999999999999</v>
      </c>
      <c r="AP801">
        <v>31.300999999999998</v>
      </c>
      <c r="AQ801">
        <v>0.2</v>
      </c>
      <c r="AR801">
        <v>0.87</v>
      </c>
      <c r="AS801">
        <v>24.367999999999999</v>
      </c>
      <c r="AT801">
        <v>148.59</v>
      </c>
      <c r="AU801">
        <v>16.722000000000001</v>
      </c>
      <c r="AV801">
        <v>22.013000000000002</v>
      </c>
      <c r="AW801">
        <v>17.568000000000001</v>
      </c>
      <c r="AX801">
        <v>6.5620000000000003</v>
      </c>
      <c r="AY801">
        <v>0.21199999999999999</v>
      </c>
      <c r="AZ801">
        <v>0</v>
      </c>
      <c r="BA801">
        <v>1135</v>
      </c>
      <c r="BB801">
        <v>0</v>
      </c>
      <c r="BC801" t="s">
        <v>74</v>
      </c>
      <c r="BD801">
        <v>0</v>
      </c>
      <c r="BE801" t="s">
        <v>68</v>
      </c>
      <c r="BF801" t="s">
        <v>75</v>
      </c>
      <c r="BG801">
        <v>1.1399999999999999</v>
      </c>
      <c r="BH801">
        <v>0</v>
      </c>
      <c r="BI801" s="1">
        <v>45824.332168749999</v>
      </c>
      <c r="BJ801">
        <v>3.6</v>
      </c>
      <c r="BK801">
        <v>0.77280000000000004</v>
      </c>
      <c r="BL801" s="36">
        <f>HLOOKUP($A801,차량별코스!$E$1:$AZ$20,_xlfn.XLOOKUP(탕데이터!$I801,차량별코스!$D$2:$D$20,차량별코스!$A$2:$A$20),0)</f>
        <v>11</v>
      </c>
      <c r="BM801">
        <f t="shared" si="181"/>
        <v>1363.8029999999999</v>
      </c>
      <c r="BN801">
        <f t="shared" si="182"/>
        <v>418.34500000000003</v>
      </c>
      <c r="BO801">
        <f>IF(COUNTIFS($BL$2:$BL801,$BL801,$O$2:$O801,$O801,$G$2:$G801,$G801)=1,_xlfn.MAXIFS($BO$2:$BO800,$O$2:$O800,$O801,$G$2:$G800,$G801)+1,_xlfn.MAXIFS($BO$2:$BO800,$O$2:$O800,$O801,$G$2:$G800,$G801))</f>
        <v>6</v>
      </c>
      <c r="BP801">
        <f t="shared" si="183"/>
        <v>4921.0560000000005</v>
      </c>
      <c r="BQ801">
        <f t="shared" si="184"/>
        <v>1005.5120000000001</v>
      </c>
      <c r="BR801">
        <f t="shared" si="185"/>
        <v>1323.7120000000002</v>
      </c>
      <c r="BS801">
        <f t="shared" si="186"/>
        <v>1056.424</v>
      </c>
      <c r="BT801">
        <f t="shared" si="187"/>
        <v>394.56799999999998</v>
      </c>
      <c r="BU801">
        <f t="shared" si="188"/>
        <v>12.728</v>
      </c>
      <c r="BV801">
        <f t="shared" si="189"/>
        <v>0</v>
      </c>
      <c r="BW801">
        <f t="shared" si="190"/>
        <v>8714</v>
      </c>
      <c r="BX801">
        <f t="shared" si="191"/>
        <v>6278</v>
      </c>
      <c r="BY801" t="str">
        <f t="shared" si="192"/>
        <v>직행1</v>
      </c>
      <c r="BZ801">
        <f t="shared" si="193"/>
        <v>11</v>
      </c>
    </row>
    <row r="802" spans="1:78" x14ac:dyDescent="0.3">
      <c r="A802" s="32">
        <f t="shared" si="180"/>
        <v>45820</v>
      </c>
      <c r="B802" s="1">
        <v>45820.463113425925</v>
      </c>
      <c r="C802" t="s">
        <v>60</v>
      </c>
      <c r="D802" t="s">
        <v>60</v>
      </c>
      <c r="E802" t="s">
        <v>60</v>
      </c>
      <c r="F802" t="s">
        <v>61</v>
      </c>
      <c r="G802" t="s">
        <v>62</v>
      </c>
      <c r="H802" t="s">
        <v>63</v>
      </c>
      <c r="I802" t="s">
        <v>83</v>
      </c>
      <c r="J802" t="s">
        <v>65</v>
      </c>
      <c r="K802" t="s">
        <v>66</v>
      </c>
      <c r="L802">
        <v>18</v>
      </c>
      <c r="M802">
        <v>8</v>
      </c>
      <c r="N802">
        <v>168</v>
      </c>
      <c r="O802">
        <v>6278</v>
      </c>
      <c r="P802" t="s">
        <v>253</v>
      </c>
      <c r="Q802" s="1">
        <v>45786.607563078702</v>
      </c>
      <c r="R802">
        <v>36.572000000000003</v>
      </c>
      <c r="S802">
        <v>12.481999999999999</v>
      </c>
      <c r="T802">
        <v>2.93</v>
      </c>
      <c r="U802">
        <v>4047</v>
      </c>
      <c r="V802">
        <v>146</v>
      </c>
      <c r="W802">
        <v>1777</v>
      </c>
      <c r="X802">
        <v>811</v>
      </c>
      <c r="Y802">
        <v>0</v>
      </c>
      <c r="Z802">
        <v>2</v>
      </c>
      <c r="AA802">
        <v>2</v>
      </c>
      <c r="AB802">
        <v>777</v>
      </c>
      <c r="AC802">
        <v>108</v>
      </c>
      <c r="AD802">
        <v>32.53</v>
      </c>
      <c r="AE802">
        <v>61.986440000000002</v>
      </c>
      <c r="AF802">
        <v>94.2</v>
      </c>
      <c r="AG802">
        <v>1.1000000000000001</v>
      </c>
      <c r="AH802">
        <v>1.4</v>
      </c>
      <c r="AI802">
        <v>0.9</v>
      </c>
      <c r="AJ802">
        <v>2.1</v>
      </c>
      <c r="AK802">
        <v>0.4</v>
      </c>
      <c r="AL802">
        <v>0</v>
      </c>
      <c r="AM802">
        <v>2.57</v>
      </c>
      <c r="AN802">
        <v>65.403999999999996</v>
      </c>
      <c r="AO802">
        <v>3.6080000000000001</v>
      </c>
      <c r="AP802">
        <v>43.908999999999999</v>
      </c>
      <c r="AQ802">
        <v>0.219</v>
      </c>
      <c r="AR802">
        <v>0</v>
      </c>
      <c r="AS802">
        <v>5.4690000000000003</v>
      </c>
      <c r="AT802">
        <v>62.8</v>
      </c>
      <c r="AU802">
        <v>0.73299999999999998</v>
      </c>
      <c r="AV802">
        <v>0.93300000000000005</v>
      </c>
      <c r="AW802">
        <v>0.6</v>
      </c>
      <c r="AX802">
        <v>1.4</v>
      </c>
      <c r="AY802">
        <v>0.26700000000000002</v>
      </c>
      <c r="AZ802">
        <v>0</v>
      </c>
      <c r="BA802">
        <v>352</v>
      </c>
      <c r="BB802">
        <v>0</v>
      </c>
      <c r="BC802" t="s">
        <v>74</v>
      </c>
      <c r="BD802">
        <v>0</v>
      </c>
      <c r="BE802" t="s">
        <v>68</v>
      </c>
      <c r="BF802" t="s">
        <v>75</v>
      </c>
      <c r="BG802">
        <v>1.1399999999999999</v>
      </c>
      <c r="BH802">
        <v>0</v>
      </c>
      <c r="BI802" s="1">
        <v>45824.332168749999</v>
      </c>
      <c r="BJ802">
        <v>3.6</v>
      </c>
      <c r="BK802">
        <v>0.81389999999999996</v>
      </c>
      <c r="BL802" s="36">
        <f>HLOOKUP($A802,차량별코스!$E$1:$AZ$20,_xlfn.XLOOKUP(탕데이터!$I802,차량별코스!$D$2:$D$20,차량별코스!$A$2:$A$20),0)</f>
        <v>11</v>
      </c>
      <c r="BM802">
        <f t="shared" si="181"/>
        <v>1363.8029999999999</v>
      </c>
      <c r="BN802">
        <f t="shared" si="182"/>
        <v>418.34500000000003</v>
      </c>
      <c r="BO802">
        <f>IF(COUNTIFS($BL$2:$BL802,$BL802,$O$2:$O802,$O802,$G$2:$G802,$G802)=1,_xlfn.MAXIFS($BO$2:$BO801,$O$2:$O801,$O802,$G$2:$G801,$G802)+1,_xlfn.MAXIFS($BO$2:$BO801,$O$2:$O801,$O802,$G$2:$G801,$G802))</f>
        <v>6</v>
      </c>
      <c r="BP802">
        <f t="shared" si="183"/>
        <v>1889.2740000000003</v>
      </c>
      <c r="BQ802">
        <f t="shared" si="184"/>
        <v>44.517000000000003</v>
      </c>
      <c r="BR802">
        <f t="shared" si="185"/>
        <v>56.657999999999994</v>
      </c>
      <c r="BS802">
        <f t="shared" si="186"/>
        <v>36.423000000000002</v>
      </c>
      <c r="BT802">
        <f t="shared" si="187"/>
        <v>84.987000000000009</v>
      </c>
      <c r="BU802">
        <f t="shared" si="188"/>
        <v>16.187999999999999</v>
      </c>
      <c r="BV802">
        <f t="shared" si="189"/>
        <v>0</v>
      </c>
      <c r="BW802">
        <f t="shared" si="190"/>
        <v>2128.0470000000005</v>
      </c>
      <c r="BX802">
        <f t="shared" si="191"/>
        <v>6278</v>
      </c>
      <c r="BY802" t="str">
        <f t="shared" si="192"/>
        <v>직행1</v>
      </c>
      <c r="BZ802">
        <f t="shared" si="193"/>
        <v>11</v>
      </c>
    </row>
    <row r="803" spans="1:78" x14ac:dyDescent="0.3">
      <c r="A803" s="32">
        <f t="shared" si="180"/>
        <v>45820</v>
      </c>
      <c r="B803" s="1">
        <v>45820.53328703704</v>
      </c>
      <c r="C803" t="s">
        <v>60</v>
      </c>
      <c r="D803" t="s">
        <v>60</v>
      </c>
      <c r="E803" t="s">
        <v>60</v>
      </c>
      <c r="F803" t="s">
        <v>61</v>
      </c>
      <c r="G803" t="s">
        <v>62</v>
      </c>
      <c r="H803" t="s">
        <v>63</v>
      </c>
      <c r="I803" t="s">
        <v>83</v>
      </c>
      <c r="J803" t="s">
        <v>65</v>
      </c>
      <c r="K803" t="s">
        <v>66</v>
      </c>
      <c r="L803">
        <v>18</v>
      </c>
      <c r="M803">
        <v>8</v>
      </c>
      <c r="N803">
        <v>168</v>
      </c>
      <c r="O803">
        <v>6278</v>
      </c>
      <c r="P803" t="s">
        <v>253</v>
      </c>
      <c r="Q803" s="1">
        <v>45786.607563078702</v>
      </c>
      <c r="R803">
        <v>37.53</v>
      </c>
      <c r="S803">
        <v>12.15</v>
      </c>
      <c r="T803">
        <v>3.089</v>
      </c>
      <c r="U803">
        <v>3643</v>
      </c>
      <c r="V803">
        <v>203</v>
      </c>
      <c r="W803">
        <v>1059</v>
      </c>
      <c r="X803">
        <v>718</v>
      </c>
      <c r="Y803">
        <v>0</v>
      </c>
      <c r="Z803">
        <v>5</v>
      </c>
      <c r="AA803">
        <v>1</v>
      </c>
      <c r="AB803">
        <v>122</v>
      </c>
      <c r="AC803">
        <v>108</v>
      </c>
      <c r="AD803">
        <v>37.090000000000003</v>
      </c>
      <c r="AE803">
        <v>56.744129000000001</v>
      </c>
      <c r="AF803">
        <v>96.9</v>
      </c>
      <c r="AG803">
        <v>0.7</v>
      </c>
      <c r="AH803">
        <v>0.6</v>
      </c>
      <c r="AI803">
        <v>0.5</v>
      </c>
      <c r="AJ803">
        <v>1.2</v>
      </c>
      <c r="AK803">
        <v>0.2</v>
      </c>
      <c r="AL803">
        <v>0</v>
      </c>
      <c r="AM803">
        <v>2.71</v>
      </c>
      <c r="AN803">
        <v>55.731000000000002</v>
      </c>
      <c r="AO803">
        <v>5.5720000000000001</v>
      </c>
      <c r="AP803">
        <v>29.068999999999999</v>
      </c>
      <c r="AQ803">
        <v>0.187</v>
      </c>
      <c r="AR803">
        <v>0</v>
      </c>
      <c r="AS803">
        <v>13.323</v>
      </c>
      <c r="AT803">
        <v>58.14</v>
      </c>
      <c r="AU803">
        <v>0.42</v>
      </c>
      <c r="AV803">
        <v>0.36</v>
      </c>
      <c r="AW803">
        <v>0.3</v>
      </c>
      <c r="AX803">
        <v>0.72</v>
      </c>
      <c r="AY803">
        <v>0.12</v>
      </c>
      <c r="AZ803">
        <v>0</v>
      </c>
      <c r="BA803">
        <v>360</v>
      </c>
      <c r="BB803">
        <v>0</v>
      </c>
      <c r="BC803" t="s">
        <v>74</v>
      </c>
      <c r="BD803">
        <v>0</v>
      </c>
      <c r="BE803" t="s">
        <v>68</v>
      </c>
      <c r="BF803" t="s">
        <v>75</v>
      </c>
      <c r="BG803">
        <v>1.1399999999999999</v>
      </c>
      <c r="BH803">
        <v>0</v>
      </c>
      <c r="BI803" s="1">
        <v>45824.332168749999</v>
      </c>
      <c r="BJ803">
        <v>3.6</v>
      </c>
      <c r="BK803">
        <v>0.85799999999999998</v>
      </c>
      <c r="BL803" s="36">
        <f>HLOOKUP($A803,차량별코스!$E$1:$AZ$20,_xlfn.XLOOKUP(탕데이터!$I803,차량별코스!$D$2:$D$20,차량별코스!$A$2:$A$20),0)</f>
        <v>11</v>
      </c>
      <c r="BM803">
        <f t="shared" si="181"/>
        <v>1363.8029999999999</v>
      </c>
      <c r="BN803">
        <f t="shared" si="182"/>
        <v>418.34500000000003</v>
      </c>
      <c r="BO803">
        <f>IF(COUNTIFS($BL$2:$BL803,$BL803,$O$2:$O803,$O803,$G$2:$G803,$G803)=1,_xlfn.MAXIFS($BO$2:$BO802,$O$2:$O802,$O803,$G$2:$G802,$G803)+1,_xlfn.MAXIFS($BO$2:$BO802,$O$2:$O802,$O803,$G$2:$G802,$G803))</f>
        <v>6</v>
      </c>
      <c r="BP803">
        <f t="shared" si="183"/>
        <v>2268.0670000000005</v>
      </c>
      <c r="BQ803">
        <f t="shared" si="184"/>
        <v>25.500999999999998</v>
      </c>
      <c r="BR803">
        <f t="shared" si="185"/>
        <v>21.858000000000001</v>
      </c>
      <c r="BS803">
        <f t="shared" si="186"/>
        <v>18.215</v>
      </c>
      <c r="BT803">
        <f t="shared" si="187"/>
        <v>43.716000000000001</v>
      </c>
      <c r="BU803">
        <f t="shared" si="188"/>
        <v>7.2860000000000005</v>
      </c>
      <c r="BV803">
        <f t="shared" si="189"/>
        <v>0</v>
      </c>
      <c r="BW803">
        <f t="shared" si="190"/>
        <v>2384.6430000000009</v>
      </c>
      <c r="BX803">
        <f t="shared" si="191"/>
        <v>6278</v>
      </c>
      <c r="BY803" t="str">
        <f t="shared" si="192"/>
        <v>직행1</v>
      </c>
      <c r="BZ803">
        <f t="shared" si="193"/>
        <v>11</v>
      </c>
    </row>
    <row r="804" spans="1:78" x14ac:dyDescent="0.3">
      <c r="A804" s="32">
        <f t="shared" si="180"/>
        <v>45820</v>
      </c>
      <c r="B804" s="1">
        <v>45820.586712962962</v>
      </c>
      <c r="C804" t="s">
        <v>60</v>
      </c>
      <c r="D804" t="s">
        <v>60</v>
      </c>
      <c r="E804" t="s">
        <v>60</v>
      </c>
      <c r="F804" t="s">
        <v>61</v>
      </c>
      <c r="G804" t="s">
        <v>62</v>
      </c>
      <c r="H804" t="s">
        <v>63</v>
      </c>
      <c r="I804" t="s">
        <v>83</v>
      </c>
      <c r="J804" t="s">
        <v>65</v>
      </c>
      <c r="K804" t="s">
        <v>66</v>
      </c>
      <c r="L804">
        <v>18</v>
      </c>
      <c r="M804">
        <v>8</v>
      </c>
      <c r="N804">
        <v>168</v>
      </c>
      <c r="O804">
        <v>6278</v>
      </c>
      <c r="P804" t="s">
        <v>253</v>
      </c>
      <c r="Q804" s="1">
        <v>45786.607563078702</v>
      </c>
      <c r="R804">
        <v>113.354</v>
      </c>
      <c r="S804">
        <v>41.597999999999999</v>
      </c>
      <c r="T804">
        <v>2.7250000000000001</v>
      </c>
      <c r="U804">
        <v>11404</v>
      </c>
      <c r="V804">
        <v>28</v>
      </c>
      <c r="W804">
        <v>2836</v>
      </c>
      <c r="X804">
        <v>2521</v>
      </c>
      <c r="Y804">
        <v>0</v>
      </c>
      <c r="Z804">
        <v>24</v>
      </c>
      <c r="AA804">
        <v>1</v>
      </c>
      <c r="AB804">
        <v>233</v>
      </c>
      <c r="AC804">
        <v>108</v>
      </c>
      <c r="AD804">
        <v>35.78</v>
      </c>
      <c r="AE804">
        <v>47.783870999999998</v>
      </c>
      <c r="AF804">
        <v>80.400000000000006</v>
      </c>
      <c r="AG804">
        <v>5.5</v>
      </c>
      <c r="AH804">
        <v>6.9</v>
      </c>
      <c r="AI804">
        <v>4.5</v>
      </c>
      <c r="AJ804">
        <v>2.5</v>
      </c>
      <c r="AK804">
        <v>0.2</v>
      </c>
      <c r="AL804">
        <v>0</v>
      </c>
      <c r="AM804">
        <v>2.39</v>
      </c>
      <c r="AN804">
        <v>53.091000000000001</v>
      </c>
      <c r="AO804">
        <v>0.246</v>
      </c>
      <c r="AP804">
        <v>24.867999999999999</v>
      </c>
      <c r="AQ804">
        <v>0.221</v>
      </c>
      <c r="AR804">
        <v>0</v>
      </c>
      <c r="AS804">
        <v>21.172999999999998</v>
      </c>
      <c r="AT804">
        <v>152.76</v>
      </c>
      <c r="AU804">
        <v>10.45</v>
      </c>
      <c r="AV804">
        <v>13.11</v>
      </c>
      <c r="AW804">
        <v>8.5500000000000007</v>
      </c>
      <c r="AX804">
        <v>4.75</v>
      </c>
      <c r="AY804">
        <v>0.38</v>
      </c>
      <c r="AZ804">
        <v>0</v>
      </c>
      <c r="BA804">
        <v>1123</v>
      </c>
      <c r="BB804">
        <v>0</v>
      </c>
      <c r="BC804" t="s">
        <v>74</v>
      </c>
      <c r="BD804">
        <v>0</v>
      </c>
      <c r="BE804" t="s">
        <v>68</v>
      </c>
      <c r="BF804" t="s">
        <v>75</v>
      </c>
      <c r="BG804">
        <v>1.1399999999999999</v>
      </c>
      <c r="BH804">
        <v>0</v>
      </c>
      <c r="BI804" s="1">
        <v>45824.332168749999</v>
      </c>
      <c r="BJ804">
        <v>3.6</v>
      </c>
      <c r="BK804">
        <v>0.75690000000000002</v>
      </c>
      <c r="BL804" s="36">
        <f>HLOOKUP($A804,차량별코스!$E$1:$AZ$20,_xlfn.XLOOKUP(탕데이터!$I804,차량별코스!$D$2:$D$20,차량별코스!$A$2:$A$20),0)</f>
        <v>11</v>
      </c>
      <c r="BM804">
        <f t="shared" si="181"/>
        <v>1363.8029999999999</v>
      </c>
      <c r="BN804">
        <f t="shared" si="182"/>
        <v>418.34500000000003</v>
      </c>
      <c r="BO804">
        <f>IF(COUNTIFS($BL$2:$BL804,$BL804,$O$2:$O804,$O804,$G$2:$G804,$G804)=1,_xlfn.MAXIFS($BO$2:$BO803,$O$2:$O803,$O804,$G$2:$G803,$G804)+1,_xlfn.MAXIFS($BO$2:$BO803,$O$2:$O803,$O804,$G$2:$G803,$G804))</f>
        <v>6</v>
      </c>
      <c r="BP804">
        <f t="shared" si="183"/>
        <v>6304.8160000000007</v>
      </c>
      <c r="BQ804">
        <f t="shared" si="184"/>
        <v>627.22</v>
      </c>
      <c r="BR804">
        <f t="shared" si="185"/>
        <v>786.87600000000009</v>
      </c>
      <c r="BS804">
        <f t="shared" si="186"/>
        <v>513.17999999999995</v>
      </c>
      <c r="BT804">
        <f t="shared" si="187"/>
        <v>285.10000000000002</v>
      </c>
      <c r="BU804">
        <f t="shared" si="188"/>
        <v>22.808</v>
      </c>
      <c r="BV804">
        <f t="shared" si="189"/>
        <v>0</v>
      </c>
      <c r="BW804">
        <f t="shared" si="190"/>
        <v>8540.0000000000018</v>
      </c>
      <c r="BX804">
        <f t="shared" si="191"/>
        <v>6278</v>
      </c>
      <c r="BY804" t="str">
        <f t="shared" si="192"/>
        <v>직행1</v>
      </c>
      <c r="BZ804">
        <f t="shared" si="193"/>
        <v>11</v>
      </c>
    </row>
    <row r="805" spans="1:78" x14ac:dyDescent="0.3">
      <c r="A805" s="32">
        <f t="shared" si="180"/>
        <v>45820</v>
      </c>
      <c r="B805" s="1">
        <v>45820.79215277778</v>
      </c>
      <c r="C805" t="s">
        <v>60</v>
      </c>
      <c r="D805" t="s">
        <v>60</v>
      </c>
      <c r="E805" t="s">
        <v>60</v>
      </c>
      <c r="F805" t="s">
        <v>61</v>
      </c>
      <c r="G805" t="s">
        <v>62</v>
      </c>
      <c r="H805" t="s">
        <v>63</v>
      </c>
      <c r="I805" t="s">
        <v>83</v>
      </c>
      <c r="J805" t="s">
        <v>65</v>
      </c>
      <c r="K805" t="s">
        <v>66</v>
      </c>
      <c r="L805">
        <v>18</v>
      </c>
      <c r="M805">
        <v>8</v>
      </c>
      <c r="N805">
        <v>168</v>
      </c>
      <c r="O805">
        <v>6278</v>
      </c>
      <c r="P805" t="s">
        <v>253</v>
      </c>
      <c r="Q805" s="1">
        <v>45786.607563078702</v>
      </c>
      <c r="R805">
        <v>115.982</v>
      </c>
      <c r="S805">
        <v>37.680999999999997</v>
      </c>
      <c r="T805">
        <v>3.0779999999999998</v>
      </c>
      <c r="U805">
        <v>11907</v>
      </c>
      <c r="V805">
        <v>234</v>
      </c>
      <c r="W805">
        <v>2905</v>
      </c>
      <c r="X805">
        <v>2802</v>
      </c>
      <c r="Y805">
        <v>0</v>
      </c>
      <c r="Z805">
        <v>44</v>
      </c>
      <c r="AA805">
        <v>2</v>
      </c>
      <c r="AB805">
        <v>313</v>
      </c>
      <c r="AC805">
        <v>99</v>
      </c>
      <c r="AD805">
        <v>35.07</v>
      </c>
      <c r="AE805">
        <v>47.620337999999997</v>
      </c>
      <c r="AF805">
        <v>78.3</v>
      </c>
      <c r="AG805">
        <v>5.4</v>
      </c>
      <c r="AH805">
        <v>8.4</v>
      </c>
      <c r="AI805">
        <v>6.1</v>
      </c>
      <c r="AJ805">
        <v>1.8</v>
      </c>
      <c r="AK805">
        <v>0</v>
      </c>
      <c r="AL805">
        <v>0</v>
      </c>
      <c r="AM805">
        <v>2.7</v>
      </c>
      <c r="AN805">
        <v>45.962000000000003</v>
      </c>
      <c r="AO805">
        <v>1.9650000000000001</v>
      </c>
      <c r="AP805">
        <v>24.396999999999998</v>
      </c>
      <c r="AQ805">
        <v>0.24099999999999999</v>
      </c>
      <c r="AR805">
        <v>0</v>
      </c>
      <c r="AS805">
        <v>37.936999999999998</v>
      </c>
      <c r="AT805">
        <v>155.29499999999999</v>
      </c>
      <c r="AU805">
        <v>10.71</v>
      </c>
      <c r="AV805">
        <v>16.66</v>
      </c>
      <c r="AW805">
        <v>12.098000000000001</v>
      </c>
      <c r="AX805">
        <v>3.57</v>
      </c>
      <c r="AY805">
        <v>0</v>
      </c>
      <c r="AZ805">
        <v>0</v>
      </c>
      <c r="BA805">
        <v>1152</v>
      </c>
      <c r="BB805">
        <v>0</v>
      </c>
      <c r="BC805" t="s">
        <v>74</v>
      </c>
      <c r="BD805">
        <v>0</v>
      </c>
      <c r="BE805" t="s">
        <v>68</v>
      </c>
      <c r="BF805" t="s">
        <v>75</v>
      </c>
      <c r="BG805">
        <v>1.1399999999999999</v>
      </c>
      <c r="BH805">
        <v>0</v>
      </c>
      <c r="BI805" s="1">
        <v>45824.332168749999</v>
      </c>
      <c r="BJ805">
        <v>3.6</v>
      </c>
      <c r="BK805">
        <v>0.85499999999999998</v>
      </c>
      <c r="BL805" s="36">
        <f>HLOOKUP($A805,차량별코스!$E$1:$AZ$20,_xlfn.XLOOKUP(탕데이터!$I805,차량별코스!$D$2:$D$20,차량별코스!$A$2:$A$20),0)</f>
        <v>11</v>
      </c>
      <c r="BM805">
        <f t="shared" si="181"/>
        <v>1363.8029999999999</v>
      </c>
      <c r="BN805">
        <f t="shared" si="182"/>
        <v>418.34500000000003</v>
      </c>
      <c r="BO805">
        <f>IF(COUNTIFS($BL$2:$BL805,$BL805,$O$2:$O805,$O805,$G$2:$G805,$G805)=1,_xlfn.MAXIFS($BO$2:$BO804,$O$2:$O804,$O805,$G$2:$G804,$G805)+1,_xlfn.MAXIFS($BO$2:$BO804,$O$2:$O804,$O805,$G$2:$G804,$G805))</f>
        <v>6</v>
      </c>
      <c r="BP805">
        <f t="shared" si="183"/>
        <v>6184.1809999999987</v>
      </c>
      <c r="BQ805">
        <f t="shared" si="184"/>
        <v>642.97800000000007</v>
      </c>
      <c r="BR805">
        <f t="shared" si="185"/>
        <v>1000.1880000000001</v>
      </c>
      <c r="BS805">
        <f t="shared" si="186"/>
        <v>726.327</v>
      </c>
      <c r="BT805">
        <f t="shared" si="187"/>
        <v>214.32600000000002</v>
      </c>
      <c r="BU805">
        <f t="shared" si="188"/>
        <v>0</v>
      </c>
      <c r="BV805">
        <f t="shared" si="189"/>
        <v>0</v>
      </c>
      <c r="BW805">
        <f t="shared" si="190"/>
        <v>8768</v>
      </c>
      <c r="BX805">
        <f t="shared" si="191"/>
        <v>6278</v>
      </c>
      <c r="BY805" t="str">
        <f t="shared" si="192"/>
        <v>직행1</v>
      </c>
      <c r="BZ805">
        <f t="shared" si="193"/>
        <v>11</v>
      </c>
    </row>
    <row r="806" spans="1:78" x14ac:dyDescent="0.3">
      <c r="A806" s="32">
        <f t="shared" si="180"/>
        <v>45821</v>
      </c>
      <c r="B806" s="1">
        <v>45821.31790509259</v>
      </c>
      <c r="C806" t="s">
        <v>60</v>
      </c>
      <c r="D806" t="s">
        <v>60</v>
      </c>
      <c r="E806" t="s">
        <v>60</v>
      </c>
      <c r="F806" t="s">
        <v>61</v>
      </c>
      <c r="G806" t="s">
        <v>62</v>
      </c>
      <c r="H806" t="s">
        <v>63</v>
      </c>
      <c r="I806" t="s">
        <v>83</v>
      </c>
      <c r="J806" t="s">
        <v>65</v>
      </c>
      <c r="K806" t="s">
        <v>66</v>
      </c>
      <c r="L806">
        <v>18</v>
      </c>
      <c r="M806">
        <v>8</v>
      </c>
      <c r="N806">
        <v>168</v>
      </c>
      <c r="O806">
        <v>6278</v>
      </c>
      <c r="P806" t="s">
        <v>253</v>
      </c>
      <c r="Q806" s="1">
        <v>45786.607563078702</v>
      </c>
      <c r="R806">
        <v>60.125999999999998</v>
      </c>
      <c r="S806">
        <v>20.443999999999999</v>
      </c>
      <c r="T806">
        <v>2.9409999999999998</v>
      </c>
      <c r="U806">
        <v>6446</v>
      </c>
      <c r="V806">
        <v>105</v>
      </c>
      <c r="W806">
        <v>1852</v>
      </c>
      <c r="X806">
        <v>1414</v>
      </c>
      <c r="Y806">
        <v>0</v>
      </c>
      <c r="Z806">
        <v>12</v>
      </c>
      <c r="AA806">
        <v>1</v>
      </c>
      <c r="AB806">
        <v>316</v>
      </c>
      <c r="AC806">
        <v>102</v>
      </c>
      <c r="AD806">
        <v>33.58</v>
      </c>
      <c r="AE806">
        <v>48.218646</v>
      </c>
      <c r="AF806">
        <v>94</v>
      </c>
      <c r="AG806">
        <v>1.8</v>
      </c>
      <c r="AH806">
        <v>1.7</v>
      </c>
      <c r="AI806">
        <v>1.4</v>
      </c>
      <c r="AJ806">
        <v>1.1000000000000001</v>
      </c>
      <c r="AK806">
        <v>0</v>
      </c>
      <c r="AL806">
        <v>0</v>
      </c>
      <c r="AM806">
        <v>2.58</v>
      </c>
      <c r="AN806">
        <v>49.002000000000002</v>
      </c>
      <c r="AO806">
        <v>1.629</v>
      </c>
      <c r="AP806">
        <v>28.731000000000002</v>
      </c>
      <c r="AQ806">
        <v>0.23300000000000001</v>
      </c>
      <c r="AR806">
        <v>0</v>
      </c>
      <c r="AS806">
        <v>19.957999999999998</v>
      </c>
      <c r="AT806">
        <v>100.267</v>
      </c>
      <c r="AU806">
        <v>1.92</v>
      </c>
      <c r="AV806">
        <v>1.8129999999999999</v>
      </c>
      <c r="AW806">
        <v>1.4930000000000001</v>
      </c>
      <c r="AX806">
        <v>1.173</v>
      </c>
      <c r="AY806">
        <v>0</v>
      </c>
      <c r="AZ806">
        <v>0</v>
      </c>
      <c r="BA806">
        <v>590</v>
      </c>
      <c r="BB806">
        <v>0</v>
      </c>
      <c r="BC806" t="s">
        <v>74</v>
      </c>
      <c r="BD806">
        <v>0</v>
      </c>
      <c r="BE806" t="s">
        <v>68</v>
      </c>
      <c r="BF806" t="s">
        <v>75</v>
      </c>
      <c r="BG806">
        <v>1.1399999999999999</v>
      </c>
      <c r="BH806">
        <v>0</v>
      </c>
      <c r="BI806" s="1">
        <v>45824.332168749999</v>
      </c>
      <c r="BJ806">
        <v>3.6</v>
      </c>
      <c r="BK806">
        <v>0.81689999999999996</v>
      </c>
      <c r="BL806" s="36">
        <f>HLOOKUP($A806,차량별코스!$E$1:$AZ$20,_xlfn.XLOOKUP(탕데이터!$I806,차량별코스!$D$2:$D$20,차량별코스!$A$2:$A$20),0)</f>
        <v>1</v>
      </c>
      <c r="BM806">
        <f t="shared" si="181"/>
        <v>1363.8029999999999</v>
      </c>
      <c r="BN806">
        <f t="shared" si="182"/>
        <v>334.04200000000003</v>
      </c>
      <c r="BO806">
        <f>IF(COUNTIFS($BL$2:$BL806,$BL806,$O$2:$O806,$O806,$G$2:$G806,$G806)=1,_xlfn.MAXIFS($BO$2:$BO805,$O$2:$O805,$O806,$G$2:$G805,$G806)+1,_xlfn.MAXIFS($BO$2:$BO805,$O$2:$O805,$O806,$G$2:$G805,$G806))</f>
        <v>7</v>
      </c>
      <c r="BP806">
        <f t="shared" si="183"/>
        <v>4102.24</v>
      </c>
      <c r="BQ806">
        <f t="shared" si="184"/>
        <v>116.02800000000002</v>
      </c>
      <c r="BR806">
        <f t="shared" si="185"/>
        <v>109.58200000000001</v>
      </c>
      <c r="BS806">
        <f t="shared" si="186"/>
        <v>90.243999999999986</v>
      </c>
      <c r="BT806">
        <f t="shared" si="187"/>
        <v>70.906000000000006</v>
      </c>
      <c r="BU806">
        <f t="shared" si="188"/>
        <v>0</v>
      </c>
      <c r="BV806">
        <f t="shared" si="189"/>
        <v>0</v>
      </c>
      <c r="BW806">
        <f t="shared" si="190"/>
        <v>4489</v>
      </c>
      <c r="BX806">
        <f t="shared" si="191"/>
        <v>6278</v>
      </c>
      <c r="BY806" t="str">
        <f t="shared" si="192"/>
        <v>직행1</v>
      </c>
      <c r="BZ806">
        <f t="shared" si="193"/>
        <v>1</v>
      </c>
    </row>
    <row r="807" spans="1:78" x14ac:dyDescent="0.3">
      <c r="A807" s="32">
        <f t="shared" ref="A807:A870" si="194">DATE(YEAR(B807),MONTH(B807),DAY(B807))</f>
        <v>45821</v>
      </c>
      <c r="B807" s="1">
        <v>45821.457905092589</v>
      </c>
      <c r="C807" t="s">
        <v>60</v>
      </c>
      <c r="D807" t="s">
        <v>60</v>
      </c>
      <c r="E807" t="s">
        <v>60</v>
      </c>
      <c r="F807" t="s">
        <v>61</v>
      </c>
      <c r="G807" t="s">
        <v>62</v>
      </c>
      <c r="H807" t="s">
        <v>63</v>
      </c>
      <c r="I807" t="s">
        <v>83</v>
      </c>
      <c r="J807" t="s">
        <v>65</v>
      </c>
      <c r="K807" t="s">
        <v>66</v>
      </c>
      <c r="L807">
        <v>18</v>
      </c>
      <c r="M807">
        <v>8</v>
      </c>
      <c r="N807">
        <v>168</v>
      </c>
      <c r="O807">
        <v>6278</v>
      </c>
      <c r="P807" t="s">
        <v>253</v>
      </c>
      <c r="Q807" s="1">
        <v>45786.607563078702</v>
      </c>
      <c r="R807">
        <v>67.67</v>
      </c>
      <c r="S807">
        <v>26.268999999999998</v>
      </c>
      <c r="T807">
        <v>2.5760000000000001</v>
      </c>
      <c r="U807">
        <v>8301</v>
      </c>
      <c r="V807">
        <v>49</v>
      </c>
      <c r="W807">
        <v>2767</v>
      </c>
      <c r="X807">
        <v>1340</v>
      </c>
      <c r="Y807">
        <v>0</v>
      </c>
      <c r="Z807">
        <v>26</v>
      </c>
      <c r="AA807">
        <v>3</v>
      </c>
      <c r="AB807">
        <v>426</v>
      </c>
      <c r="AC807">
        <v>101</v>
      </c>
      <c r="AD807">
        <v>29.35</v>
      </c>
      <c r="AE807">
        <v>44.414223</v>
      </c>
      <c r="AF807">
        <v>52.3</v>
      </c>
      <c r="AG807">
        <v>12.8</v>
      </c>
      <c r="AH807">
        <v>18.8</v>
      </c>
      <c r="AI807">
        <v>12.8</v>
      </c>
      <c r="AJ807">
        <v>3.2</v>
      </c>
      <c r="AK807">
        <v>0.1</v>
      </c>
      <c r="AL807">
        <v>0</v>
      </c>
      <c r="AM807">
        <v>2.2599999999999998</v>
      </c>
      <c r="AN807">
        <v>52.023000000000003</v>
      </c>
      <c r="AO807">
        <v>0.59</v>
      </c>
      <c r="AP807">
        <v>33.332999999999998</v>
      </c>
      <c r="AQ807">
        <v>0.192</v>
      </c>
      <c r="AR807">
        <v>0</v>
      </c>
      <c r="AS807">
        <v>38.421999999999997</v>
      </c>
      <c r="AT807">
        <v>72.347999999999999</v>
      </c>
      <c r="AU807">
        <v>17.707000000000001</v>
      </c>
      <c r="AV807">
        <v>26.007000000000001</v>
      </c>
      <c r="AW807">
        <v>17.707000000000001</v>
      </c>
      <c r="AX807">
        <v>4.4269999999999996</v>
      </c>
      <c r="AY807">
        <v>0.13800000000000001</v>
      </c>
      <c r="AZ807">
        <v>0</v>
      </c>
      <c r="BA807">
        <v>666</v>
      </c>
      <c r="BB807">
        <v>0</v>
      </c>
      <c r="BC807" t="s">
        <v>74</v>
      </c>
      <c r="BD807">
        <v>0</v>
      </c>
      <c r="BE807" t="s">
        <v>68</v>
      </c>
      <c r="BF807" t="s">
        <v>75</v>
      </c>
      <c r="BG807">
        <v>1.1399999999999999</v>
      </c>
      <c r="BH807">
        <v>0</v>
      </c>
      <c r="BI807" s="1">
        <v>45824.332168749999</v>
      </c>
      <c r="BJ807">
        <v>3.6</v>
      </c>
      <c r="BK807">
        <v>0.71560000000000001</v>
      </c>
      <c r="BL807" s="36">
        <f>HLOOKUP($A807,차량별코스!$E$1:$AZ$20,_xlfn.XLOOKUP(탕데이터!$I807,차량별코스!$D$2:$D$20,차량별코스!$A$2:$A$20),0)</f>
        <v>1</v>
      </c>
      <c r="BM807">
        <f t="shared" si="181"/>
        <v>1363.8029999999999</v>
      </c>
      <c r="BN807">
        <f t="shared" si="182"/>
        <v>334.04200000000003</v>
      </c>
      <c r="BO807">
        <f>IF(COUNTIFS($BL$2:$BL807,$BL807,$O$2:$O807,$O807,$G$2:$G807,$G807)=1,_xlfn.MAXIFS($BO$2:$BO806,$O$2:$O806,$O807,$G$2:$G806,$G807)+1,_xlfn.MAXIFS($BO$2:$BO806,$O$2:$O806,$O807,$G$2:$G806,$G807))</f>
        <v>7</v>
      </c>
      <c r="BP807">
        <f t="shared" si="183"/>
        <v>1525.4229999999998</v>
      </c>
      <c r="BQ807">
        <f t="shared" si="184"/>
        <v>1062.528</v>
      </c>
      <c r="BR807">
        <f t="shared" si="185"/>
        <v>1560.588</v>
      </c>
      <c r="BS807">
        <f t="shared" si="186"/>
        <v>1062.528</v>
      </c>
      <c r="BT807">
        <f t="shared" si="187"/>
        <v>265.63200000000001</v>
      </c>
      <c r="BU807">
        <f t="shared" si="188"/>
        <v>8.3010000000000002</v>
      </c>
      <c r="BV807">
        <f t="shared" si="189"/>
        <v>0</v>
      </c>
      <c r="BW807">
        <f t="shared" si="190"/>
        <v>5485</v>
      </c>
      <c r="BX807">
        <f t="shared" si="191"/>
        <v>6278</v>
      </c>
      <c r="BY807" t="str">
        <f t="shared" si="192"/>
        <v>직행1</v>
      </c>
      <c r="BZ807">
        <f t="shared" si="193"/>
        <v>1</v>
      </c>
    </row>
    <row r="808" spans="1:78" x14ac:dyDescent="0.3">
      <c r="A808" s="32">
        <f t="shared" si="194"/>
        <v>45821</v>
      </c>
      <c r="B808" s="1">
        <v>45821.60292824074</v>
      </c>
      <c r="C808" t="s">
        <v>60</v>
      </c>
      <c r="D808" t="s">
        <v>60</v>
      </c>
      <c r="E808" t="s">
        <v>60</v>
      </c>
      <c r="F808" t="s">
        <v>61</v>
      </c>
      <c r="G808" t="s">
        <v>62</v>
      </c>
      <c r="H808" t="s">
        <v>63</v>
      </c>
      <c r="I808" t="s">
        <v>83</v>
      </c>
      <c r="J808" t="s">
        <v>65</v>
      </c>
      <c r="K808" t="s">
        <v>66</v>
      </c>
      <c r="L808">
        <v>18</v>
      </c>
      <c r="M808">
        <v>8</v>
      </c>
      <c r="N808">
        <v>168</v>
      </c>
      <c r="O808">
        <v>6278</v>
      </c>
      <c r="P808" t="s">
        <v>253</v>
      </c>
      <c r="Q808" s="1">
        <v>45786.607563078702</v>
      </c>
      <c r="R808">
        <v>101.55200000000001</v>
      </c>
      <c r="S808">
        <v>37.267000000000003</v>
      </c>
      <c r="T808">
        <v>2.7250000000000001</v>
      </c>
      <c r="U808">
        <v>11751</v>
      </c>
      <c r="V808">
        <v>29</v>
      </c>
      <c r="W808">
        <v>4073</v>
      </c>
      <c r="X808">
        <v>2522</v>
      </c>
      <c r="Y808">
        <v>0</v>
      </c>
      <c r="Z808">
        <v>27</v>
      </c>
      <c r="AA808">
        <v>2</v>
      </c>
      <c r="AB808">
        <v>1780</v>
      </c>
      <c r="AC808">
        <v>104</v>
      </c>
      <c r="AD808">
        <v>31.11</v>
      </c>
      <c r="AE808">
        <v>47.795406</v>
      </c>
      <c r="AF808">
        <v>78.5</v>
      </c>
      <c r="AG808">
        <v>5.4</v>
      </c>
      <c r="AH808">
        <v>8.1</v>
      </c>
      <c r="AI808">
        <v>6.5</v>
      </c>
      <c r="AJ808">
        <v>1.4</v>
      </c>
      <c r="AK808">
        <v>0.1</v>
      </c>
      <c r="AL808">
        <v>0</v>
      </c>
      <c r="AM808">
        <v>2.39</v>
      </c>
      <c r="AN808">
        <v>52.914999999999999</v>
      </c>
      <c r="AO808">
        <v>0.247</v>
      </c>
      <c r="AP808">
        <v>34.661000000000001</v>
      </c>
      <c r="AQ808">
        <v>0.246</v>
      </c>
      <c r="AR808">
        <v>0</v>
      </c>
      <c r="AS808">
        <v>26.587</v>
      </c>
      <c r="AT808">
        <v>153.07499999999999</v>
      </c>
      <c r="AU808">
        <v>10.53</v>
      </c>
      <c r="AV808">
        <v>15.795</v>
      </c>
      <c r="AW808">
        <v>12.675000000000001</v>
      </c>
      <c r="AX808">
        <v>2.73</v>
      </c>
      <c r="AY808">
        <v>0.19500000000000001</v>
      </c>
      <c r="AZ808">
        <v>0</v>
      </c>
      <c r="BA808">
        <v>995</v>
      </c>
      <c r="BB808">
        <v>0</v>
      </c>
      <c r="BC808" t="s">
        <v>74</v>
      </c>
      <c r="BD808">
        <v>0</v>
      </c>
      <c r="BE808" t="s">
        <v>68</v>
      </c>
      <c r="BF808" t="s">
        <v>75</v>
      </c>
      <c r="BG808">
        <v>1.1399999999999999</v>
      </c>
      <c r="BH808">
        <v>0</v>
      </c>
      <c r="BI808" s="1">
        <v>45824.332168749999</v>
      </c>
      <c r="BJ808">
        <v>3.6</v>
      </c>
      <c r="BK808">
        <v>0.75690000000000002</v>
      </c>
      <c r="BL808" s="36">
        <f>HLOOKUP($A808,차량별코스!$E$1:$AZ$20,_xlfn.XLOOKUP(탕데이터!$I808,차량별코스!$D$2:$D$20,차량별코스!$A$2:$A$20),0)</f>
        <v>1</v>
      </c>
      <c r="BM808">
        <f t="shared" si="181"/>
        <v>1363.8029999999999</v>
      </c>
      <c r="BN808">
        <f t="shared" si="182"/>
        <v>334.04200000000003</v>
      </c>
      <c r="BO808">
        <f>IF(COUNTIFS($BL$2:$BL808,$BL808,$O$2:$O808,$O808,$G$2:$G808,$G808)=1,_xlfn.MAXIFS($BO$2:$BO807,$O$2:$O807,$O808,$G$2:$G807,$G808)+1,_xlfn.MAXIFS($BO$2:$BO807,$O$2:$O807,$O808,$G$2:$G807,$G808))</f>
        <v>7</v>
      </c>
      <c r="BP808">
        <f t="shared" si="183"/>
        <v>5122.5349999999999</v>
      </c>
      <c r="BQ808">
        <f t="shared" si="184"/>
        <v>634.55400000000009</v>
      </c>
      <c r="BR808">
        <f t="shared" si="185"/>
        <v>951.83100000000002</v>
      </c>
      <c r="BS808">
        <f t="shared" si="186"/>
        <v>763.81500000000005</v>
      </c>
      <c r="BT808">
        <f t="shared" si="187"/>
        <v>164.51399999999998</v>
      </c>
      <c r="BU808">
        <f t="shared" si="188"/>
        <v>11.750999999999999</v>
      </c>
      <c r="BV808">
        <f t="shared" si="189"/>
        <v>0</v>
      </c>
      <c r="BW808">
        <f t="shared" si="190"/>
        <v>7649.0000000000009</v>
      </c>
      <c r="BX808">
        <f t="shared" si="191"/>
        <v>6278</v>
      </c>
      <c r="BY808" t="str">
        <f t="shared" si="192"/>
        <v>직행1</v>
      </c>
      <c r="BZ808">
        <f t="shared" si="193"/>
        <v>1</v>
      </c>
    </row>
    <row r="809" spans="1:78" x14ac:dyDescent="0.3">
      <c r="A809" s="32">
        <f t="shared" si="194"/>
        <v>45821</v>
      </c>
      <c r="B809" s="1">
        <v>45821.752013888887</v>
      </c>
      <c r="C809" t="s">
        <v>60</v>
      </c>
      <c r="D809" t="s">
        <v>60</v>
      </c>
      <c r="E809" t="s">
        <v>60</v>
      </c>
      <c r="F809" t="s">
        <v>61</v>
      </c>
      <c r="G809" t="s">
        <v>62</v>
      </c>
      <c r="H809" t="s">
        <v>63</v>
      </c>
      <c r="I809" t="s">
        <v>83</v>
      </c>
      <c r="J809" t="s">
        <v>65</v>
      </c>
      <c r="K809" t="s">
        <v>66</v>
      </c>
      <c r="L809">
        <v>18</v>
      </c>
      <c r="M809">
        <v>8</v>
      </c>
      <c r="N809">
        <v>168</v>
      </c>
      <c r="O809">
        <v>6278</v>
      </c>
      <c r="P809" t="s">
        <v>253</v>
      </c>
      <c r="Q809" s="1">
        <v>45786.607563078702</v>
      </c>
      <c r="R809">
        <v>104.694</v>
      </c>
      <c r="S809">
        <v>32.332999999999998</v>
      </c>
      <c r="T809">
        <v>3.238</v>
      </c>
      <c r="U809">
        <v>10472</v>
      </c>
      <c r="V809">
        <v>386</v>
      </c>
      <c r="W809">
        <v>1662</v>
      </c>
      <c r="X809">
        <v>2113</v>
      </c>
      <c r="Y809">
        <v>0</v>
      </c>
      <c r="Z809">
        <v>7</v>
      </c>
      <c r="AA809">
        <v>0</v>
      </c>
      <c r="AB809">
        <v>0</v>
      </c>
      <c r="AC809">
        <v>93</v>
      </c>
      <c r="AD809">
        <v>35.99</v>
      </c>
      <c r="AE809">
        <v>44.741025</v>
      </c>
      <c r="AF809">
        <v>26.5</v>
      </c>
      <c r="AG809">
        <v>22.1</v>
      </c>
      <c r="AH809">
        <v>27.8</v>
      </c>
      <c r="AI809">
        <v>21.6</v>
      </c>
      <c r="AJ809">
        <v>2</v>
      </c>
      <c r="AK809">
        <v>0</v>
      </c>
      <c r="AL809">
        <v>0</v>
      </c>
      <c r="AM809">
        <v>2.84</v>
      </c>
      <c r="AN809">
        <v>40.238</v>
      </c>
      <c r="AO809">
        <v>3.6859999999999999</v>
      </c>
      <c r="AP809">
        <v>15.871</v>
      </c>
      <c r="AQ809">
        <v>0.20100000000000001</v>
      </c>
      <c r="AR809">
        <v>0</v>
      </c>
      <c r="AS809">
        <v>6.6859999999999999</v>
      </c>
      <c r="AT809">
        <v>45.933</v>
      </c>
      <c r="AU809">
        <v>38.307000000000002</v>
      </c>
      <c r="AV809">
        <v>48.186999999999998</v>
      </c>
      <c r="AW809">
        <v>37.44</v>
      </c>
      <c r="AX809">
        <v>3.4670000000000001</v>
      </c>
      <c r="AY809">
        <v>0</v>
      </c>
      <c r="AZ809">
        <v>0</v>
      </c>
      <c r="BA809">
        <v>1025</v>
      </c>
      <c r="BB809">
        <v>0</v>
      </c>
      <c r="BC809" t="s">
        <v>74</v>
      </c>
      <c r="BD809">
        <v>0</v>
      </c>
      <c r="BE809" t="s">
        <v>68</v>
      </c>
      <c r="BF809" t="s">
        <v>75</v>
      </c>
      <c r="BG809">
        <v>1.1399999999999999</v>
      </c>
      <c r="BH809">
        <v>0</v>
      </c>
      <c r="BI809" s="1">
        <v>45824.332168749999</v>
      </c>
      <c r="BJ809">
        <v>3.6</v>
      </c>
      <c r="BK809">
        <v>0.89939999999999998</v>
      </c>
      <c r="BL809" s="36">
        <f>HLOOKUP($A809,차량별코스!$E$1:$AZ$20,_xlfn.XLOOKUP(탕데이터!$I809,차량별코스!$D$2:$D$20,차량별코스!$A$2:$A$20),0)</f>
        <v>1</v>
      </c>
      <c r="BM809">
        <f t="shared" si="181"/>
        <v>1363.8029999999999</v>
      </c>
      <c r="BN809">
        <f t="shared" si="182"/>
        <v>334.04200000000003</v>
      </c>
      <c r="BO809">
        <f>IF(COUNTIFS($BL$2:$BL809,$BL809,$O$2:$O809,$O809,$G$2:$G809,$G809)=1,_xlfn.MAXIFS($BO$2:$BO808,$O$2:$O808,$O809,$G$2:$G808,$G809)+1,_xlfn.MAXIFS($BO$2:$BO808,$O$2:$O808,$O809,$G$2:$G808,$G809))</f>
        <v>7</v>
      </c>
      <c r="BP809">
        <f t="shared" si="183"/>
        <v>727.07999999999993</v>
      </c>
      <c r="BQ809">
        <f t="shared" si="184"/>
        <v>2314.3119999999999</v>
      </c>
      <c r="BR809">
        <f t="shared" si="185"/>
        <v>2911.2160000000003</v>
      </c>
      <c r="BS809">
        <f t="shared" si="186"/>
        <v>2261.9520000000002</v>
      </c>
      <c r="BT809">
        <f t="shared" si="187"/>
        <v>209.44</v>
      </c>
      <c r="BU809">
        <f t="shared" si="188"/>
        <v>0</v>
      </c>
      <c r="BV809">
        <f t="shared" si="189"/>
        <v>0</v>
      </c>
      <c r="BW809">
        <f t="shared" si="190"/>
        <v>8424.0000000000018</v>
      </c>
      <c r="BX809">
        <f t="shared" si="191"/>
        <v>6278</v>
      </c>
      <c r="BY809" t="str">
        <f t="shared" si="192"/>
        <v>직행1</v>
      </c>
      <c r="BZ809">
        <f t="shared" si="193"/>
        <v>1</v>
      </c>
    </row>
    <row r="810" spans="1:78" x14ac:dyDescent="0.3">
      <c r="A810" s="32">
        <f t="shared" si="194"/>
        <v>45822</v>
      </c>
      <c r="B810" s="1">
        <v>45822.3044212963</v>
      </c>
      <c r="C810" t="s">
        <v>60</v>
      </c>
      <c r="D810" t="s">
        <v>60</v>
      </c>
      <c r="E810" t="s">
        <v>60</v>
      </c>
      <c r="F810" t="s">
        <v>61</v>
      </c>
      <c r="G810" t="s">
        <v>62</v>
      </c>
      <c r="H810" t="s">
        <v>63</v>
      </c>
      <c r="I810" t="s">
        <v>83</v>
      </c>
      <c r="J810" t="s">
        <v>65</v>
      </c>
      <c r="K810" t="s">
        <v>66</v>
      </c>
      <c r="L810">
        <v>18</v>
      </c>
      <c r="M810">
        <v>8</v>
      </c>
      <c r="N810">
        <v>168</v>
      </c>
      <c r="O810">
        <v>4257</v>
      </c>
      <c r="P810" t="s">
        <v>251</v>
      </c>
      <c r="Q810" s="1">
        <v>45786.607561539349</v>
      </c>
      <c r="R810">
        <v>39.576999999999998</v>
      </c>
      <c r="S810">
        <v>12.718</v>
      </c>
      <c r="T810">
        <v>3.1120000000000001</v>
      </c>
      <c r="U810">
        <v>4466</v>
      </c>
      <c r="V810">
        <v>102</v>
      </c>
      <c r="W810">
        <v>1182</v>
      </c>
      <c r="X810">
        <v>1274</v>
      </c>
      <c r="Y810">
        <v>1</v>
      </c>
      <c r="Z810">
        <v>20</v>
      </c>
      <c r="AA810">
        <v>0</v>
      </c>
      <c r="AB810">
        <v>0</v>
      </c>
      <c r="AC810">
        <v>95</v>
      </c>
      <c r="AD810">
        <v>31.9</v>
      </c>
      <c r="AE810">
        <v>44.775984000000001</v>
      </c>
      <c r="AF810">
        <v>93.7</v>
      </c>
      <c r="AG810">
        <v>1.7</v>
      </c>
      <c r="AH810">
        <v>2.2999999999999998</v>
      </c>
      <c r="AI810">
        <v>1.9</v>
      </c>
      <c r="AJ810">
        <v>0.5</v>
      </c>
      <c r="AK810">
        <v>0</v>
      </c>
      <c r="AL810">
        <v>0</v>
      </c>
      <c r="AM810">
        <v>2.73</v>
      </c>
      <c r="AN810">
        <v>42.122999999999998</v>
      </c>
      <c r="AO810">
        <v>2.2839999999999998</v>
      </c>
      <c r="AP810">
        <v>26.466999999999999</v>
      </c>
      <c r="AQ810">
        <v>0.30299999999999999</v>
      </c>
      <c r="AR810">
        <v>2.5270000000000001</v>
      </c>
      <c r="AS810">
        <v>50.533999999999999</v>
      </c>
      <c r="AT810">
        <v>68.712999999999994</v>
      </c>
      <c r="AU810">
        <v>1.2470000000000001</v>
      </c>
      <c r="AV810">
        <v>1.6870000000000001</v>
      </c>
      <c r="AW810">
        <v>1.393</v>
      </c>
      <c r="AX810">
        <v>0.36699999999999999</v>
      </c>
      <c r="AY810">
        <v>0</v>
      </c>
      <c r="AZ810">
        <v>0</v>
      </c>
      <c r="BA810">
        <v>383</v>
      </c>
      <c r="BB810">
        <v>0</v>
      </c>
      <c r="BC810" t="s">
        <v>74</v>
      </c>
      <c r="BD810">
        <v>0</v>
      </c>
      <c r="BE810" t="s">
        <v>68</v>
      </c>
      <c r="BF810" t="s">
        <v>75</v>
      </c>
      <c r="BG810">
        <v>1.1399999999999999</v>
      </c>
      <c r="BH810">
        <v>0</v>
      </c>
      <c r="BI810" s="1">
        <v>45824.332168749999</v>
      </c>
      <c r="BJ810">
        <v>3.6</v>
      </c>
      <c r="BK810">
        <v>0.86439999999999995</v>
      </c>
      <c r="BL810" s="36">
        <f>HLOOKUP($A810,차량별코스!$E$1:$AZ$20,_xlfn.XLOOKUP(탕데이터!$I810,차량별코스!$D$2:$D$20,차량별코스!$A$2:$A$20),0)</f>
        <v>2</v>
      </c>
      <c r="BM810">
        <f t="shared" si="181"/>
        <v>2220.7720000000004</v>
      </c>
      <c r="BN810">
        <f t="shared" si="182"/>
        <v>347.16</v>
      </c>
      <c r="BO810">
        <f>IF(COUNTIFS($BL$2:$BL810,$BL810,$O$2:$O810,$O810,$G$2:$G810,$G810)=1,_xlfn.MAXIFS($BO$2:$BO809,$O$2:$O809,$O810,$G$2:$G809,$G810)+1,_xlfn.MAXIFS($BO$2:$BO809,$O$2:$O809,$O810,$G$2:$G809,$G810))</f>
        <v>6</v>
      </c>
      <c r="BP810">
        <f t="shared" si="183"/>
        <v>2900.6419999999998</v>
      </c>
      <c r="BQ810">
        <f t="shared" si="184"/>
        <v>75.922000000000011</v>
      </c>
      <c r="BR810">
        <f t="shared" si="185"/>
        <v>102.718</v>
      </c>
      <c r="BS810">
        <f t="shared" si="186"/>
        <v>84.853999999999999</v>
      </c>
      <c r="BT810">
        <f t="shared" si="187"/>
        <v>22.330000000000002</v>
      </c>
      <c r="BU810">
        <f t="shared" si="188"/>
        <v>0</v>
      </c>
      <c r="BV810">
        <f t="shared" si="189"/>
        <v>0</v>
      </c>
      <c r="BW810">
        <f t="shared" si="190"/>
        <v>3186.4659999999994</v>
      </c>
      <c r="BX810">
        <f t="shared" si="191"/>
        <v>4257</v>
      </c>
      <c r="BY810" t="str">
        <f t="shared" si="192"/>
        <v>직행1</v>
      </c>
      <c r="BZ810">
        <f t="shared" si="193"/>
        <v>2</v>
      </c>
    </row>
    <row r="811" spans="1:78" x14ac:dyDescent="0.3">
      <c r="A811" s="32">
        <f t="shared" si="194"/>
        <v>45822</v>
      </c>
      <c r="B811" s="1">
        <v>45822.359224537038</v>
      </c>
      <c r="C811" t="s">
        <v>60</v>
      </c>
      <c r="D811" t="s">
        <v>60</v>
      </c>
      <c r="E811" t="s">
        <v>60</v>
      </c>
      <c r="F811" t="s">
        <v>61</v>
      </c>
      <c r="G811" t="s">
        <v>62</v>
      </c>
      <c r="H811" t="s">
        <v>63</v>
      </c>
      <c r="I811" t="s">
        <v>83</v>
      </c>
      <c r="J811" t="s">
        <v>65</v>
      </c>
      <c r="K811" t="s">
        <v>66</v>
      </c>
      <c r="L811">
        <v>18</v>
      </c>
      <c r="M811">
        <v>8</v>
      </c>
      <c r="N811">
        <v>168</v>
      </c>
      <c r="O811">
        <v>4257</v>
      </c>
      <c r="P811" t="s">
        <v>251</v>
      </c>
      <c r="Q811" s="1">
        <v>45786.607561539349</v>
      </c>
      <c r="R811">
        <v>32.319000000000003</v>
      </c>
      <c r="S811">
        <v>9.6760000000000002</v>
      </c>
      <c r="T811">
        <v>3.34</v>
      </c>
      <c r="U811">
        <v>2593</v>
      </c>
      <c r="V811">
        <v>27</v>
      </c>
      <c r="W811">
        <v>141</v>
      </c>
      <c r="X811">
        <v>1127</v>
      </c>
      <c r="Y811">
        <v>0</v>
      </c>
      <c r="Z811">
        <v>9</v>
      </c>
      <c r="AA811">
        <v>0</v>
      </c>
      <c r="AB811">
        <v>0</v>
      </c>
      <c r="AC811">
        <v>99</v>
      </c>
      <c r="AD811">
        <v>44.87</v>
      </c>
      <c r="AE811">
        <v>47.978729000000001</v>
      </c>
      <c r="AF811">
        <v>87.8</v>
      </c>
      <c r="AG811">
        <v>3.4</v>
      </c>
      <c r="AH811">
        <v>3.1</v>
      </c>
      <c r="AI811">
        <v>4.8</v>
      </c>
      <c r="AJ811">
        <v>0.8</v>
      </c>
      <c r="AK811">
        <v>0</v>
      </c>
      <c r="AL811">
        <v>0</v>
      </c>
      <c r="AM811">
        <v>2.93</v>
      </c>
      <c r="AN811">
        <v>42.186999999999998</v>
      </c>
      <c r="AO811">
        <v>1.0409999999999999</v>
      </c>
      <c r="AP811">
        <v>5.4379999999999997</v>
      </c>
      <c r="AQ811">
        <v>0.34</v>
      </c>
      <c r="AR811">
        <v>0</v>
      </c>
      <c r="AS811">
        <v>27.847000000000001</v>
      </c>
      <c r="AT811">
        <v>36.582999999999998</v>
      </c>
      <c r="AU811">
        <v>1.417</v>
      </c>
      <c r="AV811">
        <v>1.292</v>
      </c>
      <c r="AW811">
        <v>2</v>
      </c>
      <c r="AX811">
        <v>0.33300000000000002</v>
      </c>
      <c r="AY811">
        <v>0</v>
      </c>
      <c r="AZ811">
        <v>0</v>
      </c>
      <c r="BA811">
        <v>317</v>
      </c>
      <c r="BB811">
        <v>0</v>
      </c>
      <c r="BC811" t="s">
        <v>74</v>
      </c>
      <c r="BD811">
        <v>0</v>
      </c>
      <c r="BE811" t="s">
        <v>68</v>
      </c>
      <c r="BF811" t="s">
        <v>75</v>
      </c>
      <c r="BG811">
        <v>1.1399999999999999</v>
      </c>
      <c r="BH811">
        <v>0</v>
      </c>
      <c r="BI811" s="1">
        <v>45824.332168749999</v>
      </c>
      <c r="BJ811">
        <v>3.6</v>
      </c>
      <c r="BK811">
        <v>0.92779999999999996</v>
      </c>
      <c r="BL811" s="36">
        <f>HLOOKUP($A811,차량별코스!$E$1:$AZ$20,_xlfn.XLOOKUP(탕데이터!$I811,차량별코스!$D$2:$D$20,차량별코스!$A$2:$A$20),0)</f>
        <v>2</v>
      </c>
      <c r="BM811">
        <f t="shared" si="181"/>
        <v>2220.7720000000004</v>
      </c>
      <c r="BN811">
        <f t="shared" si="182"/>
        <v>347.16</v>
      </c>
      <c r="BO811">
        <f>IF(COUNTIFS($BL$2:$BL811,$BL811,$O$2:$O811,$O811,$G$2:$G811,$G811)=1,_xlfn.MAXIFS($BO$2:$BO810,$O$2:$O810,$O811,$G$2:$G810,$G811)+1,_xlfn.MAXIFS($BO$2:$BO810,$O$2:$O810,$O811,$G$2:$G810,$G811))</f>
        <v>6</v>
      </c>
      <c r="BP811">
        <f t="shared" si="183"/>
        <v>2108.654</v>
      </c>
      <c r="BQ811">
        <f t="shared" si="184"/>
        <v>88.162000000000006</v>
      </c>
      <c r="BR811">
        <f t="shared" si="185"/>
        <v>80.382999999999996</v>
      </c>
      <c r="BS811">
        <f t="shared" si="186"/>
        <v>124.464</v>
      </c>
      <c r="BT811">
        <f t="shared" si="187"/>
        <v>20.744</v>
      </c>
      <c r="BU811">
        <f t="shared" si="188"/>
        <v>0</v>
      </c>
      <c r="BV811">
        <f t="shared" si="189"/>
        <v>0</v>
      </c>
      <c r="BW811">
        <f t="shared" si="190"/>
        <v>2422.4069999999997</v>
      </c>
      <c r="BX811">
        <f t="shared" si="191"/>
        <v>4257</v>
      </c>
      <c r="BY811" t="str">
        <f t="shared" si="192"/>
        <v>직행1</v>
      </c>
      <c r="BZ811">
        <f t="shared" si="193"/>
        <v>2</v>
      </c>
    </row>
    <row r="812" spans="1:78" x14ac:dyDescent="0.3">
      <c r="A812" s="32">
        <f t="shared" si="194"/>
        <v>45822</v>
      </c>
      <c r="B812" s="1">
        <v>45822.396782407406</v>
      </c>
      <c r="C812" t="s">
        <v>60</v>
      </c>
      <c r="D812" t="s">
        <v>60</v>
      </c>
      <c r="E812" t="s">
        <v>60</v>
      </c>
      <c r="F812" t="s">
        <v>61</v>
      </c>
      <c r="G812" t="s">
        <v>62</v>
      </c>
      <c r="H812" t="s">
        <v>63</v>
      </c>
      <c r="I812" t="s">
        <v>83</v>
      </c>
      <c r="J812" t="s">
        <v>65</v>
      </c>
      <c r="K812" t="s">
        <v>66</v>
      </c>
      <c r="L812">
        <v>18</v>
      </c>
      <c r="M812">
        <v>8</v>
      </c>
      <c r="N812">
        <v>168</v>
      </c>
      <c r="O812">
        <v>4257</v>
      </c>
      <c r="P812" t="s">
        <v>251</v>
      </c>
      <c r="Q812" s="1">
        <v>45786.607561539349</v>
      </c>
      <c r="R812">
        <v>25.419</v>
      </c>
      <c r="S812">
        <v>6.5389999999999997</v>
      </c>
      <c r="T812">
        <v>3.887</v>
      </c>
      <c r="U812">
        <v>2367</v>
      </c>
      <c r="V812">
        <v>31</v>
      </c>
      <c r="W812">
        <v>261</v>
      </c>
      <c r="X812">
        <v>943</v>
      </c>
      <c r="Y812">
        <v>0</v>
      </c>
      <c r="Z812">
        <v>5</v>
      </c>
      <c r="AA812">
        <v>0</v>
      </c>
      <c r="AB812">
        <v>0</v>
      </c>
      <c r="AC812">
        <v>85</v>
      </c>
      <c r="AD812">
        <v>38.659999999999997</v>
      </c>
      <c r="AE812">
        <v>44.100425000000001</v>
      </c>
      <c r="AF812">
        <v>88.9</v>
      </c>
      <c r="AG812">
        <v>4.3</v>
      </c>
      <c r="AH812">
        <v>3.4</v>
      </c>
      <c r="AI812">
        <v>3.1</v>
      </c>
      <c r="AJ812">
        <v>0.3</v>
      </c>
      <c r="AK812">
        <v>0</v>
      </c>
      <c r="AL812">
        <v>0</v>
      </c>
      <c r="AM812">
        <v>3.41</v>
      </c>
      <c r="AN812">
        <v>31.785</v>
      </c>
      <c r="AO812">
        <v>1.31</v>
      </c>
      <c r="AP812">
        <v>11.026999999999999</v>
      </c>
      <c r="AQ812">
        <v>0.35399999999999998</v>
      </c>
      <c r="AR812">
        <v>0</v>
      </c>
      <c r="AS812">
        <v>19.670000000000002</v>
      </c>
      <c r="AT812">
        <v>34.078000000000003</v>
      </c>
      <c r="AU812">
        <v>1.6479999999999999</v>
      </c>
      <c r="AV812">
        <v>1.3029999999999999</v>
      </c>
      <c r="AW812">
        <v>1.1879999999999999</v>
      </c>
      <c r="AX812">
        <v>0.115</v>
      </c>
      <c r="AY812">
        <v>0</v>
      </c>
      <c r="AZ812">
        <v>0</v>
      </c>
      <c r="BA812">
        <v>234</v>
      </c>
      <c r="BB812">
        <v>0</v>
      </c>
      <c r="BC812" t="s">
        <v>74</v>
      </c>
      <c r="BD812">
        <v>0</v>
      </c>
      <c r="BE812" t="s">
        <v>68</v>
      </c>
      <c r="BF812" t="s">
        <v>75</v>
      </c>
      <c r="BG812">
        <v>1.1399999999999999</v>
      </c>
      <c r="BH812">
        <v>0</v>
      </c>
      <c r="BI812" s="1">
        <v>45824.332168749999</v>
      </c>
      <c r="BJ812">
        <v>3.6</v>
      </c>
      <c r="BK812">
        <v>1.0798000000000001</v>
      </c>
      <c r="BL812" s="36">
        <f>HLOOKUP($A812,차량별코스!$E$1:$AZ$20,_xlfn.XLOOKUP(탕데이터!$I812,차량별코스!$D$2:$D$20,차량별코스!$A$2:$A$20),0)</f>
        <v>2</v>
      </c>
      <c r="BM812">
        <f t="shared" si="181"/>
        <v>2220.7720000000004</v>
      </c>
      <c r="BN812">
        <f t="shared" si="182"/>
        <v>347.16</v>
      </c>
      <c r="BO812">
        <f>IF(COUNTIFS($BL$2:$BL812,$BL812,$O$2:$O812,$O812,$G$2:$G812,$G812)=1,_xlfn.MAXIFS($BO$2:$BO811,$O$2:$O811,$O812,$G$2:$G811,$G812)+1,_xlfn.MAXIFS($BO$2:$BO811,$O$2:$O811,$O812,$G$2:$G811,$G812))</f>
        <v>6</v>
      </c>
      <c r="BP812">
        <f t="shared" si="183"/>
        <v>1812.2629999999999</v>
      </c>
      <c r="BQ812">
        <f t="shared" si="184"/>
        <v>101.78099999999999</v>
      </c>
      <c r="BR812">
        <f t="shared" si="185"/>
        <v>80.478000000000009</v>
      </c>
      <c r="BS812">
        <f t="shared" si="186"/>
        <v>73.376999999999995</v>
      </c>
      <c r="BT812">
        <f t="shared" si="187"/>
        <v>7.101</v>
      </c>
      <c r="BU812">
        <f t="shared" si="188"/>
        <v>0</v>
      </c>
      <c r="BV812">
        <f t="shared" si="189"/>
        <v>0</v>
      </c>
      <c r="BW812">
        <f t="shared" si="190"/>
        <v>2075</v>
      </c>
      <c r="BX812">
        <f t="shared" si="191"/>
        <v>4257</v>
      </c>
      <c r="BY812" t="str">
        <f t="shared" si="192"/>
        <v>직행1</v>
      </c>
      <c r="BZ812">
        <f t="shared" si="193"/>
        <v>2</v>
      </c>
    </row>
    <row r="813" spans="1:78" x14ac:dyDescent="0.3">
      <c r="A813" s="32">
        <f t="shared" si="194"/>
        <v>45822</v>
      </c>
      <c r="B813" s="1">
        <v>45822.493460648147</v>
      </c>
      <c r="C813" t="s">
        <v>60</v>
      </c>
      <c r="D813" t="s">
        <v>60</v>
      </c>
      <c r="E813" t="s">
        <v>60</v>
      </c>
      <c r="F813" t="s">
        <v>61</v>
      </c>
      <c r="G813" t="s">
        <v>62</v>
      </c>
      <c r="H813" t="s">
        <v>63</v>
      </c>
      <c r="I813" t="s">
        <v>83</v>
      </c>
      <c r="J813" t="s">
        <v>65</v>
      </c>
      <c r="K813" t="s">
        <v>66</v>
      </c>
      <c r="L813">
        <v>18</v>
      </c>
      <c r="M813">
        <v>8</v>
      </c>
      <c r="N813">
        <v>168</v>
      </c>
      <c r="O813">
        <v>4257</v>
      </c>
      <c r="P813" t="s">
        <v>251</v>
      </c>
      <c r="Q813" s="1">
        <v>45786.607561539349</v>
      </c>
      <c r="R813">
        <v>97.144000000000005</v>
      </c>
      <c r="S813">
        <v>35.21</v>
      </c>
      <c r="T813">
        <v>2.7589999999999999</v>
      </c>
      <c r="U813">
        <v>10595</v>
      </c>
      <c r="V813">
        <v>147</v>
      </c>
      <c r="W813">
        <v>2737</v>
      </c>
      <c r="X813">
        <v>3049</v>
      </c>
      <c r="Y813">
        <v>2</v>
      </c>
      <c r="Z813">
        <v>35</v>
      </c>
      <c r="AA813">
        <v>1</v>
      </c>
      <c r="AB813">
        <v>131</v>
      </c>
      <c r="AC813">
        <v>100</v>
      </c>
      <c r="AD813">
        <v>33.01</v>
      </c>
      <c r="AE813">
        <v>45.353172000000001</v>
      </c>
      <c r="AF813">
        <v>87.5</v>
      </c>
      <c r="AG813">
        <v>3.6</v>
      </c>
      <c r="AH813">
        <v>4.5999999999999996</v>
      </c>
      <c r="AI813">
        <v>3.2</v>
      </c>
      <c r="AJ813">
        <v>1.1000000000000001</v>
      </c>
      <c r="AK813">
        <v>0</v>
      </c>
      <c r="AL813">
        <v>0</v>
      </c>
      <c r="AM813">
        <v>2.42</v>
      </c>
      <c r="AN813">
        <v>49.334000000000003</v>
      </c>
      <c r="AO813">
        <v>1.387</v>
      </c>
      <c r="AP813">
        <v>25.832999999999998</v>
      </c>
      <c r="AQ813">
        <v>0.309</v>
      </c>
      <c r="AR813">
        <v>2.0590000000000002</v>
      </c>
      <c r="AS813">
        <v>36.029000000000003</v>
      </c>
      <c r="AT813">
        <v>153.125</v>
      </c>
      <c r="AU813">
        <v>6.3</v>
      </c>
      <c r="AV813">
        <v>8.0500000000000007</v>
      </c>
      <c r="AW813">
        <v>5.6</v>
      </c>
      <c r="AX813">
        <v>1.925</v>
      </c>
      <c r="AY813">
        <v>0</v>
      </c>
      <c r="AZ813">
        <v>0</v>
      </c>
      <c r="BA813">
        <v>955</v>
      </c>
      <c r="BB813">
        <v>0</v>
      </c>
      <c r="BC813" t="s">
        <v>74</v>
      </c>
      <c r="BD813">
        <v>0</v>
      </c>
      <c r="BE813" t="s">
        <v>68</v>
      </c>
      <c r="BF813" t="s">
        <v>75</v>
      </c>
      <c r="BG813">
        <v>1.1399999999999999</v>
      </c>
      <c r="BH813">
        <v>0</v>
      </c>
      <c r="BI813" s="1">
        <v>45824.332168749999</v>
      </c>
      <c r="BJ813">
        <v>3.6</v>
      </c>
      <c r="BK813">
        <v>0.76639999999999997</v>
      </c>
      <c r="BL813" s="36">
        <f>HLOOKUP($A813,차량별코스!$E$1:$AZ$20,_xlfn.XLOOKUP(탕데이터!$I813,차량별코스!$D$2:$D$20,차량별코스!$A$2:$A$20),0)</f>
        <v>2</v>
      </c>
      <c r="BM813">
        <f t="shared" si="181"/>
        <v>2220.7720000000004</v>
      </c>
      <c r="BN813">
        <f t="shared" si="182"/>
        <v>347.16</v>
      </c>
      <c r="BO813">
        <f>IF(COUNTIFS($BL$2:$BL813,$BL813,$O$2:$O813,$O813,$G$2:$G813,$G813)=1,_xlfn.MAXIFS($BO$2:$BO812,$O$2:$O812,$O813,$G$2:$G812,$G813)+1,_xlfn.MAXIFS($BO$2:$BO812,$O$2:$O812,$O813,$G$2:$G812,$G813))</f>
        <v>6</v>
      </c>
      <c r="BP813">
        <f t="shared" si="183"/>
        <v>6386.625</v>
      </c>
      <c r="BQ813">
        <f t="shared" si="184"/>
        <v>381.42000000000007</v>
      </c>
      <c r="BR813">
        <f t="shared" si="185"/>
        <v>487.37</v>
      </c>
      <c r="BS813">
        <f t="shared" si="186"/>
        <v>339.04</v>
      </c>
      <c r="BT813">
        <f t="shared" si="187"/>
        <v>116.54500000000002</v>
      </c>
      <c r="BU813">
        <f t="shared" si="188"/>
        <v>0</v>
      </c>
      <c r="BV813">
        <f t="shared" si="189"/>
        <v>0</v>
      </c>
      <c r="BW813">
        <f t="shared" si="190"/>
        <v>7711</v>
      </c>
      <c r="BX813">
        <f t="shared" si="191"/>
        <v>4257</v>
      </c>
      <c r="BY813" t="str">
        <f t="shared" si="192"/>
        <v>직행1</v>
      </c>
      <c r="BZ813">
        <f t="shared" si="193"/>
        <v>2</v>
      </c>
    </row>
    <row r="814" spans="1:78" x14ac:dyDescent="0.3">
      <c r="A814" s="32">
        <f t="shared" si="194"/>
        <v>45822</v>
      </c>
      <c r="B814" s="1">
        <v>45822.651458333334</v>
      </c>
      <c r="C814" t="s">
        <v>60</v>
      </c>
      <c r="D814" t="s">
        <v>60</v>
      </c>
      <c r="E814" t="s">
        <v>60</v>
      </c>
      <c r="F814" t="s">
        <v>61</v>
      </c>
      <c r="G814" t="s">
        <v>62</v>
      </c>
      <c r="H814" t="s">
        <v>63</v>
      </c>
      <c r="I814" t="s">
        <v>83</v>
      </c>
      <c r="J814" t="s">
        <v>65</v>
      </c>
      <c r="K814" t="s">
        <v>66</v>
      </c>
      <c r="L814">
        <v>18</v>
      </c>
      <c r="M814">
        <v>8</v>
      </c>
      <c r="N814">
        <v>168</v>
      </c>
      <c r="O814">
        <v>4257</v>
      </c>
      <c r="P814" t="s">
        <v>251</v>
      </c>
      <c r="Q814" s="1">
        <v>45786.607561539349</v>
      </c>
      <c r="R814">
        <v>123.307</v>
      </c>
      <c r="S814">
        <v>42.918999999999997</v>
      </c>
      <c r="T814">
        <v>2.8730000000000002</v>
      </c>
      <c r="U814">
        <v>12579</v>
      </c>
      <c r="V814">
        <v>126</v>
      </c>
      <c r="W814">
        <v>3792</v>
      </c>
      <c r="X814">
        <v>4857</v>
      </c>
      <c r="Y814">
        <v>1</v>
      </c>
      <c r="Z814">
        <v>35</v>
      </c>
      <c r="AA814">
        <v>3</v>
      </c>
      <c r="AB814">
        <v>472</v>
      </c>
      <c r="AC814">
        <v>108</v>
      </c>
      <c r="AD814">
        <v>35.29</v>
      </c>
      <c r="AE814">
        <v>51.253349</v>
      </c>
      <c r="AF814">
        <v>89.8</v>
      </c>
      <c r="AG814">
        <v>2.6</v>
      </c>
      <c r="AH814">
        <v>2.8</v>
      </c>
      <c r="AI814">
        <v>2.4</v>
      </c>
      <c r="AJ814">
        <v>2</v>
      </c>
      <c r="AK814">
        <v>0.3</v>
      </c>
      <c r="AL814">
        <v>0</v>
      </c>
      <c r="AM814">
        <v>2.52</v>
      </c>
      <c r="AN814">
        <v>54</v>
      </c>
      <c r="AO814">
        <v>1.002</v>
      </c>
      <c r="AP814">
        <v>30.145</v>
      </c>
      <c r="AQ814">
        <v>0.38900000000000001</v>
      </c>
      <c r="AR814">
        <v>0.81100000000000005</v>
      </c>
      <c r="AS814">
        <v>28.384</v>
      </c>
      <c r="AT814">
        <v>187.083</v>
      </c>
      <c r="AU814">
        <v>5.4169999999999998</v>
      </c>
      <c r="AV814">
        <v>5.8330000000000002</v>
      </c>
      <c r="AW814">
        <v>5</v>
      </c>
      <c r="AX814">
        <v>4.1669999999999998</v>
      </c>
      <c r="AY814">
        <v>0.625</v>
      </c>
      <c r="AZ814">
        <v>0</v>
      </c>
      <c r="BA814">
        <v>1211</v>
      </c>
      <c r="BB814">
        <v>0</v>
      </c>
      <c r="BC814" t="s">
        <v>74</v>
      </c>
      <c r="BD814">
        <v>0</v>
      </c>
      <c r="BE814" t="s">
        <v>68</v>
      </c>
      <c r="BF814" t="s">
        <v>75</v>
      </c>
      <c r="BG814">
        <v>1.1399999999999999</v>
      </c>
      <c r="BH814">
        <v>0</v>
      </c>
      <c r="BI814" s="1">
        <v>45824.332168749999</v>
      </c>
      <c r="BJ814">
        <v>3.6</v>
      </c>
      <c r="BK814">
        <v>0.79810000000000003</v>
      </c>
      <c r="BL814" s="36">
        <f>HLOOKUP($A814,차량별코스!$E$1:$AZ$20,_xlfn.XLOOKUP(탕데이터!$I814,차량별코스!$D$2:$D$20,차량별코스!$A$2:$A$20),0)</f>
        <v>2</v>
      </c>
      <c r="BM814">
        <f t="shared" si="181"/>
        <v>2220.7720000000004</v>
      </c>
      <c r="BN814">
        <f t="shared" si="182"/>
        <v>347.16</v>
      </c>
      <c r="BO814">
        <f>IF(COUNTIFS($BL$2:$BL814,$BL814,$O$2:$O814,$O814,$G$2:$G814,$G814)=1,_xlfn.MAXIFS($BO$2:$BO813,$O$2:$O813,$O814,$G$2:$G813,$G814)+1,_xlfn.MAXIFS($BO$2:$BO813,$O$2:$O813,$O814,$G$2:$G813,$G814))</f>
        <v>6</v>
      </c>
      <c r="BP814">
        <f t="shared" si="183"/>
        <v>7377.9420000000009</v>
      </c>
      <c r="BQ814">
        <f t="shared" si="184"/>
        <v>327.05400000000003</v>
      </c>
      <c r="BR814">
        <f t="shared" si="185"/>
        <v>352.21199999999999</v>
      </c>
      <c r="BS814">
        <f t="shared" si="186"/>
        <v>301.89600000000002</v>
      </c>
      <c r="BT814">
        <f t="shared" si="187"/>
        <v>251.58</v>
      </c>
      <c r="BU814">
        <f t="shared" si="188"/>
        <v>37.737000000000002</v>
      </c>
      <c r="BV814">
        <f t="shared" si="189"/>
        <v>0</v>
      </c>
      <c r="BW814">
        <f t="shared" si="190"/>
        <v>8648.4210000000003</v>
      </c>
      <c r="BX814">
        <f t="shared" si="191"/>
        <v>4257</v>
      </c>
      <c r="BY814" t="str">
        <f t="shared" si="192"/>
        <v>직행1</v>
      </c>
      <c r="BZ814">
        <f t="shared" si="193"/>
        <v>2</v>
      </c>
    </row>
    <row r="815" spans="1:78" x14ac:dyDescent="0.3">
      <c r="A815" s="32">
        <f t="shared" si="194"/>
        <v>45822</v>
      </c>
      <c r="B815" s="1">
        <v>45822.803935185184</v>
      </c>
      <c r="C815" t="s">
        <v>60</v>
      </c>
      <c r="D815" t="s">
        <v>60</v>
      </c>
      <c r="E815" t="s">
        <v>60</v>
      </c>
      <c r="F815" t="s">
        <v>61</v>
      </c>
      <c r="G815" t="s">
        <v>62</v>
      </c>
      <c r="H815" t="s">
        <v>63</v>
      </c>
      <c r="I815" t="s">
        <v>83</v>
      </c>
      <c r="J815" t="s">
        <v>65</v>
      </c>
      <c r="K815" t="s">
        <v>66</v>
      </c>
      <c r="L815">
        <v>18</v>
      </c>
      <c r="M815">
        <v>8</v>
      </c>
      <c r="N815">
        <v>168</v>
      </c>
      <c r="O815">
        <v>4257</v>
      </c>
      <c r="P815" t="s">
        <v>251</v>
      </c>
      <c r="Q815" s="1">
        <v>45786.607561539349</v>
      </c>
      <c r="R815">
        <v>29.393999999999998</v>
      </c>
      <c r="S815">
        <v>15.627000000000001</v>
      </c>
      <c r="T815">
        <v>1.881</v>
      </c>
      <c r="U815">
        <v>5071</v>
      </c>
      <c r="V815">
        <v>6</v>
      </c>
      <c r="W815">
        <v>2877</v>
      </c>
      <c r="X815">
        <v>1073</v>
      </c>
      <c r="Y815">
        <v>1</v>
      </c>
      <c r="Z815">
        <v>7</v>
      </c>
      <c r="AA815">
        <v>1</v>
      </c>
      <c r="AB815">
        <v>2444</v>
      </c>
      <c r="AC815">
        <v>94</v>
      </c>
      <c r="AD815">
        <v>20.87</v>
      </c>
      <c r="AE815">
        <v>48.362974000000001</v>
      </c>
      <c r="AF815">
        <v>94.3</v>
      </c>
      <c r="AG815">
        <v>1.4</v>
      </c>
      <c r="AH815">
        <v>1.9</v>
      </c>
      <c r="AI815">
        <v>2.1</v>
      </c>
      <c r="AJ815">
        <v>0.2</v>
      </c>
      <c r="AK815">
        <v>0</v>
      </c>
      <c r="AL815">
        <v>0</v>
      </c>
      <c r="AM815">
        <v>1.65</v>
      </c>
      <c r="AN815">
        <v>81.069999999999993</v>
      </c>
      <c r="AO815">
        <v>0.11799999999999999</v>
      </c>
      <c r="AP815">
        <v>56.734000000000002</v>
      </c>
      <c r="AQ815">
        <v>0.34</v>
      </c>
      <c r="AR815">
        <v>3.4020000000000001</v>
      </c>
      <c r="AS815">
        <v>23.814</v>
      </c>
      <c r="AT815">
        <v>78.582999999999998</v>
      </c>
      <c r="AU815">
        <v>1.167</v>
      </c>
      <c r="AV815">
        <v>1.583</v>
      </c>
      <c r="AW815">
        <v>1.75</v>
      </c>
      <c r="AX815">
        <v>0.16700000000000001</v>
      </c>
      <c r="AY815">
        <v>0</v>
      </c>
      <c r="AZ815">
        <v>0</v>
      </c>
      <c r="BA815">
        <v>291</v>
      </c>
      <c r="BB815">
        <v>0</v>
      </c>
      <c r="BC815" t="s">
        <v>74</v>
      </c>
      <c r="BD815">
        <v>0</v>
      </c>
      <c r="BE815" t="s">
        <v>68</v>
      </c>
      <c r="BF815" t="s">
        <v>75</v>
      </c>
      <c r="BG815">
        <v>1.1399999999999999</v>
      </c>
      <c r="BH815">
        <v>0</v>
      </c>
      <c r="BI815" s="1">
        <v>45824.332168749999</v>
      </c>
      <c r="BJ815">
        <v>3.6</v>
      </c>
      <c r="BK815">
        <v>0.52249999999999996</v>
      </c>
      <c r="BL815" s="36">
        <f>HLOOKUP($A815,차량별코스!$E$1:$AZ$20,_xlfn.XLOOKUP(탕데이터!$I815,차량별코스!$D$2:$D$20,차량별코스!$A$2:$A$20),0)</f>
        <v>2</v>
      </c>
      <c r="BM815">
        <f t="shared" si="181"/>
        <v>2220.7720000000004</v>
      </c>
      <c r="BN815">
        <f t="shared" si="182"/>
        <v>347.16</v>
      </c>
      <c r="BO815">
        <f>IF(COUNTIFS($BL$2:$BL815,$BL815,$O$2:$O815,$O815,$G$2:$G815,$G815)=1,_xlfn.MAXIFS($BO$2:$BO814,$O$2:$O814,$O815,$G$2:$G814,$G815)+1,_xlfn.MAXIFS($BO$2:$BO814,$O$2:$O814,$O815,$G$2:$G814,$G815))</f>
        <v>6</v>
      </c>
      <c r="BP815">
        <f t="shared" si="183"/>
        <v>1898.9529999999995</v>
      </c>
      <c r="BQ815">
        <f t="shared" si="184"/>
        <v>70.994</v>
      </c>
      <c r="BR815">
        <f t="shared" si="185"/>
        <v>96.349000000000004</v>
      </c>
      <c r="BS815">
        <f t="shared" si="186"/>
        <v>106.491</v>
      </c>
      <c r="BT815">
        <f t="shared" si="187"/>
        <v>10.141999999999999</v>
      </c>
      <c r="BU815">
        <f t="shared" si="188"/>
        <v>0</v>
      </c>
      <c r="BV815">
        <f t="shared" si="189"/>
        <v>0</v>
      </c>
      <c r="BW815">
        <f t="shared" si="190"/>
        <v>2182.9289999999992</v>
      </c>
      <c r="BX815">
        <f t="shared" si="191"/>
        <v>4257</v>
      </c>
      <c r="BY815" t="str">
        <f t="shared" si="192"/>
        <v>직행1</v>
      </c>
      <c r="BZ815">
        <f t="shared" si="193"/>
        <v>2</v>
      </c>
    </row>
    <row r="816" spans="1:78" x14ac:dyDescent="0.3">
      <c r="A816" s="32">
        <f t="shared" si="194"/>
        <v>45823</v>
      </c>
      <c r="B816" s="1">
        <v>45823.342083333337</v>
      </c>
      <c r="C816" t="s">
        <v>60</v>
      </c>
      <c r="D816" t="s">
        <v>60</v>
      </c>
      <c r="E816" t="s">
        <v>60</v>
      </c>
      <c r="F816" t="s">
        <v>61</v>
      </c>
      <c r="G816" t="s">
        <v>62</v>
      </c>
      <c r="H816" t="s">
        <v>63</v>
      </c>
      <c r="I816" t="s">
        <v>83</v>
      </c>
      <c r="J816" t="s">
        <v>65</v>
      </c>
      <c r="K816" t="s">
        <v>66</v>
      </c>
      <c r="L816">
        <v>18</v>
      </c>
      <c r="M816">
        <v>8</v>
      </c>
      <c r="N816">
        <v>168</v>
      </c>
      <c r="O816">
        <v>4257</v>
      </c>
      <c r="P816" t="s">
        <v>251</v>
      </c>
      <c r="Q816" s="1">
        <v>45786.607561539349</v>
      </c>
      <c r="R816">
        <v>31.042000000000002</v>
      </c>
      <c r="S816">
        <v>8.6709999999999994</v>
      </c>
      <c r="T816">
        <v>3.58</v>
      </c>
      <c r="U816">
        <v>2890</v>
      </c>
      <c r="V816">
        <v>5</v>
      </c>
      <c r="W816">
        <v>523</v>
      </c>
      <c r="X816">
        <v>1227</v>
      </c>
      <c r="Y816">
        <v>0</v>
      </c>
      <c r="Z816">
        <v>2</v>
      </c>
      <c r="AA816">
        <v>0</v>
      </c>
      <c r="AB816">
        <v>0</v>
      </c>
      <c r="AC816">
        <v>93</v>
      </c>
      <c r="AD816">
        <v>38.67</v>
      </c>
      <c r="AE816">
        <v>47.312044</v>
      </c>
      <c r="AF816">
        <v>94.6</v>
      </c>
      <c r="AG816">
        <v>1.5</v>
      </c>
      <c r="AH816">
        <v>1.8</v>
      </c>
      <c r="AI816">
        <v>1.7</v>
      </c>
      <c r="AJ816">
        <v>0.4</v>
      </c>
      <c r="AK816">
        <v>0</v>
      </c>
      <c r="AL816">
        <v>0</v>
      </c>
      <c r="AM816">
        <v>3.14</v>
      </c>
      <c r="AN816">
        <v>38.271000000000001</v>
      </c>
      <c r="AO816">
        <v>0.17299999999999999</v>
      </c>
      <c r="AP816">
        <v>18.097000000000001</v>
      </c>
      <c r="AQ816">
        <v>0.38700000000000001</v>
      </c>
      <c r="AR816">
        <v>0</v>
      </c>
      <c r="AS816">
        <v>6.4429999999999996</v>
      </c>
      <c r="AT816">
        <v>44.146999999999998</v>
      </c>
      <c r="AU816">
        <v>0.7</v>
      </c>
      <c r="AV816">
        <v>0.84</v>
      </c>
      <c r="AW816">
        <v>0.79300000000000004</v>
      </c>
      <c r="AX816">
        <v>0.187</v>
      </c>
      <c r="AY816">
        <v>0</v>
      </c>
      <c r="AZ816">
        <v>0</v>
      </c>
      <c r="BA816">
        <v>307</v>
      </c>
      <c r="BB816">
        <v>0</v>
      </c>
      <c r="BC816" t="s">
        <v>74</v>
      </c>
      <c r="BD816">
        <v>0</v>
      </c>
      <c r="BE816" t="s">
        <v>68</v>
      </c>
      <c r="BF816" t="s">
        <v>75</v>
      </c>
      <c r="BG816">
        <v>1.1399999999999999</v>
      </c>
      <c r="BH816">
        <v>0</v>
      </c>
      <c r="BI816" s="1">
        <v>45824.332168749999</v>
      </c>
      <c r="BJ816">
        <v>3.6</v>
      </c>
      <c r="BK816">
        <v>0.99439999999999995</v>
      </c>
      <c r="BL816" s="36">
        <f>HLOOKUP($A816,차량별코스!$E$1:$AZ$20,_xlfn.XLOOKUP(탕데이터!$I816,차량별코스!$D$2:$D$20,차량별코스!$A$2:$A$20),0)</f>
        <v>3</v>
      </c>
      <c r="BM816">
        <f t="shared" si="181"/>
        <v>2220.7720000000004</v>
      </c>
      <c r="BN816">
        <f t="shared" si="182"/>
        <v>289.32499999999999</v>
      </c>
      <c r="BO816">
        <f>IF(COUNTIFS($BL$2:$BL816,$BL816,$O$2:$O816,$O816,$G$2:$G816,$G816)=1,_xlfn.MAXIFS($BO$2:$BO815,$O$2:$O815,$O816,$G$2:$G815,$G816)+1,_xlfn.MAXIFS($BO$2:$BO815,$O$2:$O815,$O816,$G$2:$G815,$G816))</f>
        <v>7</v>
      </c>
      <c r="BP816">
        <f t="shared" si="183"/>
        <v>2205.94</v>
      </c>
      <c r="BQ816">
        <f t="shared" si="184"/>
        <v>43.35</v>
      </c>
      <c r="BR816">
        <f t="shared" si="185"/>
        <v>52.02</v>
      </c>
      <c r="BS816">
        <f t="shared" si="186"/>
        <v>49.13</v>
      </c>
      <c r="BT816">
        <f t="shared" si="187"/>
        <v>11.56</v>
      </c>
      <c r="BU816">
        <f t="shared" si="188"/>
        <v>0</v>
      </c>
      <c r="BV816">
        <f t="shared" si="189"/>
        <v>0</v>
      </c>
      <c r="BW816">
        <f t="shared" si="190"/>
        <v>2362</v>
      </c>
      <c r="BX816">
        <f t="shared" si="191"/>
        <v>4257</v>
      </c>
      <c r="BY816" t="str">
        <f t="shared" si="192"/>
        <v>직행1</v>
      </c>
      <c r="BZ816">
        <f t="shared" si="193"/>
        <v>3</v>
      </c>
    </row>
    <row r="817" spans="1:78" x14ac:dyDescent="0.3">
      <c r="A817" s="32">
        <f t="shared" si="194"/>
        <v>45823</v>
      </c>
      <c r="B817" s="1">
        <v>45823.381365740737</v>
      </c>
      <c r="C817" t="s">
        <v>60</v>
      </c>
      <c r="D817" t="s">
        <v>60</v>
      </c>
      <c r="E817" t="s">
        <v>60</v>
      </c>
      <c r="F817" t="s">
        <v>61</v>
      </c>
      <c r="G817" t="s">
        <v>62</v>
      </c>
      <c r="H817" t="s">
        <v>63</v>
      </c>
      <c r="I817" t="s">
        <v>83</v>
      </c>
      <c r="J817" t="s">
        <v>65</v>
      </c>
      <c r="K817" t="s">
        <v>66</v>
      </c>
      <c r="L817">
        <v>18</v>
      </c>
      <c r="M817">
        <v>8</v>
      </c>
      <c r="N817">
        <v>168</v>
      </c>
      <c r="O817">
        <v>4257</v>
      </c>
      <c r="P817" t="s">
        <v>251</v>
      </c>
      <c r="Q817" s="1">
        <v>45786.607561539349</v>
      </c>
      <c r="R817">
        <v>17.425000000000001</v>
      </c>
      <c r="S817">
        <v>4.55</v>
      </c>
      <c r="T817">
        <v>3.83</v>
      </c>
      <c r="U817">
        <v>1476</v>
      </c>
      <c r="V817">
        <v>61</v>
      </c>
      <c r="W817">
        <v>231</v>
      </c>
      <c r="X817">
        <v>497</v>
      </c>
      <c r="Y817">
        <v>0</v>
      </c>
      <c r="Z817">
        <v>0</v>
      </c>
      <c r="AA817">
        <v>0</v>
      </c>
      <c r="AB817">
        <v>0</v>
      </c>
      <c r="AC817">
        <v>86</v>
      </c>
      <c r="AD817">
        <v>42.5</v>
      </c>
      <c r="AE817">
        <v>52.981239000000002</v>
      </c>
      <c r="AF817">
        <v>98.3</v>
      </c>
      <c r="AG817">
        <v>0.2</v>
      </c>
      <c r="AH817">
        <v>0.5</v>
      </c>
      <c r="AI817">
        <v>0.9</v>
      </c>
      <c r="AJ817">
        <v>0.2</v>
      </c>
      <c r="AK817">
        <v>0</v>
      </c>
      <c r="AL817">
        <v>0</v>
      </c>
      <c r="AM817">
        <v>3.36</v>
      </c>
      <c r="AN817">
        <v>40.371000000000002</v>
      </c>
      <c r="AO817">
        <v>4.133</v>
      </c>
      <c r="AP817">
        <v>15.65</v>
      </c>
      <c r="AQ817">
        <v>0.23</v>
      </c>
      <c r="AR817">
        <v>0</v>
      </c>
      <c r="AS817">
        <v>0</v>
      </c>
      <c r="AT817">
        <v>22.937000000000001</v>
      </c>
      <c r="AU817">
        <v>4.7E-2</v>
      </c>
      <c r="AV817">
        <v>0.11700000000000001</v>
      </c>
      <c r="AW817">
        <v>0.21</v>
      </c>
      <c r="AX817">
        <v>4.7E-2</v>
      </c>
      <c r="AY817">
        <v>0</v>
      </c>
      <c r="AZ817">
        <v>0</v>
      </c>
      <c r="BA817">
        <v>172</v>
      </c>
      <c r="BB817">
        <v>0</v>
      </c>
      <c r="BC817" t="s">
        <v>74</v>
      </c>
      <c r="BD817">
        <v>0</v>
      </c>
      <c r="BE817" t="s">
        <v>68</v>
      </c>
      <c r="BF817" t="s">
        <v>75</v>
      </c>
      <c r="BG817">
        <v>1.1399999999999999</v>
      </c>
      <c r="BH817">
        <v>0</v>
      </c>
      <c r="BI817" s="1">
        <v>45824.332168749999</v>
      </c>
      <c r="BJ817">
        <v>3.6</v>
      </c>
      <c r="BK817">
        <v>1.0638000000000001</v>
      </c>
      <c r="BL817" s="36">
        <f>HLOOKUP($A817,차량별코스!$E$1:$AZ$20,_xlfn.XLOOKUP(탕데이터!$I817,차량별코스!$D$2:$D$20,차량별코스!$A$2:$A$20),0)</f>
        <v>3</v>
      </c>
      <c r="BM817">
        <f t="shared" si="181"/>
        <v>2220.7720000000004</v>
      </c>
      <c r="BN817">
        <f t="shared" si="182"/>
        <v>289.32499999999999</v>
      </c>
      <c r="BO817">
        <f>IF(COUNTIFS($BL$2:$BL817,$BL817,$O$2:$O817,$O817,$G$2:$G817,$G817)=1,_xlfn.MAXIFS($BO$2:$BO816,$O$2:$O816,$O817,$G$2:$G816,$G817)+1,_xlfn.MAXIFS($BO$2:$BO816,$O$2:$O816,$O817,$G$2:$G816,$G817))</f>
        <v>7</v>
      </c>
      <c r="BP817">
        <f t="shared" si="183"/>
        <v>1158.9079999999999</v>
      </c>
      <c r="BQ817">
        <f t="shared" si="184"/>
        <v>2.952</v>
      </c>
      <c r="BR817">
        <f t="shared" si="185"/>
        <v>7.38</v>
      </c>
      <c r="BS817">
        <f t="shared" si="186"/>
        <v>13.284000000000001</v>
      </c>
      <c r="BT817">
        <f t="shared" si="187"/>
        <v>2.952</v>
      </c>
      <c r="BU817">
        <f t="shared" si="188"/>
        <v>0</v>
      </c>
      <c r="BV817">
        <f t="shared" si="189"/>
        <v>0</v>
      </c>
      <c r="BW817">
        <f t="shared" si="190"/>
        <v>1185.4760000000001</v>
      </c>
      <c r="BX817">
        <f t="shared" si="191"/>
        <v>4257</v>
      </c>
      <c r="BY817" t="str">
        <f t="shared" si="192"/>
        <v>직행1</v>
      </c>
      <c r="BZ817">
        <f t="shared" si="193"/>
        <v>3</v>
      </c>
    </row>
    <row r="818" spans="1:78" x14ac:dyDescent="0.3">
      <c r="A818" s="32">
        <f t="shared" si="194"/>
        <v>45823</v>
      </c>
      <c r="B818" s="1">
        <v>45823.408761574072</v>
      </c>
      <c r="C818" t="s">
        <v>60</v>
      </c>
      <c r="D818" t="s">
        <v>60</v>
      </c>
      <c r="E818" t="s">
        <v>60</v>
      </c>
      <c r="F818" t="s">
        <v>61</v>
      </c>
      <c r="G818" t="s">
        <v>62</v>
      </c>
      <c r="H818" t="s">
        <v>63</v>
      </c>
      <c r="I818" t="s">
        <v>83</v>
      </c>
      <c r="J818" t="s">
        <v>65</v>
      </c>
      <c r="K818" t="s">
        <v>66</v>
      </c>
      <c r="L818">
        <v>18</v>
      </c>
      <c r="M818">
        <v>8</v>
      </c>
      <c r="N818">
        <v>168</v>
      </c>
      <c r="O818">
        <v>4257</v>
      </c>
      <c r="P818" t="s">
        <v>251</v>
      </c>
      <c r="Q818" s="1">
        <v>45786.607561539349</v>
      </c>
      <c r="R818">
        <v>107.938</v>
      </c>
      <c r="S818">
        <v>36.003</v>
      </c>
      <c r="T818">
        <v>2.9980000000000002</v>
      </c>
      <c r="U818">
        <v>10292</v>
      </c>
      <c r="V818">
        <v>85</v>
      </c>
      <c r="W818">
        <v>2436</v>
      </c>
      <c r="X818">
        <v>4204</v>
      </c>
      <c r="Y818">
        <v>5</v>
      </c>
      <c r="Z818">
        <v>27</v>
      </c>
      <c r="AA818">
        <v>1</v>
      </c>
      <c r="AB818">
        <v>29</v>
      </c>
      <c r="AC818">
        <v>109</v>
      </c>
      <c r="AD818">
        <v>37.76</v>
      </c>
      <c r="AE818">
        <v>50.003450999999998</v>
      </c>
      <c r="AF818">
        <v>87.3</v>
      </c>
      <c r="AG818">
        <v>3.1</v>
      </c>
      <c r="AH818">
        <v>4.0999999999999996</v>
      </c>
      <c r="AI818">
        <v>3.2</v>
      </c>
      <c r="AJ818">
        <v>2.2000000000000002</v>
      </c>
      <c r="AK818">
        <v>0.1</v>
      </c>
      <c r="AL818">
        <v>0</v>
      </c>
      <c r="AM818">
        <v>2.63</v>
      </c>
      <c r="AN818">
        <v>49.95</v>
      </c>
      <c r="AO818">
        <v>0.82599999999999996</v>
      </c>
      <c r="AP818">
        <v>23.669</v>
      </c>
      <c r="AQ818">
        <v>0.38900000000000001</v>
      </c>
      <c r="AR818">
        <v>4.6319999999999997</v>
      </c>
      <c r="AS818">
        <v>25.013999999999999</v>
      </c>
      <c r="AT818">
        <v>148.41</v>
      </c>
      <c r="AU818">
        <v>5.27</v>
      </c>
      <c r="AV818">
        <v>6.97</v>
      </c>
      <c r="AW818">
        <v>5.44</v>
      </c>
      <c r="AX818">
        <v>3.74</v>
      </c>
      <c r="AY818">
        <v>0.17</v>
      </c>
      <c r="AZ818">
        <v>0</v>
      </c>
      <c r="BA818">
        <v>1055</v>
      </c>
      <c r="BB818">
        <v>0</v>
      </c>
      <c r="BC818" t="s">
        <v>74</v>
      </c>
      <c r="BD818">
        <v>0</v>
      </c>
      <c r="BE818" t="s">
        <v>68</v>
      </c>
      <c r="BF818" t="s">
        <v>75</v>
      </c>
      <c r="BG818">
        <v>1.1399999999999999</v>
      </c>
      <c r="BH818">
        <v>0</v>
      </c>
      <c r="BI818" s="1">
        <v>45824.332168749999</v>
      </c>
      <c r="BJ818">
        <v>3.6</v>
      </c>
      <c r="BK818">
        <v>0.83279999999999998</v>
      </c>
      <c r="BL818" s="36">
        <f>HLOOKUP($A818,차량별코스!$E$1:$AZ$20,_xlfn.XLOOKUP(탕데이터!$I818,차량별코스!$D$2:$D$20,차량별코스!$A$2:$A$20),0)</f>
        <v>3</v>
      </c>
      <c r="BM818">
        <f t="shared" si="181"/>
        <v>2220.7720000000004</v>
      </c>
      <c r="BN818">
        <f t="shared" si="182"/>
        <v>289.32499999999999</v>
      </c>
      <c r="BO818">
        <f>IF(COUNTIFS($BL$2:$BL818,$BL818,$O$2:$O818,$O818,$G$2:$G818,$G818)=1,_xlfn.MAXIFS($BO$2:$BO817,$O$2:$O817,$O818,$G$2:$G817,$G818)+1,_xlfn.MAXIFS($BO$2:$BO817,$O$2:$O817,$O818,$G$2:$G817,$G818))</f>
        <v>7</v>
      </c>
      <c r="BP818">
        <f t="shared" si="183"/>
        <v>6463.9159999999993</v>
      </c>
      <c r="BQ818">
        <f t="shared" si="184"/>
        <v>319.05200000000002</v>
      </c>
      <c r="BR818">
        <f t="shared" si="185"/>
        <v>421.97199999999992</v>
      </c>
      <c r="BS818">
        <f t="shared" si="186"/>
        <v>329.34399999999999</v>
      </c>
      <c r="BT818">
        <f t="shared" si="187"/>
        <v>226.42400000000004</v>
      </c>
      <c r="BU818">
        <f t="shared" si="188"/>
        <v>10.292</v>
      </c>
      <c r="BV818">
        <f t="shared" si="189"/>
        <v>0</v>
      </c>
      <c r="BW818">
        <f t="shared" si="190"/>
        <v>7770.9999999999991</v>
      </c>
      <c r="BX818">
        <f t="shared" si="191"/>
        <v>4257</v>
      </c>
      <c r="BY818" t="str">
        <f t="shared" si="192"/>
        <v>직행1</v>
      </c>
      <c r="BZ818">
        <f t="shared" si="193"/>
        <v>3</v>
      </c>
    </row>
    <row r="819" spans="1:78" x14ac:dyDescent="0.3">
      <c r="A819" s="32">
        <f t="shared" si="194"/>
        <v>45823</v>
      </c>
      <c r="B819" s="1">
        <v>45823.628750000003</v>
      </c>
      <c r="C819" t="s">
        <v>60</v>
      </c>
      <c r="D819" t="s">
        <v>60</v>
      </c>
      <c r="E819" t="s">
        <v>60</v>
      </c>
      <c r="F819" t="s">
        <v>61</v>
      </c>
      <c r="G819" t="s">
        <v>62</v>
      </c>
      <c r="H819" t="s">
        <v>63</v>
      </c>
      <c r="I819" t="s">
        <v>83</v>
      </c>
      <c r="J819" t="s">
        <v>65</v>
      </c>
      <c r="K819" t="s">
        <v>66</v>
      </c>
      <c r="L819">
        <v>18</v>
      </c>
      <c r="M819">
        <v>8</v>
      </c>
      <c r="N819">
        <v>168</v>
      </c>
      <c r="O819">
        <v>4257</v>
      </c>
      <c r="P819" t="s">
        <v>251</v>
      </c>
      <c r="Q819" s="1">
        <v>45786.607561539349</v>
      </c>
      <c r="R819">
        <v>60.819000000000003</v>
      </c>
      <c r="S819">
        <v>20.443000000000001</v>
      </c>
      <c r="T819">
        <v>2.9750000000000001</v>
      </c>
      <c r="U819">
        <v>6623</v>
      </c>
      <c r="V819">
        <v>351</v>
      </c>
      <c r="W819">
        <v>1791</v>
      </c>
      <c r="X819">
        <v>2263</v>
      </c>
      <c r="Y819">
        <v>0</v>
      </c>
      <c r="Z819">
        <v>13</v>
      </c>
      <c r="AA819">
        <v>1</v>
      </c>
      <c r="AB819">
        <v>204</v>
      </c>
      <c r="AC819">
        <v>108</v>
      </c>
      <c r="AD819">
        <v>33.06</v>
      </c>
      <c r="AE819">
        <v>48.861511999999998</v>
      </c>
      <c r="AF819">
        <v>92</v>
      </c>
      <c r="AG819">
        <v>2.2999999999999998</v>
      </c>
      <c r="AH819">
        <v>2.4</v>
      </c>
      <c r="AI819">
        <v>1.5</v>
      </c>
      <c r="AJ819">
        <v>1.7</v>
      </c>
      <c r="AK819">
        <v>0.2</v>
      </c>
      <c r="AL819">
        <v>0</v>
      </c>
      <c r="AM819">
        <v>2.61</v>
      </c>
      <c r="AN819">
        <v>49.164999999999999</v>
      </c>
      <c r="AO819">
        <v>5.3</v>
      </c>
      <c r="AP819">
        <v>27.042000000000002</v>
      </c>
      <c r="AQ819">
        <v>0.36199999999999999</v>
      </c>
      <c r="AR819">
        <v>0</v>
      </c>
      <c r="AS819">
        <v>21.375</v>
      </c>
      <c r="AT819">
        <v>101.2</v>
      </c>
      <c r="AU819">
        <v>2.5299999999999998</v>
      </c>
      <c r="AV819">
        <v>2.64</v>
      </c>
      <c r="AW819">
        <v>1.65</v>
      </c>
      <c r="AX819">
        <v>1.87</v>
      </c>
      <c r="AY819">
        <v>0.22</v>
      </c>
      <c r="AZ819">
        <v>0</v>
      </c>
      <c r="BA819">
        <v>595</v>
      </c>
      <c r="BB819">
        <v>0</v>
      </c>
      <c r="BC819" t="s">
        <v>74</v>
      </c>
      <c r="BD819">
        <v>0</v>
      </c>
      <c r="BE819" t="s">
        <v>68</v>
      </c>
      <c r="BF819" t="s">
        <v>75</v>
      </c>
      <c r="BG819">
        <v>1.1399999999999999</v>
      </c>
      <c r="BH819">
        <v>0</v>
      </c>
      <c r="BI819" s="1">
        <v>45824.332168749999</v>
      </c>
      <c r="BJ819">
        <v>3.6</v>
      </c>
      <c r="BK819">
        <v>0.82640000000000002</v>
      </c>
      <c r="BL819" s="36">
        <f>HLOOKUP($A819,차량별코스!$E$1:$AZ$20,_xlfn.XLOOKUP(탕데이터!$I819,차량별코스!$D$2:$D$20,차량별코스!$A$2:$A$20),0)</f>
        <v>3</v>
      </c>
      <c r="BM819">
        <f t="shared" si="181"/>
        <v>2220.7720000000004</v>
      </c>
      <c r="BN819">
        <f t="shared" si="182"/>
        <v>289.32499999999999</v>
      </c>
      <c r="BO819">
        <f>IF(COUNTIFS($BL$2:$BL819,$BL819,$O$2:$O819,$O819,$G$2:$G819,$G819)=1,_xlfn.MAXIFS($BO$2:$BO818,$O$2:$O818,$O819,$G$2:$G818,$G819)+1,_xlfn.MAXIFS($BO$2:$BO818,$O$2:$O818,$O819,$G$2:$G818,$G819))</f>
        <v>7</v>
      </c>
      <c r="BP819">
        <f t="shared" si="183"/>
        <v>3951.16</v>
      </c>
      <c r="BQ819">
        <f t="shared" si="184"/>
        <v>152.32900000000001</v>
      </c>
      <c r="BR819">
        <f t="shared" si="185"/>
        <v>158.952</v>
      </c>
      <c r="BS819">
        <f t="shared" si="186"/>
        <v>99.344999999999999</v>
      </c>
      <c r="BT819">
        <f t="shared" si="187"/>
        <v>112.59100000000001</v>
      </c>
      <c r="BU819">
        <f t="shared" si="188"/>
        <v>13.246</v>
      </c>
      <c r="BV819">
        <f t="shared" si="189"/>
        <v>0</v>
      </c>
      <c r="BW819">
        <f t="shared" si="190"/>
        <v>4487.6230000000005</v>
      </c>
      <c r="BX819">
        <f t="shared" si="191"/>
        <v>4257</v>
      </c>
      <c r="BY819" t="str">
        <f t="shared" si="192"/>
        <v>직행1</v>
      </c>
      <c r="BZ819">
        <f t="shared" si="193"/>
        <v>3</v>
      </c>
    </row>
    <row r="820" spans="1:78" x14ac:dyDescent="0.3">
      <c r="A820" s="32">
        <f t="shared" si="194"/>
        <v>45823</v>
      </c>
      <c r="B820" s="1">
        <v>45823.748668981483</v>
      </c>
      <c r="C820" t="s">
        <v>60</v>
      </c>
      <c r="D820" t="s">
        <v>60</v>
      </c>
      <c r="E820" t="s">
        <v>60</v>
      </c>
      <c r="F820" t="s">
        <v>61</v>
      </c>
      <c r="G820" t="s">
        <v>62</v>
      </c>
      <c r="H820" t="s">
        <v>63</v>
      </c>
      <c r="I820" t="s">
        <v>83</v>
      </c>
      <c r="J820" t="s">
        <v>65</v>
      </c>
      <c r="K820" t="s">
        <v>66</v>
      </c>
      <c r="L820">
        <v>18</v>
      </c>
      <c r="M820">
        <v>8</v>
      </c>
      <c r="N820">
        <v>168</v>
      </c>
      <c r="O820">
        <v>4257</v>
      </c>
      <c r="P820" t="s">
        <v>251</v>
      </c>
      <c r="Q820" s="1">
        <v>45786.607561539349</v>
      </c>
      <c r="R820">
        <v>72.100999999999999</v>
      </c>
      <c r="S820">
        <v>25.504000000000001</v>
      </c>
      <c r="T820">
        <v>2.827</v>
      </c>
      <c r="U820">
        <v>7670</v>
      </c>
      <c r="V820">
        <v>175</v>
      </c>
      <c r="W820">
        <v>2243</v>
      </c>
      <c r="X820">
        <v>2472</v>
      </c>
      <c r="Y820">
        <v>0</v>
      </c>
      <c r="Z820">
        <v>22</v>
      </c>
      <c r="AA820">
        <v>1</v>
      </c>
      <c r="AB820">
        <v>182</v>
      </c>
      <c r="AC820">
        <v>104</v>
      </c>
      <c r="AD820">
        <v>33.840000000000003</v>
      </c>
      <c r="AE820">
        <v>49.421854000000003</v>
      </c>
      <c r="AF820">
        <v>93.7</v>
      </c>
      <c r="AG820">
        <v>1.7</v>
      </c>
      <c r="AH820">
        <v>1.9</v>
      </c>
      <c r="AI820">
        <v>1.4</v>
      </c>
      <c r="AJ820">
        <v>1.3</v>
      </c>
      <c r="AK820">
        <v>0</v>
      </c>
      <c r="AL820">
        <v>0</v>
      </c>
      <c r="AM820">
        <v>2.48</v>
      </c>
      <c r="AN820">
        <v>52.875999999999998</v>
      </c>
      <c r="AO820">
        <v>2.282</v>
      </c>
      <c r="AP820">
        <v>29.244</v>
      </c>
      <c r="AQ820">
        <v>0.33300000000000002</v>
      </c>
      <c r="AR820">
        <v>0</v>
      </c>
      <c r="AS820">
        <v>30.513000000000002</v>
      </c>
      <c r="AT820">
        <v>118.687</v>
      </c>
      <c r="AU820">
        <v>2.153</v>
      </c>
      <c r="AV820">
        <v>2.407</v>
      </c>
      <c r="AW820">
        <v>1.7729999999999999</v>
      </c>
      <c r="AX820">
        <v>1.647</v>
      </c>
      <c r="AY820">
        <v>0</v>
      </c>
      <c r="AZ820">
        <v>0</v>
      </c>
      <c r="BA820">
        <v>710</v>
      </c>
      <c r="BB820">
        <v>0</v>
      </c>
      <c r="BC820" t="s">
        <v>74</v>
      </c>
      <c r="BD820">
        <v>0</v>
      </c>
      <c r="BE820" t="s">
        <v>68</v>
      </c>
      <c r="BF820" t="s">
        <v>75</v>
      </c>
      <c r="BG820">
        <v>1.1399999999999999</v>
      </c>
      <c r="BH820">
        <v>0</v>
      </c>
      <c r="BI820" s="1">
        <v>45824.332168749999</v>
      </c>
      <c r="BJ820">
        <v>3.6</v>
      </c>
      <c r="BK820">
        <v>0.7853</v>
      </c>
      <c r="BL820" s="36">
        <f>HLOOKUP($A820,차량별코스!$E$1:$AZ$20,_xlfn.XLOOKUP(탕데이터!$I820,차량별코스!$D$2:$D$20,차량별코스!$A$2:$A$20),0)</f>
        <v>3</v>
      </c>
      <c r="BM820">
        <f t="shared" si="181"/>
        <v>2220.7720000000004</v>
      </c>
      <c r="BN820">
        <f t="shared" si="182"/>
        <v>289.32499999999999</v>
      </c>
      <c r="BO820">
        <f>IF(COUNTIFS($BL$2:$BL820,$BL820,$O$2:$O820,$O820,$G$2:$G820,$G820)=1,_xlfn.MAXIFS($BO$2:$BO819,$O$2:$O819,$O820,$G$2:$G819,$G820)+1,_xlfn.MAXIFS($BO$2:$BO819,$O$2:$O819,$O820,$G$2:$G819,$G820))</f>
        <v>7</v>
      </c>
      <c r="BP820">
        <f t="shared" si="183"/>
        <v>4768.7900000000009</v>
      </c>
      <c r="BQ820">
        <f t="shared" si="184"/>
        <v>130.39000000000001</v>
      </c>
      <c r="BR820">
        <f t="shared" si="185"/>
        <v>145.72999999999999</v>
      </c>
      <c r="BS820">
        <f t="shared" si="186"/>
        <v>107.38</v>
      </c>
      <c r="BT820">
        <f t="shared" si="187"/>
        <v>99.710000000000008</v>
      </c>
      <c r="BU820">
        <f t="shared" si="188"/>
        <v>0</v>
      </c>
      <c r="BV820">
        <f t="shared" si="189"/>
        <v>0</v>
      </c>
      <c r="BW820">
        <f t="shared" si="190"/>
        <v>5252.0000000000009</v>
      </c>
      <c r="BX820">
        <f t="shared" si="191"/>
        <v>4257</v>
      </c>
      <c r="BY820" t="str">
        <f t="shared" si="192"/>
        <v>직행1</v>
      </c>
      <c r="BZ820">
        <f t="shared" si="193"/>
        <v>3</v>
      </c>
    </row>
    <row r="821" spans="1:78" x14ac:dyDescent="0.3">
      <c r="A821" s="32">
        <f t="shared" si="194"/>
        <v>45824</v>
      </c>
      <c r="B821" s="1">
        <v>45824.273819444446</v>
      </c>
      <c r="C821" t="s">
        <v>60</v>
      </c>
      <c r="D821" t="s">
        <v>60</v>
      </c>
      <c r="E821" t="s">
        <v>60</v>
      </c>
      <c r="F821" t="s">
        <v>61</v>
      </c>
      <c r="G821" t="s">
        <v>62</v>
      </c>
      <c r="H821" t="s">
        <v>63</v>
      </c>
      <c r="I821" t="s">
        <v>83</v>
      </c>
      <c r="J821" t="s">
        <v>65</v>
      </c>
      <c r="K821" t="s">
        <v>66</v>
      </c>
      <c r="L821">
        <v>18</v>
      </c>
      <c r="M821">
        <v>8</v>
      </c>
      <c r="N821">
        <v>168</v>
      </c>
      <c r="O821">
        <v>4257</v>
      </c>
      <c r="P821" t="s">
        <v>251</v>
      </c>
      <c r="Q821" s="1">
        <v>45786.607561539349</v>
      </c>
      <c r="R821">
        <v>16.25</v>
      </c>
      <c r="S821">
        <v>5.4820000000000002</v>
      </c>
      <c r="T821">
        <v>2.964</v>
      </c>
      <c r="U821">
        <v>2250</v>
      </c>
      <c r="V821">
        <v>143</v>
      </c>
      <c r="W821">
        <v>663</v>
      </c>
      <c r="X821">
        <v>510</v>
      </c>
      <c r="Y821">
        <v>0</v>
      </c>
      <c r="Z821">
        <v>2</v>
      </c>
      <c r="AA821">
        <v>0</v>
      </c>
      <c r="AB821">
        <v>0</v>
      </c>
      <c r="AC821">
        <v>97</v>
      </c>
      <c r="AD821">
        <v>26</v>
      </c>
      <c r="AE821">
        <v>40.512374999999999</v>
      </c>
      <c r="AF821">
        <v>96.3</v>
      </c>
      <c r="AG821">
        <v>1.4</v>
      </c>
      <c r="AH821">
        <v>1.2</v>
      </c>
      <c r="AI821">
        <v>0.9</v>
      </c>
      <c r="AJ821">
        <v>0.2</v>
      </c>
      <c r="AK821">
        <v>0</v>
      </c>
      <c r="AL821">
        <v>0</v>
      </c>
      <c r="AM821">
        <v>2.6</v>
      </c>
      <c r="AN821">
        <v>39.744999999999997</v>
      </c>
      <c r="AO821">
        <v>6.3559999999999999</v>
      </c>
      <c r="AP821">
        <v>29.466999999999999</v>
      </c>
      <c r="AQ821">
        <v>0.308</v>
      </c>
      <c r="AR821">
        <v>0</v>
      </c>
      <c r="AS821">
        <v>12.308</v>
      </c>
      <c r="AT821">
        <v>35.31</v>
      </c>
      <c r="AU821">
        <v>0.51300000000000001</v>
      </c>
      <c r="AV821">
        <v>0.44</v>
      </c>
      <c r="AW821">
        <v>0.33</v>
      </c>
      <c r="AX821">
        <v>7.2999999999999995E-2</v>
      </c>
      <c r="AY821">
        <v>0</v>
      </c>
      <c r="AZ821">
        <v>0</v>
      </c>
      <c r="BA821">
        <v>148</v>
      </c>
      <c r="BB821">
        <v>0</v>
      </c>
      <c r="BC821" t="s">
        <v>74</v>
      </c>
      <c r="BD821">
        <v>0</v>
      </c>
      <c r="BE821" t="s">
        <v>68</v>
      </c>
      <c r="BF821" t="s">
        <v>75</v>
      </c>
      <c r="BG821">
        <v>1.1399999999999999</v>
      </c>
      <c r="BH821">
        <v>0</v>
      </c>
      <c r="BI821" s="1">
        <v>45824.332168749999</v>
      </c>
      <c r="BJ821">
        <v>3.6</v>
      </c>
      <c r="BK821">
        <v>0.82340000000000002</v>
      </c>
      <c r="BL821" s="36">
        <f>HLOOKUP($A821,차량별코스!$E$1:$AZ$20,_xlfn.XLOOKUP(탕데이터!$I821,차량별코스!$D$2:$D$20,차량별코스!$A$2:$A$20),0)</f>
        <v>4</v>
      </c>
      <c r="BM821">
        <f t="shared" si="181"/>
        <v>2220.7720000000004</v>
      </c>
      <c r="BN821">
        <f t="shared" si="182"/>
        <v>39.518000000000001</v>
      </c>
      <c r="BO821">
        <f>IF(COUNTIFS($BL$2:$BL821,$BL821,$O$2:$O821,$O821,$G$2:$G821,$G821)=1,_xlfn.MAXIFS($BO$2:$BO820,$O$2:$O820,$O821,$G$2:$G820,$G821)+1,_xlfn.MAXIFS($BO$2:$BO820,$O$2:$O820,$O821,$G$2:$G820,$G821))</f>
        <v>8</v>
      </c>
      <c r="BP821">
        <f t="shared" si="183"/>
        <v>1360.75</v>
      </c>
      <c r="BQ821">
        <f t="shared" si="184"/>
        <v>31.499999999999996</v>
      </c>
      <c r="BR821">
        <f t="shared" si="185"/>
        <v>27</v>
      </c>
      <c r="BS821">
        <f t="shared" si="186"/>
        <v>20.250000000000004</v>
      </c>
      <c r="BT821">
        <f t="shared" si="187"/>
        <v>4.5</v>
      </c>
      <c r="BU821">
        <f t="shared" si="188"/>
        <v>0</v>
      </c>
      <c r="BV821">
        <f t="shared" si="189"/>
        <v>0</v>
      </c>
      <c r="BW821">
        <f t="shared" si="190"/>
        <v>1444</v>
      </c>
      <c r="BX821">
        <f t="shared" si="191"/>
        <v>4257</v>
      </c>
      <c r="BY821" t="str">
        <f t="shared" si="192"/>
        <v>직행1</v>
      </c>
      <c r="BZ821">
        <f t="shared" si="193"/>
        <v>4</v>
      </c>
    </row>
    <row r="822" spans="1:78" x14ac:dyDescent="0.3">
      <c r="A822" s="32">
        <f t="shared" si="194"/>
        <v>45824</v>
      </c>
      <c r="B822" s="1">
        <v>45824.303298611114</v>
      </c>
      <c r="C822" t="s">
        <v>60</v>
      </c>
      <c r="D822" t="s">
        <v>60</v>
      </c>
      <c r="E822" t="s">
        <v>60</v>
      </c>
      <c r="F822" t="s">
        <v>61</v>
      </c>
      <c r="G822" t="s">
        <v>62</v>
      </c>
      <c r="H822" t="s">
        <v>63</v>
      </c>
      <c r="I822" t="s">
        <v>83</v>
      </c>
      <c r="J822" t="s">
        <v>65</v>
      </c>
      <c r="K822" t="s">
        <v>66</v>
      </c>
      <c r="L822">
        <v>18</v>
      </c>
      <c r="M822">
        <v>8</v>
      </c>
      <c r="N822">
        <v>168</v>
      </c>
      <c r="O822">
        <v>4257</v>
      </c>
      <c r="P822" t="s">
        <v>251</v>
      </c>
      <c r="Q822" s="1">
        <v>45786.607561539349</v>
      </c>
      <c r="R822">
        <v>23.268000000000001</v>
      </c>
      <c r="S822">
        <v>8.2629999999999999</v>
      </c>
      <c r="T822">
        <v>2.8159999999999998</v>
      </c>
      <c r="U822">
        <v>2486</v>
      </c>
      <c r="V822">
        <v>61</v>
      </c>
      <c r="W822">
        <v>455</v>
      </c>
      <c r="X822">
        <v>862</v>
      </c>
      <c r="Y822">
        <v>0</v>
      </c>
      <c r="Z822">
        <v>5</v>
      </c>
      <c r="AA822">
        <v>0</v>
      </c>
      <c r="AB822">
        <v>0</v>
      </c>
      <c r="AC822">
        <v>84</v>
      </c>
      <c r="AD822">
        <v>33.69</v>
      </c>
      <c r="AE822">
        <v>42.520142</v>
      </c>
      <c r="AF822">
        <v>95.8</v>
      </c>
      <c r="AG822">
        <v>1.2</v>
      </c>
      <c r="AH822">
        <v>1.8</v>
      </c>
      <c r="AI822">
        <v>1.1000000000000001</v>
      </c>
      <c r="AJ822">
        <v>0.1</v>
      </c>
      <c r="AK822">
        <v>0</v>
      </c>
      <c r="AL822">
        <v>0</v>
      </c>
      <c r="AM822">
        <v>2.4700000000000002</v>
      </c>
      <c r="AN822">
        <v>44.738999999999997</v>
      </c>
      <c r="AO822">
        <v>2.4540000000000002</v>
      </c>
      <c r="AP822">
        <v>18.302</v>
      </c>
      <c r="AQ822">
        <v>0.34399999999999997</v>
      </c>
      <c r="AR822">
        <v>0</v>
      </c>
      <c r="AS822">
        <v>21.489000000000001</v>
      </c>
      <c r="AT822">
        <v>38.32</v>
      </c>
      <c r="AU822">
        <v>0.48</v>
      </c>
      <c r="AV822">
        <v>0.72</v>
      </c>
      <c r="AW822">
        <v>0.44</v>
      </c>
      <c r="AX822">
        <v>0.04</v>
      </c>
      <c r="AY822">
        <v>0</v>
      </c>
      <c r="AZ822">
        <v>0</v>
      </c>
      <c r="BA822">
        <v>228</v>
      </c>
      <c r="BB822">
        <v>0</v>
      </c>
      <c r="BC822" t="s">
        <v>74</v>
      </c>
      <c r="BD822">
        <v>0</v>
      </c>
      <c r="BE822" t="s">
        <v>68</v>
      </c>
      <c r="BF822" t="s">
        <v>75</v>
      </c>
      <c r="BG822">
        <v>1.1399999999999999</v>
      </c>
      <c r="BH822">
        <v>0</v>
      </c>
      <c r="BI822" s="1">
        <v>45824.332168749999</v>
      </c>
      <c r="BJ822">
        <v>3.6</v>
      </c>
      <c r="BK822">
        <v>0.78220000000000001</v>
      </c>
      <c r="BL822" s="36">
        <f>HLOOKUP($A822,차량별코스!$E$1:$AZ$20,_xlfn.XLOOKUP(탕데이터!$I822,차량별코스!$D$2:$D$20,차량별코스!$A$2:$A$20),0)</f>
        <v>4</v>
      </c>
      <c r="BM822">
        <f t="shared" si="181"/>
        <v>2220.7720000000004</v>
      </c>
      <c r="BN822">
        <f t="shared" si="182"/>
        <v>39.518000000000001</v>
      </c>
      <c r="BO822">
        <f>IF(COUNTIFS($BL$2:$BL822,$BL822,$O$2:$O822,$O822,$G$2:$G822,$G822)=1,_xlfn.MAXIFS($BO$2:$BO821,$O$2:$O821,$O822,$G$2:$G821,$G822)+1,_xlfn.MAXIFS($BO$2:$BO821,$O$2:$O821,$O822,$G$2:$G821,$G822))</f>
        <v>8</v>
      </c>
      <c r="BP822">
        <f t="shared" si="183"/>
        <v>1865.5879999999997</v>
      </c>
      <c r="BQ822">
        <f t="shared" si="184"/>
        <v>29.832000000000001</v>
      </c>
      <c r="BR822">
        <f t="shared" si="185"/>
        <v>44.748000000000005</v>
      </c>
      <c r="BS822">
        <f t="shared" si="186"/>
        <v>27.346000000000004</v>
      </c>
      <c r="BT822">
        <f t="shared" si="187"/>
        <v>2.4860000000000002</v>
      </c>
      <c r="BU822">
        <f t="shared" si="188"/>
        <v>0</v>
      </c>
      <c r="BV822">
        <f t="shared" si="189"/>
        <v>0</v>
      </c>
      <c r="BW822">
        <f t="shared" si="190"/>
        <v>1970</v>
      </c>
      <c r="BX822">
        <f t="shared" si="191"/>
        <v>4257</v>
      </c>
      <c r="BY822" t="str">
        <f t="shared" si="192"/>
        <v>직행1</v>
      </c>
      <c r="BZ822">
        <f t="shared" si="193"/>
        <v>4</v>
      </c>
    </row>
    <row r="823" spans="1:78" hidden="1" x14ac:dyDescent="0.3">
      <c r="A823" s="32">
        <f t="shared" si="194"/>
        <v>45809</v>
      </c>
      <c r="B823" s="1">
        <v>45809.281863425924</v>
      </c>
      <c r="C823" t="s">
        <v>60</v>
      </c>
      <c r="D823" t="s">
        <v>60</v>
      </c>
      <c r="E823" t="s">
        <v>60</v>
      </c>
      <c r="F823" t="s">
        <v>61</v>
      </c>
      <c r="G823" t="s">
        <v>84</v>
      </c>
      <c r="H823" t="s">
        <v>85</v>
      </c>
      <c r="I823" t="s">
        <v>86</v>
      </c>
      <c r="J823" t="s">
        <v>65</v>
      </c>
      <c r="K823" t="s">
        <v>71</v>
      </c>
      <c r="L823">
        <v>14</v>
      </c>
      <c r="M823">
        <v>6</v>
      </c>
      <c r="N823">
        <v>168</v>
      </c>
      <c r="O823">
        <v>9999</v>
      </c>
      <c r="P823" t="s">
        <v>61</v>
      </c>
      <c r="Q823" s="1">
        <v>45786.608721180557</v>
      </c>
      <c r="R823">
        <v>25.596</v>
      </c>
      <c r="S823">
        <v>7.9340000000000002</v>
      </c>
      <c r="T823">
        <v>3.226</v>
      </c>
      <c r="U823">
        <v>2913</v>
      </c>
      <c r="V823">
        <v>838</v>
      </c>
      <c r="W823">
        <v>221</v>
      </c>
      <c r="X823">
        <v>426</v>
      </c>
      <c r="Y823">
        <v>0</v>
      </c>
      <c r="Z823">
        <v>7</v>
      </c>
      <c r="AA823">
        <v>0</v>
      </c>
      <c r="AB823">
        <v>0</v>
      </c>
      <c r="AC823">
        <v>92</v>
      </c>
      <c r="AD823">
        <v>31.63</v>
      </c>
      <c r="AE823">
        <v>49.700873999999999</v>
      </c>
      <c r="AF823">
        <v>97.1</v>
      </c>
      <c r="AG823">
        <v>0.9</v>
      </c>
      <c r="AH823">
        <v>0.9</v>
      </c>
      <c r="AI823">
        <v>0.8</v>
      </c>
      <c r="AJ823">
        <v>0.3</v>
      </c>
      <c r="AK823">
        <v>0</v>
      </c>
      <c r="AL823">
        <v>0</v>
      </c>
      <c r="AM823">
        <v>2.88</v>
      </c>
      <c r="AN823">
        <v>44.848999999999997</v>
      </c>
      <c r="AO823">
        <v>28.768000000000001</v>
      </c>
      <c r="AP823">
        <v>7.5869999999999997</v>
      </c>
      <c r="AQ823">
        <v>0.156</v>
      </c>
      <c r="AR823">
        <v>0</v>
      </c>
      <c r="AS823">
        <v>27.347999999999999</v>
      </c>
      <c r="AT823">
        <v>46.932000000000002</v>
      </c>
      <c r="AU823">
        <v>0.435</v>
      </c>
      <c r="AV823">
        <v>0.435</v>
      </c>
      <c r="AW823">
        <v>0.38700000000000001</v>
      </c>
      <c r="AX823">
        <v>0.14499999999999999</v>
      </c>
      <c r="AY823">
        <v>0</v>
      </c>
      <c r="AZ823">
        <v>0</v>
      </c>
      <c r="BA823">
        <v>223</v>
      </c>
      <c r="BB823">
        <v>0</v>
      </c>
      <c r="BC823" t="s">
        <v>74</v>
      </c>
      <c r="BD823">
        <v>0</v>
      </c>
      <c r="BE823" t="s">
        <v>72</v>
      </c>
      <c r="BF823" t="s">
        <v>69</v>
      </c>
      <c r="BG823">
        <v>1.1200000000000001</v>
      </c>
      <c r="BH823">
        <v>0</v>
      </c>
      <c r="BI823" s="1">
        <v>45822.731017557868</v>
      </c>
      <c r="BJ823">
        <v>3.7</v>
      </c>
      <c r="BK823">
        <v>0.87190000000000001</v>
      </c>
      <c r="BL823" s="36">
        <f>HLOOKUP($A823,차량별코스!$E$1:$AZ$20,_xlfn.XLOOKUP(탕데이터!$I823,차량별코스!$D$2:$D$20,차량별코스!$A$2:$A$20),0)</f>
        <v>8</v>
      </c>
      <c r="BM823">
        <f t="shared" si="181"/>
        <v>128.79599999999999</v>
      </c>
      <c r="BN823">
        <f t="shared" si="182"/>
        <v>128.79599999999999</v>
      </c>
      <c r="BO823">
        <f>IF(COUNTIFS($BL$2:$BL823,$BL823,$O$2:$O823,$O823,$G$2:$G823,$G823)=1,_xlfn.MAXIFS($BO$2:$BO822,$O$2:$O822,$O823,$G$2:$G822,$G823)+1,_xlfn.MAXIFS($BO$2:$BO822,$O$2:$O822,$O823,$G$2:$G822,$G823))</f>
        <v>1</v>
      </c>
      <c r="BP823">
        <f t="shared" si="183"/>
        <v>1769.5230000000001</v>
      </c>
      <c r="BQ823">
        <f t="shared" si="184"/>
        <v>26.217000000000002</v>
      </c>
      <c r="BR823">
        <f t="shared" si="185"/>
        <v>26.217000000000002</v>
      </c>
      <c r="BS823">
        <f t="shared" si="186"/>
        <v>23.304000000000002</v>
      </c>
      <c r="BT823">
        <f t="shared" si="187"/>
        <v>8.7390000000000008</v>
      </c>
      <c r="BU823">
        <f t="shared" si="188"/>
        <v>0</v>
      </c>
      <c r="BV823">
        <f t="shared" si="189"/>
        <v>0</v>
      </c>
      <c r="BW823">
        <f t="shared" si="190"/>
        <v>1854.0000000000005</v>
      </c>
      <c r="BX823">
        <f t="shared" si="191"/>
        <v>9999</v>
      </c>
      <c r="BY823" t="str">
        <f t="shared" si="192"/>
        <v>직행2</v>
      </c>
      <c r="BZ823">
        <f t="shared" si="193"/>
        <v>8</v>
      </c>
    </row>
    <row r="824" spans="1:78" hidden="1" x14ac:dyDescent="0.3">
      <c r="A824" s="32">
        <f t="shared" si="194"/>
        <v>45809</v>
      </c>
      <c r="B824" s="1">
        <v>45809.328553240739</v>
      </c>
      <c r="C824" t="s">
        <v>60</v>
      </c>
      <c r="D824" t="s">
        <v>60</v>
      </c>
      <c r="E824" t="s">
        <v>60</v>
      </c>
      <c r="F824" t="s">
        <v>61</v>
      </c>
      <c r="G824" t="s">
        <v>84</v>
      </c>
      <c r="H824" t="s">
        <v>85</v>
      </c>
      <c r="I824" t="s">
        <v>86</v>
      </c>
      <c r="J824" t="s">
        <v>65</v>
      </c>
      <c r="K824" t="s">
        <v>71</v>
      </c>
      <c r="L824">
        <v>14</v>
      </c>
      <c r="M824">
        <v>6</v>
      </c>
      <c r="N824">
        <v>168</v>
      </c>
      <c r="O824">
        <v>9999</v>
      </c>
      <c r="P824" t="s">
        <v>61</v>
      </c>
      <c r="Q824" s="1">
        <v>45786.608721180557</v>
      </c>
      <c r="R824">
        <v>21.116</v>
      </c>
      <c r="S824">
        <v>6.4790000000000001</v>
      </c>
      <c r="T824">
        <v>3.2589999999999999</v>
      </c>
      <c r="U824">
        <v>2305</v>
      </c>
      <c r="V824">
        <v>29</v>
      </c>
      <c r="W824">
        <v>551</v>
      </c>
      <c r="X824">
        <v>278</v>
      </c>
      <c r="Y824">
        <v>0</v>
      </c>
      <c r="Z824">
        <v>7</v>
      </c>
      <c r="AA824">
        <v>1</v>
      </c>
      <c r="AB824">
        <v>76</v>
      </c>
      <c r="AC824">
        <v>88</v>
      </c>
      <c r="AD824">
        <v>32.979999999999997</v>
      </c>
      <c r="AE824">
        <v>44.068142999999999</v>
      </c>
      <c r="AF824">
        <v>88.1</v>
      </c>
      <c r="AG824">
        <v>4</v>
      </c>
      <c r="AH824">
        <v>4.5999999999999996</v>
      </c>
      <c r="AI824">
        <v>2.8</v>
      </c>
      <c r="AJ824">
        <v>0.5</v>
      </c>
      <c r="AK824">
        <v>0</v>
      </c>
      <c r="AL824">
        <v>0</v>
      </c>
      <c r="AM824">
        <v>2.91</v>
      </c>
      <c r="AN824">
        <v>38.432000000000002</v>
      </c>
      <c r="AO824">
        <v>1.258</v>
      </c>
      <c r="AP824">
        <v>23.904</v>
      </c>
      <c r="AQ824">
        <v>9.5000000000000001E-2</v>
      </c>
      <c r="AR824">
        <v>0</v>
      </c>
      <c r="AS824">
        <v>33.15</v>
      </c>
      <c r="AT824">
        <v>33.771999999999998</v>
      </c>
      <c r="AU824">
        <v>1.5329999999999999</v>
      </c>
      <c r="AV824">
        <v>1.7629999999999999</v>
      </c>
      <c r="AW824">
        <v>1.073</v>
      </c>
      <c r="AX824">
        <v>0.192</v>
      </c>
      <c r="AY824">
        <v>0</v>
      </c>
      <c r="AZ824">
        <v>0</v>
      </c>
      <c r="BA824">
        <v>209</v>
      </c>
      <c r="BB824">
        <v>0</v>
      </c>
      <c r="BC824" t="s">
        <v>74</v>
      </c>
      <c r="BD824">
        <v>0</v>
      </c>
      <c r="BE824" t="s">
        <v>72</v>
      </c>
      <c r="BF824" t="s">
        <v>69</v>
      </c>
      <c r="BG824">
        <v>1.1200000000000001</v>
      </c>
      <c r="BH824">
        <v>0</v>
      </c>
      <c r="BI824" s="1">
        <v>45822.731017557868</v>
      </c>
      <c r="BJ824">
        <v>3.7</v>
      </c>
      <c r="BK824">
        <v>0.88080000000000003</v>
      </c>
      <c r="BL824" s="36">
        <f>HLOOKUP($A824,차량별코스!$E$1:$AZ$20,_xlfn.XLOOKUP(탕데이터!$I824,차량별코스!$D$2:$D$20,차량별코스!$A$2:$A$20),0)</f>
        <v>8</v>
      </c>
      <c r="BM824">
        <f t="shared" si="181"/>
        <v>128.79599999999999</v>
      </c>
      <c r="BN824">
        <f t="shared" si="182"/>
        <v>128.79599999999999</v>
      </c>
      <c r="BO824">
        <f>IF(COUNTIFS($BL$2:$BL824,$BL824,$O$2:$O824,$O824,$G$2:$G824,$G824)=1,_xlfn.MAXIFS($BO$2:$BO823,$O$2:$O823,$O824,$G$2:$G823,$G824)+1,_xlfn.MAXIFS($BO$2:$BO823,$O$2:$O823,$O824,$G$2:$G823,$G824))</f>
        <v>1</v>
      </c>
      <c r="BP824">
        <f t="shared" si="183"/>
        <v>1450.7049999999997</v>
      </c>
      <c r="BQ824">
        <f t="shared" si="184"/>
        <v>92.2</v>
      </c>
      <c r="BR824">
        <f t="shared" si="185"/>
        <v>106.03</v>
      </c>
      <c r="BS824">
        <f t="shared" si="186"/>
        <v>64.539999999999992</v>
      </c>
      <c r="BT824">
        <f t="shared" si="187"/>
        <v>11.525</v>
      </c>
      <c r="BU824">
        <f t="shared" si="188"/>
        <v>0</v>
      </c>
      <c r="BV824">
        <f t="shared" si="189"/>
        <v>0</v>
      </c>
      <c r="BW824">
        <f t="shared" si="190"/>
        <v>1724.9999999999998</v>
      </c>
      <c r="BX824">
        <f t="shared" si="191"/>
        <v>9999</v>
      </c>
      <c r="BY824" t="str">
        <f t="shared" si="192"/>
        <v>직행2</v>
      </c>
      <c r="BZ824">
        <f t="shared" si="193"/>
        <v>8</v>
      </c>
    </row>
    <row r="825" spans="1:78" hidden="1" x14ac:dyDescent="0.3">
      <c r="A825" s="32">
        <f t="shared" si="194"/>
        <v>45809</v>
      </c>
      <c r="B825" s="1">
        <v>45809.356388888889</v>
      </c>
      <c r="C825" t="s">
        <v>60</v>
      </c>
      <c r="D825" t="s">
        <v>60</v>
      </c>
      <c r="E825" t="s">
        <v>60</v>
      </c>
      <c r="F825" t="s">
        <v>61</v>
      </c>
      <c r="G825" t="s">
        <v>84</v>
      </c>
      <c r="H825" t="s">
        <v>85</v>
      </c>
      <c r="I825" t="s">
        <v>86</v>
      </c>
      <c r="J825" t="s">
        <v>65</v>
      </c>
      <c r="K825" t="s">
        <v>71</v>
      </c>
      <c r="L825">
        <v>14</v>
      </c>
      <c r="M825">
        <v>6</v>
      </c>
      <c r="N825">
        <v>168</v>
      </c>
      <c r="O825">
        <v>9999</v>
      </c>
      <c r="P825" t="s">
        <v>61</v>
      </c>
      <c r="Q825" s="1">
        <v>45786.608721180557</v>
      </c>
      <c r="R825">
        <v>15.923999999999999</v>
      </c>
      <c r="S825">
        <v>4.9359999999999999</v>
      </c>
      <c r="T825">
        <v>3.226</v>
      </c>
      <c r="U825">
        <v>1493</v>
      </c>
      <c r="V825">
        <v>86</v>
      </c>
      <c r="W825">
        <v>267</v>
      </c>
      <c r="X825">
        <v>145</v>
      </c>
      <c r="Y825">
        <v>0</v>
      </c>
      <c r="Z825">
        <v>1</v>
      </c>
      <c r="AA825">
        <v>0</v>
      </c>
      <c r="AB825">
        <v>0</v>
      </c>
      <c r="AC825">
        <v>90</v>
      </c>
      <c r="AD825">
        <v>38.4</v>
      </c>
      <c r="AE825">
        <v>50.286104000000002</v>
      </c>
      <c r="AF825">
        <v>89.9</v>
      </c>
      <c r="AG825">
        <v>1.9</v>
      </c>
      <c r="AH825">
        <v>3.2</v>
      </c>
      <c r="AI825">
        <v>4</v>
      </c>
      <c r="AJ825">
        <v>1</v>
      </c>
      <c r="AK825">
        <v>0</v>
      </c>
      <c r="AL825">
        <v>0</v>
      </c>
      <c r="AM825">
        <v>2.88</v>
      </c>
      <c r="AN825">
        <v>45.386000000000003</v>
      </c>
      <c r="AO825">
        <v>5.76</v>
      </c>
      <c r="AP825">
        <v>17.882999999999999</v>
      </c>
      <c r="AQ825">
        <v>6.3E-2</v>
      </c>
      <c r="AR825">
        <v>0</v>
      </c>
      <c r="AS825">
        <v>6.28</v>
      </c>
      <c r="AT825">
        <v>20.977</v>
      </c>
      <c r="AU825">
        <v>0.443</v>
      </c>
      <c r="AV825">
        <v>0.747</v>
      </c>
      <c r="AW825">
        <v>0.93300000000000005</v>
      </c>
      <c r="AX825">
        <v>0.23300000000000001</v>
      </c>
      <c r="AY825">
        <v>0</v>
      </c>
      <c r="AZ825">
        <v>0</v>
      </c>
      <c r="BA825">
        <v>141</v>
      </c>
      <c r="BB825">
        <v>0</v>
      </c>
      <c r="BC825" t="s">
        <v>74</v>
      </c>
      <c r="BD825">
        <v>0</v>
      </c>
      <c r="BE825" t="s">
        <v>72</v>
      </c>
      <c r="BF825" t="s">
        <v>69</v>
      </c>
      <c r="BG825">
        <v>1.1200000000000001</v>
      </c>
      <c r="BH825">
        <v>0</v>
      </c>
      <c r="BI825" s="1">
        <v>45822.731017557868</v>
      </c>
      <c r="BJ825">
        <v>3.7</v>
      </c>
      <c r="BK825">
        <v>0.87190000000000001</v>
      </c>
      <c r="BL825" s="36">
        <f>HLOOKUP($A825,차량별코스!$E$1:$AZ$20,_xlfn.XLOOKUP(탕데이터!$I825,차량별코스!$D$2:$D$20,차량별코스!$A$2:$A$20),0)</f>
        <v>8</v>
      </c>
      <c r="BM825">
        <f t="shared" si="181"/>
        <v>128.79599999999999</v>
      </c>
      <c r="BN825">
        <f t="shared" si="182"/>
        <v>128.79599999999999</v>
      </c>
      <c r="BO825">
        <f>IF(COUNTIFS($BL$2:$BL825,$BL825,$O$2:$O825,$O825,$G$2:$G825,$G825)=1,_xlfn.MAXIFS($BO$2:$BO824,$O$2:$O824,$O825,$G$2:$G824,$G825)+1,_xlfn.MAXIFS($BO$2:$BO824,$O$2:$O824,$O825,$G$2:$G824,$G825))</f>
        <v>1</v>
      </c>
      <c r="BP825">
        <f t="shared" si="183"/>
        <v>989.20700000000011</v>
      </c>
      <c r="BQ825">
        <f t="shared" si="184"/>
        <v>28.367000000000001</v>
      </c>
      <c r="BR825">
        <f t="shared" si="185"/>
        <v>47.776000000000003</v>
      </c>
      <c r="BS825">
        <f t="shared" si="186"/>
        <v>59.72</v>
      </c>
      <c r="BT825">
        <f t="shared" si="187"/>
        <v>14.93</v>
      </c>
      <c r="BU825">
        <f t="shared" si="188"/>
        <v>0</v>
      </c>
      <c r="BV825">
        <f t="shared" si="189"/>
        <v>0</v>
      </c>
      <c r="BW825">
        <f t="shared" si="190"/>
        <v>1140.0000000000002</v>
      </c>
      <c r="BX825">
        <f t="shared" si="191"/>
        <v>9999</v>
      </c>
      <c r="BY825" t="str">
        <f t="shared" si="192"/>
        <v>직행2</v>
      </c>
      <c r="BZ825">
        <f t="shared" si="193"/>
        <v>8</v>
      </c>
    </row>
    <row r="826" spans="1:78" hidden="1" x14ac:dyDescent="0.3">
      <c r="A826" s="32">
        <f t="shared" si="194"/>
        <v>45809</v>
      </c>
      <c r="B826" s="1">
        <v>45809.377974537034</v>
      </c>
      <c r="C826" t="s">
        <v>60</v>
      </c>
      <c r="D826" t="s">
        <v>60</v>
      </c>
      <c r="E826" t="s">
        <v>60</v>
      </c>
      <c r="F826" t="s">
        <v>61</v>
      </c>
      <c r="G826" t="s">
        <v>84</v>
      </c>
      <c r="H826" t="s">
        <v>85</v>
      </c>
      <c r="I826" t="s">
        <v>86</v>
      </c>
      <c r="J826" t="s">
        <v>65</v>
      </c>
      <c r="K826" t="s">
        <v>71</v>
      </c>
      <c r="L826">
        <v>14</v>
      </c>
      <c r="M826">
        <v>6</v>
      </c>
      <c r="N826">
        <v>168</v>
      </c>
      <c r="O826">
        <v>9999</v>
      </c>
      <c r="P826" t="s">
        <v>61</v>
      </c>
      <c r="Q826" s="1">
        <v>45786.608721180557</v>
      </c>
      <c r="R826">
        <v>48.709000000000003</v>
      </c>
      <c r="S826">
        <v>17.055</v>
      </c>
      <c r="T826">
        <v>2.8559999999999999</v>
      </c>
      <c r="U826">
        <v>4204</v>
      </c>
      <c r="V826">
        <v>36</v>
      </c>
      <c r="W826">
        <v>715</v>
      </c>
      <c r="X826">
        <v>675</v>
      </c>
      <c r="Y826">
        <v>0</v>
      </c>
      <c r="Z826">
        <v>10</v>
      </c>
      <c r="AA826">
        <v>0</v>
      </c>
      <c r="AB826">
        <v>0</v>
      </c>
      <c r="AC826">
        <v>100</v>
      </c>
      <c r="AD826">
        <v>41.71</v>
      </c>
      <c r="AE826">
        <v>50.782659000000002</v>
      </c>
      <c r="AF826">
        <v>26.1</v>
      </c>
      <c r="AG826">
        <v>16.7</v>
      </c>
      <c r="AH826">
        <v>25</v>
      </c>
      <c r="AI826">
        <v>20.3</v>
      </c>
      <c r="AJ826">
        <v>11.9</v>
      </c>
      <c r="AK826">
        <v>0</v>
      </c>
      <c r="AL826">
        <v>0</v>
      </c>
      <c r="AM826">
        <v>2.5499999999999998</v>
      </c>
      <c r="AN826">
        <v>52.656999999999996</v>
      </c>
      <c r="AO826">
        <v>0.85599999999999998</v>
      </c>
      <c r="AP826">
        <v>17.007999999999999</v>
      </c>
      <c r="AQ826">
        <v>0.123</v>
      </c>
      <c r="AR826">
        <v>0</v>
      </c>
      <c r="AS826">
        <v>20.53</v>
      </c>
      <c r="AT826">
        <v>18.27</v>
      </c>
      <c r="AU826">
        <v>11.69</v>
      </c>
      <c r="AV826">
        <v>17.5</v>
      </c>
      <c r="AW826">
        <v>14.21</v>
      </c>
      <c r="AX826">
        <v>8.33</v>
      </c>
      <c r="AY826">
        <v>0</v>
      </c>
      <c r="AZ826">
        <v>0</v>
      </c>
      <c r="BA826">
        <v>477</v>
      </c>
      <c r="BB826">
        <v>0</v>
      </c>
      <c r="BC826" t="s">
        <v>74</v>
      </c>
      <c r="BD826">
        <v>0</v>
      </c>
      <c r="BE826" t="s">
        <v>72</v>
      </c>
      <c r="BF826" t="s">
        <v>69</v>
      </c>
      <c r="BG826">
        <v>1.1200000000000001</v>
      </c>
      <c r="BH826">
        <v>0</v>
      </c>
      <c r="BI826" s="1">
        <v>45822.731017557868</v>
      </c>
      <c r="BJ826">
        <v>3.7</v>
      </c>
      <c r="BK826">
        <v>0.77190000000000003</v>
      </c>
      <c r="BL826" s="36">
        <f>HLOOKUP($A826,차량별코스!$E$1:$AZ$20,_xlfn.XLOOKUP(탕데이터!$I826,차량별코스!$D$2:$D$20,차량별코스!$A$2:$A$20),0)</f>
        <v>8</v>
      </c>
      <c r="BM826">
        <f t="shared" si="181"/>
        <v>128.79599999999999</v>
      </c>
      <c r="BN826">
        <f t="shared" si="182"/>
        <v>128.79599999999999</v>
      </c>
      <c r="BO826">
        <f>IF(COUNTIFS($BL$2:$BL826,$BL826,$O$2:$O826,$O826,$G$2:$G826,$G826)=1,_xlfn.MAXIFS($BO$2:$BO825,$O$2:$O825,$O826,$G$2:$G825,$G826)+1,_xlfn.MAXIFS($BO$2:$BO825,$O$2:$O825,$O826,$G$2:$G825,$G826))</f>
        <v>1</v>
      </c>
      <c r="BP826">
        <f t="shared" si="183"/>
        <v>346.24400000000014</v>
      </c>
      <c r="BQ826">
        <f t="shared" si="184"/>
        <v>702.06799999999987</v>
      </c>
      <c r="BR826">
        <f t="shared" si="185"/>
        <v>1051</v>
      </c>
      <c r="BS826">
        <f t="shared" si="186"/>
        <v>853.41200000000003</v>
      </c>
      <c r="BT826">
        <f t="shared" si="187"/>
        <v>500.27600000000001</v>
      </c>
      <c r="BU826">
        <f t="shared" si="188"/>
        <v>0</v>
      </c>
      <c r="BV826">
        <f t="shared" si="189"/>
        <v>0</v>
      </c>
      <c r="BW826">
        <f t="shared" si="190"/>
        <v>3453</v>
      </c>
      <c r="BX826">
        <f t="shared" si="191"/>
        <v>9999</v>
      </c>
      <c r="BY826" t="str">
        <f t="shared" si="192"/>
        <v>직행2</v>
      </c>
      <c r="BZ826">
        <f t="shared" si="193"/>
        <v>8</v>
      </c>
    </row>
    <row r="827" spans="1:78" hidden="1" x14ac:dyDescent="0.3">
      <c r="A827" s="32">
        <f t="shared" si="194"/>
        <v>45809</v>
      </c>
      <c r="B827" s="1">
        <v>45809.427037037036</v>
      </c>
      <c r="C827" t="s">
        <v>60</v>
      </c>
      <c r="D827" t="s">
        <v>60</v>
      </c>
      <c r="E827" t="s">
        <v>60</v>
      </c>
      <c r="F827" t="s">
        <v>61</v>
      </c>
      <c r="G827" t="s">
        <v>84</v>
      </c>
      <c r="H827" t="s">
        <v>85</v>
      </c>
      <c r="I827" t="s">
        <v>86</v>
      </c>
      <c r="J827" t="s">
        <v>65</v>
      </c>
      <c r="K827" t="s">
        <v>71</v>
      </c>
      <c r="L827">
        <v>14</v>
      </c>
      <c r="M827">
        <v>6</v>
      </c>
      <c r="N827">
        <v>168</v>
      </c>
      <c r="O827">
        <v>9999</v>
      </c>
      <c r="P827" t="s">
        <v>61</v>
      </c>
      <c r="Q827" s="1">
        <v>45786.608721180557</v>
      </c>
      <c r="R827">
        <v>17.451000000000001</v>
      </c>
      <c r="S827">
        <v>6.3339999999999996</v>
      </c>
      <c r="T827">
        <v>2.7549999999999999</v>
      </c>
      <c r="U827">
        <v>1913</v>
      </c>
      <c r="V827">
        <v>15</v>
      </c>
      <c r="W827">
        <v>395</v>
      </c>
      <c r="X827">
        <v>272</v>
      </c>
      <c r="Y827">
        <v>0</v>
      </c>
      <c r="Z827">
        <v>5</v>
      </c>
      <c r="AA827">
        <v>0</v>
      </c>
      <c r="AB827">
        <v>0</v>
      </c>
      <c r="AC827">
        <v>94</v>
      </c>
      <c r="AD827">
        <v>32.840000000000003</v>
      </c>
      <c r="AE827">
        <v>41.798802000000002</v>
      </c>
      <c r="AF827">
        <v>84.6</v>
      </c>
      <c r="AG827">
        <v>4.9000000000000004</v>
      </c>
      <c r="AH827">
        <v>5.3</v>
      </c>
      <c r="AI827">
        <v>3.9</v>
      </c>
      <c r="AJ827">
        <v>1.2</v>
      </c>
      <c r="AK827">
        <v>0</v>
      </c>
      <c r="AL827">
        <v>0</v>
      </c>
      <c r="AM827">
        <v>2.46</v>
      </c>
      <c r="AN827">
        <v>43.911000000000001</v>
      </c>
      <c r="AO827">
        <v>0.78400000000000003</v>
      </c>
      <c r="AP827">
        <v>20.648</v>
      </c>
      <c r="AQ827">
        <v>0.115</v>
      </c>
      <c r="AR827">
        <v>0</v>
      </c>
      <c r="AS827">
        <v>28.652000000000001</v>
      </c>
      <c r="AT827">
        <v>26.79</v>
      </c>
      <c r="AU827">
        <v>1.552</v>
      </c>
      <c r="AV827">
        <v>1.6779999999999999</v>
      </c>
      <c r="AW827">
        <v>1.2350000000000001</v>
      </c>
      <c r="AX827">
        <v>0.38</v>
      </c>
      <c r="AY827">
        <v>0</v>
      </c>
      <c r="AZ827">
        <v>0</v>
      </c>
      <c r="BA827">
        <v>165</v>
      </c>
      <c r="BB827">
        <v>0</v>
      </c>
      <c r="BC827" t="s">
        <v>74</v>
      </c>
      <c r="BD827">
        <v>0</v>
      </c>
      <c r="BE827" t="s">
        <v>72</v>
      </c>
      <c r="BF827" t="s">
        <v>69</v>
      </c>
      <c r="BG827">
        <v>1.1200000000000001</v>
      </c>
      <c r="BH827">
        <v>0</v>
      </c>
      <c r="BI827" s="1">
        <v>45822.731017557868</v>
      </c>
      <c r="BJ827">
        <v>3.7</v>
      </c>
      <c r="BK827">
        <v>0.74460000000000004</v>
      </c>
      <c r="BL827" s="36">
        <f>HLOOKUP($A827,차량별코스!$E$1:$AZ$20,_xlfn.XLOOKUP(탕데이터!$I827,차량별코스!$D$2:$D$20,차량별코스!$A$2:$A$20),0)</f>
        <v>8</v>
      </c>
      <c r="BM827">
        <f t="shared" si="181"/>
        <v>128.79599999999999</v>
      </c>
      <c r="BN827">
        <f t="shared" si="182"/>
        <v>128.79599999999999</v>
      </c>
      <c r="BO827">
        <f>IF(COUNTIFS($BL$2:$BL827,$BL827,$O$2:$O827,$O827,$G$2:$G827,$G827)=1,_xlfn.MAXIFS($BO$2:$BO826,$O$2:$O826,$O827,$G$2:$G826,$G827)+1,_xlfn.MAXIFS($BO$2:$BO826,$O$2:$O826,$O827,$G$2:$G826,$G827))</f>
        <v>1</v>
      </c>
      <c r="BP827">
        <f t="shared" si="183"/>
        <v>1208.3979999999999</v>
      </c>
      <c r="BQ827">
        <f t="shared" si="184"/>
        <v>93.737000000000009</v>
      </c>
      <c r="BR827">
        <f t="shared" si="185"/>
        <v>101.389</v>
      </c>
      <c r="BS827">
        <f t="shared" si="186"/>
        <v>74.606999999999999</v>
      </c>
      <c r="BT827">
        <f t="shared" si="187"/>
        <v>22.956</v>
      </c>
      <c r="BU827">
        <f t="shared" si="188"/>
        <v>0</v>
      </c>
      <c r="BV827">
        <f t="shared" si="189"/>
        <v>0</v>
      </c>
      <c r="BW827">
        <f t="shared" si="190"/>
        <v>1501.0869999999998</v>
      </c>
      <c r="BX827">
        <f t="shared" si="191"/>
        <v>9999</v>
      </c>
      <c r="BY827" t="str">
        <f t="shared" si="192"/>
        <v>직행2</v>
      </c>
      <c r="BZ827">
        <f t="shared" si="193"/>
        <v>8</v>
      </c>
    </row>
    <row r="828" spans="1:78" x14ac:dyDescent="0.3">
      <c r="A828" s="32">
        <f t="shared" si="194"/>
        <v>45809</v>
      </c>
      <c r="B828" s="1">
        <v>45809.510752314818</v>
      </c>
      <c r="C828" t="s">
        <v>60</v>
      </c>
      <c r="D828" t="s">
        <v>60</v>
      </c>
      <c r="E828" t="s">
        <v>60</v>
      </c>
      <c r="F828" t="s">
        <v>61</v>
      </c>
      <c r="G828" t="s">
        <v>84</v>
      </c>
      <c r="H828" t="s">
        <v>85</v>
      </c>
      <c r="I828" t="s">
        <v>86</v>
      </c>
      <c r="J828" t="s">
        <v>65</v>
      </c>
      <c r="K828" t="s">
        <v>71</v>
      </c>
      <c r="L828">
        <v>14</v>
      </c>
      <c r="M828">
        <v>6</v>
      </c>
      <c r="N828">
        <v>168</v>
      </c>
      <c r="O828">
        <v>6278</v>
      </c>
      <c r="P828" t="s">
        <v>253</v>
      </c>
      <c r="Q828" s="1">
        <v>45786.607563078702</v>
      </c>
      <c r="R828">
        <v>101.452</v>
      </c>
      <c r="S828">
        <v>34.707999999999998</v>
      </c>
      <c r="T828">
        <v>2.923</v>
      </c>
      <c r="U828">
        <v>10751</v>
      </c>
      <c r="V828">
        <v>279</v>
      </c>
      <c r="W828">
        <v>2609</v>
      </c>
      <c r="X828">
        <v>1324</v>
      </c>
      <c r="Y828">
        <v>0</v>
      </c>
      <c r="Z828">
        <v>18</v>
      </c>
      <c r="AA828">
        <v>2</v>
      </c>
      <c r="AB828">
        <v>344</v>
      </c>
      <c r="AC828">
        <v>99</v>
      </c>
      <c r="AD828">
        <v>33.97</v>
      </c>
      <c r="AE828">
        <v>46.44885</v>
      </c>
      <c r="AF828">
        <v>89.3</v>
      </c>
      <c r="AG828">
        <v>2.7</v>
      </c>
      <c r="AH828">
        <v>4.0999999999999996</v>
      </c>
      <c r="AI828">
        <v>3</v>
      </c>
      <c r="AJ828">
        <v>1</v>
      </c>
      <c r="AK828">
        <v>0</v>
      </c>
      <c r="AL828">
        <v>0</v>
      </c>
      <c r="AM828">
        <v>2.61</v>
      </c>
      <c r="AN828">
        <v>46.323999999999998</v>
      </c>
      <c r="AO828">
        <v>2.5950000000000002</v>
      </c>
      <c r="AP828">
        <v>24.268000000000001</v>
      </c>
      <c r="AQ828">
        <v>0.128</v>
      </c>
      <c r="AR828">
        <v>0</v>
      </c>
      <c r="AS828">
        <v>17.742000000000001</v>
      </c>
      <c r="AT828">
        <v>159.25200000000001</v>
      </c>
      <c r="AU828">
        <v>4.8150000000000004</v>
      </c>
      <c r="AV828">
        <v>7.3120000000000003</v>
      </c>
      <c r="AW828">
        <v>5.35</v>
      </c>
      <c r="AX828">
        <v>1.7829999999999999</v>
      </c>
      <c r="AY828">
        <v>0</v>
      </c>
      <c r="AZ828">
        <v>0</v>
      </c>
      <c r="BA828">
        <v>997</v>
      </c>
      <c r="BB828">
        <v>0</v>
      </c>
      <c r="BC828" t="s">
        <v>74</v>
      </c>
      <c r="BD828">
        <v>0</v>
      </c>
      <c r="BE828" t="s">
        <v>72</v>
      </c>
      <c r="BF828" t="s">
        <v>69</v>
      </c>
      <c r="BG828">
        <v>1.1200000000000001</v>
      </c>
      <c r="BH828">
        <v>0</v>
      </c>
      <c r="BI828" s="1">
        <v>45822.731017557868</v>
      </c>
      <c r="BJ828">
        <v>3.7</v>
      </c>
      <c r="BK828">
        <v>0.79</v>
      </c>
      <c r="BL828" s="36">
        <f>HLOOKUP($A828,차량별코스!$E$1:$AZ$20,_xlfn.XLOOKUP(탕데이터!$I828,차량별코스!$D$2:$D$20,차량별코스!$A$2:$A$20),0)</f>
        <v>8</v>
      </c>
      <c r="BM828">
        <f t="shared" si="181"/>
        <v>705.11199999999997</v>
      </c>
      <c r="BN828">
        <f t="shared" si="182"/>
        <v>140.999</v>
      </c>
      <c r="BO828">
        <f>IF(COUNTIFS($BL$2:$BL828,$BL828,$O$2:$O828,$O828,$G$2:$G828,$G828)=1,_xlfn.MAXIFS($BO$2:$BO827,$O$2:$O827,$O828,$G$2:$G827,$G828)+1,_xlfn.MAXIFS($BO$2:$BO827,$O$2:$O827,$O828,$G$2:$G827,$G828))</f>
        <v>1</v>
      </c>
      <c r="BP828">
        <f t="shared" si="183"/>
        <v>6712.643</v>
      </c>
      <c r="BQ828">
        <f t="shared" si="184"/>
        <v>290.27700000000004</v>
      </c>
      <c r="BR828">
        <f t="shared" si="185"/>
        <v>440.79099999999994</v>
      </c>
      <c r="BS828">
        <f t="shared" si="186"/>
        <v>322.52999999999997</v>
      </c>
      <c r="BT828">
        <f t="shared" si="187"/>
        <v>107.51</v>
      </c>
      <c r="BU828">
        <f t="shared" si="188"/>
        <v>0</v>
      </c>
      <c r="BV828">
        <f t="shared" si="189"/>
        <v>0</v>
      </c>
      <c r="BW828">
        <f t="shared" si="190"/>
        <v>7873.7510000000002</v>
      </c>
      <c r="BX828">
        <f t="shared" si="191"/>
        <v>6278</v>
      </c>
      <c r="BY828" t="str">
        <f t="shared" si="192"/>
        <v>직행2</v>
      </c>
      <c r="BZ828">
        <f t="shared" si="193"/>
        <v>8</v>
      </c>
    </row>
    <row r="829" spans="1:78" hidden="1" x14ac:dyDescent="0.3">
      <c r="A829" s="32">
        <f t="shared" si="194"/>
        <v>45809</v>
      </c>
      <c r="B829" s="1">
        <v>45809.68787037037</v>
      </c>
      <c r="C829" t="s">
        <v>60</v>
      </c>
      <c r="D829" t="s">
        <v>60</v>
      </c>
      <c r="E829" t="s">
        <v>60</v>
      </c>
      <c r="F829" t="s">
        <v>61</v>
      </c>
      <c r="G829" t="s">
        <v>84</v>
      </c>
      <c r="H829" t="s">
        <v>85</v>
      </c>
      <c r="I829" t="s">
        <v>86</v>
      </c>
      <c r="J829" t="s">
        <v>65</v>
      </c>
      <c r="K829" t="s">
        <v>71</v>
      </c>
      <c r="L829">
        <v>14</v>
      </c>
      <c r="M829">
        <v>6</v>
      </c>
      <c r="N829">
        <v>168</v>
      </c>
      <c r="O829">
        <v>0</v>
      </c>
      <c r="P829" t="s">
        <v>60</v>
      </c>
      <c r="Q829" t="s">
        <v>60</v>
      </c>
      <c r="R829">
        <v>98.319000000000003</v>
      </c>
      <c r="S829">
        <v>32.151000000000003</v>
      </c>
      <c r="T829">
        <v>3.0579999999999998</v>
      </c>
      <c r="U829">
        <v>10503</v>
      </c>
      <c r="V829">
        <v>0</v>
      </c>
      <c r="W829">
        <v>2996</v>
      </c>
      <c r="X829">
        <v>1371</v>
      </c>
      <c r="Y829">
        <v>2</v>
      </c>
      <c r="Z829">
        <v>11</v>
      </c>
      <c r="AA829">
        <v>3</v>
      </c>
      <c r="AB829">
        <v>1071</v>
      </c>
      <c r="AC829">
        <v>92</v>
      </c>
      <c r="AD829">
        <v>33.700000000000003</v>
      </c>
      <c r="AE829">
        <v>47.149109000000003</v>
      </c>
      <c r="AF829">
        <v>90.9</v>
      </c>
      <c r="AG829">
        <v>2.4</v>
      </c>
      <c r="AH829">
        <v>3.2</v>
      </c>
      <c r="AI829">
        <v>3</v>
      </c>
      <c r="AJ829">
        <v>0.4</v>
      </c>
      <c r="AK829">
        <v>0</v>
      </c>
      <c r="AL829">
        <v>0</v>
      </c>
      <c r="AM829">
        <v>2.73</v>
      </c>
      <c r="AN829">
        <v>44.765999999999998</v>
      </c>
      <c r="AO829">
        <v>0</v>
      </c>
      <c r="AP829">
        <v>28.524999999999999</v>
      </c>
      <c r="AQ829">
        <v>0.13200000000000001</v>
      </c>
      <c r="AR829">
        <v>2.0339999999999998</v>
      </c>
      <c r="AS829">
        <v>11.188000000000001</v>
      </c>
      <c r="AT829">
        <v>159.07499999999999</v>
      </c>
      <c r="AU829">
        <v>4.2</v>
      </c>
      <c r="AV829">
        <v>5.6</v>
      </c>
      <c r="AW829">
        <v>5.25</v>
      </c>
      <c r="AX829">
        <v>0.7</v>
      </c>
      <c r="AY829">
        <v>0</v>
      </c>
      <c r="AZ829">
        <v>0</v>
      </c>
      <c r="BA829">
        <v>947</v>
      </c>
      <c r="BB829">
        <v>0</v>
      </c>
      <c r="BC829" t="s">
        <v>74</v>
      </c>
      <c r="BD829">
        <v>0</v>
      </c>
      <c r="BE829" t="s">
        <v>72</v>
      </c>
      <c r="BF829" t="s">
        <v>69</v>
      </c>
      <c r="BG829">
        <v>1.1200000000000001</v>
      </c>
      <c r="BH829">
        <v>0</v>
      </c>
      <c r="BI829" s="1">
        <v>45822.731017557868</v>
      </c>
      <c r="BJ829">
        <v>3.7</v>
      </c>
      <c r="BK829">
        <v>0.82650000000000001</v>
      </c>
      <c r="BL829" s="36">
        <f>HLOOKUP($A829,차량별코스!$E$1:$AZ$20,_xlfn.XLOOKUP(탕데이터!$I829,차량별코스!$D$2:$D$20,차량별코스!$A$2:$A$20),0)</f>
        <v>8</v>
      </c>
      <c r="BM829">
        <f t="shared" si="181"/>
        <v>98.319000000000003</v>
      </c>
      <c r="BN829">
        <f t="shared" si="182"/>
        <v>98.319000000000003</v>
      </c>
      <c r="BO829">
        <f>IF(COUNTIFS($BL$2:$BL829,$BL829,$O$2:$O829,$O829,$G$2:$G829,$G829)=1,_xlfn.MAXIFS($BO$2:$BO828,$O$2:$O828,$O829,$G$2:$G828,$G829)+1,_xlfn.MAXIFS($BO$2:$BO828,$O$2:$O828,$O829,$G$2:$G828,$G829))</f>
        <v>1</v>
      </c>
      <c r="BP829">
        <f t="shared" si="183"/>
        <v>6551.2270000000008</v>
      </c>
      <c r="BQ829">
        <f t="shared" si="184"/>
        <v>252.072</v>
      </c>
      <c r="BR829">
        <f t="shared" si="185"/>
        <v>336.096</v>
      </c>
      <c r="BS829">
        <f t="shared" si="186"/>
        <v>315.08999999999997</v>
      </c>
      <c r="BT829">
        <f t="shared" si="187"/>
        <v>42.012</v>
      </c>
      <c r="BU829">
        <f t="shared" si="188"/>
        <v>0</v>
      </c>
      <c r="BV829">
        <f t="shared" si="189"/>
        <v>0</v>
      </c>
      <c r="BW829">
        <f t="shared" si="190"/>
        <v>7496.4970000000003</v>
      </c>
      <c r="BX829">
        <f t="shared" si="191"/>
        <v>0</v>
      </c>
      <c r="BY829" t="str">
        <f t="shared" si="192"/>
        <v>직행2</v>
      </c>
      <c r="BZ829">
        <f t="shared" si="193"/>
        <v>8</v>
      </c>
    </row>
    <row r="830" spans="1:78" x14ac:dyDescent="0.3">
      <c r="A830" s="32">
        <f t="shared" si="194"/>
        <v>45809</v>
      </c>
      <c r="B830" s="1">
        <v>45809.861805555556</v>
      </c>
      <c r="C830" t="s">
        <v>60</v>
      </c>
      <c r="D830" t="s">
        <v>60</v>
      </c>
      <c r="E830" t="s">
        <v>60</v>
      </c>
      <c r="F830" t="s">
        <v>61</v>
      </c>
      <c r="G830" t="s">
        <v>84</v>
      </c>
      <c r="H830" t="s">
        <v>85</v>
      </c>
      <c r="I830" t="s">
        <v>86</v>
      </c>
      <c r="J830" t="s">
        <v>65</v>
      </c>
      <c r="K830" t="s">
        <v>71</v>
      </c>
      <c r="L830">
        <v>14</v>
      </c>
      <c r="M830">
        <v>6</v>
      </c>
      <c r="N830">
        <v>168</v>
      </c>
      <c r="O830">
        <v>6278</v>
      </c>
      <c r="P830" t="s">
        <v>253</v>
      </c>
      <c r="Q830" s="1">
        <v>45786.607563078702</v>
      </c>
      <c r="R830">
        <v>39.546999999999997</v>
      </c>
      <c r="S830">
        <v>13.03</v>
      </c>
      <c r="T830">
        <v>3.0350000000000001</v>
      </c>
      <c r="U830">
        <v>4153</v>
      </c>
      <c r="V830">
        <v>0</v>
      </c>
      <c r="W830">
        <v>1052</v>
      </c>
      <c r="X830">
        <v>526</v>
      </c>
      <c r="Y830">
        <v>0</v>
      </c>
      <c r="Z830">
        <v>2</v>
      </c>
      <c r="AA830">
        <v>0</v>
      </c>
      <c r="AB830">
        <v>0</v>
      </c>
      <c r="AC830">
        <v>92</v>
      </c>
      <c r="AD830">
        <v>34.28</v>
      </c>
      <c r="AE830">
        <v>45.910732000000003</v>
      </c>
      <c r="AF830">
        <v>94.4</v>
      </c>
      <c r="AG830">
        <v>1.5</v>
      </c>
      <c r="AH830">
        <v>1.7</v>
      </c>
      <c r="AI830">
        <v>1.7</v>
      </c>
      <c r="AJ830">
        <v>0.6</v>
      </c>
      <c r="AK830">
        <v>0</v>
      </c>
      <c r="AL830">
        <v>0</v>
      </c>
      <c r="AM830">
        <v>2.71</v>
      </c>
      <c r="AN830">
        <v>43.890999999999998</v>
      </c>
      <c r="AO830">
        <v>0</v>
      </c>
      <c r="AP830">
        <v>25.331</v>
      </c>
      <c r="AQ830">
        <v>0.126</v>
      </c>
      <c r="AR830">
        <v>0</v>
      </c>
      <c r="AS830">
        <v>5.0570000000000004</v>
      </c>
      <c r="AT830">
        <v>64.507000000000005</v>
      </c>
      <c r="AU830">
        <v>1.0249999999999999</v>
      </c>
      <c r="AV830">
        <v>1.1619999999999999</v>
      </c>
      <c r="AW830">
        <v>1.1619999999999999</v>
      </c>
      <c r="AX830">
        <v>0.41</v>
      </c>
      <c r="AY830">
        <v>0</v>
      </c>
      <c r="AZ830">
        <v>0</v>
      </c>
      <c r="BA830">
        <v>382</v>
      </c>
      <c r="BB830">
        <v>0</v>
      </c>
      <c r="BC830" t="s">
        <v>74</v>
      </c>
      <c r="BD830">
        <v>0</v>
      </c>
      <c r="BE830" t="s">
        <v>72</v>
      </c>
      <c r="BF830" t="s">
        <v>69</v>
      </c>
      <c r="BG830">
        <v>1.1200000000000001</v>
      </c>
      <c r="BH830">
        <v>0</v>
      </c>
      <c r="BI830" s="1">
        <v>45822.731017557868</v>
      </c>
      <c r="BJ830">
        <v>3.7</v>
      </c>
      <c r="BK830">
        <v>0.82030000000000003</v>
      </c>
      <c r="BL830" s="36">
        <f>HLOOKUP($A830,차량별코스!$E$1:$AZ$20,_xlfn.XLOOKUP(탕데이터!$I830,차량별코스!$D$2:$D$20,차량별코스!$A$2:$A$20),0)</f>
        <v>8</v>
      </c>
      <c r="BM830">
        <f t="shared" si="181"/>
        <v>705.11199999999997</v>
      </c>
      <c r="BN830">
        <f t="shared" si="182"/>
        <v>140.999</v>
      </c>
      <c r="BO830">
        <f>IF(COUNTIFS($BL$2:$BL830,$BL830,$O$2:$O830,$O830,$G$2:$G830,$G830)=1,_xlfn.MAXIFS($BO$2:$BO829,$O$2:$O829,$O830,$G$2:$G829,$G830)+1,_xlfn.MAXIFS($BO$2:$BO829,$O$2:$O829,$O830,$G$2:$G829,$G830))</f>
        <v>1</v>
      </c>
      <c r="BP830">
        <f t="shared" si="183"/>
        <v>2868.4320000000002</v>
      </c>
      <c r="BQ830">
        <f t="shared" si="184"/>
        <v>62.294999999999995</v>
      </c>
      <c r="BR830">
        <f t="shared" si="185"/>
        <v>70.600999999999999</v>
      </c>
      <c r="BS830">
        <f t="shared" si="186"/>
        <v>70.600999999999999</v>
      </c>
      <c r="BT830">
        <f t="shared" si="187"/>
        <v>24.917999999999999</v>
      </c>
      <c r="BU830">
        <f t="shared" si="188"/>
        <v>0</v>
      </c>
      <c r="BV830">
        <f t="shared" si="189"/>
        <v>0</v>
      </c>
      <c r="BW830">
        <f t="shared" si="190"/>
        <v>3096.8470000000007</v>
      </c>
      <c r="BX830">
        <f t="shared" si="191"/>
        <v>6278</v>
      </c>
      <c r="BY830" t="str">
        <f t="shared" si="192"/>
        <v>직행2</v>
      </c>
      <c r="BZ830">
        <f t="shared" si="193"/>
        <v>8</v>
      </c>
    </row>
    <row r="831" spans="1:78" x14ac:dyDescent="0.3">
      <c r="A831" s="32">
        <f t="shared" si="194"/>
        <v>45810</v>
      </c>
      <c r="B831" s="1">
        <v>45810.263680555552</v>
      </c>
      <c r="C831" t="s">
        <v>60</v>
      </c>
      <c r="D831" t="s">
        <v>60</v>
      </c>
      <c r="E831" t="s">
        <v>60</v>
      </c>
      <c r="F831" t="s">
        <v>61</v>
      </c>
      <c r="G831" t="s">
        <v>84</v>
      </c>
      <c r="H831" t="s">
        <v>85</v>
      </c>
      <c r="I831" t="s">
        <v>86</v>
      </c>
      <c r="J831" t="s">
        <v>65</v>
      </c>
      <c r="K831" t="s">
        <v>71</v>
      </c>
      <c r="L831">
        <v>14</v>
      </c>
      <c r="M831">
        <v>6</v>
      </c>
      <c r="N831">
        <v>168</v>
      </c>
      <c r="O831">
        <v>6278</v>
      </c>
      <c r="P831" t="s">
        <v>253</v>
      </c>
      <c r="Q831" s="1">
        <v>45786.607563078702</v>
      </c>
      <c r="R831">
        <v>40.616999999999997</v>
      </c>
      <c r="S831">
        <v>13.53</v>
      </c>
      <c r="T831">
        <v>3.0019999999999998</v>
      </c>
      <c r="U831">
        <v>4679</v>
      </c>
      <c r="V831">
        <v>596</v>
      </c>
      <c r="W831">
        <v>873</v>
      </c>
      <c r="X831">
        <v>524</v>
      </c>
      <c r="Y831">
        <v>0</v>
      </c>
      <c r="Z831">
        <v>6</v>
      </c>
      <c r="AA831">
        <v>0</v>
      </c>
      <c r="AB831">
        <v>0</v>
      </c>
      <c r="AC831">
        <v>99</v>
      </c>
      <c r="AD831">
        <v>31.25</v>
      </c>
      <c r="AE831">
        <v>45.551758</v>
      </c>
      <c r="AF831">
        <v>90.7</v>
      </c>
      <c r="AG831">
        <v>2.4</v>
      </c>
      <c r="AH831">
        <v>3.2</v>
      </c>
      <c r="AI831">
        <v>2.8</v>
      </c>
      <c r="AJ831">
        <v>0.9</v>
      </c>
      <c r="AK831">
        <v>0</v>
      </c>
      <c r="AL831">
        <v>0</v>
      </c>
      <c r="AM831">
        <v>2.68</v>
      </c>
      <c r="AN831">
        <v>44.017000000000003</v>
      </c>
      <c r="AO831">
        <v>12.738</v>
      </c>
      <c r="AP831">
        <v>18.658000000000001</v>
      </c>
      <c r="AQ831">
        <v>0.123</v>
      </c>
      <c r="AR831">
        <v>0</v>
      </c>
      <c r="AS831">
        <v>14.772</v>
      </c>
      <c r="AT831">
        <v>69.537000000000006</v>
      </c>
      <c r="AU831">
        <v>1.84</v>
      </c>
      <c r="AV831">
        <v>2.4529999999999998</v>
      </c>
      <c r="AW831">
        <v>2.1469999999999998</v>
      </c>
      <c r="AX831">
        <v>0.69</v>
      </c>
      <c r="AY831">
        <v>0</v>
      </c>
      <c r="AZ831">
        <v>0</v>
      </c>
      <c r="BA831">
        <v>395</v>
      </c>
      <c r="BB831">
        <v>0</v>
      </c>
      <c r="BC831" t="s">
        <v>74</v>
      </c>
      <c r="BD831">
        <v>0</v>
      </c>
      <c r="BE831" t="s">
        <v>72</v>
      </c>
      <c r="BF831" t="s">
        <v>69</v>
      </c>
      <c r="BG831">
        <v>1.1200000000000001</v>
      </c>
      <c r="BH831">
        <v>0</v>
      </c>
      <c r="BI831" s="1">
        <v>45822.731017557868</v>
      </c>
      <c r="BJ831">
        <v>3.7</v>
      </c>
      <c r="BK831">
        <v>0.81130000000000002</v>
      </c>
      <c r="BL831" s="36">
        <f>HLOOKUP($A831,차량별코스!$E$1:$AZ$20,_xlfn.XLOOKUP(탕데이터!$I831,차량별코스!$D$2:$D$20,차량별코스!$A$2:$A$20),0)</f>
        <v>1</v>
      </c>
      <c r="BM831">
        <f t="shared" si="181"/>
        <v>705.11199999999997</v>
      </c>
      <c r="BN831">
        <f t="shared" si="182"/>
        <v>269.755</v>
      </c>
      <c r="BO831">
        <f>IF(COUNTIFS($BL$2:$BL831,$BL831,$O$2:$O831,$O831,$G$2:$G831,$G831)=1,_xlfn.MAXIFS($BO$2:$BO830,$O$2:$O830,$O831,$G$2:$G830,$G831)+1,_xlfn.MAXIFS($BO$2:$BO830,$O$2:$O830,$O831,$G$2:$G830,$G831))</f>
        <v>2</v>
      </c>
      <c r="BP831">
        <f t="shared" si="183"/>
        <v>2774.8530000000001</v>
      </c>
      <c r="BQ831">
        <f t="shared" si="184"/>
        <v>112.29600000000001</v>
      </c>
      <c r="BR831">
        <f t="shared" si="185"/>
        <v>149.72800000000001</v>
      </c>
      <c r="BS831">
        <f t="shared" si="186"/>
        <v>131.012</v>
      </c>
      <c r="BT831">
        <f t="shared" si="187"/>
        <v>42.111000000000004</v>
      </c>
      <c r="BU831">
        <f t="shared" si="188"/>
        <v>0</v>
      </c>
      <c r="BV831">
        <f t="shared" si="189"/>
        <v>0</v>
      </c>
      <c r="BW831">
        <f t="shared" si="190"/>
        <v>3210</v>
      </c>
      <c r="BX831">
        <f t="shared" si="191"/>
        <v>6278</v>
      </c>
      <c r="BY831" t="str">
        <f t="shared" si="192"/>
        <v>직행2</v>
      </c>
      <c r="BZ831">
        <f t="shared" si="193"/>
        <v>1</v>
      </c>
    </row>
    <row r="832" spans="1:78" x14ac:dyDescent="0.3">
      <c r="A832" s="32">
        <f t="shared" si="194"/>
        <v>45810</v>
      </c>
      <c r="B832" s="1">
        <v>45810.381909722222</v>
      </c>
      <c r="C832" t="s">
        <v>60</v>
      </c>
      <c r="D832" t="s">
        <v>60</v>
      </c>
      <c r="E832" t="s">
        <v>60</v>
      </c>
      <c r="F832" t="s">
        <v>61</v>
      </c>
      <c r="G832" t="s">
        <v>84</v>
      </c>
      <c r="H832" t="s">
        <v>85</v>
      </c>
      <c r="I832" t="s">
        <v>86</v>
      </c>
      <c r="J832" t="s">
        <v>65</v>
      </c>
      <c r="K832" t="s">
        <v>71</v>
      </c>
      <c r="L832">
        <v>14</v>
      </c>
      <c r="M832">
        <v>6</v>
      </c>
      <c r="N832">
        <v>168</v>
      </c>
      <c r="O832">
        <v>6278</v>
      </c>
      <c r="P832" t="s">
        <v>253</v>
      </c>
      <c r="Q832" s="1">
        <v>45786.607563078702</v>
      </c>
      <c r="R832">
        <v>66.798000000000002</v>
      </c>
      <c r="S832">
        <v>22.766999999999999</v>
      </c>
      <c r="T832">
        <v>2.9340000000000002</v>
      </c>
      <c r="U832">
        <v>7446</v>
      </c>
      <c r="V832">
        <v>54</v>
      </c>
      <c r="W832">
        <v>2031</v>
      </c>
      <c r="X832">
        <v>840</v>
      </c>
      <c r="Y832">
        <v>0</v>
      </c>
      <c r="Z832">
        <v>21</v>
      </c>
      <c r="AA832">
        <v>1</v>
      </c>
      <c r="AB832">
        <v>240</v>
      </c>
      <c r="AC832">
        <v>96</v>
      </c>
      <c r="AD832">
        <v>32.299999999999997</v>
      </c>
      <c r="AE832">
        <v>44.855949000000003</v>
      </c>
      <c r="AF832">
        <v>68</v>
      </c>
      <c r="AG832">
        <v>9.4</v>
      </c>
      <c r="AH832">
        <v>12.2</v>
      </c>
      <c r="AI832">
        <v>7</v>
      </c>
      <c r="AJ832">
        <v>3.3</v>
      </c>
      <c r="AK832">
        <v>0</v>
      </c>
      <c r="AL832">
        <v>0</v>
      </c>
      <c r="AM832">
        <v>2.62</v>
      </c>
      <c r="AN832">
        <v>44.39</v>
      </c>
      <c r="AO832">
        <v>0.72499999999999998</v>
      </c>
      <c r="AP832">
        <v>27.276</v>
      </c>
      <c r="AQ832">
        <v>0.12</v>
      </c>
      <c r="AR832">
        <v>0</v>
      </c>
      <c r="AS832">
        <v>31.437999999999999</v>
      </c>
      <c r="AT832">
        <v>83.867000000000004</v>
      </c>
      <c r="AU832">
        <v>11.593</v>
      </c>
      <c r="AV832">
        <v>15.047000000000001</v>
      </c>
      <c r="AW832">
        <v>8.6329999999999991</v>
      </c>
      <c r="AX832">
        <v>4.07</v>
      </c>
      <c r="AY832">
        <v>0</v>
      </c>
      <c r="AZ832">
        <v>0</v>
      </c>
      <c r="BA832">
        <v>651</v>
      </c>
      <c r="BB832">
        <v>0</v>
      </c>
      <c r="BC832" t="s">
        <v>74</v>
      </c>
      <c r="BD832">
        <v>0</v>
      </c>
      <c r="BE832" t="s">
        <v>72</v>
      </c>
      <c r="BF832" t="s">
        <v>69</v>
      </c>
      <c r="BG832">
        <v>1.1200000000000001</v>
      </c>
      <c r="BH832">
        <v>0</v>
      </c>
      <c r="BI832" s="1">
        <v>45822.731017557868</v>
      </c>
      <c r="BJ832">
        <v>3.7</v>
      </c>
      <c r="BK832">
        <v>0.79300000000000004</v>
      </c>
      <c r="BL832" s="36">
        <f>HLOOKUP($A832,차량별코스!$E$1:$AZ$20,_xlfn.XLOOKUP(탕데이터!$I832,차량별코스!$D$2:$D$20,차량별코스!$A$2:$A$20),0)</f>
        <v>1</v>
      </c>
      <c r="BM832">
        <f t="shared" si="181"/>
        <v>705.11199999999997</v>
      </c>
      <c r="BN832">
        <f t="shared" si="182"/>
        <v>269.755</v>
      </c>
      <c r="BO832">
        <f>IF(COUNTIFS($BL$2:$BL832,$BL832,$O$2:$O832,$O832,$G$2:$G832,$G832)=1,_xlfn.MAXIFS($BO$2:$BO831,$O$2:$O831,$O832,$G$2:$G831,$G832)+1,_xlfn.MAXIFS($BO$2:$BO831,$O$2:$O831,$O832,$G$2:$G831,$G832))</f>
        <v>2</v>
      </c>
      <c r="BP832">
        <f t="shared" si="183"/>
        <v>2978.2800000000007</v>
      </c>
      <c r="BQ832">
        <f t="shared" si="184"/>
        <v>699.92399999999998</v>
      </c>
      <c r="BR832">
        <f t="shared" si="185"/>
        <v>908.41200000000003</v>
      </c>
      <c r="BS832">
        <f t="shared" si="186"/>
        <v>521.22</v>
      </c>
      <c r="BT832">
        <f t="shared" si="187"/>
        <v>245.71800000000002</v>
      </c>
      <c r="BU832">
        <f t="shared" si="188"/>
        <v>0</v>
      </c>
      <c r="BV832">
        <f t="shared" si="189"/>
        <v>0</v>
      </c>
      <c r="BW832">
        <f t="shared" si="190"/>
        <v>5353.554000000001</v>
      </c>
      <c r="BX832">
        <f t="shared" si="191"/>
        <v>6278</v>
      </c>
      <c r="BY832" t="str">
        <f t="shared" si="192"/>
        <v>직행2</v>
      </c>
      <c r="BZ832">
        <f t="shared" si="193"/>
        <v>1</v>
      </c>
    </row>
    <row r="833" spans="1:78" x14ac:dyDescent="0.3">
      <c r="A833" s="32">
        <f t="shared" si="194"/>
        <v>45810</v>
      </c>
      <c r="B833" s="1">
        <v>45810.508310185185</v>
      </c>
      <c r="C833" t="s">
        <v>60</v>
      </c>
      <c r="D833" t="s">
        <v>60</v>
      </c>
      <c r="E833" t="s">
        <v>60</v>
      </c>
      <c r="F833" t="s">
        <v>61</v>
      </c>
      <c r="G833" t="s">
        <v>84</v>
      </c>
      <c r="H833" t="s">
        <v>85</v>
      </c>
      <c r="I833" t="s">
        <v>86</v>
      </c>
      <c r="J833" t="s">
        <v>65</v>
      </c>
      <c r="K833" t="s">
        <v>71</v>
      </c>
      <c r="L833">
        <v>14</v>
      </c>
      <c r="M833">
        <v>6</v>
      </c>
      <c r="N833">
        <v>168</v>
      </c>
      <c r="O833">
        <v>6278</v>
      </c>
      <c r="P833" t="s">
        <v>253</v>
      </c>
      <c r="Q833" s="1">
        <v>45786.607563078702</v>
      </c>
      <c r="R833">
        <v>60.582000000000001</v>
      </c>
      <c r="S833">
        <v>18.396999999999998</v>
      </c>
      <c r="T833">
        <v>3.2930000000000001</v>
      </c>
      <c r="U833">
        <v>6007</v>
      </c>
      <c r="V833">
        <v>14</v>
      </c>
      <c r="W833">
        <v>1588</v>
      </c>
      <c r="X833">
        <v>788</v>
      </c>
      <c r="Y833">
        <v>0</v>
      </c>
      <c r="Z833">
        <v>9</v>
      </c>
      <c r="AA833">
        <v>2</v>
      </c>
      <c r="AB833">
        <v>188</v>
      </c>
      <c r="AC833">
        <v>102</v>
      </c>
      <c r="AD833">
        <v>36.31</v>
      </c>
      <c r="AE833">
        <v>49.510792000000002</v>
      </c>
      <c r="AF833">
        <v>80.599999999999994</v>
      </c>
      <c r="AG833">
        <v>4.8</v>
      </c>
      <c r="AH833">
        <v>5.2</v>
      </c>
      <c r="AI833">
        <v>6.6</v>
      </c>
      <c r="AJ833">
        <v>2.7</v>
      </c>
      <c r="AK833">
        <v>0.1</v>
      </c>
      <c r="AL833">
        <v>0</v>
      </c>
      <c r="AM833">
        <v>2.94</v>
      </c>
      <c r="AN833">
        <v>43.456000000000003</v>
      </c>
      <c r="AO833">
        <v>0.23300000000000001</v>
      </c>
      <c r="AP833">
        <v>26.436</v>
      </c>
      <c r="AQ833">
        <v>0.11600000000000001</v>
      </c>
      <c r="AR833">
        <v>0</v>
      </c>
      <c r="AS833">
        <v>14.856</v>
      </c>
      <c r="AT833">
        <v>80.599999999999994</v>
      </c>
      <c r="AU833">
        <v>4.8</v>
      </c>
      <c r="AV833">
        <v>5.2</v>
      </c>
      <c r="AW833">
        <v>6.6</v>
      </c>
      <c r="AX833">
        <v>2.7</v>
      </c>
      <c r="AY833">
        <v>0.1</v>
      </c>
      <c r="AZ833">
        <v>0</v>
      </c>
      <c r="BA833">
        <v>593</v>
      </c>
      <c r="BB833">
        <v>0</v>
      </c>
      <c r="BC833" t="s">
        <v>74</v>
      </c>
      <c r="BD833">
        <v>0</v>
      </c>
      <c r="BE833" t="s">
        <v>72</v>
      </c>
      <c r="BF833" t="s">
        <v>69</v>
      </c>
      <c r="BG833">
        <v>1.1200000000000001</v>
      </c>
      <c r="BH833">
        <v>0</v>
      </c>
      <c r="BI833" s="1">
        <v>45822.731017557868</v>
      </c>
      <c r="BJ833">
        <v>3.7</v>
      </c>
      <c r="BK833">
        <v>0.89</v>
      </c>
      <c r="BL833" s="36">
        <f>HLOOKUP($A833,차량별코스!$E$1:$AZ$20,_xlfn.XLOOKUP(탕데이터!$I833,차량별코스!$D$2:$D$20,차량별코스!$A$2:$A$20),0)</f>
        <v>1</v>
      </c>
      <c r="BM833">
        <f t="shared" si="181"/>
        <v>705.11199999999997</v>
      </c>
      <c r="BN833">
        <f t="shared" si="182"/>
        <v>269.755</v>
      </c>
      <c r="BO833">
        <f>IF(COUNTIFS($BL$2:$BL833,$BL833,$O$2:$O833,$O833,$G$2:$G833,$G833)=1,_xlfn.MAXIFS($BO$2:$BO832,$O$2:$O832,$O833,$G$2:$G832,$G833)+1,_xlfn.MAXIFS($BO$2:$BO832,$O$2:$O832,$O833,$G$2:$G832,$G833))</f>
        <v>2</v>
      </c>
      <c r="BP833">
        <f t="shared" si="183"/>
        <v>3239.6419999999998</v>
      </c>
      <c r="BQ833">
        <f t="shared" si="184"/>
        <v>288.33600000000001</v>
      </c>
      <c r="BR833">
        <f t="shared" si="185"/>
        <v>312.36400000000003</v>
      </c>
      <c r="BS833">
        <f t="shared" si="186"/>
        <v>396.46200000000005</v>
      </c>
      <c r="BT833">
        <f t="shared" si="187"/>
        <v>162.18900000000002</v>
      </c>
      <c r="BU833">
        <f t="shared" si="188"/>
        <v>6.0070000000000006</v>
      </c>
      <c r="BV833">
        <f t="shared" si="189"/>
        <v>0</v>
      </c>
      <c r="BW833">
        <f t="shared" si="190"/>
        <v>4405</v>
      </c>
      <c r="BX833">
        <f t="shared" si="191"/>
        <v>6278</v>
      </c>
      <c r="BY833" t="str">
        <f t="shared" si="192"/>
        <v>직행2</v>
      </c>
      <c r="BZ833">
        <f t="shared" si="193"/>
        <v>1</v>
      </c>
    </row>
    <row r="834" spans="1:78" x14ac:dyDescent="0.3">
      <c r="A834" s="32">
        <f t="shared" si="194"/>
        <v>45810</v>
      </c>
      <c r="B834" s="1">
        <v>45810.708009259259</v>
      </c>
      <c r="C834" t="s">
        <v>60</v>
      </c>
      <c r="D834" t="s">
        <v>60</v>
      </c>
      <c r="E834" t="s">
        <v>60</v>
      </c>
      <c r="F834" t="s">
        <v>61</v>
      </c>
      <c r="G834" t="s">
        <v>84</v>
      </c>
      <c r="H834" t="s">
        <v>85</v>
      </c>
      <c r="I834" t="s">
        <v>86</v>
      </c>
      <c r="J834" t="s">
        <v>65</v>
      </c>
      <c r="K834" t="s">
        <v>71</v>
      </c>
      <c r="L834">
        <v>14</v>
      </c>
      <c r="M834">
        <v>6</v>
      </c>
      <c r="N834">
        <v>168</v>
      </c>
      <c r="O834">
        <v>6278</v>
      </c>
      <c r="P834" t="s">
        <v>253</v>
      </c>
      <c r="Q834" s="1">
        <v>45786.607563078702</v>
      </c>
      <c r="R834">
        <v>101.758</v>
      </c>
      <c r="S834">
        <v>29.981999999999999</v>
      </c>
      <c r="T834">
        <v>3.3940000000000001</v>
      </c>
      <c r="U834">
        <v>10357</v>
      </c>
      <c r="V834">
        <v>88</v>
      </c>
      <c r="W834">
        <v>2389</v>
      </c>
      <c r="X834">
        <v>1939</v>
      </c>
      <c r="Y834">
        <v>0</v>
      </c>
      <c r="Z834">
        <v>19</v>
      </c>
      <c r="AA834">
        <v>1</v>
      </c>
      <c r="AB834">
        <v>214</v>
      </c>
      <c r="AC834">
        <v>96</v>
      </c>
      <c r="AD834">
        <v>35.369999999999997</v>
      </c>
      <c r="AE834">
        <v>46.488424000000002</v>
      </c>
      <c r="AF834">
        <v>82.1</v>
      </c>
      <c r="AG834">
        <v>4.5</v>
      </c>
      <c r="AH834">
        <v>7</v>
      </c>
      <c r="AI834">
        <v>5.7</v>
      </c>
      <c r="AJ834">
        <v>0.7</v>
      </c>
      <c r="AK834">
        <v>0</v>
      </c>
      <c r="AL834">
        <v>0</v>
      </c>
      <c r="AM834">
        <v>3.03</v>
      </c>
      <c r="AN834">
        <v>39.002000000000002</v>
      </c>
      <c r="AO834">
        <v>0.85</v>
      </c>
      <c r="AP834">
        <v>23.067</v>
      </c>
      <c r="AQ834">
        <v>0.187</v>
      </c>
      <c r="AR834">
        <v>0</v>
      </c>
      <c r="AS834">
        <v>18.672000000000001</v>
      </c>
      <c r="AT834">
        <v>140.93799999999999</v>
      </c>
      <c r="AU834">
        <v>7.7249999999999996</v>
      </c>
      <c r="AV834">
        <v>12.016999999999999</v>
      </c>
      <c r="AW834">
        <v>9.7850000000000001</v>
      </c>
      <c r="AX834">
        <v>1.202</v>
      </c>
      <c r="AY834">
        <v>0</v>
      </c>
      <c r="AZ834">
        <v>0</v>
      </c>
      <c r="BA834">
        <v>1000</v>
      </c>
      <c r="BB834">
        <v>0</v>
      </c>
      <c r="BC834" t="s">
        <v>74</v>
      </c>
      <c r="BD834">
        <v>0</v>
      </c>
      <c r="BE834" t="s">
        <v>72</v>
      </c>
      <c r="BF834" t="s">
        <v>69</v>
      </c>
      <c r="BG834">
        <v>1.1200000000000001</v>
      </c>
      <c r="BH834">
        <v>0</v>
      </c>
      <c r="BI834" s="1">
        <v>45822.731017557868</v>
      </c>
      <c r="BJ834">
        <v>3.7</v>
      </c>
      <c r="BK834">
        <v>0.9173</v>
      </c>
      <c r="BL834" s="36">
        <f>HLOOKUP($A834,차량별코스!$E$1:$AZ$20,_xlfn.XLOOKUP(탕데이터!$I834,차량별코스!$D$2:$D$20,차량별코스!$A$2:$A$20),0)</f>
        <v>1</v>
      </c>
      <c r="BM834">
        <f t="shared" si="181"/>
        <v>705.11199999999997</v>
      </c>
      <c r="BN834">
        <f t="shared" si="182"/>
        <v>269.755</v>
      </c>
      <c r="BO834">
        <f>IF(COUNTIFS($BL$2:$BL834,$BL834,$O$2:$O834,$O834,$G$2:$G834,$G834)=1,_xlfn.MAXIFS($BO$2:$BO833,$O$2:$O833,$O834,$G$2:$G833,$G834)+1,_xlfn.MAXIFS($BO$2:$BO833,$O$2:$O833,$O834,$G$2:$G833,$G834))</f>
        <v>2</v>
      </c>
      <c r="BP834">
        <f t="shared" si="183"/>
        <v>6026.0969999999998</v>
      </c>
      <c r="BQ834">
        <f t="shared" si="184"/>
        <v>466.065</v>
      </c>
      <c r="BR834">
        <f t="shared" si="185"/>
        <v>724.99000000000012</v>
      </c>
      <c r="BS834">
        <f t="shared" si="186"/>
        <v>590.34900000000005</v>
      </c>
      <c r="BT834">
        <f t="shared" si="187"/>
        <v>72.498999999999995</v>
      </c>
      <c r="BU834">
        <f t="shared" si="188"/>
        <v>0</v>
      </c>
      <c r="BV834">
        <f t="shared" si="189"/>
        <v>0</v>
      </c>
      <c r="BW834">
        <f t="shared" si="190"/>
        <v>7879.9999999999991</v>
      </c>
      <c r="BX834">
        <f t="shared" si="191"/>
        <v>6278</v>
      </c>
      <c r="BY834" t="str">
        <f t="shared" si="192"/>
        <v>직행2</v>
      </c>
      <c r="BZ834">
        <f t="shared" si="193"/>
        <v>1</v>
      </c>
    </row>
    <row r="835" spans="1:78" x14ac:dyDescent="0.3">
      <c r="A835" s="32">
        <f t="shared" si="194"/>
        <v>45811</v>
      </c>
      <c r="B835" s="1">
        <v>45811.286620370367</v>
      </c>
      <c r="C835" t="s">
        <v>60</v>
      </c>
      <c r="D835" t="s">
        <v>60</v>
      </c>
      <c r="E835" t="s">
        <v>60</v>
      </c>
      <c r="F835" t="s">
        <v>61</v>
      </c>
      <c r="G835" t="s">
        <v>84</v>
      </c>
      <c r="H835" t="s">
        <v>85</v>
      </c>
      <c r="I835" t="s">
        <v>86</v>
      </c>
      <c r="J835" t="s">
        <v>65</v>
      </c>
      <c r="K835" t="s">
        <v>71</v>
      </c>
      <c r="L835">
        <v>14</v>
      </c>
      <c r="M835">
        <v>6</v>
      </c>
      <c r="N835">
        <v>168</v>
      </c>
      <c r="O835">
        <v>6278</v>
      </c>
      <c r="P835" t="s">
        <v>253</v>
      </c>
      <c r="Q835" s="1">
        <v>45786.607563078702</v>
      </c>
      <c r="R835">
        <v>102.229</v>
      </c>
      <c r="S835">
        <v>31.367999999999999</v>
      </c>
      <c r="T835">
        <v>3.2589999999999999</v>
      </c>
      <c r="U835">
        <v>9479</v>
      </c>
      <c r="V835">
        <v>302</v>
      </c>
      <c r="W835">
        <v>1597</v>
      </c>
      <c r="X835">
        <v>1779</v>
      </c>
      <c r="Y835">
        <v>1</v>
      </c>
      <c r="Z835">
        <v>25</v>
      </c>
      <c r="AA835">
        <v>1</v>
      </c>
      <c r="AB835">
        <v>82</v>
      </c>
      <c r="AC835">
        <v>93</v>
      </c>
      <c r="AD835">
        <v>38.83</v>
      </c>
      <c r="AE835">
        <v>48.552021000000003</v>
      </c>
      <c r="AF835">
        <v>80.2</v>
      </c>
      <c r="AG835">
        <v>4.7</v>
      </c>
      <c r="AH835">
        <v>6.7</v>
      </c>
      <c r="AI835">
        <v>7.4</v>
      </c>
      <c r="AJ835">
        <v>1</v>
      </c>
      <c r="AK835">
        <v>0</v>
      </c>
      <c r="AL835">
        <v>0</v>
      </c>
      <c r="AM835">
        <v>2.91</v>
      </c>
      <c r="AN835">
        <v>43.021000000000001</v>
      </c>
      <c r="AO835">
        <v>3.1859999999999999</v>
      </c>
      <c r="AP835">
        <v>16.847999999999999</v>
      </c>
      <c r="AQ835">
        <v>0.16600000000000001</v>
      </c>
      <c r="AR835">
        <v>0.97799999999999998</v>
      </c>
      <c r="AS835">
        <v>24.454999999999998</v>
      </c>
      <c r="AT835">
        <v>125.64700000000001</v>
      </c>
      <c r="AU835">
        <v>7.3630000000000004</v>
      </c>
      <c r="AV835">
        <v>10.497</v>
      </c>
      <c r="AW835">
        <v>11.593</v>
      </c>
      <c r="AX835">
        <v>1.5669999999999999</v>
      </c>
      <c r="AY835">
        <v>0</v>
      </c>
      <c r="AZ835">
        <v>0</v>
      </c>
      <c r="BA835">
        <v>1008</v>
      </c>
      <c r="BB835">
        <v>0</v>
      </c>
      <c r="BC835" t="s">
        <v>74</v>
      </c>
      <c r="BD835">
        <v>0</v>
      </c>
      <c r="BE835" t="s">
        <v>72</v>
      </c>
      <c r="BF835" t="s">
        <v>69</v>
      </c>
      <c r="BG835">
        <v>1.1200000000000001</v>
      </c>
      <c r="BH835">
        <v>0</v>
      </c>
      <c r="BI835" s="1">
        <v>45822.731017557868</v>
      </c>
      <c r="BJ835">
        <v>3.7</v>
      </c>
      <c r="BK835">
        <v>0.88080000000000003</v>
      </c>
      <c r="BL835" s="36">
        <f>HLOOKUP($A835,차량별코스!$E$1:$AZ$20,_xlfn.XLOOKUP(탕데이터!$I835,차량별코스!$D$2:$D$20,차량별코스!$A$2:$A$20),0)</f>
        <v>2</v>
      </c>
      <c r="BM835">
        <f t="shared" ref="BM835:BM898" si="195">SUMIFS(R:R,I:I,I835,O:O,O835)</f>
        <v>705.11199999999997</v>
      </c>
      <c r="BN835">
        <f t="shared" ref="BN835:BN898" si="196">SUMIFS(R:R,O:O,O835,BL:BL,BL835,G:G,G835)</f>
        <v>294.358</v>
      </c>
      <c r="BO835">
        <f>IF(COUNTIFS($BL$2:$BL835,$BL835,$O$2:$O835,$O835,$G$2:$G835,$G835)=1,_xlfn.MAXIFS($BO$2:$BO834,$O$2:$O834,$O835,$G$2:$G834,$G835)+1,_xlfn.MAXIFS($BO$2:$BO834,$O$2:$O834,$O835,$G$2:$G834,$G835))</f>
        <v>3</v>
      </c>
      <c r="BP835">
        <f t="shared" ref="BP835:BP898" si="197">$U835*AF835%-V835-W835</f>
        <v>5703.1580000000004</v>
      </c>
      <c r="BQ835">
        <f t="shared" ref="BQ835:BQ898" si="198">$U835*AG835%</f>
        <v>445.51299999999998</v>
      </c>
      <c r="BR835">
        <f t="shared" ref="BR835:BR898" si="199">$U835*AH835%</f>
        <v>635.09300000000007</v>
      </c>
      <c r="BS835">
        <f t="shared" ref="BS835:BS898" si="200">$U835*AI835%</f>
        <v>701.44600000000014</v>
      </c>
      <c r="BT835">
        <f t="shared" ref="BT835:BT898" si="201">$U835*AJ835%</f>
        <v>94.79</v>
      </c>
      <c r="BU835">
        <f t="shared" ref="BU835:BU898" si="202">$U835*AK835%</f>
        <v>0</v>
      </c>
      <c r="BV835">
        <f t="shared" ref="BV835:BV898" si="203">$U835*AL835%</f>
        <v>0</v>
      </c>
      <c r="BW835">
        <f t="shared" ref="BW835:BW898" si="204">SUM(BP835:BV835)</f>
        <v>7580</v>
      </c>
      <c r="BX835">
        <f t="shared" ref="BX835:BX898" si="205">O835</f>
        <v>6278</v>
      </c>
      <c r="BY835" t="str">
        <f t="shared" ref="BY835:BY898" si="206">G835</f>
        <v>직행2</v>
      </c>
      <c r="BZ835">
        <f t="shared" ref="BZ835:BZ898" si="207">BL835</f>
        <v>2</v>
      </c>
    </row>
    <row r="836" spans="1:78" x14ac:dyDescent="0.3">
      <c r="A836" s="32">
        <f t="shared" si="194"/>
        <v>45811</v>
      </c>
      <c r="B836" s="1">
        <v>45811.479409722226</v>
      </c>
      <c r="C836" t="s">
        <v>60</v>
      </c>
      <c r="D836" t="s">
        <v>60</v>
      </c>
      <c r="E836" t="s">
        <v>60</v>
      </c>
      <c r="F836" t="s">
        <v>61</v>
      </c>
      <c r="G836" t="s">
        <v>84</v>
      </c>
      <c r="H836" t="s">
        <v>85</v>
      </c>
      <c r="I836" t="s">
        <v>86</v>
      </c>
      <c r="J836" t="s">
        <v>65</v>
      </c>
      <c r="K836" t="s">
        <v>71</v>
      </c>
      <c r="L836">
        <v>14</v>
      </c>
      <c r="M836">
        <v>6</v>
      </c>
      <c r="N836">
        <v>168</v>
      </c>
      <c r="O836">
        <v>6278</v>
      </c>
      <c r="P836" t="s">
        <v>253</v>
      </c>
      <c r="Q836" s="1">
        <v>45786.607563078702</v>
      </c>
      <c r="R836">
        <v>66.753</v>
      </c>
      <c r="S836">
        <v>24.524000000000001</v>
      </c>
      <c r="T836">
        <v>2.722</v>
      </c>
      <c r="U836">
        <v>7416</v>
      </c>
      <c r="V836">
        <v>31</v>
      </c>
      <c r="W836">
        <v>2010</v>
      </c>
      <c r="X836">
        <v>1021</v>
      </c>
      <c r="Y836">
        <v>1</v>
      </c>
      <c r="Z836">
        <v>21</v>
      </c>
      <c r="AA836">
        <v>1</v>
      </c>
      <c r="AB836">
        <v>219</v>
      </c>
      <c r="AC836">
        <v>94</v>
      </c>
      <c r="AD836">
        <v>32.4</v>
      </c>
      <c r="AE836">
        <v>44.708972000000003</v>
      </c>
      <c r="AF836">
        <v>90.1</v>
      </c>
      <c r="AG836">
        <v>3.1</v>
      </c>
      <c r="AH836">
        <v>3.4</v>
      </c>
      <c r="AI836">
        <v>3</v>
      </c>
      <c r="AJ836">
        <v>0.4</v>
      </c>
      <c r="AK836">
        <v>0</v>
      </c>
      <c r="AL836">
        <v>0</v>
      </c>
      <c r="AM836">
        <v>2.4300000000000002</v>
      </c>
      <c r="AN836">
        <v>48.189</v>
      </c>
      <c r="AO836">
        <v>0.41799999999999998</v>
      </c>
      <c r="AP836">
        <v>27.103999999999999</v>
      </c>
      <c r="AQ836">
        <v>0.15</v>
      </c>
      <c r="AR836">
        <v>1.498</v>
      </c>
      <c r="AS836">
        <v>31.459</v>
      </c>
      <c r="AT836">
        <v>111.123</v>
      </c>
      <c r="AU836">
        <v>3.823</v>
      </c>
      <c r="AV836">
        <v>4.1929999999999996</v>
      </c>
      <c r="AW836">
        <v>3.7</v>
      </c>
      <c r="AX836">
        <v>0.49299999999999999</v>
      </c>
      <c r="AY836">
        <v>0</v>
      </c>
      <c r="AZ836">
        <v>0</v>
      </c>
      <c r="BA836">
        <v>652</v>
      </c>
      <c r="BB836">
        <v>0</v>
      </c>
      <c r="BC836" t="s">
        <v>74</v>
      </c>
      <c r="BD836">
        <v>0</v>
      </c>
      <c r="BE836" t="s">
        <v>72</v>
      </c>
      <c r="BF836" t="s">
        <v>69</v>
      </c>
      <c r="BG836">
        <v>1.1200000000000001</v>
      </c>
      <c r="BH836">
        <v>0</v>
      </c>
      <c r="BI836" s="1">
        <v>45822.731017557868</v>
      </c>
      <c r="BJ836">
        <v>3.7</v>
      </c>
      <c r="BK836">
        <v>0.73570000000000002</v>
      </c>
      <c r="BL836" s="36">
        <f>HLOOKUP($A836,차량별코스!$E$1:$AZ$20,_xlfn.XLOOKUP(탕데이터!$I836,차량별코스!$D$2:$D$20,차량별코스!$A$2:$A$20),0)</f>
        <v>2</v>
      </c>
      <c r="BM836">
        <f t="shared" si="195"/>
        <v>705.11199999999997</v>
      </c>
      <c r="BN836">
        <f t="shared" si="196"/>
        <v>294.358</v>
      </c>
      <c r="BO836">
        <f>IF(COUNTIFS($BL$2:$BL836,$BL836,$O$2:$O836,$O836,$G$2:$G836,$G836)=1,_xlfn.MAXIFS($BO$2:$BO835,$O$2:$O835,$O836,$G$2:$G835,$G836)+1,_xlfn.MAXIFS($BO$2:$BO835,$O$2:$O835,$O836,$G$2:$G835,$G836))</f>
        <v>3</v>
      </c>
      <c r="BP836">
        <f t="shared" si="197"/>
        <v>4640.8159999999989</v>
      </c>
      <c r="BQ836">
        <f t="shared" si="198"/>
        <v>229.89599999999999</v>
      </c>
      <c r="BR836">
        <f t="shared" si="199"/>
        <v>252.14400000000001</v>
      </c>
      <c r="BS836">
        <f t="shared" si="200"/>
        <v>222.48</v>
      </c>
      <c r="BT836">
        <f t="shared" si="201"/>
        <v>29.664000000000001</v>
      </c>
      <c r="BU836">
        <f t="shared" si="202"/>
        <v>0</v>
      </c>
      <c r="BV836">
        <f t="shared" si="203"/>
        <v>0</v>
      </c>
      <c r="BW836">
        <f t="shared" si="204"/>
        <v>5374.9999999999982</v>
      </c>
      <c r="BX836">
        <f t="shared" si="205"/>
        <v>6278</v>
      </c>
      <c r="BY836" t="str">
        <f t="shared" si="206"/>
        <v>직행2</v>
      </c>
      <c r="BZ836">
        <f t="shared" si="207"/>
        <v>2</v>
      </c>
    </row>
    <row r="837" spans="1:78" x14ac:dyDescent="0.3">
      <c r="A837" s="32">
        <f t="shared" si="194"/>
        <v>45811</v>
      </c>
      <c r="B837" s="1">
        <v>45811.604108796295</v>
      </c>
      <c r="C837" t="s">
        <v>60</v>
      </c>
      <c r="D837" t="s">
        <v>60</v>
      </c>
      <c r="E837" t="s">
        <v>60</v>
      </c>
      <c r="F837" t="s">
        <v>61</v>
      </c>
      <c r="G837" t="s">
        <v>84</v>
      </c>
      <c r="H837" t="s">
        <v>85</v>
      </c>
      <c r="I837" t="s">
        <v>86</v>
      </c>
      <c r="J837" t="s">
        <v>65</v>
      </c>
      <c r="K837" t="s">
        <v>71</v>
      </c>
      <c r="L837">
        <v>14</v>
      </c>
      <c r="M837">
        <v>6</v>
      </c>
      <c r="N837">
        <v>168</v>
      </c>
      <c r="O837">
        <v>6278</v>
      </c>
      <c r="P837" t="s">
        <v>253</v>
      </c>
      <c r="Q837" s="1">
        <v>45786.607563078702</v>
      </c>
      <c r="R837">
        <v>60.758000000000003</v>
      </c>
      <c r="S837">
        <v>20.864999999999998</v>
      </c>
      <c r="T837">
        <v>2.9119999999999999</v>
      </c>
      <c r="U837">
        <v>6307</v>
      </c>
      <c r="V837">
        <v>42</v>
      </c>
      <c r="W837">
        <v>1575</v>
      </c>
      <c r="X837">
        <v>965</v>
      </c>
      <c r="Y837">
        <v>0</v>
      </c>
      <c r="Z837">
        <v>15</v>
      </c>
      <c r="AA837">
        <v>1</v>
      </c>
      <c r="AB837">
        <v>228</v>
      </c>
      <c r="AC837">
        <v>95</v>
      </c>
      <c r="AD837">
        <v>34.68</v>
      </c>
      <c r="AE837">
        <v>46.637262</v>
      </c>
      <c r="AF837">
        <v>93.9</v>
      </c>
      <c r="AG837">
        <v>1.8</v>
      </c>
      <c r="AH837">
        <v>1.8</v>
      </c>
      <c r="AI837">
        <v>1.5</v>
      </c>
      <c r="AJ837">
        <v>1</v>
      </c>
      <c r="AK837">
        <v>0</v>
      </c>
      <c r="AL837">
        <v>0</v>
      </c>
      <c r="AM837">
        <v>2.6</v>
      </c>
      <c r="AN837">
        <v>46.790999999999997</v>
      </c>
      <c r="AO837">
        <v>0.66600000000000004</v>
      </c>
      <c r="AP837">
        <v>24.972000000000001</v>
      </c>
      <c r="AQ837">
        <v>0.14799999999999999</v>
      </c>
      <c r="AR837">
        <v>0</v>
      </c>
      <c r="AS837">
        <v>24.687999999999999</v>
      </c>
      <c r="AT837">
        <v>98.594999999999999</v>
      </c>
      <c r="AU837">
        <v>1.89</v>
      </c>
      <c r="AV837">
        <v>1.89</v>
      </c>
      <c r="AW837">
        <v>1.575</v>
      </c>
      <c r="AX837">
        <v>1.05</v>
      </c>
      <c r="AY837">
        <v>0</v>
      </c>
      <c r="AZ837">
        <v>0</v>
      </c>
      <c r="BA837">
        <v>594</v>
      </c>
      <c r="BB837">
        <v>0</v>
      </c>
      <c r="BC837" t="s">
        <v>74</v>
      </c>
      <c r="BD837">
        <v>0</v>
      </c>
      <c r="BE837" t="s">
        <v>72</v>
      </c>
      <c r="BF837" t="s">
        <v>69</v>
      </c>
      <c r="BG837">
        <v>1.1200000000000001</v>
      </c>
      <c r="BH837">
        <v>0</v>
      </c>
      <c r="BI837" s="1">
        <v>45822.731017557868</v>
      </c>
      <c r="BJ837">
        <v>3.7</v>
      </c>
      <c r="BK837">
        <v>0.78700000000000003</v>
      </c>
      <c r="BL837" s="36">
        <f>HLOOKUP($A837,차량별코스!$E$1:$AZ$20,_xlfn.XLOOKUP(탕데이터!$I837,차량별코스!$D$2:$D$20,차량별코스!$A$2:$A$20),0)</f>
        <v>2</v>
      </c>
      <c r="BM837">
        <f t="shared" si="195"/>
        <v>705.11199999999997</v>
      </c>
      <c r="BN837">
        <f t="shared" si="196"/>
        <v>294.358</v>
      </c>
      <c r="BO837">
        <f>IF(COUNTIFS($BL$2:$BL837,$BL837,$O$2:$O837,$O837,$G$2:$G837,$G837)=1,_xlfn.MAXIFS($BO$2:$BO836,$O$2:$O836,$O837,$G$2:$G836,$G837)+1,_xlfn.MAXIFS($BO$2:$BO836,$O$2:$O836,$O837,$G$2:$G836,$G837))</f>
        <v>3</v>
      </c>
      <c r="BP837">
        <f t="shared" si="197"/>
        <v>4305.2730000000001</v>
      </c>
      <c r="BQ837">
        <f t="shared" si="198"/>
        <v>113.52600000000001</v>
      </c>
      <c r="BR837">
        <f t="shared" si="199"/>
        <v>113.52600000000001</v>
      </c>
      <c r="BS837">
        <f t="shared" si="200"/>
        <v>94.60499999999999</v>
      </c>
      <c r="BT837">
        <f t="shared" si="201"/>
        <v>63.07</v>
      </c>
      <c r="BU837">
        <f t="shared" si="202"/>
        <v>0</v>
      </c>
      <c r="BV837">
        <f t="shared" si="203"/>
        <v>0</v>
      </c>
      <c r="BW837">
        <f t="shared" si="204"/>
        <v>4689.9999999999991</v>
      </c>
      <c r="BX837">
        <f t="shared" si="205"/>
        <v>6278</v>
      </c>
      <c r="BY837" t="str">
        <f t="shared" si="206"/>
        <v>직행2</v>
      </c>
      <c r="BZ837">
        <f t="shared" si="207"/>
        <v>2</v>
      </c>
    </row>
    <row r="838" spans="1:78" x14ac:dyDescent="0.3">
      <c r="A838" s="32">
        <f t="shared" si="194"/>
        <v>45811</v>
      </c>
      <c r="B838" s="1">
        <v>45811.724351851852</v>
      </c>
      <c r="C838" t="s">
        <v>60</v>
      </c>
      <c r="D838" t="s">
        <v>60</v>
      </c>
      <c r="E838" t="s">
        <v>60</v>
      </c>
      <c r="F838" t="s">
        <v>61</v>
      </c>
      <c r="G838" t="s">
        <v>84</v>
      </c>
      <c r="H838" t="s">
        <v>85</v>
      </c>
      <c r="I838" t="s">
        <v>86</v>
      </c>
      <c r="J838" t="s">
        <v>65</v>
      </c>
      <c r="K838" t="s">
        <v>71</v>
      </c>
      <c r="L838">
        <v>14</v>
      </c>
      <c r="M838">
        <v>6</v>
      </c>
      <c r="N838">
        <v>168</v>
      </c>
      <c r="O838">
        <v>6278</v>
      </c>
      <c r="P838" t="s">
        <v>253</v>
      </c>
      <c r="Q838" s="1">
        <v>45786.607563078702</v>
      </c>
      <c r="R838">
        <v>16.332000000000001</v>
      </c>
      <c r="S838">
        <v>6.3129999999999997</v>
      </c>
      <c r="T838">
        <v>2.5870000000000002</v>
      </c>
      <c r="U838">
        <v>2068</v>
      </c>
      <c r="V838">
        <v>51</v>
      </c>
      <c r="W838">
        <v>741</v>
      </c>
      <c r="X838">
        <v>672</v>
      </c>
      <c r="Y838">
        <v>0</v>
      </c>
      <c r="Z838">
        <v>2</v>
      </c>
      <c r="AA838">
        <v>1</v>
      </c>
      <c r="AB838">
        <v>49</v>
      </c>
      <c r="AC838">
        <v>106</v>
      </c>
      <c r="AD838">
        <v>28.43</v>
      </c>
      <c r="AE838">
        <v>46.077669999999998</v>
      </c>
      <c r="AF838">
        <v>98.3</v>
      </c>
      <c r="AG838">
        <v>0.6</v>
      </c>
      <c r="AH838">
        <v>0.6</v>
      </c>
      <c r="AI838">
        <v>0.3</v>
      </c>
      <c r="AJ838">
        <v>0.3</v>
      </c>
      <c r="AK838">
        <v>0</v>
      </c>
      <c r="AL838">
        <v>0</v>
      </c>
      <c r="AM838">
        <v>2.31</v>
      </c>
      <c r="AN838">
        <v>52.965000000000003</v>
      </c>
      <c r="AO838">
        <v>2.4660000000000002</v>
      </c>
      <c r="AP838">
        <v>35.832000000000001</v>
      </c>
      <c r="AQ838">
        <v>0.36699999999999999</v>
      </c>
      <c r="AR838">
        <v>0</v>
      </c>
      <c r="AS838">
        <v>12.246</v>
      </c>
      <c r="AT838">
        <v>32.767000000000003</v>
      </c>
      <c r="AU838">
        <v>0.2</v>
      </c>
      <c r="AV838">
        <v>0.2</v>
      </c>
      <c r="AW838">
        <v>0.1</v>
      </c>
      <c r="AX838">
        <v>0.1</v>
      </c>
      <c r="AY838">
        <v>0</v>
      </c>
      <c r="AZ838">
        <v>0</v>
      </c>
      <c r="BA838">
        <v>151</v>
      </c>
      <c r="BB838">
        <v>0</v>
      </c>
      <c r="BC838" t="s">
        <v>74</v>
      </c>
      <c r="BD838">
        <v>0</v>
      </c>
      <c r="BE838" t="s">
        <v>72</v>
      </c>
      <c r="BF838" t="s">
        <v>69</v>
      </c>
      <c r="BG838">
        <v>1.1200000000000001</v>
      </c>
      <c r="BH838">
        <v>0</v>
      </c>
      <c r="BI838" s="1">
        <v>45822.731017557868</v>
      </c>
      <c r="BJ838">
        <v>3.7</v>
      </c>
      <c r="BK838">
        <v>0.69920000000000004</v>
      </c>
      <c r="BL838" s="36">
        <f>HLOOKUP($A838,차량별코스!$E$1:$AZ$20,_xlfn.XLOOKUP(탕데이터!$I838,차량별코스!$D$2:$D$20,차량별코스!$A$2:$A$20),0)</f>
        <v>2</v>
      </c>
      <c r="BM838">
        <f t="shared" si="195"/>
        <v>705.11199999999997</v>
      </c>
      <c r="BN838">
        <f t="shared" si="196"/>
        <v>294.358</v>
      </c>
      <c r="BO838">
        <f>IF(COUNTIFS($BL$2:$BL838,$BL838,$O$2:$O838,$O838,$G$2:$G838,$G838)=1,_xlfn.MAXIFS($BO$2:$BO837,$O$2:$O837,$O838,$G$2:$G837,$G838)+1,_xlfn.MAXIFS($BO$2:$BO837,$O$2:$O837,$O838,$G$2:$G837,$G838))</f>
        <v>3</v>
      </c>
      <c r="BP838">
        <f t="shared" si="197"/>
        <v>1240.8440000000001</v>
      </c>
      <c r="BQ838">
        <f t="shared" si="198"/>
        <v>12.407999999999999</v>
      </c>
      <c r="BR838">
        <f t="shared" si="199"/>
        <v>12.407999999999999</v>
      </c>
      <c r="BS838">
        <f t="shared" si="200"/>
        <v>6.2039999999999997</v>
      </c>
      <c r="BT838">
        <f t="shared" si="201"/>
        <v>6.2039999999999997</v>
      </c>
      <c r="BU838">
        <f t="shared" si="202"/>
        <v>0</v>
      </c>
      <c r="BV838">
        <f t="shared" si="203"/>
        <v>0</v>
      </c>
      <c r="BW838">
        <f t="shared" si="204"/>
        <v>1278.0679999999998</v>
      </c>
      <c r="BX838">
        <f t="shared" si="205"/>
        <v>6278</v>
      </c>
      <c r="BY838" t="str">
        <f t="shared" si="206"/>
        <v>직행2</v>
      </c>
      <c r="BZ838">
        <f t="shared" si="207"/>
        <v>2</v>
      </c>
    </row>
    <row r="839" spans="1:78" x14ac:dyDescent="0.3">
      <c r="A839" s="32">
        <f t="shared" si="194"/>
        <v>45811</v>
      </c>
      <c r="B839" s="1">
        <v>45811.752384259256</v>
      </c>
      <c r="C839" t="s">
        <v>60</v>
      </c>
      <c r="D839" t="s">
        <v>60</v>
      </c>
      <c r="E839" t="s">
        <v>60</v>
      </c>
      <c r="F839" t="s">
        <v>61</v>
      </c>
      <c r="G839" t="s">
        <v>84</v>
      </c>
      <c r="H839" t="s">
        <v>85</v>
      </c>
      <c r="I839" t="s">
        <v>86</v>
      </c>
      <c r="J839" t="s">
        <v>65</v>
      </c>
      <c r="K839" t="s">
        <v>71</v>
      </c>
      <c r="L839">
        <v>14</v>
      </c>
      <c r="M839">
        <v>6</v>
      </c>
      <c r="N839">
        <v>168</v>
      </c>
      <c r="O839">
        <v>6278</v>
      </c>
      <c r="P839" t="s">
        <v>253</v>
      </c>
      <c r="Q839" s="1">
        <v>45786.607563078702</v>
      </c>
      <c r="R839">
        <v>23.395</v>
      </c>
      <c r="S839">
        <v>7.5129999999999999</v>
      </c>
      <c r="T839">
        <v>3.1139999999999999</v>
      </c>
      <c r="U839">
        <v>2273</v>
      </c>
      <c r="V839">
        <v>85</v>
      </c>
      <c r="W839">
        <v>443</v>
      </c>
      <c r="X839">
        <v>1134</v>
      </c>
      <c r="Y839">
        <v>1</v>
      </c>
      <c r="Z839">
        <v>5</v>
      </c>
      <c r="AA839">
        <v>0</v>
      </c>
      <c r="AB839">
        <v>0</v>
      </c>
      <c r="AC839">
        <v>88</v>
      </c>
      <c r="AD839">
        <v>37.049999999999997</v>
      </c>
      <c r="AE839">
        <v>48.264778</v>
      </c>
      <c r="AF839">
        <v>90.3</v>
      </c>
      <c r="AG839">
        <v>1.9</v>
      </c>
      <c r="AH839">
        <v>3.5</v>
      </c>
      <c r="AI839">
        <v>3.8</v>
      </c>
      <c r="AJ839">
        <v>0.4</v>
      </c>
      <c r="AK839">
        <v>0</v>
      </c>
      <c r="AL839">
        <v>0</v>
      </c>
      <c r="AM839">
        <v>2.78</v>
      </c>
      <c r="AN839">
        <v>45.103000000000002</v>
      </c>
      <c r="AO839">
        <v>3.74</v>
      </c>
      <c r="AP839">
        <v>19.489999999999998</v>
      </c>
      <c r="AQ839">
        <v>0.47</v>
      </c>
      <c r="AR839">
        <v>4.274</v>
      </c>
      <c r="AS839">
        <v>21.372</v>
      </c>
      <c r="AT839">
        <v>33.11</v>
      </c>
      <c r="AU839">
        <v>0.69699999999999995</v>
      </c>
      <c r="AV839">
        <v>1.2829999999999999</v>
      </c>
      <c r="AW839">
        <v>1.393</v>
      </c>
      <c r="AX839">
        <v>0.14699999999999999</v>
      </c>
      <c r="AY839">
        <v>0</v>
      </c>
      <c r="AZ839">
        <v>0</v>
      </c>
      <c r="BA839">
        <v>230</v>
      </c>
      <c r="BB839">
        <v>0</v>
      </c>
      <c r="BC839" t="s">
        <v>74</v>
      </c>
      <c r="BD839">
        <v>0</v>
      </c>
      <c r="BE839" t="s">
        <v>72</v>
      </c>
      <c r="BF839" t="s">
        <v>69</v>
      </c>
      <c r="BG839">
        <v>1.1200000000000001</v>
      </c>
      <c r="BH839">
        <v>0</v>
      </c>
      <c r="BI839" s="1">
        <v>45822.731017557868</v>
      </c>
      <c r="BJ839">
        <v>3.7</v>
      </c>
      <c r="BK839">
        <v>0.84160000000000001</v>
      </c>
      <c r="BL839" s="36">
        <f>HLOOKUP($A839,차량별코스!$E$1:$AZ$20,_xlfn.XLOOKUP(탕데이터!$I839,차량별코스!$D$2:$D$20,차량별코스!$A$2:$A$20),0)</f>
        <v>2</v>
      </c>
      <c r="BM839">
        <f t="shared" si="195"/>
        <v>705.11199999999997</v>
      </c>
      <c r="BN839">
        <f t="shared" si="196"/>
        <v>294.358</v>
      </c>
      <c r="BO839">
        <f>IF(COUNTIFS($BL$2:$BL839,$BL839,$O$2:$O839,$O839,$G$2:$G839,$G839)=1,_xlfn.MAXIFS($BO$2:$BO838,$O$2:$O838,$O839,$G$2:$G838,$G839)+1,_xlfn.MAXIFS($BO$2:$BO838,$O$2:$O838,$O839,$G$2:$G838,$G839))</f>
        <v>3</v>
      </c>
      <c r="BP839">
        <f t="shared" si="197"/>
        <v>1524.5190000000002</v>
      </c>
      <c r="BQ839">
        <f t="shared" si="198"/>
        <v>43.186999999999998</v>
      </c>
      <c r="BR839">
        <f t="shared" si="199"/>
        <v>79.555000000000007</v>
      </c>
      <c r="BS839">
        <f t="shared" si="200"/>
        <v>86.373999999999995</v>
      </c>
      <c r="BT839">
        <f t="shared" si="201"/>
        <v>9.0920000000000005</v>
      </c>
      <c r="BU839">
        <f t="shared" si="202"/>
        <v>0</v>
      </c>
      <c r="BV839">
        <f t="shared" si="203"/>
        <v>0</v>
      </c>
      <c r="BW839">
        <f t="shared" si="204"/>
        <v>1742.7270000000003</v>
      </c>
      <c r="BX839">
        <f t="shared" si="205"/>
        <v>6278</v>
      </c>
      <c r="BY839" t="str">
        <f t="shared" si="206"/>
        <v>직행2</v>
      </c>
      <c r="BZ839">
        <f t="shared" si="207"/>
        <v>2</v>
      </c>
    </row>
    <row r="840" spans="1:78" x14ac:dyDescent="0.3">
      <c r="A840" s="32">
        <f t="shared" si="194"/>
        <v>45811</v>
      </c>
      <c r="B840" s="1">
        <v>45811.783692129633</v>
      </c>
      <c r="C840" t="s">
        <v>60</v>
      </c>
      <c r="D840" t="s">
        <v>60</v>
      </c>
      <c r="E840" t="s">
        <v>60</v>
      </c>
      <c r="F840" t="s">
        <v>61</v>
      </c>
      <c r="G840" t="s">
        <v>84</v>
      </c>
      <c r="H840" t="s">
        <v>85</v>
      </c>
      <c r="I840" t="s">
        <v>86</v>
      </c>
      <c r="J840" t="s">
        <v>65</v>
      </c>
      <c r="K840" t="s">
        <v>71</v>
      </c>
      <c r="L840">
        <v>14</v>
      </c>
      <c r="M840">
        <v>6</v>
      </c>
      <c r="N840">
        <v>168</v>
      </c>
      <c r="O840">
        <v>6278</v>
      </c>
      <c r="P840" t="s">
        <v>253</v>
      </c>
      <c r="Q840" s="1">
        <v>45786.607563078702</v>
      </c>
      <c r="R840">
        <v>24.890999999999998</v>
      </c>
      <c r="S840">
        <v>7.7160000000000002</v>
      </c>
      <c r="T840">
        <v>3.226</v>
      </c>
      <c r="U840">
        <v>1945</v>
      </c>
      <c r="V840">
        <v>66</v>
      </c>
      <c r="W840">
        <v>289</v>
      </c>
      <c r="X840">
        <v>1111</v>
      </c>
      <c r="Y840">
        <v>0</v>
      </c>
      <c r="Z840">
        <v>5</v>
      </c>
      <c r="AA840">
        <v>0</v>
      </c>
      <c r="AB840">
        <v>0</v>
      </c>
      <c r="AC840">
        <v>101</v>
      </c>
      <c r="AD840">
        <v>46.07</v>
      </c>
      <c r="AE840">
        <v>56.356938</v>
      </c>
      <c r="AF840">
        <v>92.3</v>
      </c>
      <c r="AG840">
        <v>1.3</v>
      </c>
      <c r="AH840">
        <v>2.1</v>
      </c>
      <c r="AI840">
        <v>2.2000000000000002</v>
      </c>
      <c r="AJ840">
        <v>2.1</v>
      </c>
      <c r="AK840">
        <v>0</v>
      </c>
      <c r="AL840">
        <v>0</v>
      </c>
      <c r="AM840">
        <v>2.88</v>
      </c>
      <c r="AN840">
        <v>51.716999999999999</v>
      </c>
      <c r="AO840">
        <v>3.3929999999999998</v>
      </c>
      <c r="AP840">
        <v>14.858000000000001</v>
      </c>
      <c r="AQ840">
        <v>0.442</v>
      </c>
      <c r="AR840">
        <v>0</v>
      </c>
      <c r="AS840">
        <v>20.088000000000001</v>
      </c>
      <c r="AT840">
        <v>29.228000000000002</v>
      </c>
      <c r="AU840">
        <v>0.41199999999999998</v>
      </c>
      <c r="AV840">
        <v>0.66500000000000004</v>
      </c>
      <c r="AW840">
        <v>0.69699999999999995</v>
      </c>
      <c r="AX840">
        <v>0.66500000000000004</v>
      </c>
      <c r="AY840">
        <v>0</v>
      </c>
      <c r="AZ840">
        <v>0</v>
      </c>
      <c r="BA840">
        <v>244</v>
      </c>
      <c r="BB840">
        <v>0</v>
      </c>
      <c r="BC840" t="s">
        <v>74</v>
      </c>
      <c r="BD840">
        <v>0</v>
      </c>
      <c r="BE840" t="s">
        <v>72</v>
      </c>
      <c r="BF840" t="s">
        <v>69</v>
      </c>
      <c r="BG840">
        <v>1.1200000000000001</v>
      </c>
      <c r="BH840">
        <v>0</v>
      </c>
      <c r="BI840" s="1">
        <v>45822.731017557868</v>
      </c>
      <c r="BJ840">
        <v>3.7</v>
      </c>
      <c r="BK840">
        <v>0.87190000000000001</v>
      </c>
      <c r="BL840" s="36">
        <f>HLOOKUP($A840,차량별코스!$E$1:$AZ$20,_xlfn.XLOOKUP(탕데이터!$I840,차량별코스!$D$2:$D$20,차량별코스!$A$2:$A$20),0)</f>
        <v>2</v>
      </c>
      <c r="BM840">
        <f t="shared" si="195"/>
        <v>705.11199999999997</v>
      </c>
      <c r="BN840">
        <f t="shared" si="196"/>
        <v>294.358</v>
      </c>
      <c r="BO840">
        <f>IF(COUNTIFS($BL$2:$BL840,$BL840,$O$2:$O840,$O840,$G$2:$G840,$G840)=1,_xlfn.MAXIFS($BO$2:$BO839,$O$2:$O839,$O840,$G$2:$G839,$G840)+1,_xlfn.MAXIFS($BO$2:$BO839,$O$2:$O839,$O840,$G$2:$G839,$G840))</f>
        <v>3</v>
      </c>
      <c r="BP840">
        <f t="shared" si="197"/>
        <v>1440.2349999999999</v>
      </c>
      <c r="BQ840">
        <f t="shared" si="198"/>
        <v>25.285000000000004</v>
      </c>
      <c r="BR840">
        <f t="shared" si="199"/>
        <v>40.845000000000006</v>
      </c>
      <c r="BS840">
        <f t="shared" si="200"/>
        <v>42.790000000000006</v>
      </c>
      <c r="BT840">
        <f t="shared" si="201"/>
        <v>40.845000000000006</v>
      </c>
      <c r="BU840">
        <f t="shared" si="202"/>
        <v>0</v>
      </c>
      <c r="BV840">
        <f t="shared" si="203"/>
        <v>0</v>
      </c>
      <c r="BW840">
        <f t="shared" si="204"/>
        <v>1590</v>
      </c>
      <c r="BX840">
        <f t="shared" si="205"/>
        <v>6278</v>
      </c>
      <c r="BY840" t="str">
        <f t="shared" si="206"/>
        <v>직행2</v>
      </c>
      <c r="BZ840">
        <f t="shared" si="207"/>
        <v>2</v>
      </c>
    </row>
    <row r="841" spans="1:78" x14ac:dyDescent="0.3">
      <c r="A841" s="32">
        <f t="shared" si="194"/>
        <v>45812</v>
      </c>
      <c r="B841" s="1">
        <v>45812.27615740741</v>
      </c>
      <c r="C841" t="s">
        <v>60</v>
      </c>
      <c r="D841" t="s">
        <v>60</v>
      </c>
      <c r="E841" t="s">
        <v>60</v>
      </c>
      <c r="F841" t="s">
        <v>61</v>
      </c>
      <c r="G841" t="s">
        <v>84</v>
      </c>
      <c r="H841" t="s">
        <v>85</v>
      </c>
      <c r="I841" t="s">
        <v>86</v>
      </c>
      <c r="J841" t="s">
        <v>65</v>
      </c>
      <c r="K841" t="s">
        <v>71</v>
      </c>
      <c r="L841">
        <v>14</v>
      </c>
      <c r="M841">
        <v>6</v>
      </c>
      <c r="N841">
        <v>168</v>
      </c>
      <c r="O841">
        <v>1355</v>
      </c>
      <c r="P841" t="s">
        <v>254</v>
      </c>
      <c r="Q841" s="1">
        <v>45786.607561574077</v>
      </c>
      <c r="R841">
        <v>25.795999999999999</v>
      </c>
      <c r="S841">
        <v>6.9379999999999997</v>
      </c>
      <c r="T841">
        <v>3.718</v>
      </c>
      <c r="U841">
        <v>2267</v>
      </c>
      <c r="V841">
        <v>119</v>
      </c>
      <c r="W841">
        <v>296</v>
      </c>
      <c r="X841">
        <v>1025</v>
      </c>
      <c r="Y841">
        <v>0</v>
      </c>
      <c r="Z841">
        <v>2</v>
      </c>
      <c r="AA841">
        <v>0</v>
      </c>
      <c r="AB841">
        <v>0</v>
      </c>
      <c r="AC841">
        <v>97</v>
      </c>
      <c r="AD841">
        <v>40.96</v>
      </c>
      <c r="AE841">
        <v>50.143357999999999</v>
      </c>
      <c r="AF841">
        <v>96.5</v>
      </c>
      <c r="AG841">
        <v>0.9</v>
      </c>
      <c r="AH841">
        <v>1</v>
      </c>
      <c r="AI841">
        <v>0.9</v>
      </c>
      <c r="AJ841">
        <v>0.6</v>
      </c>
      <c r="AK841">
        <v>0</v>
      </c>
      <c r="AL841">
        <v>0</v>
      </c>
      <c r="AM841">
        <v>3.32</v>
      </c>
      <c r="AN841">
        <v>38.290999999999997</v>
      </c>
      <c r="AO841">
        <v>5.2489999999999997</v>
      </c>
      <c r="AP841">
        <v>13.057</v>
      </c>
      <c r="AQ841">
        <v>0.38800000000000001</v>
      </c>
      <c r="AR841">
        <v>0</v>
      </c>
      <c r="AS841">
        <v>7.7530000000000001</v>
      </c>
      <c r="AT841">
        <v>35.383000000000003</v>
      </c>
      <c r="AU841">
        <v>0.33</v>
      </c>
      <c r="AV841">
        <v>0.36699999999999999</v>
      </c>
      <c r="AW841">
        <v>0.33</v>
      </c>
      <c r="AX841">
        <v>0.22</v>
      </c>
      <c r="AY841">
        <v>0</v>
      </c>
      <c r="AZ841">
        <v>0</v>
      </c>
      <c r="BA841">
        <v>242</v>
      </c>
      <c r="BB841">
        <v>0</v>
      </c>
      <c r="BC841" t="s">
        <v>74</v>
      </c>
      <c r="BD841">
        <v>0</v>
      </c>
      <c r="BE841" t="s">
        <v>72</v>
      </c>
      <c r="BF841" t="s">
        <v>69</v>
      </c>
      <c r="BG841">
        <v>1.1200000000000001</v>
      </c>
      <c r="BH841">
        <v>0</v>
      </c>
      <c r="BI841" s="1">
        <v>45822.731017557868</v>
      </c>
      <c r="BJ841">
        <v>3.7</v>
      </c>
      <c r="BK841">
        <v>1.0048999999999999</v>
      </c>
      <c r="BL841" s="36">
        <f>HLOOKUP($A841,차량별코스!$E$1:$AZ$20,_xlfn.XLOOKUP(탕데이터!$I841,차량별코스!$D$2:$D$20,차량별코스!$A$2:$A$20),0)</f>
        <v>3</v>
      </c>
      <c r="BM841">
        <f t="shared" si="195"/>
        <v>3613.9569999999999</v>
      </c>
      <c r="BN841">
        <f t="shared" si="196"/>
        <v>743.12899999999991</v>
      </c>
      <c r="BO841">
        <f>IF(COUNTIFS($BL$2:$BL841,$BL841,$O$2:$O841,$O841,$G$2:$G841,$G841)=1,_xlfn.MAXIFS($BO$2:$BO840,$O$2:$O840,$O841,$G$2:$G840,$G841)+1,_xlfn.MAXIFS($BO$2:$BO840,$O$2:$O840,$O841,$G$2:$G840,$G841))</f>
        <v>1</v>
      </c>
      <c r="BP841">
        <f t="shared" si="197"/>
        <v>1772.6549999999997</v>
      </c>
      <c r="BQ841">
        <f t="shared" si="198"/>
        <v>20.403000000000002</v>
      </c>
      <c r="BR841">
        <f t="shared" si="199"/>
        <v>22.67</v>
      </c>
      <c r="BS841">
        <f t="shared" si="200"/>
        <v>20.403000000000002</v>
      </c>
      <c r="BT841">
        <f t="shared" si="201"/>
        <v>13.602</v>
      </c>
      <c r="BU841">
        <f t="shared" si="202"/>
        <v>0</v>
      </c>
      <c r="BV841">
        <f t="shared" si="203"/>
        <v>0</v>
      </c>
      <c r="BW841">
        <f t="shared" si="204"/>
        <v>1849.7329999999999</v>
      </c>
      <c r="BX841">
        <f t="shared" si="205"/>
        <v>1355</v>
      </c>
      <c r="BY841" t="str">
        <f t="shared" si="206"/>
        <v>직행2</v>
      </c>
      <c r="BZ841">
        <f t="shared" si="207"/>
        <v>3</v>
      </c>
    </row>
    <row r="842" spans="1:78" x14ac:dyDescent="0.3">
      <c r="A842" s="32">
        <f t="shared" si="194"/>
        <v>45812</v>
      </c>
      <c r="B842" s="1">
        <v>45812.3049537037</v>
      </c>
      <c r="C842" t="s">
        <v>60</v>
      </c>
      <c r="D842" t="s">
        <v>60</v>
      </c>
      <c r="E842" t="s">
        <v>60</v>
      </c>
      <c r="F842" t="s">
        <v>61</v>
      </c>
      <c r="G842" t="s">
        <v>84</v>
      </c>
      <c r="H842" t="s">
        <v>85</v>
      </c>
      <c r="I842" t="s">
        <v>86</v>
      </c>
      <c r="J842" t="s">
        <v>65</v>
      </c>
      <c r="K842" t="s">
        <v>71</v>
      </c>
      <c r="L842">
        <v>14</v>
      </c>
      <c r="M842">
        <v>6</v>
      </c>
      <c r="N842">
        <v>168</v>
      </c>
      <c r="O842">
        <v>1355</v>
      </c>
      <c r="P842" t="s">
        <v>254</v>
      </c>
      <c r="Q842" s="1">
        <v>45786.607561574077</v>
      </c>
      <c r="R842">
        <v>40.231000000000002</v>
      </c>
      <c r="S842">
        <v>14.141</v>
      </c>
      <c r="T842">
        <v>2.8450000000000002</v>
      </c>
      <c r="U842">
        <v>5175</v>
      </c>
      <c r="V842">
        <v>38</v>
      </c>
      <c r="W842">
        <v>1726</v>
      </c>
      <c r="X842">
        <v>1571</v>
      </c>
      <c r="Y842">
        <v>4</v>
      </c>
      <c r="Z842">
        <v>19</v>
      </c>
      <c r="AA842">
        <v>0</v>
      </c>
      <c r="AB842">
        <v>0</v>
      </c>
      <c r="AC842">
        <v>95</v>
      </c>
      <c r="AD842">
        <v>27.99</v>
      </c>
      <c r="AE842">
        <v>42.460113</v>
      </c>
      <c r="AF842">
        <v>95.5</v>
      </c>
      <c r="AG842">
        <v>1.6</v>
      </c>
      <c r="AH842">
        <v>1.4</v>
      </c>
      <c r="AI842">
        <v>1.2</v>
      </c>
      <c r="AJ842">
        <v>0.4</v>
      </c>
      <c r="AK842">
        <v>0</v>
      </c>
      <c r="AL842">
        <v>0</v>
      </c>
      <c r="AM842">
        <v>2.54</v>
      </c>
      <c r="AN842">
        <v>43.066000000000003</v>
      </c>
      <c r="AO842">
        <v>0.73399999999999999</v>
      </c>
      <c r="AP842">
        <v>33.353000000000002</v>
      </c>
      <c r="AQ842">
        <v>0.373</v>
      </c>
      <c r="AR842">
        <v>9.9429999999999996</v>
      </c>
      <c r="AS842">
        <v>47.226999999999997</v>
      </c>
      <c r="AT842">
        <v>81.174999999999997</v>
      </c>
      <c r="AU842">
        <v>1.36</v>
      </c>
      <c r="AV842">
        <v>1.19</v>
      </c>
      <c r="AW842">
        <v>1.02</v>
      </c>
      <c r="AX842">
        <v>0.34</v>
      </c>
      <c r="AY842">
        <v>0</v>
      </c>
      <c r="AZ842">
        <v>0</v>
      </c>
      <c r="BA842">
        <v>389</v>
      </c>
      <c r="BB842">
        <v>0</v>
      </c>
      <c r="BC842" t="s">
        <v>74</v>
      </c>
      <c r="BD842">
        <v>0</v>
      </c>
      <c r="BE842" t="s">
        <v>72</v>
      </c>
      <c r="BF842" t="s">
        <v>69</v>
      </c>
      <c r="BG842">
        <v>1.1200000000000001</v>
      </c>
      <c r="BH842">
        <v>0</v>
      </c>
      <c r="BI842" s="1">
        <v>45822.731017557868</v>
      </c>
      <c r="BJ842">
        <v>3.7</v>
      </c>
      <c r="BK842">
        <v>0.76890000000000003</v>
      </c>
      <c r="BL842" s="36">
        <f>HLOOKUP($A842,차량별코스!$E$1:$AZ$20,_xlfn.XLOOKUP(탕데이터!$I842,차량별코스!$D$2:$D$20,차량별코스!$A$2:$A$20),0)</f>
        <v>3</v>
      </c>
      <c r="BM842">
        <f t="shared" si="195"/>
        <v>3613.9569999999999</v>
      </c>
      <c r="BN842">
        <f t="shared" si="196"/>
        <v>743.12899999999991</v>
      </c>
      <c r="BO842">
        <f>IF(COUNTIFS($BL$2:$BL842,$BL842,$O$2:$O842,$O842,$G$2:$G842,$G842)=1,_xlfn.MAXIFS($BO$2:$BO841,$O$2:$O841,$O842,$G$2:$G841,$G842)+1,_xlfn.MAXIFS($BO$2:$BO841,$O$2:$O841,$O842,$G$2:$G841,$G842))</f>
        <v>1</v>
      </c>
      <c r="BP842">
        <f t="shared" si="197"/>
        <v>3178.125</v>
      </c>
      <c r="BQ842">
        <f t="shared" si="198"/>
        <v>82.8</v>
      </c>
      <c r="BR842">
        <f t="shared" si="199"/>
        <v>72.449999999999989</v>
      </c>
      <c r="BS842">
        <f t="shared" si="200"/>
        <v>62.1</v>
      </c>
      <c r="BT842">
        <f t="shared" si="201"/>
        <v>20.7</v>
      </c>
      <c r="BU842">
        <f t="shared" si="202"/>
        <v>0</v>
      </c>
      <c r="BV842">
        <f t="shared" si="203"/>
        <v>0</v>
      </c>
      <c r="BW842">
        <f t="shared" si="204"/>
        <v>3416.1749999999997</v>
      </c>
      <c r="BX842">
        <f t="shared" si="205"/>
        <v>1355</v>
      </c>
      <c r="BY842" t="str">
        <f t="shared" si="206"/>
        <v>직행2</v>
      </c>
      <c r="BZ842">
        <f t="shared" si="207"/>
        <v>3</v>
      </c>
    </row>
    <row r="843" spans="1:78" x14ac:dyDescent="0.3">
      <c r="A843" s="32">
        <f t="shared" si="194"/>
        <v>45812</v>
      </c>
      <c r="B843" s="1">
        <v>45812.428611111114</v>
      </c>
      <c r="C843" t="s">
        <v>60</v>
      </c>
      <c r="D843" t="s">
        <v>60</v>
      </c>
      <c r="E843" t="s">
        <v>60</v>
      </c>
      <c r="F843" t="s">
        <v>61</v>
      </c>
      <c r="G843" t="s">
        <v>84</v>
      </c>
      <c r="H843" t="s">
        <v>85</v>
      </c>
      <c r="I843" t="s">
        <v>86</v>
      </c>
      <c r="J843" t="s">
        <v>65</v>
      </c>
      <c r="K843" t="s">
        <v>71</v>
      </c>
      <c r="L843">
        <v>14</v>
      </c>
      <c r="M843">
        <v>6</v>
      </c>
      <c r="N843">
        <v>168</v>
      </c>
      <c r="O843">
        <v>1355</v>
      </c>
      <c r="P843" t="s">
        <v>254</v>
      </c>
      <c r="Q843" s="1">
        <v>45786.607561574077</v>
      </c>
      <c r="R843">
        <v>16.289000000000001</v>
      </c>
      <c r="S843">
        <v>5.7249999999999996</v>
      </c>
      <c r="T843">
        <v>2.8450000000000002</v>
      </c>
      <c r="U843">
        <v>1982</v>
      </c>
      <c r="V843">
        <v>165</v>
      </c>
      <c r="W843">
        <v>468</v>
      </c>
      <c r="X843">
        <v>600</v>
      </c>
      <c r="Y843">
        <v>1</v>
      </c>
      <c r="Z843">
        <v>2</v>
      </c>
      <c r="AA843">
        <v>0</v>
      </c>
      <c r="AB843">
        <v>0</v>
      </c>
      <c r="AC843">
        <v>96</v>
      </c>
      <c r="AD843">
        <v>29.59</v>
      </c>
      <c r="AE843">
        <v>43.469557999999999</v>
      </c>
      <c r="AF843">
        <v>96.7</v>
      </c>
      <c r="AG843">
        <v>1.1000000000000001</v>
      </c>
      <c r="AH843">
        <v>1.4</v>
      </c>
      <c r="AI843">
        <v>0.4</v>
      </c>
      <c r="AJ843">
        <v>0.4</v>
      </c>
      <c r="AK843">
        <v>0</v>
      </c>
      <c r="AL843">
        <v>0</v>
      </c>
      <c r="AM843">
        <v>2.54</v>
      </c>
      <c r="AN843">
        <v>44.423000000000002</v>
      </c>
      <c r="AO843">
        <v>8.3249999999999993</v>
      </c>
      <c r="AP843">
        <v>23.613</v>
      </c>
      <c r="AQ843">
        <v>0.36799999999999999</v>
      </c>
      <c r="AR843">
        <v>6.1390000000000002</v>
      </c>
      <c r="AS843">
        <v>12.278</v>
      </c>
      <c r="AT843">
        <v>30.622</v>
      </c>
      <c r="AU843">
        <v>0.34799999999999998</v>
      </c>
      <c r="AV843">
        <v>0.443</v>
      </c>
      <c r="AW843">
        <v>0.127</v>
      </c>
      <c r="AX843">
        <v>0.127</v>
      </c>
      <c r="AY843">
        <v>0</v>
      </c>
      <c r="AZ843">
        <v>0</v>
      </c>
      <c r="BA843">
        <v>134</v>
      </c>
      <c r="BB843">
        <v>0</v>
      </c>
      <c r="BC843" t="s">
        <v>74</v>
      </c>
      <c r="BD843">
        <v>0</v>
      </c>
      <c r="BE843" t="s">
        <v>72</v>
      </c>
      <c r="BF843" t="s">
        <v>69</v>
      </c>
      <c r="BG843">
        <v>1.1200000000000001</v>
      </c>
      <c r="BH843">
        <v>0</v>
      </c>
      <c r="BI843" s="1">
        <v>45822.731017557868</v>
      </c>
      <c r="BJ843">
        <v>3.7</v>
      </c>
      <c r="BK843">
        <v>0.76900000000000002</v>
      </c>
      <c r="BL843" s="36">
        <f>HLOOKUP($A843,차량별코스!$E$1:$AZ$20,_xlfn.XLOOKUP(탕데이터!$I843,차량별코스!$D$2:$D$20,차량별코스!$A$2:$A$20),0)</f>
        <v>3</v>
      </c>
      <c r="BM843">
        <f t="shared" si="195"/>
        <v>3613.9569999999999</v>
      </c>
      <c r="BN843">
        <f t="shared" si="196"/>
        <v>743.12899999999991</v>
      </c>
      <c r="BO843">
        <f>IF(COUNTIFS($BL$2:$BL843,$BL843,$O$2:$O843,$O843,$G$2:$G843,$G843)=1,_xlfn.MAXIFS($BO$2:$BO842,$O$2:$O842,$O843,$G$2:$G842,$G843)+1,_xlfn.MAXIFS($BO$2:$BO842,$O$2:$O842,$O843,$G$2:$G842,$G843))</f>
        <v>1</v>
      </c>
      <c r="BP843">
        <f t="shared" si="197"/>
        <v>1283.5940000000001</v>
      </c>
      <c r="BQ843">
        <f t="shared" si="198"/>
        <v>21.802000000000003</v>
      </c>
      <c r="BR843">
        <f t="shared" si="199"/>
        <v>27.747999999999998</v>
      </c>
      <c r="BS843">
        <f t="shared" si="200"/>
        <v>7.9279999999999999</v>
      </c>
      <c r="BT843">
        <f t="shared" si="201"/>
        <v>7.9279999999999999</v>
      </c>
      <c r="BU843">
        <f t="shared" si="202"/>
        <v>0</v>
      </c>
      <c r="BV843">
        <f t="shared" si="203"/>
        <v>0</v>
      </c>
      <c r="BW843">
        <f t="shared" si="204"/>
        <v>1349.0000000000002</v>
      </c>
      <c r="BX843">
        <f t="shared" si="205"/>
        <v>1355</v>
      </c>
      <c r="BY843" t="str">
        <f t="shared" si="206"/>
        <v>직행2</v>
      </c>
      <c r="BZ843">
        <f t="shared" si="207"/>
        <v>3</v>
      </c>
    </row>
    <row r="844" spans="1:78" x14ac:dyDescent="0.3">
      <c r="A844" s="32">
        <f t="shared" si="194"/>
        <v>45812</v>
      </c>
      <c r="B844" s="1">
        <v>45812.454224537039</v>
      </c>
      <c r="C844" t="s">
        <v>60</v>
      </c>
      <c r="D844" t="s">
        <v>60</v>
      </c>
      <c r="E844" t="s">
        <v>60</v>
      </c>
      <c r="F844" t="s">
        <v>61</v>
      </c>
      <c r="G844" t="s">
        <v>84</v>
      </c>
      <c r="H844" t="s">
        <v>85</v>
      </c>
      <c r="I844" t="s">
        <v>86</v>
      </c>
      <c r="J844" t="s">
        <v>65</v>
      </c>
      <c r="K844" t="s">
        <v>71</v>
      </c>
      <c r="L844">
        <v>14</v>
      </c>
      <c r="M844">
        <v>6</v>
      </c>
      <c r="N844">
        <v>168</v>
      </c>
      <c r="O844">
        <v>1355</v>
      </c>
      <c r="P844" t="s">
        <v>254</v>
      </c>
      <c r="Q844" s="1">
        <v>45786.607561574077</v>
      </c>
      <c r="R844">
        <v>23.39</v>
      </c>
      <c r="S844">
        <v>7.4850000000000003</v>
      </c>
      <c r="T844">
        <v>3.125</v>
      </c>
      <c r="U844">
        <v>2061</v>
      </c>
      <c r="V844">
        <v>55</v>
      </c>
      <c r="W844">
        <v>206</v>
      </c>
      <c r="X844">
        <v>980</v>
      </c>
      <c r="Y844">
        <v>1</v>
      </c>
      <c r="Z844">
        <v>4</v>
      </c>
      <c r="AA844">
        <v>0</v>
      </c>
      <c r="AB844">
        <v>0</v>
      </c>
      <c r="AC844">
        <v>91</v>
      </c>
      <c r="AD844">
        <v>40.86</v>
      </c>
      <c r="AE844">
        <v>46.779905999999997</v>
      </c>
      <c r="AF844">
        <v>86.9</v>
      </c>
      <c r="AG844">
        <v>2.6</v>
      </c>
      <c r="AH844">
        <v>6.1</v>
      </c>
      <c r="AI844">
        <v>4.0999999999999996</v>
      </c>
      <c r="AJ844">
        <v>0.4</v>
      </c>
      <c r="AK844">
        <v>0</v>
      </c>
      <c r="AL844">
        <v>0</v>
      </c>
      <c r="AM844">
        <v>2.79</v>
      </c>
      <c r="AN844">
        <v>43.38</v>
      </c>
      <c r="AO844">
        <v>2.6680000000000001</v>
      </c>
      <c r="AP844">
        <v>9.9949999999999992</v>
      </c>
      <c r="AQ844">
        <v>0.38500000000000001</v>
      </c>
      <c r="AR844">
        <v>4.2750000000000004</v>
      </c>
      <c r="AS844">
        <v>17.100999999999999</v>
      </c>
      <c r="AT844">
        <v>28.966999999999999</v>
      </c>
      <c r="AU844">
        <v>0.86699999999999999</v>
      </c>
      <c r="AV844">
        <v>2.0329999999999999</v>
      </c>
      <c r="AW844">
        <v>1.367</v>
      </c>
      <c r="AX844">
        <v>0.13300000000000001</v>
      </c>
      <c r="AY844">
        <v>0</v>
      </c>
      <c r="AZ844">
        <v>0</v>
      </c>
      <c r="BA844">
        <v>230</v>
      </c>
      <c r="BB844">
        <v>0</v>
      </c>
      <c r="BC844" t="s">
        <v>74</v>
      </c>
      <c r="BD844">
        <v>0</v>
      </c>
      <c r="BE844" t="s">
        <v>72</v>
      </c>
      <c r="BF844" t="s">
        <v>69</v>
      </c>
      <c r="BG844">
        <v>1.1200000000000001</v>
      </c>
      <c r="BH844">
        <v>0</v>
      </c>
      <c r="BI844" s="1">
        <v>45822.731017557868</v>
      </c>
      <c r="BJ844">
        <v>3.7</v>
      </c>
      <c r="BK844">
        <v>0.84460000000000002</v>
      </c>
      <c r="BL844" s="36">
        <f>HLOOKUP($A844,차량별코스!$E$1:$AZ$20,_xlfn.XLOOKUP(탕데이터!$I844,차량별코스!$D$2:$D$20,차량별코스!$A$2:$A$20),0)</f>
        <v>3</v>
      </c>
      <c r="BM844">
        <f t="shared" si="195"/>
        <v>3613.9569999999999</v>
      </c>
      <c r="BN844">
        <f t="shared" si="196"/>
        <v>743.12899999999991</v>
      </c>
      <c r="BO844">
        <f>IF(COUNTIFS($BL$2:$BL844,$BL844,$O$2:$O844,$O844,$G$2:$G844,$G844)=1,_xlfn.MAXIFS($BO$2:$BO843,$O$2:$O843,$O844,$G$2:$G843,$G844)+1,_xlfn.MAXIFS($BO$2:$BO843,$O$2:$O843,$O844,$G$2:$G843,$G844))</f>
        <v>1</v>
      </c>
      <c r="BP844">
        <f t="shared" si="197"/>
        <v>1530.0090000000002</v>
      </c>
      <c r="BQ844">
        <f t="shared" si="198"/>
        <v>53.586000000000006</v>
      </c>
      <c r="BR844">
        <f t="shared" si="199"/>
        <v>125.721</v>
      </c>
      <c r="BS844">
        <f t="shared" si="200"/>
        <v>84.500999999999991</v>
      </c>
      <c r="BT844">
        <f t="shared" si="201"/>
        <v>8.2439999999999998</v>
      </c>
      <c r="BU844">
        <f t="shared" si="202"/>
        <v>0</v>
      </c>
      <c r="BV844">
        <f t="shared" si="203"/>
        <v>0</v>
      </c>
      <c r="BW844">
        <f t="shared" si="204"/>
        <v>1802.0610000000001</v>
      </c>
      <c r="BX844">
        <f t="shared" si="205"/>
        <v>1355</v>
      </c>
      <c r="BY844" t="str">
        <f t="shared" si="206"/>
        <v>직행2</v>
      </c>
      <c r="BZ844">
        <f t="shared" si="207"/>
        <v>3</v>
      </c>
    </row>
    <row r="845" spans="1:78" x14ac:dyDescent="0.3">
      <c r="A845" s="32">
        <f t="shared" si="194"/>
        <v>45812</v>
      </c>
      <c r="B845" s="1">
        <v>45812.48164351852</v>
      </c>
      <c r="C845" t="s">
        <v>60</v>
      </c>
      <c r="D845" t="s">
        <v>60</v>
      </c>
      <c r="E845" t="s">
        <v>60</v>
      </c>
      <c r="F845" t="s">
        <v>61</v>
      </c>
      <c r="G845" t="s">
        <v>84</v>
      </c>
      <c r="H845" t="s">
        <v>85</v>
      </c>
      <c r="I845" t="s">
        <v>86</v>
      </c>
      <c r="J845" t="s">
        <v>65</v>
      </c>
      <c r="K845" t="s">
        <v>71</v>
      </c>
      <c r="L845">
        <v>14</v>
      </c>
      <c r="M845">
        <v>6</v>
      </c>
      <c r="N845">
        <v>168</v>
      </c>
      <c r="O845">
        <v>1355</v>
      </c>
      <c r="P845" t="s">
        <v>254</v>
      </c>
      <c r="Q845" s="1">
        <v>45786.607561574077</v>
      </c>
      <c r="R845">
        <v>34.216000000000001</v>
      </c>
      <c r="S845">
        <v>10.081</v>
      </c>
      <c r="T845">
        <v>3.3940000000000001</v>
      </c>
      <c r="U845">
        <v>2650</v>
      </c>
      <c r="V845">
        <v>76</v>
      </c>
      <c r="W845">
        <v>90</v>
      </c>
      <c r="X845">
        <v>1474</v>
      </c>
      <c r="Y845">
        <v>0</v>
      </c>
      <c r="Z845">
        <v>6</v>
      </c>
      <c r="AA845">
        <v>0</v>
      </c>
      <c r="AB845">
        <v>0</v>
      </c>
      <c r="AC845">
        <v>93</v>
      </c>
      <c r="AD845">
        <v>46.48</v>
      </c>
      <c r="AE845">
        <v>49.588405000000002</v>
      </c>
      <c r="AF845">
        <v>81.7</v>
      </c>
      <c r="AG845">
        <v>4.9000000000000004</v>
      </c>
      <c r="AH845">
        <v>7.9</v>
      </c>
      <c r="AI845">
        <v>4.5999999999999996</v>
      </c>
      <c r="AJ845">
        <v>0.9</v>
      </c>
      <c r="AK845">
        <v>0</v>
      </c>
      <c r="AL845">
        <v>0</v>
      </c>
      <c r="AM845">
        <v>3.03</v>
      </c>
      <c r="AN845">
        <v>42.073999999999998</v>
      </c>
      <c r="AO845">
        <v>2.8679999999999999</v>
      </c>
      <c r="AP845">
        <v>3.3959999999999999</v>
      </c>
      <c r="AQ845">
        <v>0.40899999999999997</v>
      </c>
      <c r="AR845">
        <v>0</v>
      </c>
      <c r="AS845">
        <v>17.536000000000001</v>
      </c>
      <c r="AT845">
        <v>35.402999999999999</v>
      </c>
      <c r="AU845">
        <v>2.1230000000000002</v>
      </c>
      <c r="AV845">
        <v>3.423</v>
      </c>
      <c r="AW845">
        <v>1.9930000000000001</v>
      </c>
      <c r="AX845">
        <v>0.39</v>
      </c>
      <c r="AY845">
        <v>0</v>
      </c>
      <c r="AZ845">
        <v>0</v>
      </c>
      <c r="BA845">
        <v>340</v>
      </c>
      <c r="BB845">
        <v>0</v>
      </c>
      <c r="BC845" t="s">
        <v>74</v>
      </c>
      <c r="BD845">
        <v>0</v>
      </c>
      <c r="BE845" t="s">
        <v>72</v>
      </c>
      <c r="BF845" t="s">
        <v>69</v>
      </c>
      <c r="BG845">
        <v>1.1200000000000001</v>
      </c>
      <c r="BH845">
        <v>0</v>
      </c>
      <c r="BI845" s="1">
        <v>45822.731017557868</v>
      </c>
      <c r="BJ845">
        <v>3.7</v>
      </c>
      <c r="BK845">
        <v>0.9173</v>
      </c>
      <c r="BL845" s="36">
        <f>HLOOKUP($A845,차량별코스!$E$1:$AZ$20,_xlfn.XLOOKUP(탕데이터!$I845,차량별코스!$D$2:$D$20,차량별코스!$A$2:$A$20),0)</f>
        <v>3</v>
      </c>
      <c r="BM845">
        <f t="shared" si="195"/>
        <v>3613.9569999999999</v>
      </c>
      <c r="BN845">
        <f t="shared" si="196"/>
        <v>743.12899999999991</v>
      </c>
      <c r="BO845">
        <f>IF(COUNTIFS($BL$2:$BL845,$BL845,$O$2:$O845,$O845,$G$2:$G845,$G845)=1,_xlfn.MAXIFS($BO$2:$BO844,$O$2:$O844,$O845,$G$2:$G844,$G845)+1,_xlfn.MAXIFS($BO$2:$BO844,$O$2:$O844,$O845,$G$2:$G844,$G845))</f>
        <v>1</v>
      </c>
      <c r="BP845">
        <f t="shared" si="197"/>
        <v>1999.0500000000002</v>
      </c>
      <c r="BQ845">
        <f t="shared" si="198"/>
        <v>129.85</v>
      </c>
      <c r="BR845">
        <f t="shared" si="199"/>
        <v>209.35</v>
      </c>
      <c r="BS845">
        <f t="shared" si="200"/>
        <v>121.89999999999999</v>
      </c>
      <c r="BT845">
        <f t="shared" si="201"/>
        <v>23.85</v>
      </c>
      <c r="BU845">
        <f t="shared" si="202"/>
        <v>0</v>
      </c>
      <c r="BV845">
        <f t="shared" si="203"/>
        <v>0</v>
      </c>
      <c r="BW845">
        <f t="shared" si="204"/>
        <v>2484</v>
      </c>
      <c r="BX845">
        <f t="shared" si="205"/>
        <v>1355</v>
      </c>
      <c r="BY845" t="str">
        <f t="shared" si="206"/>
        <v>직행2</v>
      </c>
      <c r="BZ845">
        <f t="shared" si="207"/>
        <v>3</v>
      </c>
    </row>
    <row r="846" spans="1:78" x14ac:dyDescent="0.3">
      <c r="A846" s="32">
        <f t="shared" si="194"/>
        <v>45812</v>
      </c>
      <c r="B846" s="1">
        <v>45812.516527777778</v>
      </c>
      <c r="C846" t="s">
        <v>60</v>
      </c>
      <c r="D846" t="s">
        <v>60</v>
      </c>
      <c r="E846" t="s">
        <v>60</v>
      </c>
      <c r="F846" t="s">
        <v>61</v>
      </c>
      <c r="G846" t="s">
        <v>84</v>
      </c>
      <c r="H846" t="s">
        <v>85</v>
      </c>
      <c r="I846" t="s">
        <v>86</v>
      </c>
      <c r="J846" t="s">
        <v>65</v>
      </c>
      <c r="K846" t="s">
        <v>71</v>
      </c>
      <c r="L846">
        <v>14</v>
      </c>
      <c r="M846">
        <v>6</v>
      </c>
      <c r="N846">
        <v>168</v>
      </c>
      <c r="O846">
        <v>1355</v>
      </c>
      <c r="P846" t="s">
        <v>254</v>
      </c>
      <c r="Q846" s="1">
        <v>45786.607561574077</v>
      </c>
      <c r="R846">
        <v>29.681999999999999</v>
      </c>
      <c r="S846">
        <v>7.0860000000000003</v>
      </c>
      <c r="T846">
        <v>4.1890000000000001</v>
      </c>
      <c r="U846">
        <v>2088</v>
      </c>
      <c r="V846">
        <v>73</v>
      </c>
      <c r="W846">
        <v>65</v>
      </c>
      <c r="X846">
        <v>1610</v>
      </c>
      <c r="Y846">
        <v>0</v>
      </c>
      <c r="Z846">
        <v>4</v>
      </c>
      <c r="AA846">
        <v>0</v>
      </c>
      <c r="AB846">
        <v>0</v>
      </c>
      <c r="AC846">
        <v>93</v>
      </c>
      <c r="AD846">
        <v>51.18</v>
      </c>
      <c r="AE846">
        <v>54.797403000000003</v>
      </c>
      <c r="AF846">
        <v>60.7</v>
      </c>
      <c r="AG846">
        <v>7.7</v>
      </c>
      <c r="AH846">
        <v>11.5</v>
      </c>
      <c r="AI846">
        <v>17.399999999999999</v>
      </c>
      <c r="AJ846">
        <v>2.6</v>
      </c>
      <c r="AK846">
        <v>0</v>
      </c>
      <c r="AL846">
        <v>0</v>
      </c>
      <c r="AM846">
        <v>3.74</v>
      </c>
      <c r="AN846">
        <v>36.901000000000003</v>
      </c>
      <c r="AO846">
        <v>3.496</v>
      </c>
      <c r="AP846">
        <v>3.113</v>
      </c>
      <c r="AQ846">
        <v>0.53900000000000003</v>
      </c>
      <c r="AR846">
        <v>0</v>
      </c>
      <c r="AS846">
        <v>13.476000000000001</v>
      </c>
      <c r="AT846">
        <v>20.233000000000001</v>
      </c>
      <c r="AU846">
        <v>2.5670000000000002</v>
      </c>
      <c r="AV846">
        <v>3.8330000000000002</v>
      </c>
      <c r="AW846">
        <v>5.8</v>
      </c>
      <c r="AX846">
        <v>0.86699999999999999</v>
      </c>
      <c r="AY846">
        <v>0</v>
      </c>
      <c r="AZ846">
        <v>0</v>
      </c>
      <c r="BA846">
        <v>295</v>
      </c>
      <c r="BB846">
        <v>0</v>
      </c>
      <c r="BC846" t="s">
        <v>74</v>
      </c>
      <c r="BD846">
        <v>0</v>
      </c>
      <c r="BE846" t="s">
        <v>72</v>
      </c>
      <c r="BF846" t="s">
        <v>69</v>
      </c>
      <c r="BG846">
        <v>1.1200000000000001</v>
      </c>
      <c r="BH846">
        <v>0</v>
      </c>
      <c r="BI846" s="1">
        <v>45822.731017557868</v>
      </c>
      <c r="BJ846">
        <v>3.7</v>
      </c>
      <c r="BK846">
        <v>1.1321000000000001</v>
      </c>
      <c r="BL846" s="36">
        <f>HLOOKUP($A846,차량별코스!$E$1:$AZ$20,_xlfn.XLOOKUP(탕데이터!$I846,차량별코스!$D$2:$D$20,차량별코스!$A$2:$A$20),0)</f>
        <v>3</v>
      </c>
      <c r="BM846">
        <f t="shared" si="195"/>
        <v>3613.9569999999999</v>
      </c>
      <c r="BN846">
        <f t="shared" si="196"/>
        <v>743.12899999999991</v>
      </c>
      <c r="BO846">
        <f>IF(COUNTIFS($BL$2:$BL846,$BL846,$O$2:$O846,$O846,$G$2:$G846,$G846)=1,_xlfn.MAXIFS($BO$2:$BO845,$O$2:$O845,$O846,$G$2:$G845,$G846)+1,_xlfn.MAXIFS($BO$2:$BO845,$O$2:$O845,$O846,$G$2:$G845,$G846))</f>
        <v>1</v>
      </c>
      <c r="BP846">
        <f t="shared" si="197"/>
        <v>1129.4159999999999</v>
      </c>
      <c r="BQ846">
        <f t="shared" si="198"/>
        <v>160.77600000000001</v>
      </c>
      <c r="BR846">
        <f t="shared" si="199"/>
        <v>240.12</v>
      </c>
      <c r="BS846">
        <f t="shared" si="200"/>
        <v>363.31199999999995</v>
      </c>
      <c r="BT846">
        <f t="shared" si="201"/>
        <v>54.288000000000004</v>
      </c>
      <c r="BU846">
        <f t="shared" si="202"/>
        <v>0</v>
      </c>
      <c r="BV846">
        <f t="shared" si="203"/>
        <v>0</v>
      </c>
      <c r="BW846">
        <f t="shared" si="204"/>
        <v>1947.9119999999998</v>
      </c>
      <c r="BX846">
        <f t="shared" si="205"/>
        <v>1355</v>
      </c>
      <c r="BY846" t="str">
        <f t="shared" si="206"/>
        <v>직행2</v>
      </c>
      <c r="BZ846">
        <f t="shared" si="207"/>
        <v>3</v>
      </c>
    </row>
    <row r="847" spans="1:78" x14ac:dyDescent="0.3">
      <c r="A847" s="32">
        <f t="shared" si="194"/>
        <v>45812</v>
      </c>
      <c r="B847" s="1">
        <v>45812.578287037039</v>
      </c>
      <c r="C847" t="s">
        <v>60</v>
      </c>
      <c r="D847" t="s">
        <v>60</v>
      </c>
      <c r="E847" t="s">
        <v>60</v>
      </c>
      <c r="F847" t="s">
        <v>61</v>
      </c>
      <c r="G847" t="s">
        <v>84</v>
      </c>
      <c r="H847" t="s">
        <v>85</v>
      </c>
      <c r="I847" t="s">
        <v>86</v>
      </c>
      <c r="J847" t="s">
        <v>65</v>
      </c>
      <c r="K847" t="s">
        <v>71</v>
      </c>
      <c r="L847">
        <v>14</v>
      </c>
      <c r="M847">
        <v>6</v>
      </c>
      <c r="N847">
        <v>168</v>
      </c>
      <c r="O847">
        <v>1355</v>
      </c>
      <c r="P847" t="s">
        <v>254</v>
      </c>
      <c r="Q847" s="1">
        <v>45786.607561574077</v>
      </c>
      <c r="R847">
        <v>29.765000000000001</v>
      </c>
      <c r="S847">
        <v>8.0289999999999999</v>
      </c>
      <c r="T847">
        <v>3.7069999999999999</v>
      </c>
      <c r="U847">
        <v>2257</v>
      </c>
      <c r="V847">
        <v>144</v>
      </c>
      <c r="W847">
        <v>8</v>
      </c>
      <c r="X847">
        <v>1160</v>
      </c>
      <c r="Y847">
        <v>0</v>
      </c>
      <c r="Z847">
        <v>0</v>
      </c>
      <c r="AA847">
        <v>0</v>
      </c>
      <c r="AB847">
        <v>0</v>
      </c>
      <c r="AC847">
        <v>87</v>
      </c>
      <c r="AD847">
        <v>47.48</v>
      </c>
      <c r="AE847">
        <v>50.904532000000003</v>
      </c>
      <c r="AF847">
        <v>80.099999999999994</v>
      </c>
      <c r="AG847">
        <v>5.3</v>
      </c>
      <c r="AH847">
        <v>6.3</v>
      </c>
      <c r="AI847">
        <v>7.6</v>
      </c>
      <c r="AJ847">
        <v>0.7</v>
      </c>
      <c r="AK847">
        <v>0</v>
      </c>
      <c r="AL847">
        <v>0</v>
      </c>
      <c r="AM847">
        <v>3.31</v>
      </c>
      <c r="AN847">
        <v>39.104999999999997</v>
      </c>
      <c r="AO847">
        <v>6.38</v>
      </c>
      <c r="AP847">
        <v>0.35399999999999998</v>
      </c>
      <c r="AQ847">
        <v>0.37</v>
      </c>
      <c r="AR847">
        <v>0</v>
      </c>
      <c r="AS847">
        <v>0</v>
      </c>
      <c r="AT847">
        <v>29.37</v>
      </c>
      <c r="AU847">
        <v>1.9430000000000001</v>
      </c>
      <c r="AV847">
        <v>2.31</v>
      </c>
      <c r="AW847">
        <v>2.7869999999999999</v>
      </c>
      <c r="AX847">
        <v>0.25700000000000001</v>
      </c>
      <c r="AY847">
        <v>0</v>
      </c>
      <c r="AZ847">
        <v>0</v>
      </c>
      <c r="BA847">
        <v>296</v>
      </c>
      <c r="BB847">
        <v>0</v>
      </c>
      <c r="BC847" t="s">
        <v>74</v>
      </c>
      <c r="BD847">
        <v>0</v>
      </c>
      <c r="BE847" t="s">
        <v>72</v>
      </c>
      <c r="BF847" t="s">
        <v>69</v>
      </c>
      <c r="BG847">
        <v>1.1200000000000001</v>
      </c>
      <c r="BH847">
        <v>0</v>
      </c>
      <c r="BI847" s="1">
        <v>45822.731017557868</v>
      </c>
      <c r="BJ847">
        <v>3.7</v>
      </c>
      <c r="BK847">
        <v>1.0019</v>
      </c>
      <c r="BL847" s="36">
        <f>HLOOKUP($A847,차량별코스!$E$1:$AZ$20,_xlfn.XLOOKUP(탕데이터!$I847,차량별코스!$D$2:$D$20,차량별코스!$A$2:$A$20),0)</f>
        <v>3</v>
      </c>
      <c r="BM847">
        <f t="shared" si="195"/>
        <v>3613.9569999999999</v>
      </c>
      <c r="BN847">
        <f t="shared" si="196"/>
        <v>743.12899999999991</v>
      </c>
      <c r="BO847">
        <f>IF(COUNTIFS($BL$2:$BL847,$BL847,$O$2:$O847,$O847,$G$2:$G847,$G847)=1,_xlfn.MAXIFS($BO$2:$BO846,$O$2:$O846,$O847,$G$2:$G846,$G847)+1,_xlfn.MAXIFS($BO$2:$BO846,$O$2:$O846,$O847,$G$2:$G846,$G847))</f>
        <v>1</v>
      </c>
      <c r="BP847">
        <f t="shared" si="197"/>
        <v>1655.8569999999997</v>
      </c>
      <c r="BQ847">
        <f t="shared" si="198"/>
        <v>119.621</v>
      </c>
      <c r="BR847">
        <f t="shared" si="199"/>
        <v>142.191</v>
      </c>
      <c r="BS847">
        <f t="shared" si="200"/>
        <v>171.53199999999998</v>
      </c>
      <c r="BT847">
        <f t="shared" si="201"/>
        <v>15.798999999999998</v>
      </c>
      <c r="BU847">
        <f t="shared" si="202"/>
        <v>0</v>
      </c>
      <c r="BV847">
        <f t="shared" si="203"/>
        <v>0</v>
      </c>
      <c r="BW847">
        <f t="shared" si="204"/>
        <v>2105</v>
      </c>
      <c r="BX847">
        <f t="shared" si="205"/>
        <v>1355</v>
      </c>
      <c r="BY847" t="str">
        <f t="shared" si="206"/>
        <v>직행2</v>
      </c>
      <c r="BZ847">
        <f t="shared" si="207"/>
        <v>3</v>
      </c>
    </row>
    <row r="848" spans="1:78" x14ac:dyDescent="0.3">
      <c r="A848" s="32">
        <f t="shared" si="194"/>
        <v>45812</v>
      </c>
      <c r="B848" s="1">
        <v>45812.610277777778</v>
      </c>
      <c r="C848" t="s">
        <v>60</v>
      </c>
      <c r="D848" t="s">
        <v>60</v>
      </c>
      <c r="E848" t="s">
        <v>60</v>
      </c>
      <c r="F848" t="s">
        <v>61</v>
      </c>
      <c r="G848" t="s">
        <v>84</v>
      </c>
      <c r="H848" t="s">
        <v>85</v>
      </c>
      <c r="I848" t="s">
        <v>86</v>
      </c>
      <c r="J848" t="s">
        <v>65</v>
      </c>
      <c r="K848" t="s">
        <v>71</v>
      </c>
      <c r="L848">
        <v>14</v>
      </c>
      <c r="M848">
        <v>6</v>
      </c>
      <c r="N848">
        <v>168</v>
      </c>
      <c r="O848">
        <v>1355</v>
      </c>
      <c r="P848" t="s">
        <v>254</v>
      </c>
      <c r="Q848" s="1">
        <v>45786.607561574077</v>
      </c>
      <c r="R848">
        <v>74.662000000000006</v>
      </c>
      <c r="S848">
        <v>24.155000000000001</v>
      </c>
      <c r="T848">
        <v>3.0910000000000002</v>
      </c>
      <c r="U848">
        <v>7482</v>
      </c>
      <c r="V848">
        <v>59</v>
      </c>
      <c r="W848">
        <v>1417</v>
      </c>
      <c r="X848">
        <v>3099</v>
      </c>
      <c r="Y848">
        <v>2</v>
      </c>
      <c r="Z848">
        <v>24</v>
      </c>
      <c r="AA848">
        <v>0</v>
      </c>
      <c r="AB848">
        <v>0</v>
      </c>
      <c r="AC848">
        <v>96</v>
      </c>
      <c r="AD848">
        <v>35.92</v>
      </c>
      <c r="AE848">
        <v>44.752428999999999</v>
      </c>
      <c r="AF848">
        <v>86.1</v>
      </c>
      <c r="AG848">
        <v>4.4000000000000004</v>
      </c>
      <c r="AH848">
        <v>5.5</v>
      </c>
      <c r="AI848">
        <v>2.9</v>
      </c>
      <c r="AJ848">
        <v>1.1000000000000001</v>
      </c>
      <c r="AK848">
        <v>0</v>
      </c>
      <c r="AL848">
        <v>0</v>
      </c>
      <c r="AM848">
        <v>2.76</v>
      </c>
      <c r="AN848">
        <v>41.584000000000003</v>
      </c>
      <c r="AO848">
        <v>0.78900000000000003</v>
      </c>
      <c r="AP848">
        <v>18.939</v>
      </c>
      <c r="AQ848">
        <v>0.40200000000000002</v>
      </c>
      <c r="AR848">
        <v>2.6789999999999998</v>
      </c>
      <c r="AS848">
        <v>32.145000000000003</v>
      </c>
      <c r="AT848">
        <v>106.19</v>
      </c>
      <c r="AU848">
        <v>5.4269999999999996</v>
      </c>
      <c r="AV848">
        <v>6.7830000000000004</v>
      </c>
      <c r="AW848">
        <v>3.577</v>
      </c>
      <c r="AX848">
        <v>1.357</v>
      </c>
      <c r="AY848">
        <v>0</v>
      </c>
      <c r="AZ848">
        <v>0</v>
      </c>
      <c r="BA848">
        <v>734</v>
      </c>
      <c r="BB848">
        <v>0</v>
      </c>
      <c r="BC848" t="s">
        <v>74</v>
      </c>
      <c r="BD848">
        <v>0</v>
      </c>
      <c r="BE848" t="s">
        <v>72</v>
      </c>
      <c r="BF848" t="s">
        <v>69</v>
      </c>
      <c r="BG848">
        <v>1.1200000000000001</v>
      </c>
      <c r="BH848">
        <v>0</v>
      </c>
      <c r="BI848" s="1">
        <v>45822.731017557868</v>
      </c>
      <c r="BJ848">
        <v>3.7</v>
      </c>
      <c r="BK848">
        <v>0.83540000000000003</v>
      </c>
      <c r="BL848" s="36">
        <f>HLOOKUP($A848,차량별코스!$E$1:$AZ$20,_xlfn.XLOOKUP(탕데이터!$I848,차량별코스!$D$2:$D$20,차량별코스!$A$2:$A$20),0)</f>
        <v>3</v>
      </c>
      <c r="BM848">
        <f t="shared" si="195"/>
        <v>3613.9569999999999</v>
      </c>
      <c r="BN848">
        <f t="shared" si="196"/>
        <v>743.12899999999991</v>
      </c>
      <c r="BO848">
        <f>IF(COUNTIFS($BL$2:$BL848,$BL848,$O$2:$O848,$O848,$G$2:$G848,$G848)=1,_xlfn.MAXIFS($BO$2:$BO847,$O$2:$O847,$O848,$G$2:$G847,$G848)+1,_xlfn.MAXIFS($BO$2:$BO847,$O$2:$O847,$O848,$G$2:$G847,$G848))</f>
        <v>1</v>
      </c>
      <c r="BP848">
        <f t="shared" si="197"/>
        <v>4966.0019999999995</v>
      </c>
      <c r="BQ848">
        <f t="shared" si="198"/>
        <v>329.20800000000003</v>
      </c>
      <c r="BR848">
        <f t="shared" si="199"/>
        <v>411.51</v>
      </c>
      <c r="BS848">
        <f t="shared" si="200"/>
        <v>216.97799999999998</v>
      </c>
      <c r="BT848">
        <f t="shared" si="201"/>
        <v>82.302000000000007</v>
      </c>
      <c r="BU848">
        <f t="shared" si="202"/>
        <v>0</v>
      </c>
      <c r="BV848">
        <f t="shared" si="203"/>
        <v>0</v>
      </c>
      <c r="BW848">
        <f t="shared" si="204"/>
        <v>6005.9999999999991</v>
      </c>
      <c r="BX848">
        <f t="shared" si="205"/>
        <v>1355</v>
      </c>
      <c r="BY848" t="str">
        <f t="shared" si="206"/>
        <v>직행2</v>
      </c>
      <c r="BZ848">
        <f t="shared" si="207"/>
        <v>3</v>
      </c>
    </row>
    <row r="849" spans="1:78" x14ac:dyDescent="0.3">
      <c r="A849" s="32">
        <f t="shared" si="194"/>
        <v>45812</v>
      </c>
      <c r="B849" s="1">
        <v>45812.761620370373</v>
      </c>
      <c r="C849" t="s">
        <v>60</v>
      </c>
      <c r="D849" t="s">
        <v>60</v>
      </c>
      <c r="E849" t="s">
        <v>60</v>
      </c>
      <c r="F849" t="s">
        <v>61</v>
      </c>
      <c r="G849" t="s">
        <v>84</v>
      </c>
      <c r="H849" t="s">
        <v>85</v>
      </c>
      <c r="I849" t="s">
        <v>86</v>
      </c>
      <c r="J849" t="s">
        <v>65</v>
      </c>
      <c r="K849" t="s">
        <v>71</v>
      </c>
      <c r="L849">
        <v>14</v>
      </c>
      <c r="M849">
        <v>6</v>
      </c>
      <c r="N849">
        <v>168</v>
      </c>
      <c r="O849">
        <v>1355</v>
      </c>
      <c r="P849" t="s">
        <v>254</v>
      </c>
      <c r="Q849" s="1">
        <v>45786.607561574077</v>
      </c>
      <c r="R849">
        <v>39.665999999999997</v>
      </c>
      <c r="S849">
        <v>14.055999999999999</v>
      </c>
      <c r="T849">
        <v>2.8220000000000001</v>
      </c>
      <c r="U849">
        <v>4474</v>
      </c>
      <c r="V849">
        <v>191</v>
      </c>
      <c r="W849">
        <v>1156</v>
      </c>
      <c r="X849">
        <v>1650</v>
      </c>
      <c r="Y849">
        <v>0</v>
      </c>
      <c r="Z849">
        <v>10</v>
      </c>
      <c r="AA849">
        <v>0</v>
      </c>
      <c r="AB849">
        <v>0</v>
      </c>
      <c r="AC849">
        <v>99</v>
      </c>
      <c r="AD849">
        <v>31.92</v>
      </c>
      <c r="AE849">
        <v>45.666010999999997</v>
      </c>
      <c r="AF849">
        <v>94.6</v>
      </c>
      <c r="AG849">
        <v>1.4</v>
      </c>
      <c r="AH849">
        <v>1.9</v>
      </c>
      <c r="AI849">
        <v>1.5</v>
      </c>
      <c r="AJ849">
        <v>0.5</v>
      </c>
      <c r="AK849">
        <v>0</v>
      </c>
      <c r="AL849">
        <v>0</v>
      </c>
      <c r="AM849">
        <v>2.52</v>
      </c>
      <c r="AN849">
        <v>47.369</v>
      </c>
      <c r="AO849">
        <v>4.2690000000000001</v>
      </c>
      <c r="AP849">
        <v>25.838000000000001</v>
      </c>
      <c r="AQ849">
        <v>0.40300000000000002</v>
      </c>
      <c r="AR849">
        <v>0</v>
      </c>
      <c r="AS849">
        <v>25.210999999999999</v>
      </c>
      <c r="AT849">
        <v>69.373000000000005</v>
      </c>
      <c r="AU849">
        <v>1.0269999999999999</v>
      </c>
      <c r="AV849">
        <v>1.393</v>
      </c>
      <c r="AW849">
        <v>1.1000000000000001</v>
      </c>
      <c r="AX849">
        <v>0.36699999999999999</v>
      </c>
      <c r="AY849">
        <v>0</v>
      </c>
      <c r="AZ849">
        <v>0</v>
      </c>
      <c r="BA849">
        <v>374</v>
      </c>
      <c r="BB849">
        <v>0</v>
      </c>
      <c r="BC849" t="s">
        <v>74</v>
      </c>
      <c r="BD849">
        <v>0</v>
      </c>
      <c r="BE849" t="s">
        <v>72</v>
      </c>
      <c r="BF849" t="s">
        <v>69</v>
      </c>
      <c r="BG849">
        <v>1.1200000000000001</v>
      </c>
      <c r="BH849">
        <v>0</v>
      </c>
      <c r="BI849" s="1">
        <v>45822.731017557868</v>
      </c>
      <c r="BJ849">
        <v>3.7</v>
      </c>
      <c r="BK849">
        <v>0.76270000000000004</v>
      </c>
      <c r="BL849" s="36">
        <f>HLOOKUP($A849,차량별코스!$E$1:$AZ$20,_xlfn.XLOOKUP(탕데이터!$I849,차량별코스!$D$2:$D$20,차량별코스!$A$2:$A$20),0)</f>
        <v>3</v>
      </c>
      <c r="BM849">
        <f t="shared" si="195"/>
        <v>3613.9569999999999</v>
      </c>
      <c r="BN849">
        <f t="shared" si="196"/>
        <v>743.12899999999991</v>
      </c>
      <c r="BO849">
        <f>IF(COUNTIFS($BL$2:$BL849,$BL849,$O$2:$O849,$O849,$G$2:$G849,$G849)=1,_xlfn.MAXIFS($BO$2:$BO848,$O$2:$O848,$O849,$G$2:$G848,$G849)+1,_xlfn.MAXIFS($BO$2:$BO848,$O$2:$O848,$O849,$G$2:$G848,$G849))</f>
        <v>1</v>
      </c>
      <c r="BP849">
        <f t="shared" si="197"/>
        <v>2885.4039999999995</v>
      </c>
      <c r="BQ849">
        <f t="shared" si="198"/>
        <v>62.635999999999996</v>
      </c>
      <c r="BR849">
        <f t="shared" si="199"/>
        <v>85.006</v>
      </c>
      <c r="BS849">
        <f t="shared" si="200"/>
        <v>67.11</v>
      </c>
      <c r="BT849">
        <f t="shared" si="201"/>
        <v>22.37</v>
      </c>
      <c r="BU849">
        <f t="shared" si="202"/>
        <v>0</v>
      </c>
      <c r="BV849">
        <f t="shared" si="203"/>
        <v>0</v>
      </c>
      <c r="BW849">
        <f t="shared" si="204"/>
        <v>3122.5259999999994</v>
      </c>
      <c r="BX849">
        <f t="shared" si="205"/>
        <v>1355</v>
      </c>
      <c r="BY849" t="str">
        <f t="shared" si="206"/>
        <v>직행2</v>
      </c>
      <c r="BZ849">
        <f t="shared" si="207"/>
        <v>3</v>
      </c>
    </row>
    <row r="850" spans="1:78" x14ac:dyDescent="0.3">
      <c r="A850" s="32">
        <f t="shared" si="194"/>
        <v>45812</v>
      </c>
      <c r="B850" s="1">
        <v>45812.815428240741</v>
      </c>
      <c r="C850" t="s">
        <v>60</v>
      </c>
      <c r="D850" t="s">
        <v>60</v>
      </c>
      <c r="E850" t="s">
        <v>60</v>
      </c>
      <c r="F850" t="s">
        <v>61</v>
      </c>
      <c r="G850" t="s">
        <v>84</v>
      </c>
      <c r="H850" t="s">
        <v>85</v>
      </c>
      <c r="I850" t="s">
        <v>86</v>
      </c>
      <c r="J850" t="s">
        <v>65</v>
      </c>
      <c r="K850" t="s">
        <v>71</v>
      </c>
      <c r="L850">
        <v>14</v>
      </c>
      <c r="M850">
        <v>6</v>
      </c>
      <c r="N850">
        <v>168</v>
      </c>
      <c r="O850">
        <v>1355</v>
      </c>
      <c r="P850" t="s">
        <v>254</v>
      </c>
      <c r="Q850" s="1">
        <v>45786.607561574077</v>
      </c>
      <c r="R850">
        <v>19.132000000000001</v>
      </c>
      <c r="S850">
        <v>4.4139999999999997</v>
      </c>
      <c r="T850">
        <v>4.3339999999999996</v>
      </c>
      <c r="U850">
        <v>1483</v>
      </c>
      <c r="V850">
        <v>34</v>
      </c>
      <c r="W850">
        <v>67</v>
      </c>
      <c r="X850">
        <v>1017</v>
      </c>
      <c r="Y850">
        <v>0</v>
      </c>
      <c r="Z850">
        <v>0</v>
      </c>
      <c r="AA850">
        <v>0</v>
      </c>
      <c r="AB850">
        <v>0</v>
      </c>
      <c r="AC850">
        <v>85</v>
      </c>
      <c r="AD850">
        <v>46.44</v>
      </c>
      <c r="AE850">
        <v>49.837322</v>
      </c>
      <c r="AF850">
        <v>0.1</v>
      </c>
      <c r="AG850">
        <v>19.8</v>
      </c>
      <c r="AH850">
        <v>38.1</v>
      </c>
      <c r="AI850">
        <v>39.4</v>
      </c>
      <c r="AJ850">
        <v>2.6</v>
      </c>
      <c r="AK850">
        <v>0</v>
      </c>
      <c r="AL850">
        <v>0</v>
      </c>
      <c r="AM850">
        <v>3.87</v>
      </c>
      <c r="AN850">
        <v>31.631</v>
      </c>
      <c r="AO850">
        <v>2.2930000000000001</v>
      </c>
      <c r="AP850">
        <v>4.5179999999999998</v>
      </c>
      <c r="AQ850">
        <v>0.52300000000000002</v>
      </c>
      <c r="AR850">
        <v>0</v>
      </c>
      <c r="AS850">
        <v>0</v>
      </c>
      <c r="AT850">
        <v>2.3E-2</v>
      </c>
      <c r="AU850">
        <v>4.62</v>
      </c>
      <c r="AV850">
        <v>8.89</v>
      </c>
      <c r="AW850">
        <v>9.1929999999999996</v>
      </c>
      <c r="AX850">
        <v>0.60699999999999998</v>
      </c>
      <c r="AY850">
        <v>0</v>
      </c>
      <c r="AZ850">
        <v>0</v>
      </c>
      <c r="BA850">
        <v>182</v>
      </c>
      <c r="BB850">
        <v>0</v>
      </c>
      <c r="BC850" t="s">
        <v>74</v>
      </c>
      <c r="BD850">
        <v>0</v>
      </c>
      <c r="BE850" t="s">
        <v>72</v>
      </c>
      <c r="BF850" t="s">
        <v>69</v>
      </c>
      <c r="BG850">
        <v>1.1200000000000001</v>
      </c>
      <c r="BH850">
        <v>0</v>
      </c>
      <c r="BI850" s="1">
        <v>45822.731017557868</v>
      </c>
      <c r="BJ850">
        <v>3.7</v>
      </c>
      <c r="BK850">
        <v>1.1715</v>
      </c>
      <c r="BL850" s="36">
        <f>HLOOKUP($A850,차량별코스!$E$1:$AZ$20,_xlfn.XLOOKUP(탕데이터!$I850,차량별코스!$D$2:$D$20,차량별코스!$A$2:$A$20),0)</f>
        <v>3</v>
      </c>
      <c r="BM850">
        <f t="shared" si="195"/>
        <v>3613.9569999999999</v>
      </c>
      <c r="BN850">
        <f t="shared" si="196"/>
        <v>743.12899999999991</v>
      </c>
      <c r="BO850">
        <f>IF(COUNTIFS($BL$2:$BL850,$BL850,$O$2:$O850,$O850,$G$2:$G850,$G850)=1,_xlfn.MAXIFS($BO$2:$BO849,$O$2:$O849,$O850,$G$2:$G849,$G850)+1,_xlfn.MAXIFS($BO$2:$BO849,$O$2:$O849,$O850,$G$2:$G849,$G850))</f>
        <v>1</v>
      </c>
      <c r="BP850">
        <f t="shared" si="197"/>
        <v>-99.516999999999996</v>
      </c>
      <c r="BQ850">
        <f t="shared" si="198"/>
        <v>293.63400000000001</v>
      </c>
      <c r="BR850">
        <f t="shared" si="199"/>
        <v>565.02300000000002</v>
      </c>
      <c r="BS850">
        <f t="shared" si="200"/>
        <v>584.30199999999991</v>
      </c>
      <c r="BT850">
        <f t="shared" si="201"/>
        <v>38.558</v>
      </c>
      <c r="BU850">
        <f t="shared" si="202"/>
        <v>0</v>
      </c>
      <c r="BV850">
        <f t="shared" si="203"/>
        <v>0</v>
      </c>
      <c r="BW850">
        <f t="shared" si="204"/>
        <v>1382</v>
      </c>
      <c r="BX850">
        <f t="shared" si="205"/>
        <v>1355</v>
      </c>
      <c r="BY850" t="str">
        <f t="shared" si="206"/>
        <v>직행2</v>
      </c>
      <c r="BZ850">
        <f t="shared" si="207"/>
        <v>3</v>
      </c>
    </row>
    <row r="851" spans="1:78" x14ac:dyDescent="0.3">
      <c r="A851" s="32">
        <f t="shared" si="194"/>
        <v>45812</v>
      </c>
      <c r="B851" s="1">
        <v>45812.839409722219</v>
      </c>
      <c r="C851" t="s">
        <v>60</v>
      </c>
      <c r="D851" t="s">
        <v>60</v>
      </c>
      <c r="E851" t="s">
        <v>60</v>
      </c>
      <c r="F851" t="s">
        <v>61</v>
      </c>
      <c r="G851" t="s">
        <v>84</v>
      </c>
      <c r="H851" t="s">
        <v>85</v>
      </c>
      <c r="I851" t="s">
        <v>86</v>
      </c>
      <c r="J851" t="s">
        <v>65</v>
      </c>
      <c r="K851" t="s">
        <v>71</v>
      </c>
      <c r="L851">
        <v>14</v>
      </c>
      <c r="M851">
        <v>6</v>
      </c>
      <c r="N851">
        <v>168</v>
      </c>
      <c r="O851">
        <v>1355</v>
      </c>
      <c r="P851" t="s">
        <v>254</v>
      </c>
      <c r="Q851" s="1">
        <v>45786.607561574077</v>
      </c>
      <c r="R851">
        <v>37.673999999999999</v>
      </c>
      <c r="S851">
        <v>8.5579999999999998</v>
      </c>
      <c r="T851">
        <v>4.4020000000000001</v>
      </c>
      <c r="U851">
        <v>3341</v>
      </c>
      <c r="V851">
        <v>70</v>
      </c>
      <c r="W851">
        <v>395</v>
      </c>
      <c r="X851">
        <v>1791</v>
      </c>
      <c r="Y851">
        <v>2</v>
      </c>
      <c r="Z851">
        <v>6</v>
      </c>
      <c r="AA851">
        <v>0</v>
      </c>
      <c r="AB851">
        <v>0</v>
      </c>
      <c r="AC851">
        <v>90</v>
      </c>
      <c r="AD851">
        <v>40.590000000000003</v>
      </c>
      <c r="AE851">
        <v>47.157989999999998</v>
      </c>
      <c r="AF851">
        <v>54.6</v>
      </c>
      <c r="AG851">
        <v>13.6</v>
      </c>
      <c r="AH851">
        <v>15.8</v>
      </c>
      <c r="AI851">
        <v>14.9</v>
      </c>
      <c r="AJ851">
        <v>1.1000000000000001</v>
      </c>
      <c r="AK851">
        <v>0</v>
      </c>
      <c r="AL851">
        <v>0</v>
      </c>
      <c r="AM851">
        <v>3.93</v>
      </c>
      <c r="AN851">
        <v>29.012</v>
      </c>
      <c r="AO851">
        <v>2.0950000000000002</v>
      </c>
      <c r="AP851">
        <v>11.823</v>
      </c>
      <c r="AQ851">
        <v>0.45100000000000001</v>
      </c>
      <c r="AR851">
        <v>5.3090000000000002</v>
      </c>
      <c r="AS851">
        <v>15.926</v>
      </c>
      <c r="AT851">
        <v>30.03</v>
      </c>
      <c r="AU851">
        <v>7.48</v>
      </c>
      <c r="AV851">
        <v>8.69</v>
      </c>
      <c r="AW851">
        <v>8.1950000000000003</v>
      </c>
      <c r="AX851">
        <v>0.60499999999999998</v>
      </c>
      <c r="AY851">
        <v>0</v>
      </c>
      <c r="AZ851">
        <v>0</v>
      </c>
      <c r="BA851">
        <v>374</v>
      </c>
      <c r="BB851">
        <v>0</v>
      </c>
      <c r="BC851" t="s">
        <v>74</v>
      </c>
      <c r="BD851">
        <v>0</v>
      </c>
      <c r="BE851" t="s">
        <v>72</v>
      </c>
      <c r="BF851" t="s">
        <v>69</v>
      </c>
      <c r="BG851">
        <v>1.1200000000000001</v>
      </c>
      <c r="BH851">
        <v>0</v>
      </c>
      <c r="BI851" s="1">
        <v>45822.731017557868</v>
      </c>
      <c r="BJ851">
        <v>3.7</v>
      </c>
      <c r="BK851">
        <v>1.1898</v>
      </c>
      <c r="BL851" s="36">
        <f>HLOOKUP($A851,차량별코스!$E$1:$AZ$20,_xlfn.XLOOKUP(탕데이터!$I851,차량별코스!$D$2:$D$20,차량별코스!$A$2:$A$20),0)</f>
        <v>3</v>
      </c>
      <c r="BM851">
        <f t="shared" si="195"/>
        <v>3613.9569999999999</v>
      </c>
      <c r="BN851">
        <f t="shared" si="196"/>
        <v>743.12899999999991</v>
      </c>
      <c r="BO851">
        <f>IF(COUNTIFS($BL$2:$BL851,$BL851,$O$2:$O851,$O851,$G$2:$G851,$G851)=1,_xlfn.MAXIFS($BO$2:$BO850,$O$2:$O850,$O851,$G$2:$G850,$G851)+1,_xlfn.MAXIFS($BO$2:$BO850,$O$2:$O850,$O851,$G$2:$G850,$G851))</f>
        <v>1</v>
      </c>
      <c r="BP851">
        <f t="shared" si="197"/>
        <v>1359.1860000000001</v>
      </c>
      <c r="BQ851">
        <f t="shared" si="198"/>
        <v>454.37600000000003</v>
      </c>
      <c r="BR851">
        <f t="shared" si="199"/>
        <v>527.87800000000004</v>
      </c>
      <c r="BS851">
        <f t="shared" si="200"/>
        <v>497.80899999999997</v>
      </c>
      <c r="BT851">
        <f t="shared" si="201"/>
        <v>36.751000000000005</v>
      </c>
      <c r="BU851">
        <f t="shared" si="202"/>
        <v>0</v>
      </c>
      <c r="BV851">
        <f t="shared" si="203"/>
        <v>0</v>
      </c>
      <c r="BW851">
        <f t="shared" si="204"/>
        <v>2876</v>
      </c>
      <c r="BX851">
        <f t="shared" si="205"/>
        <v>1355</v>
      </c>
      <c r="BY851" t="str">
        <f t="shared" si="206"/>
        <v>직행2</v>
      </c>
      <c r="BZ851">
        <f t="shared" si="207"/>
        <v>3</v>
      </c>
    </row>
    <row r="852" spans="1:78" x14ac:dyDescent="0.3">
      <c r="A852" s="32">
        <f t="shared" si="194"/>
        <v>45813</v>
      </c>
      <c r="B852" s="1">
        <v>45813.282384259262</v>
      </c>
      <c r="C852" t="s">
        <v>60</v>
      </c>
      <c r="D852" t="s">
        <v>60</v>
      </c>
      <c r="E852" t="s">
        <v>60</v>
      </c>
      <c r="F852" t="s">
        <v>61</v>
      </c>
      <c r="G852" t="s">
        <v>84</v>
      </c>
      <c r="H852" t="s">
        <v>85</v>
      </c>
      <c r="I852" t="s">
        <v>86</v>
      </c>
      <c r="J852" t="s">
        <v>65</v>
      </c>
      <c r="K852" t="s">
        <v>71</v>
      </c>
      <c r="L852">
        <v>14</v>
      </c>
      <c r="M852">
        <v>6</v>
      </c>
      <c r="N852">
        <v>168</v>
      </c>
      <c r="O852">
        <v>1355</v>
      </c>
      <c r="P852" t="s">
        <v>254</v>
      </c>
      <c r="Q852" s="1">
        <v>45786.607561574077</v>
      </c>
      <c r="R852">
        <v>40.789000000000001</v>
      </c>
      <c r="S852">
        <v>10.316000000000001</v>
      </c>
      <c r="T852">
        <v>3.9540000000000002</v>
      </c>
      <c r="U852">
        <v>3471</v>
      </c>
      <c r="V852">
        <v>209</v>
      </c>
      <c r="W852">
        <v>334</v>
      </c>
      <c r="X852">
        <v>1874</v>
      </c>
      <c r="Y852">
        <v>0</v>
      </c>
      <c r="Z852">
        <v>4</v>
      </c>
      <c r="AA852">
        <v>0</v>
      </c>
      <c r="AB852">
        <v>0</v>
      </c>
      <c r="AC852">
        <v>90</v>
      </c>
      <c r="AD852">
        <v>42.3</v>
      </c>
      <c r="AE852">
        <v>50.150368</v>
      </c>
      <c r="AF852">
        <v>95.8</v>
      </c>
      <c r="AG852">
        <v>1.4</v>
      </c>
      <c r="AH852">
        <v>1.2</v>
      </c>
      <c r="AI852">
        <v>1.4</v>
      </c>
      <c r="AJ852">
        <v>0.3</v>
      </c>
      <c r="AK852">
        <v>0</v>
      </c>
      <c r="AL852">
        <v>0</v>
      </c>
      <c r="AM852">
        <v>3.53</v>
      </c>
      <c r="AN852">
        <v>35.676000000000002</v>
      </c>
      <c r="AO852">
        <v>6.0209999999999999</v>
      </c>
      <c r="AP852">
        <v>9.6229999999999993</v>
      </c>
      <c r="AQ852">
        <v>0.441</v>
      </c>
      <c r="AR852">
        <v>0</v>
      </c>
      <c r="AS852">
        <v>9.8070000000000004</v>
      </c>
      <c r="AT852">
        <v>54.286999999999999</v>
      </c>
      <c r="AU852">
        <v>0.79300000000000004</v>
      </c>
      <c r="AV852">
        <v>0.68</v>
      </c>
      <c r="AW852">
        <v>0.79300000000000004</v>
      </c>
      <c r="AX852">
        <v>0.17</v>
      </c>
      <c r="AY852">
        <v>0</v>
      </c>
      <c r="AZ852">
        <v>0</v>
      </c>
      <c r="BA852">
        <v>399</v>
      </c>
      <c r="BB852">
        <v>0</v>
      </c>
      <c r="BC852" t="s">
        <v>74</v>
      </c>
      <c r="BD852">
        <v>0</v>
      </c>
      <c r="BE852" t="s">
        <v>72</v>
      </c>
      <c r="BF852" t="s">
        <v>69</v>
      </c>
      <c r="BG852">
        <v>1.1200000000000001</v>
      </c>
      <c r="BH852">
        <v>0</v>
      </c>
      <c r="BI852" s="1">
        <v>45822.731017557868</v>
      </c>
      <c r="BJ852">
        <v>3.7</v>
      </c>
      <c r="BK852">
        <v>1.0686</v>
      </c>
      <c r="BL852" s="36">
        <f>HLOOKUP($A852,차량별코스!$E$1:$AZ$20,_xlfn.XLOOKUP(탕데이터!$I852,차량별코스!$D$2:$D$20,차량별코스!$A$2:$A$20),0)</f>
        <v>4</v>
      </c>
      <c r="BM852">
        <f t="shared" si="195"/>
        <v>3613.9569999999999</v>
      </c>
      <c r="BN852">
        <f t="shared" si="196"/>
        <v>774.06499999999994</v>
      </c>
      <c r="BO852">
        <f>IF(COUNTIFS($BL$2:$BL852,$BL852,$O$2:$O852,$O852,$G$2:$G852,$G852)=1,_xlfn.MAXIFS($BO$2:$BO851,$O$2:$O851,$O852,$G$2:$G851,$G852)+1,_xlfn.MAXIFS($BO$2:$BO851,$O$2:$O851,$O852,$G$2:$G851,$G852))</f>
        <v>2</v>
      </c>
      <c r="BP852">
        <f t="shared" si="197"/>
        <v>2782.2179999999998</v>
      </c>
      <c r="BQ852">
        <f t="shared" si="198"/>
        <v>48.593999999999994</v>
      </c>
      <c r="BR852">
        <f t="shared" si="199"/>
        <v>41.652000000000001</v>
      </c>
      <c r="BS852">
        <f t="shared" si="200"/>
        <v>48.593999999999994</v>
      </c>
      <c r="BT852">
        <f t="shared" si="201"/>
        <v>10.413</v>
      </c>
      <c r="BU852">
        <f t="shared" si="202"/>
        <v>0</v>
      </c>
      <c r="BV852">
        <f t="shared" si="203"/>
        <v>0</v>
      </c>
      <c r="BW852">
        <f t="shared" si="204"/>
        <v>2931.471</v>
      </c>
      <c r="BX852">
        <f t="shared" si="205"/>
        <v>1355</v>
      </c>
      <c r="BY852" t="str">
        <f t="shared" si="206"/>
        <v>직행2</v>
      </c>
      <c r="BZ852">
        <f t="shared" si="207"/>
        <v>4</v>
      </c>
    </row>
    <row r="853" spans="1:78" x14ac:dyDescent="0.3">
      <c r="A853" s="32">
        <f t="shared" si="194"/>
        <v>45813</v>
      </c>
      <c r="B853" s="1">
        <v>45813.325370370374</v>
      </c>
      <c r="C853" t="s">
        <v>60</v>
      </c>
      <c r="D853" t="s">
        <v>60</v>
      </c>
      <c r="E853" t="s">
        <v>60</v>
      </c>
      <c r="F853" t="s">
        <v>61</v>
      </c>
      <c r="G853" t="s">
        <v>84</v>
      </c>
      <c r="H853" t="s">
        <v>85</v>
      </c>
      <c r="I853" t="s">
        <v>86</v>
      </c>
      <c r="J853" t="s">
        <v>65</v>
      </c>
      <c r="K853" t="s">
        <v>71</v>
      </c>
      <c r="L853">
        <v>14</v>
      </c>
      <c r="M853">
        <v>6</v>
      </c>
      <c r="N853">
        <v>168</v>
      </c>
      <c r="O853">
        <v>1355</v>
      </c>
      <c r="P853" t="s">
        <v>254</v>
      </c>
      <c r="Q853" s="1">
        <v>45786.607561574077</v>
      </c>
      <c r="R853">
        <v>13.204000000000001</v>
      </c>
      <c r="S853">
        <v>3.5939999999999999</v>
      </c>
      <c r="T853">
        <v>3.6739999999999999</v>
      </c>
      <c r="U853">
        <v>1176</v>
      </c>
      <c r="V853">
        <v>92</v>
      </c>
      <c r="W853">
        <v>153</v>
      </c>
      <c r="X853">
        <v>536</v>
      </c>
      <c r="Y853">
        <v>0</v>
      </c>
      <c r="Z853">
        <v>0</v>
      </c>
      <c r="AA853">
        <v>0</v>
      </c>
      <c r="AB853">
        <v>0</v>
      </c>
      <c r="AC853">
        <v>95</v>
      </c>
      <c r="AD853">
        <v>40.42</v>
      </c>
      <c r="AE853">
        <v>51.057378999999997</v>
      </c>
      <c r="AF853">
        <v>97.8</v>
      </c>
      <c r="AG853">
        <v>0.5</v>
      </c>
      <c r="AH853">
        <v>0.8</v>
      </c>
      <c r="AI853">
        <v>0.3</v>
      </c>
      <c r="AJ853">
        <v>0.6</v>
      </c>
      <c r="AK853">
        <v>0</v>
      </c>
      <c r="AL853">
        <v>0</v>
      </c>
      <c r="AM853">
        <v>3.28</v>
      </c>
      <c r="AN853">
        <v>39.737000000000002</v>
      </c>
      <c r="AO853">
        <v>7.8230000000000004</v>
      </c>
      <c r="AP853">
        <v>13.01</v>
      </c>
      <c r="AQ853">
        <v>0.379</v>
      </c>
      <c r="AR853">
        <v>0</v>
      </c>
      <c r="AS853">
        <v>0</v>
      </c>
      <c r="AT853">
        <v>17.93</v>
      </c>
      <c r="AU853">
        <v>9.1999999999999998E-2</v>
      </c>
      <c r="AV853">
        <v>0.14699999999999999</v>
      </c>
      <c r="AW853">
        <v>5.5E-2</v>
      </c>
      <c r="AX853">
        <v>0.11</v>
      </c>
      <c r="AY853">
        <v>0</v>
      </c>
      <c r="AZ853">
        <v>0</v>
      </c>
      <c r="BA853">
        <v>131</v>
      </c>
      <c r="BB853">
        <v>0</v>
      </c>
      <c r="BC853" t="s">
        <v>74</v>
      </c>
      <c r="BD853">
        <v>0</v>
      </c>
      <c r="BE853" t="s">
        <v>72</v>
      </c>
      <c r="BF853" t="s">
        <v>69</v>
      </c>
      <c r="BG853">
        <v>1.1200000000000001</v>
      </c>
      <c r="BH853">
        <v>0</v>
      </c>
      <c r="BI853" s="1">
        <v>45822.731017557868</v>
      </c>
      <c r="BJ853">
        <v>3.7</v>
      </c>
      <c r="BK853">
        <v>0.9929</v>
      </c>
      <c r="BL853" s="36">
        <f>HLOOKUP($A853,차량별코스!$E$1:$AZ$20,_xlfn.XLOOKUP(탕데이터!$I853,차량별코스!$D$2:$D$20,차량별코스!$A$2:$A$20),0)</f>
        <v>4</v>
      </c>
      <c r="BM853">
        <f t="shared" si="195"/>
        <v>3613.9569999999999</v>
      </c>
      <c r="BN853">
        <f t="shared" si="196"/>
        <v>774.06499999999994</v>
      </c>
      <c r="BO853">
        <f>IF(COUNTIFS($BL$2:$BL853,$BL853,$O$2:$O853,$O853,$G$2:$G853,$G853)=1,_xlfn.MAXIFS($BO$2:$BO852,$O$2:$O852,$O853,$G$2:$G852,$G853)+1,_xlfn.MAXIFS($BO$2:$BO852,$O$2:$O852,$O853,$G$2:$G852,$G853))</f>
        <v>2</v>
      </c>
      <c r="BP853">
        <f t="shared" si="197"/>
        <v>905.12799999999993</v>
      </c>
      <c r="BQ853">
        <f t="shared" si="198"/>
        <v>5.88</v>
      </c>
      <c r="BR853">
        <f t="shared" si="199"/>
        <v>9.4079999999999995</v>
      </c>
      <c r="BS853">
        <f t="shared" si="200"/>
        <v>3.528</v>
      </c>
      <c r="BT853">
        <f t="shared" si="201"/>
        <v>7.056</v>
      </c>
      <c r="BU853">
        <f t="shared" si="202"/>
        <v>0</v>
      </c>
      <c r="BV853">
        <f t="shared" si="203"/>
        <v>0</v>
      </c>
      <c r="BW853">
        <f t="shared" si="204"/>
        <v>931</v>
      </c>
      <c r="BX853">
        <f t="shared" si="205"/>
        <v>1355</v>
      </c>
      <c r="BY853" t="str">
        <f t="shared" si="206"/>
        <v>직행2</v>
      </c>
      <c r="BZ853">
        <f t="shared" si="207"/>
        <v>4</v>
      </c>
    </row>
    <row r="854" spans="1:78" x14ac:dyDescent="0.3">
      <c r="A854" s="32">
        <f t="shared" si="194"/>
        <v>45813</v>
      </c>
      <c r="B854" s="1">
        <v>45813.367129629631</v>
      </c>
      <c r="C854" t="s">
        <v>60</v>
      </c>
      <c r="D854" t="s">
        <v>60</v>
      </c>
      <c r="E854" t="s">
        <v>60</v>
      </c>
      <c r="F854" t="s">
        <v>61</v>
      </c>
      <c r="G854" t="s">
        <v>84</v>
      </c>
      <c r="H854" t="s">
        <v>85</v>
      </c>
      <c r="I854" t="s">
        <v>86</v>
      </c>
      <c r="J854" t="s">
        <v>65</v>
      </c>
      <c r="K854" t="s">
        <v>71</v>
      </c>
      <c r="L854">
        <v>14</v>
      </c>
      <c r="M854">
        <v>6</v>
      </c>
      <c r="N854">
        <v>168</v>
      </c>
      <c r="O854">
        <v>1355</v>
      </c>
      <c r="P854" t="s">
        <v>254</v>
      </c>
      <c r="Q854" s="1">
        <v>45786.607561574077</v>
      </c>
      <c r="R854">
        <v>12.436</v>
      </c>
      <c r="S854">
        <v>3.0840000000000001</v>
      </c>
      <c r="T854">
        <v>4.032</v>
      </c>
      <c r="U854">
        <v>1131</v>
      </c>
      <c r="V854">
        <v>97</v>
      </c>
      <c r="W854">
        <v>183</v>
      </c>
      <c r="X854">
        <v>609</v>
      </c>
      <c r="Y854">
        <v>1</v>
      </c>
      <c r="Z854">
        <v>0</v>
      </c>
      <c r="AA854">
        <v>0</v>
      </c>
      <c r="AB854">
        <v>0</v>
      </c>
      <c r="AC854">
        <v>95</v>
      </c>
      <c r="AD854">
        <v>39.58</v>
      </c>
      <c r="AE854">
        <v>52.608199999999997</v>
      </c>
      <c r="AF854">
        <v>98</v>
      </c>
      <c r="AG854">
        <v>0.6</v>
      </c>
      <c r="AH854">
        <v>0.4</v>
      </c>
      <c r="AI854">
        <v>0.7</v>
      </c>
      <c r="AJ854">
        <v>0.3</v>
      </c>
      <c r="AK854">
        <v>0</v>
      </c>
      <c r="AL854">
        <v>0</v>
      </c>
      <c r="AM854">
        <v>3.6</v>
      </c>
      <c r="AN854">
        <v>36.857999999999997</v>
      </c>
      <c r="AO854">
        <v>8.5760000000000005</v>
      </c>
      <c r="AP854">
        <v>16.18</v>
      </c>
      <c r="AQ854">
        <v>0.48199999999999998</v>
      </c>
      <c r="AR854">
        <v>8.0410000000000004</v>
      </c>
      <c r="AS854">
        <v>0</v>
      </c>
      <c r="AT854">
        <v>17.966999999999999</v>
      </c>
      <c r="AU854">
        <v>0.11</v>
      </c>
      <c r="AV854">
        <v>7.2999999999999995E-2</v>
      </c>
      <c r="AW854">
        <v>0.128</v>
      </c>
      <c r="AX854">
        <v>5.5E-2</v>
      </c>
      <c r="AY854">
        <v>0</v>
      </c>
      <c r="AZ854">
        <v>0</v>
      </c>
      <c r="BA854">
        <v>123</v>
      </c>
      <c r="BB854">
        <v>0</v>
      </c>
      <c r="BC854" t="s">
        <v>74</v>
      </c>
      <c r="BD854">
        <v>0</v>
      </c>
      <c r="BE854" t="s">
        <v>72</v>
      </c>
      <c r="BF854" t="s">
        <v>69</v>
      </c>
      <c r="BG854">
        <v>1.1200000000000001</v>
      </c>
      <c r="BH854">
        <v>0</v>
      </c>
      <c r="BI854" s="1">
        <v>45822.731017557868</v>
      </c>
      <c r="BJ854">
        <v>3.7</v>
      </c>
      <c r="BK854">
        <v>1.0898000000000001</v>
      </c>
      <c r="BL854" s="36">
        <f>HLOOKUP($A854,차량별코스!$E$1:$AZ$20,_xlfn.XLOOKUP(탕데이터!$I854,차량별코스!$D$2:$D$20,차량별코스!$A$2:$A$20),0)</f>
        <v>4</v>
      </c>
      <c r="BM854">
        <f t="shared" si="195"/>
        <v>3613.9569999999999</v>
      </c>
      <c r="BN854">
        <f t="shared" si="196"/>
        <v>774.06499999999994</v>
      </c>
      <c r="BO854">
        <f>IF(COUNTIFS($BL$2:$BL854,$BL854,$O$2:$O854,$O854,$G$2:$G854,$G854)=1,_xlfn.MAXIFS($BO$2:$BO853,$O$2:$O853,$O854,$G$2:$G853,$G854)+1,_xlfn.MAXIFS($BO$2:$BO853,$O$2:$O853,$O854,$G$2:$G853,$G854))</f>
        <v>2</v>
      </c>
      <c r="BP854">
        <f t="shared" si="197"/>
        <v>828.37999999999988</v>
      </c>
      <c r="BQ854">
        <f t="shared" si="198"/>
        <v>6.7860000000000005</v>
      </c>
      <c r="BR854">
        <f t="shared" si="199"/>
        <v>4.524</v>
      </c>
      <c r="BS854">
        <f t="shared" si="200"/>
        <v>7.9169999999999989</v>
      </c>
      <c r="BT854">
        <f t="shared" si="201"/>
        <v>3.3930000000000002</v>
      </c>
      <c r="BU854">
        <f t="shared" si="202"/>
        <v>0</v>
      </c>
      <c r="BV854">
        <f t="shared" si="203"/>
        <v>0</v>
      </c>
      <c r="BW854">
        <f t="shared" si="204"/>
        <v>850.99999999999989</v>
      </c>
      <c r="BX854">
        <f t="shared" si="205"/>
        <v>1355</v>
      </c>
      <c r="BY854" t="str">
        <f t="shared" si="206"/>
        <v>직행2</v>
      </c>
      <c r="BZ854">
        <f t="shared" si="207"/>
        <v>4</v>
      </c>
    </row>
    <row r="855" spans="1:78" x14ac:dyDescent="0.3">
      <c r="A855" s="32">
        <f t="shared" si="194"/>
        <v>45813</v>
      </c>
      <c r="B855" s="1">
        <v>45813.384467592594</v>
      </c>
      <c r="C855" t="s">
        <v>60</v>
      </c>
      <c r="D855" t="s">
        <v>60</v>
      </c>
      <c r="E855" t="s">
        <v>60</v>
      </c>
      <c r="F855" t="s">
        <v>61</v>
      </c>
      <c r="G855" t="s">
        <v>84</v>
      </c>
      <c r="H855" t="s">
        <v>85</v>
      </c>
      <c r="I855" t="s">
        <v>86</v>
      </c>
      <c r="J855" t="s">
        <v>65</v>
      </c>
      <c r="K855" t="s">
        <v>71</v>
      </c>
      <c r="L855">
        <v>14</v>
      </c>
      <c r="M855">
        <v>6</v>
      </c>
      <c r="N855">
        <v>168</v>
      </c>
      <c r="O855">
        <v>1355</v>
      </c>
      <c r="P855" t="s">
        <v>254</v>
      </c>
      <c r="Q855" s="1">
        <v>45786.607561574077</v>
      </c>
      <c r="R855">
        <v>149.27699999999999</v>
      </c>
      <c r="S855">
        <v>41.01</v>
      </c>
      <c r="T855">
        <v>3.64</v>
      </c>
      <c r="U855">
        <v>7633</v>
      </c>
      <c r="V855">
        <v>81</v>
      </c>
      <c r="W855">
        <v>713</v>
      </c>
      <c r="X855">
        <v>5485</v>
      </c>
      <c r="Y855">
        <v>0</v>
      </c>
      <c r="Z855">
        <v>5</v>
      </c>
      <c r="AA855">
        <v>0</v>
      </c>
      <c r="AB855">
        <v>0</v>
      </c>
      <c r="AC855">
        <v>108</v>
      </c>
      <c r="AD855">
        <v>70.400000000000006</v>
      </c>
      <c r="AE855">
        <v>78.578339</v>
      </c>
      <c r="AF855">
        <v>80.7</v>
      </c>
      <c r="AG855">
        <v>1.6</v>
      </c>
      <c r="AH855">
        <v>2.2000000000000002</v>
      </c>
      <c r="AI855">
        <v>3.2</v>
      </c>
      <c r="AJ855">
        <v>8.1999999999999993</v>
      </c>
      <c r="AK855">
        <v>4.2</v>
      </c>
      <c r="AL855">
        <v>0</v>
      </c>
      <c r="AM855">
        <v>3.25</v>
      </c>
      <c r="AN855">
        <v>65.546000000000006</v>
      </c>
      <c r="AO855">
        <v>1.0609999999999999</v>
      </c>
      <c r="AP855">
        <v>9.3409999999999993</v>
      </c>
      <c r="AQ855">
        <v>0.36199999999999999</v>
      </c>
      <c r="AR855">
        <v>0</v>
      </c>
      <c r="AS855">
        <v>3.3490000000000002</v>
      </c>
      <c r="AT855">
        <v>102.22</v>
      </c>
      <c r="AU855">
        <v>2.0270000000000001</v>
      </c>
      <c r="AV855">
        <v>2.7869999999999999</v>
      </c>
      <c r="AW855">
        <v>4.0529999999999999</v>
      </c>
      <c r="AX855">
        <v>10.387</v>
      </c>
      <c r="AY855">
        <v>5.32</v>
      </c>
      <c r="AZ855">
        <v>0</v>
      </c>
      <c r="BA855">
        <v>1373</v>
      </c>
      <c r="BB855">
        <v>0</v>
      </c>
      <c r="BC855" t="s">
        <v>74</v>
      </c>
      <c r="BD855">
        <v>0</v>
      </c>
      <c r="BE855" t="s">
        <v>72</v>
      </c>
      <c r="BF855" t="s">
        <v>69</v>
      </c>
      <c r="BG855">
        <v>1.1200000000000001</v>
      </c>
      <c r="BH855">
        <v>0</v>
      </c>
      <c r="BI855" s="1">
        <v>45822.731017557868</v>
      </c>
      <c r="BJ855">
        <v>3.7</v>
      </c>
      <c r="BK855">
        <v>0.98380000000000001</v>
      </c>
      <c r="BL855" s="36">
        <f>HLOOKUP($A855,차량별코스!$E$1:$AZ$20,_xlfn.XLOOKUP(탕데이터!$I855,차량별코스!$D$2:$D$20,차량별코스!$A$2:$A$20),0)</f>
        <v>4</v>
      </c>
      <c r="BM855">
        <f t="shared" si="195"/>
        <v>3613.9569999999999</v>
      </c>
      <c r="BN855">
        <f t="shared" si="196"/>
        <v>774.06499999999994</v>
      </c>
      <c r="BO855">
        <f>IF(COUNTIFS($BL$2:$BL855,$BL855,$O$2:$O855,$O855,$G$2:$G855,$G855)=1,_xlfn.MAXIFS($BO$2:$BO854,$O$2:$O854,$O855,$G$2:$G854,$G855)+1,_xlfn.MAXIFS($BO$2:$BO854,$O$2:$O854,$O855,$G$2:$G854,$G855))</f>
        <v>2</v>
      </c>
      <c r="BP855">
        <f t="shared" si="197"/>
        <v>5365.8310000000001</v>
      </c>
      <c r="BQ855">
        <f t="shared" si="198"/>
        <v>122.128</v>
      </c>
      <c r="BR855">
        <f t="shared" si="199"/>
        <v>167.92600000000002</v>
      </c>
      <c r="BS855">
        <f t="shared" si="200"/>
        <v>244.256</v>
      </c>
      <c r="BT855">
        <f t="shared" si="201"/>
        <v>625.90599999999995</v>
      </c>
      <c r="BU855">
        <f t="shared" si="202"/>
        <v>320.58600000000001</v>
      </c>
      <c r="BV855">
        <f t="shared" si="203"/>
        <v>0</v>
      </c>
      <c r="BW855">
        <f t="shared" si="204"/>
        <v>6846.6330000000007</v>
      </c>
      <c r="BX855">
        <f t="shared" si="205"/>
        <v>1355</v>
      </c>
      <c r="BY855" t="str">
        <f t="shared" si="206"/>
        <v>직행2</v>
      </c>
      <c r="BZ855">
        <f t="shared" si="207"/>
        <v>4</v>
      </c>
    </row>
    <row r="856" spans="1:78" x14ac:dyDescent="0.3">
      <c r="A856" s="32">
        <f t="shared" si="194"/>
        <v>45813</v>
      </c>
      <c r="B856" s="1">
        <v>45813.62395833333</v>
      </c>
      <c r="C856" t="s">
        <v>60</v>
      </c>
      <c r="D856" t="s">
        <v>60</v>
      </c>
      <c r="E856" t="s">
        <v>60</v>
      </c>
      <c r="F856" t="s">
        <v>61</v>
      </c>
      <c r="G856" t="s">
        <v>84</v>
      </c>
      <c r="H856" t="s">
        <v>85</v>
      </c>
      <c r="I856" t="s">
        <v>86</v>
      </c>
      <c r="J856" t="s">
        <v>65</v>
      </c>
      <c r="K856" t="s">
        <v>71</v>
      </c>
      <c r="L856">
        <v>14</v>
      </c>
      <c r="M856">
        <v>6</v>
      </c>
      <c r="N856">
        <v>168</v>
      </c>
      <c r="O856">
        <v>1355</v>
      </c>
      <c r="P856" t="s">
        <v>254</v>
      </c>
      <c r="Q856" s="1">
        <v>45786.607561574077</v>
      </c>
      <c r="R856">
        <v>16.314</v>
      </c>
      <c r="S856">
        <v>6.9690000000000003</v>
      </c>
      <c r="T856">
        <v>2.3410000000000002</v>
      </c>
      <c r="U856">
        <v>2549</v>
      </c>
      <c r="V856">
        <v>174</v>
      </c>
      <c r="W856">
        <v>988</v>
      </c>
      <c r="X856">
        <v>587</v>
      </c>
      <c r="Y856">
        <v>0</v>
      </c>
      <c r="Z856">
        <v>5</v>
      </c>
      <c r="AA856">
        <v>1</v>
      </c>
      <c r="AB856">
        <v>191</v>
      </c>
      <c r="AC856">
        <v>103</v>
      </c>
      <c r="AD856">
        <v>23.04</v>
      </c>
      <c r="AE856">
        <v>42.343449999999997</v>
      </c>
      <c r="AF856">
        <v>97.7</v>
      </c>
      <c r="AG856">
        <v>0.8</v>
      </c>
      <c r="AH856">
        <v>1</v>
      </c>
      <c r="AI856">
        <v>0.2</v>
      </c>
      <c r="AJ856">
        <v>0.3</v>
      </c>
      <c r="AK856">
        <v>0</v>
      </c>
      <c r="AL856">
        <v>0</v>
      </c>
      <c r="AM856">
        <v>2.09</v>
      </c>
      <c r="AN856">
        <v>53.646999999999998</v>
      </c>
      <c r="AO856">
        <v>6.8259999999999996</v>
      </c>
      <c r="AP856">
        <v>38.76</v>
      </c>
      <c r="AQ856">
        <v>0.30599999999999999</v>
      </c>
      <c r="AR856">
        <v>0</v>
      </c>
      <c r="AS856">
        <v>30.649000000000001</v>
      </c>
      <c r="AT856">
        <v>40.707999999999998</v>
      </c>
      <c r="AU856">
        <v>0.33300000000000002</v>
      </c>
      <c r="AV856">
        <v>0.41699999999999998</v>
      </c>
      <c r="AW856">
        <v>8.3000000000000004E-2</v>
      </c>
      <c r="AX856">
        <v>0.125</v>
      </c>
      <c r="AY856">
        <v>0</v>
      </c>
      <c r="AZ856">
        <v>0</v>
      </c>
      <c r="BA856">
        <v>135</v>
      </c>
      <c r="BB856">
        <v>0</v>
      </c>
      <c r="BC856" t="s">
        <v>74</v>
      </c>
      <c r="BD856">
        <v>0</v>
      </c>
      <c r="BE856" t="s">
        <v>72</v>
      </c>
      <c r="BF856" t="s">
        <v>69</v>
      </c>
      <c r="BG856">
        <v>1.1200000000000001</v>
      </c>
      <c r="BH856">
        <v>0</v>
      </c>
      <c r="BI856" s="1">
        <v>45822.731017557868</v>
      </c>
      <c r="BJ856">
        <v>3.7</v>
      </c>
      <c r="BK856">
        <v>0.63270000000000004</v>
      </c>
      <c r="BL856" s="36">
        <f>HLOOKUP($A856,차량별코스!$E$1:$AZ$20,_xlfn.XLOOKUP(탕데이터!$I856,차량별코스!$D$2:$D$20,차량별코스!$A$2:$A$20),0)</f>
        <v>4</v>
      </c>
      <c r="BM856">
        <f t="shared" si="195"/>
        <v>3613.9569999999999</v>
      </c>
      <c r="BN856">
        <f t="shared" si="196"/>
        <v>774.06499999999994</v>
      </c>
      <c r="BO856">
        <f>IF(COUNTIFS($BL$2:$BL856,$BL856,$O$2:$O856,$O856,$G$2:$G856,$G856)=1,_xlfn.MAXIFS($BO$2:$BO855,$O$2:$O855,$O856,$G$2:$G855,$G856)+1,_xlfn.MAXIFS($BO$2:$BO855,$O$2:$O855,$O856,$G$2:$G855,$G856))</f>
        <v>2</v>
      </c>
      <c r="BP856">
        <f t="shared" si="197"/>
        <v>1328.373</v>
      </c>
      <c r="BQ856">
        <f t="shared" si="198"/>
        <v>20.391999999999999</v>
      </c>
      <c r="BR856">
        <f t="shared" si="199"/>
        <v>25.490000000000002</v>
      </c>
      <c r="BS856">
        <f t="shared" si="200"/>
        <v>5.0979999999999999</v>
      </c>
      <c r="BT856">
        <f t="shared" si="201"/>
        <v>7.6470000000000002</v>
      </c>
      <c r="BU856">
        <f t="shared" si="202"/>
        <v>0</v>
      </c>
      <c r="BV856">
        <f t="shared" si="203"/>
        <v>0</v>
      </c>
      <c r="BW856">
        <f t="shared" si="204"/>
        <v>1387</v>
      </c>
      <c r="BX856">
        <f t="shared" si="205"/>
        <v>1355</v>
      </c>
      <c r="BY856" t="str">
        <f t="shared" si="206"/>
        <v>직행2</v>
      </c>
      <c r="BZ856">
        <f t="shared" si="207"/>
        <v>4</v>
      </c>
    </row>
    <row r="857" spans="1:78" x14ac:dyDescent="0.3">
      <c r="A857" s="32">
        <f t="shared" si="194"/>
        <v>45813</v>
      </c>
      <c r="B857" s="1">
        <v>45813.655057870368</v>
      </c>
      <c r="C857" t="s">
        <v>60</v>
      </c>
      <c r="D857" t="s">
        <v>60</v>
      </c>
      <c r="E857" t="s">
        <v>60</v>
      </c>
      <c r="F857" t="s">
        <v>61</v>
      </c>
      <c r="G857" t="s">
        <v>84</v>
      </c>
      <c r="H857" t="s">
        <v>85</v>
      </c>
      <c r="I857" t="s">
        <v>86</v>
      </c>
      <c r="J857" t="s">
        <v>65</v>
      </c>
      <c r="K857" t="s">
        <v>71</v>
      </c>
      <c r="L857">
        <v>14</v>
      </c>
      <c r="M857">
        <v>6</v>
      </c>
      <c r="N857">
        <v>168</v>
      </c>
      <c r="O857">
        <v>1355</v>
      </c>
      <c r="P857" t="s">
        <v>254</v>
      </c>
      <c r="Q857" s="1">
        <v>45786.607561574077</v>
      </c>
      <c r="R857">
        <v>23.398</v>
      </c>
      <c r="S857">
        <v>7.8250000000000002</v>
      </c>
      <c r="T857">
        <v>2.99</v>
      </c>
      <c r="U857">
        <v>2105</v>
      </c>
      <c r="V857">
        <v>171</v>
      </c>
      <c r="W857">
        <v>211</v>
      </c>
      <c r="X857">
        <v>1047</v>
      </c>
      <c r="Y857">
        <v>0</v>
      </c>
      <c r="Z857">
        <v>1</v>
      </c>
      <c r="AA857">
        <v>0</v>
      </c>
      <c r="AB857">
        <v>0</v>
      </c>
      <c r="AC857">
        <v>87</v>
      </c>
      <c r="AD857">
        <v>40.020000000000003</v>
      </c>
      <c r="AE857">
        <v>48.887300000000003</v>
      </c>
      <c r="AF857">
        <v>95.8</v>
      </c>
      <c r="AG857">
        <v>0.7</v>
      </c>
      <c r="AH857">
        <v>1.8</v>
      </c>
      <c r="AI857">
        <v>1.6</v>
      </c>
      <c r="AJ857">
        <v>0.1</v>
      </c>
      <c r="AK857">
        <v>0</v>
      </c>
      <c r="AL857">
        <v>0</v>
      </c>
      <c r="AM857">
        <v>2.67</v>
      </c>
      <c r="AN857">
        <v>47.976999999999997</v>
      </c>
      <c r="AO857">
        <v>8.1240000000000006</v>
      </c>
      <c r="AP857">
        <v>10.023999999999999</v>
      </c>
      <c r="AQ857">
        <v>0.42699999999999999</v>
      </c>
      <c r="AR857">
        <v>0</v>
      </c>
      <c r="AS857">
        <v>4.274</v>
      </c>
      <c r="AT857">
        <v>33.53</v>
      </c>
      <c r="AU857">
        <v>0.245</v>
      </c>
      <c r="AV857">
        <v>0.63</v>
      </c>
      <c r="AW857">
        <v>0.56000000000000005</v>
      </c>
      <c r="AX857">
        <v>3.5000000000000003E-2</v>
      </c>
      <c r="AY857">
        <v>0</v>
      </c>
      <c r="AZ857">
        <v>0</v>
      </c>
      <c r="BA857">
        <v>230</v>
      </c>
      <c r="BB857">
        <v>0</v>
      </c>
      <c r="BC857" t="s">
        <v>74</v>
      </c>
      <c r="BD857">
        <v>0</v>
      </c>
      <c r="BE857" t="s">
        <v>72</v>
      </c>
      <c r="BF857" t="s">
        <v>69</v>
      </c>
      <c r="BG857">
        <v>1.1200000000000001</v>
      </c>
      <c r="BH857">
        <v>0</v>
      </c>
      <c r="BI857" s="1">
        <v>45822.731017557868</v>
      </c>
      <c r="BJ857">
        <v>3.7</v>
      </c>
      <c r="BK857">
        <v>0.80820000000000003</v>
      </c>
      <c r="BL857" s="36">
        <f>HLOOKUP($A857,차량별코스!$E$1:$AZ$20,_xlfn.XLOOKUP(탕데이터!$I857,차량별코스!$D$2:$D$20,차량별코스!$A$2:$A$20),0)</f>
        <v>4</v>
      </c>
      <c r="BM857">
        <f t="shared" si="195"/>
        <v>3613.9569999999999</v>
      </c>
      <c r="BN857">
        <f t="shared" si="196"/>
        <v>774.06499999999994</v>
      </c>
      <c r="BO857">
        <f>IF(COUNTIFS($BL$2:$BL857,$BL857,$O$2:$O857,$O857,$G$2:$G857,$G857)=1,_xlfn.MAXIFS($BO$2:$BO856,$O$2:$O856,$O857,$G$2:$G856,$G857)+1,_xlfn.MAXIFS($BO$2:$BO856,$O$2:$O856,$O857,$G$2:$G856,$G857))</f>
        <v>2</v>
      </c>
      <c r="BP857">
        <f t="shared" si="197"/>
        <v>1634.59</v>
      </c>
      <c r="BQ857">
        <f t="shared" si="198"/>
        <v>14.734999999999998</v>
      </c>
      <c r="BR857">
        <f t="shared" si="199"/>
        <v>37.890000000000008</v>
      </c>
      <c r="BS857">
        <f t="shared" si="200"/>
        <v>33.68</v>
      </c>
      <c r="BT857">
        <f t="shared" si="201"/>
        <v>2.105</v>
      </c>
      <c r="BU857">
        <f t="shared" si="202"/>
        <v>0</v>
      </c>
      <c r="BV857">
        <f t="shared" si="203"/>
        <v>0</v>
      </c>
      <c r="BW857">
        <f t="shared" si="204"/>
        <v>1723</v>
      </c>
      <c r="BX857">
        <f t="shared" si="205"/>
        <v>1355</v>
      </c>
      <c r="BY857" t="str">
        <f t="shared" si="206"/>
        <v>직행2</v>
      </c>
      <c r="BZ857">
        <f t="shared" si="207"/>
        <v>4</v>
      </c>
    </row>
    <row r="858" spans="1:78" x14ac:dyDescent="0.3">
      <c r="A858" s="32">
        <f t="shared" si="194"/>
        <v>45813</v>
      </c>
      <c r="B858" s="1">
        <v>45813.683854166666</v>
      </c>
      <c r="C858" t="s">
        <v>60</v>
      </c>
      <c r="D858" t="s">
        <v>60</v>
      </c>
      <c r="E858" t="s">
        <v>60</v>
      </c>
      <c r="F858" t="s">
        <v>61</v>
      </c>
      <c r="G858" t="s">
        <v>84</v>
      </c>
      <c r="H858" t="s">
        <v>85</v>
      </c>
      <c r="I858" t="s">
        <v>86</v>
      </c>
      <c r="J858" t="s">
        <v>65</v>
      </c>
      <c r="K858" t="s">
        <v>71</v>
      </c>
      <c r="L858">
        <v>14</v>
      </c>
      <c r="M858">
        <v>6</v>
      </c>
      <c r="N858">
        <v>168</v>
      </c>
      <c r="O858">
        <v>1355</v>
      </c>
      <c r="P858" t="s">
        <v>254</v>
      </c>
      <c r="Q858" s="1">
        <v>45786.607561574077</v>
      </c>
      <c r="R858">
        <v>41.652000000000001</v>
      </c>
      <c r="S858">
        <v>12.356</v>
      </c>
      <c r="T858">
        <v>3.371</v>
      </c>
      <c r="U858">
        <v>3316</v>
      </c>
      <c r="V858">
        <v>13</v>
      </c>
      <c r="W858">
        <v>452</v>
      </c>
      <c r="X858">
        <v>1628</v>
      </c>
      <c r="Y858">
        <v>1</v>
      </c>
      <c r="Z858">
        <v>0</v>
      </c>
      <c r="AA858">
        <v>0</v>
      </c>
      <c r="AB858">
        <v>0</v>
      </c>
      <c r="AC858">
        <v>95</v>
      </c>
      <c r="AD858">
        <v>45.22</v>
      </c>
      <c r="AE858">
        <v>52.594560999999999</v>
      </c>
      <c r="AF858">
        <v>91.5</v>
      </c>
      <c r="AG858">
        <v>1.7</v>
      </c>
      <c r="AH858">
        <v>2.4</v>
      </c>
      <c r="AI858">
        <v>2.8</v>
      </c>
      <c r="AJ858">
        <v>1.5</v>
      </c>
      <c r="AK858">
        <v>0</v>
      </c>
      <c r="AL858">
        <v>0</v>
      </c>
      <c r="AM858">
        <v>3.01</v>
      </c>
      <c r="AN858">
        <v>45.338999999999999</v>
      </c>
      <c r="AO858">
        <v>0.39200000000000002</v>
      </c>
      <c r="AP858">
        <v>13.631</v>
      </c>
      <c r="AQ858">
        <v>0.38400000000000001</v>
      </c>
      <c r="AR858">
        <v>2.4009999999999998</v>
      </c>
      <c r="AS858">
        <v>0</v>
      </c>
      <c r="AT858">
        <v>50.325000000000003</v>
      </c>
      <c r="AU858">
        <v>0.93500000000000005</v>
      </c>
      <c r="AV858">
        <v>1.32</v>
      </c>
      <c r="AW858">
        <v>1.54</v>
      </c>
      <c r="AX858">
        <v>0.82499999999999996</v>
      </c>
      <c r="AY858">
        <v>0</v>
      </c>
      <c r="AZ858">
        <v>0</v>
      </c>
      <c r="BA858">
        <v>404</v>
      </c>
      <c r="BB858">
        <v>0</v>
      </c>
      <c r="BC858" t="s">
        <v>74</v>
      </c>
      <c r="BD858">
        <v>0</v>
      </c>
      <c r="BE858" t="s">
        <v>72</v>
      </c>
      <c r="BF858" t="s">
        <v>69</v>
      </c>
      <c r="BG858">
        <v>1.1200000000000001</v>
      </c>
      <c r="BH858">
        <v>0</v>
      </c>
      <c r="BI858" s="1">
        <v>45822.731017557868</v>
      </c>
      <c r="BJ858">
        <v>3.7</v>
      </c>
      <c r="BK858">
        <v>0.91110000000000002</v>
      </c>
      <c r="BL858" s="36">
        <f>HLOOKUP($A858,차량별코스!$E$1:$AZ$20,_xlfn.XLOOKUP(탕데이터!$I858,차량별코스!$D$2:$D$20,차량별코스!$A$2:$A$20),0)</f>
        <v>4</v>
      </c>
      <c r="BM858">
        <f t="shared" si="195"/>
        <v>3613.9569999999999</v>
      </c>
      <c r="BN858">
        <f t="shared" si="196"/>
        <v>774.06499999999994</v>
      </c>
      <c r="BO858">
        <f>IF(COUNTIFS($BL$2:$BL858,$BL858,$O$2:$O858,$O858,$G$2:$G858,$G858)=1,_xlfn.MAXIFS($BO$2:$BO857,$O$2:$O857,$O858,$G$2:$G857,$G858)+1,_xlfn.MAXIFS($BO$2:$BO857,$O$2:$O857,$O858,$G$2:$G857,$G858))</f>
        <v>2</v>
      </c>
      <c r="BP858">
        <f t="shared" si="197"/>
        <v>2569.1400000000003</v>
      </c>
      <c r="BQ858">
        <f t="shared" si="198"/>
        <v>56.372000000000007</v>
      </c>
      <c r="BR858">
        <f t="shared" si="199"/>
        <v>79.584000000000003</v>
      </c>
      <c r="BS858">
        <f t="shared" si="200"/>
        <v>92.847999999999985</v>
      </c>
      <c r="BT858">
        <f t="shared" si="201"/>
        <v>49.739999999999995</v>
      </c>
      <c r="BU858">
        <f t="shared" si="202"/>
        <v>0</v>
      </c>
      <c r="BV858">
        <f t="shared" si="203"/>
        <v>0</v>
      </c>
      <c r="BW858">
        <f t="shared" si="204"/>
        <v>2847.6839999999997</v>
      </c>
      <c r="BX858">
        <f t="shared" si="205"/>
        <v>1355</v>
      </c>
      <c r="BY858" t="str">
        <f t="shared" si="206"/>
        <v>직행2</v>
      </c>
      <c r="BZ858">
        <f t="shared" si="207"/>
        <v>4</v>
      </c>
    </row>
    <row r="859" spans="1:78" x14ac:dyDescent="0.3">
      <c r="A859" s="32">
        <f t="shared" si="194"/>
        <v>45813</v>
      </c>
      <c r="B859" s="1">
        <v>45813.725057870368</v>
      </c>
      <c r="C859" t="s">
        <v>60</v>
      </c>
      <c r="D859" t="s">
        <v>60</v>
      </c>
      <c r="E859" t="s">
        <v>60</v>
      </c>
      <c r="F859" t="s">
        <v>61</v>
      </c>
      <c r="G859" t="s">
        <v>84</v>
      </c>
      <c r="H859" t="s">
        <v>85</v>
      </c>
      <c r="I859" t="s">
        <v>86</v>
      </c>
      <c r="J859" t="s">
        <v>65</v>
      </c>
      <c r="K859" t="s">
        <v>71</v>
      </c>
      <c r="L859">
        <v>14</v>
      </c>
      <c r="M859">
        <v>6</v>
      </c>
      <c r="N859">
        <v>168</v>
      </c>
      <c r="O859">
        <v>1355</v>
      </c>
      <c r="P859" t="s">
        <v>254</v>
      </c>
      <c r="Q859" s="1">
        <v>45786.607561574077</v>
      </c>
      <c r="R859">
        <v>20.821000000000002</v>
      </c>
      <c r="S859">
        <v>6.056</v>
      </c>
      <c r="T859">
        <v>3.4380000000000002</v>
      </c>
      <c r="U859">
        <v>2033</v>
      </c>
      <c r="V859">
        <v>37</v>
      </c>
      <c r="W859">
        <v>413</v>
      </c>
      <c r="X859">
        <v>760</v>
      </c>
      <c r="Y859">
        <v>0</v>
      </c>
      <c r="Z859">
        <v>6</v>
      </c>
      <c r="AA859">
        <v>0</v>
      </c>
      <c r="AB859">
        <v>0</v>
      </c>
      <c r="AC859">
        <v>89</v>
      </c>
      <c r="AD859">
        <v>36.869999999999997</v>
      </c>
      <c r="AE859">
        <v>47.350262999999998</v>
      </c>
      <c r="AF859">
        <v>96</v>
      </c>
      <c r="AG859">
        <v>1.3</v>
      </c>
      <c r="AH859">
        <v>1.2</v>
      </c>
      <c r="AI859">
        <v>1.2</v>
      </c>
      <c r="AJ859">
        <v>0.3</v>
      </c>
      <c r="AK859">
        <v>0</v>
      </c>
      <c r="AL859">
        <v>0</v>
      </c>
      <c r="AM859">
        <v>3.07</v>
      </c>
      <c r="AN859">
        <v>39.234000000000002</v>
      </c>
      <c r="AO859">
        <v>1.82</v>
      </c>
      <c r="AP859">
        <v>20.315000000000001</v>
      </c>
      <c r="AQ859">
        <v>0.33600000000000002</v>
      </c>
      <c r="AR859">
        <v>0</v>
      </c>
      <c r="AS859">
        <v>28.817</v>
      </c>
      <c r="AT859">
        <v>32</v>
      </c>
      <c r="AU859">
        <v>0.433</v>
      </c>
      <c r="AV859">
        <v>0.4</v>
      </c>
      <c r="AW859">
        <v>0.4</v>
      </c>
      <c r="AX859">
        <v>0.1</v>
      </c>
      <c r="AY859">
        <v>0</v>
      </c>
      <c r="AZ859">
        <v>0</v>
      </c>
      <c r="BA859">
        <v>207</v>
      </c>
      <c r="BB859">
        <v>0</v>
      </c>
      <c r="BC859" t="s">
        <v>74</v>
      </c>
      <c r="BD859">
        <v>0</v>
      </c>
      <c r="BE859" t="s">
        <v>72</v>
      </c>
      <c r="BF859" t="s">
        <v>69</v>
      </c>
      <c r="BG859">
        <v>1.1200000000000001</v>
      </c>
      <c r="BH859">
        <v>0</v>
      </c>
      <c r="BI859" s="1">
        <v>45822.731017557868</v>
      </c>
      <c r="BJ859">
        <v>3.7</v>
      </c>
      <c r="BK859">
        <v>0.92920000000000003</v>
      </c>
      <c r="BL859" s="36">
        <f>HLOOKUP($A859,차량별코스!$E$1:$AZ$20,_xlfn.XLOOKUP(탕데이터!$I859,차량별코스!$D$2:$D$20,차량별코스!$A$2:$A$20),0)</f>
        <v>4</v>
      </c>
      <c r="BM859">
        <f t="shared" si="195"/>
        <v>3613.9569999999999</v>
      </c>
      <c r="BN859">
        <f t="shared" si="196"/>
        <v>774.06499999999994</v>
      </c>
      <c r="BO859">
        <f>IF(COUNTIFS($BL$2:$BL859,$BL859,$O$2:$O859,$O859,$G$2:$G859,$G859)=1,_xlfn.MAXIFS($BO$2:$BO858,$O$2:$O858,$O859,$G$2:$G858,$G859)+1,_xlfn.MAXIFS($BO$2:$BO858,$O$2:$O858,$O859,$G$2:$G858,$G859))</f>
        <v>2</v>
      </c>
      <c r="BP859">
        <f t="shared" si="197"/>
        <v>1501.6799999999998</v>
      </c>
      <c r="BQ859">
        <f t="shared" si="198"/>
        <v>26.429000000000002</v>
      </c>
      <c r="BR859">
        <f t="shared" si="199"/>
        <v>24.396000000000001</v>
      </c>
      <c r="BS859">
        <f t="shared" si="200"/>
        <v>24.396000000000001</v>
      </c>
      <c r="BT859">
        <f t="shared" si="201"/>
        <v>6.0990000000000002</v>
      </c>
      <c r="BU859">
        <f t="shared" si="202"/>
        <v>0</v>
      </c>
      <c r="BV859">
        <f t="shared" si="203"/>
        <v>0</v>
      </c>
      <c r="BW859">
        <f t="shared" si="204"/>
        <v>1582.9999999999998</v>
      </c>
      <c r="BX859">
        <f t="shared" si="205"/>
        <v>1355</v>
      </c>
      <c r="BY859" t="str">
        <f t="shared" si="206"/>
        <v>직행2</v>
      </c>
      <c r="BZ859">
        <f t="shared" si="207"/>
        <v>4</v>
      </c>
    </row>
    <row r="860" spans="1:78" x14ac:dyDescent="0.3">
      <c r="A860" s="32">
        <f t="shared" si="194"/>
        <v>45813</v>
      </c>
      <c r="B860" s="1">
        <v>45813.853136574071</v>
      </c>
      <c r="C860" t="s">
        <v>60</v>
      </c>
      <c r="D860" t="s">
        <v>60</v>
      </c>
      <c r="E860" t="s">
        <v>60</v>
      </c>
      <c r="F860" t="s">
        <v>61</v>
      </c>
      <c r="G860" t="s">
        <v>84</v>
      </c>
      <c r="H860" t="s">
        <v>85</v>
      </c>
      <c r="I860" t="s">
        <v>86</v>
      </c>
      <c r="J860" t="s">
        <v>65</v>
      </c>
      <c r="K860" t="s">
        <v>71</v>
      </c>
      <c r="L860">
        <v>14</v>
      </c>
      <c r="M860">
        <v>6</v>
      </c>
      <c r="N860">
        <v>168</v>
      </c>
      <c r="O860">
        <v>1355</v>
      </c>
      <c r="P860" t="s">
        <v>254</v>
      </c>
      <c r="Q860" s="1">
        <v>45786.607561574077</v>
      </c>
      <c r="R860">
        <v>25.574000000000002</v>
      </c>
      <c r="S860">
        <v>6.6369999999999996</v>
      </c>
      <c r="T860">
        <v>3.8530000000000002</v>
      </c>
      <c r="U860">
        <v>2233</v>
      </c>
      <c r="V860">
        <v>72</v>
      </c>
      <c r="W860">
        <v>280</v>
      </c>
      <c r="X860">
        <v>1100</v>
      </c>
      <c r="Y860">
        <v>1</v>
      </c>
      <c r="Z860">
        <v>5</v>
      </c>
      <c r="AA860">
        <v>0</v>
      </c>
      <c r="AB860">
        <v>0</v>
      </c>
      <c r="AC860">
        <v>81</v>
      </c>
      <c r="AD860">
        <v>41.23</v>
      </c>
      <c r="AE860">
        <v>48.945453999999998</v>
      </c>
      <c r="AF860">
        <v>87.8</v>
      </c>
      <c r="AG860">
        <v>3.2</v>
      </c>
      <c r="AH860">
        <v>3.9</v>
      </c>
      <c r="AI860">
        <v>5</v>
      </c>
      <c r="AJ860">
        <v>0.1</v>
      </c>
      <c r="AK860">
        <v>0</v>
      </c>
      <c r="AL860">
        <v>0</v>
      </c>
      <c r="AM860">
        <v>3.44</v>
      </c>
      <c r="AN860">
        <v>35.737000000000002</v>
      </c>
      <c r="AO860">
        <v>3.2240000000000002</v>
      </c>
      <c r="AP860">
        <v>12.539</v>
      </c>
      <c r="AQ860">
        <v>0.43</v>
      </c>
      <c r="AR860">
        <v>3.91</v>
      </c>
      <c r="AS860">
        <v>19.550999999999998</v>
      </c>
      <c r="AT860">
        <v>32.192999999999998</v>
      </c>
      <c r="AU860">
        <v>1.173</v>
      </c>
      <c r="AV860">
        <v>1.43</v>
      </c>
      <c r="AW860">
        <v>1.833</v>
      </c>
      <c r="AX860">
        <v>3.6999999999999998E-2</v>
      </c>
      <c r="AY860">
        <v>0</v>
      </c>
      <c r="AZ860">
        <v>0</v>
      </c>
      <c r="BA860">
        <v>233</v>
      </c>
      <c r="BB860">
        <v>0</v>
      </c>
      <c r="BC860" t="s">
        <v>74</v>
      </c>
      <c r="BD860">
        <v>0</v>
      </c>
      <c r="BE860" t="s">
        <v>72</v>
      </c>
      <c r="BF860" t="s">
        <v>69</v>
      </c>
      <c r="BG860">
        <v>1.1200000000000001</v>
      </c>
      <c r="BH860">
        <v>0</v>
      </c>
      <c r="BI860" s="1">
        <v>45822.731017557868</v>
      </c>
      <c r="BJ860">
        <v>3.7</v>
      </c>
      <c r="BK860">
        <v>1.0414000000000001</v>
      </c>
      <c r="BL860" s="36">
        <f>HLOOKUP($A860,차량별코스!$E$1:$AZ$20,_xlfn.XLOOKUP(탕데이터!$I860,차량별코스!$D$2:$D$20,차량별코스!$A$2:$A$20),0)</f>
        <v>4</v>
      </c>
      <c r="BM860">
        <f t="shared" si="195"/>
        <v>3613.9569999999999</v>
      </c>
      <c r="BN860">
        <f t="shared" si="196"/>
        <v>774.06499999999994</v>
      </c>
      <c r="BO860">
        <f>IF(COUNTIFS($BL$2:$BL860,$BL860,$O$2:$O860,$O860,$G$2:$G860,$G860)=1,_xlfn.MAXIFS($BO$2:$BO859,$O$2:$O859,$O860,$G$2:$G859,$G860)+1,_xlfn.MAXIFS($BO$2:$BO859,$O$2:$O859,$O860,$G$2:$G859,$G860))</f>
        <v>2</v>
      </c>
      <c r="BP860">
        <f t="shared" si="197"/>
        <v>1608.5740000000001</v>
      </c>
      <c r="BQ860">
        <f t="shared" si="198"/>
        <v>71.456000000000003</v>
      </c>
      <c r="BR860">
        <f t="shared" si="199"/>
        <v>87.087000000000003</v>
      </c>
      <c r="BS860">
        <f t="shared" si="200"/>
        <v>111.65</v>
      </c>
      <c r="BT860">
        <f t="shared" si="201"/>
        <v>2.2330000000000001</v>
      </c>
      <c r="BU860">
        <f t="shared" si="202"/>
        <v>0</v>
      </c>
      <c r="BV860">
        <f t="shared" si="203"/>
        <v>0</v>
      </c>
      <c r="BW860">
        <f t="shared" si="204"/>
        <v>1881</v>
      </c>
      <c r="BX860">
        <f t="shared" si="205"/>
        <v>1355</v>
      </c>
      <c r="BY860" t="str">
        <f t="shared" si="206"/>
        <v>직행2</v>
      </c>
      <c r="BZ860">
        <f t="shared" si="207"/>
        <v>4</v>
      </c>
    </row>
    <row r="861" spans="1:78" x14ac:dyDescent="0.3">
      <c r="A861" s="32">
        <f t="shared" si="194"/>
        <v>45813</v>
      </c>
      <c r="B861" s="1">
        <v>45813.881018518521</v>
      </c>
      <c r="C861" t="s">
        <v>60</v>
      </c>
      <c r="D861" t="s">
        <v>60</v>
      </c>
      <c r="E861" t="s">
        <v>60</v>
      </c>
      <c r="F861" t="s">
        <v>61</v>
      </c>
      <c r="G861" t="s">
        <v>84</v>
      </c>
      <c r="H861" t="s">
        <v>85</v>
      </c>
      <c r="I861" t="s">
        <v>86</v>
      </c>
      <c r="J861" t="s">
        <v>65</v>
      </c>
      <c r="K861" t="s">
        <v>71</v>
      </c>
      <c r="L861">
        <v>14</v>
      </c>
      <c r="M861">
        <v>6</v>
      </c>
      <c r="N861">
        <v>168</v>
      </c>
      <c r="O861">
        <v>1355</v>
      </c>
      <c r="P861" t="s">
        <v>254</v>
      </c>
      <c r="Q861" s="1">
        <v>45786.607561574077</v>
      </c>
      <c r="R861">
        <v>42.603999999999999</v>
      </c>
      <c r="S861">
        <v>9.3000000000000007</v>
      </c>
      <c r="T861">
        <v>4.5810000000000004</v>
      </c>
      <c r="U861">
        <v>3305</v>
      </c>
      <c r="V861">
        <v>62</v>
      </c>
      <c r="W861">
        <v>479</v>
      </c>
      <c r="X861">
        <v>2025</v>
      </c>
      <c r="Y861">
        <v>0</v>
      </c>
      <c r="Z861">
        <v>0</v>
      </c>
      <c r="AA861">
        <v>0</v>
      </c>
      <c r="AB861">
        <v>0</v>
      </c>
      <c r="AC861">
        <v>103</v>
      </c>
      <c r="AD861">
        <v>46.41</v>
      </c>
      <c r="AE861">
        <v>55.489998</v>
      </c>
      <c r="AF861">
        <v>96.2</v>
      </c>
      <c r="AG861">
        <v>0.7</v>
      </c>
      <c r="AH861">
        <v>0.9</v>
      </c>
      <c r="AI861">
        <v>1.9</v>
      </c>
      <c r="AJ861">
        <v>0.3</v>
      </c>
      <c r="AK861">
        <v>0</v>
      </c>
      <c r="AL861">
        <v>0</v>
      </c>
      <c r="AM861">
        <v>4.09</v>
      </c>
      <c r="AN861">
        <v>33.655000000000001</v>
      </c>
      <c r="AO861">
        <v>1.8759999999999999</v>
      </c>
      <c r="AP861">
        <v>14.493</v>
      </c>
      <c r="AQ861">
        <v>0.46899999999999997</v>
      </c>
      <c r="AR861">
        <v>0</v>
      </c>
      <c r="AS861">
        <v>0</v>
      </c>
      <c r="AT861">
        <v>52.91</v>
      </c>
      <c r="AU861">
        <v>0.38500000000000001</v>
      </c>
      <c r="AV861">
        <v>0.495</v>
      </c>
      <c r="AW861">
        <v>1.0449999999999999</v>
      </c>
      <c r="AX861">
        <v>0.16500000000000001</v>
      </c>
      <c r="AY861">
        <v>0</v>
      </c>
      <c r="AZ861">
        <v>0</v>
      </c>
      <c r="BA861">
        <v>414</v>
      </c>
      <c r="BB861">
        <v>0</v>
      </c>
      <c r="BC861" t="s">
        <v>74</v>
      </c>
      <c r="BD861">
        <v>0</v>
      </c>
      <c r="BE861" t="s">
        <v>72</v>
      </c>
      <c r="BF861" t="s">
        <v>69</v>
      </c>
      <c r="BG861">
        <v>1.1200000000000001</v>
      </c>
      <c r="BH861">
        <v>0</v>
      </c>
      <c r="BI861" s="1">
        <v>45822.731017557868</v>
      </c>
      <c r="BJ861">
        <v>3.7</v>
      </c>
      <c r="BK861">
        <v>1.2381</v>
      </c>
      <c r="BL861" s="36">
        <f>HLOOKUP($A861,차량별코스!$E$1:$AZ$20,_xlfn.XLOOKUP(탕데이터!$I861,차량별코스!$D$2:$D$20,차량별코스!$A$2:$A$20),0)</f>
        <v>4</v>
      </c>
      <c r="BM861">
        <f t="shared" si="195"/>
        <v>3613.9569999999999</v>
      </c>
      <c r="BN861">
        <f t="shared" si="196"/>
        <v>774.06499999999994</v>
      </c>
      <c r="BO861">
        <f>IF(COUNTIFS($BL$2:$BL861,$BL861,$O$2:$O861,$O861,$G$2:$G861,$G861)=1,_xlfn.MAXIFS($BO$2:$BO860,$O$2:$O860,$O861,$G$2:$G860,$G861)+1,_xlfn.MAXIFS($BO$2:$BO860,$O$2:$O860,$O861,$G$2:$G860,$G861))</f>
        <v>2</v>
      </c>
      <c r="BP861">
        <f t="shared" si="197"/>
        <v>2638.4100000000003</v>
      </c>
      <c r="BQ861">
        <f t="shared" si="198"/>
        <v>23.134999999999998</v>
      </c>
      <c r="BR861">
        <f t="shared" si="199"/>
        <v>29.745000000000005</v>
      </c>
      <c r="BS861">
        <f t="shared" si="200"/>
        <v>62.795000000000002</v>
      </c>
      <c r="BT861">
        <f t="shared" si="201"/>
        <v>9.9150000000000009</v>
      </c>
      <c r="BU861">
        <f t="shared" si="202"/>
        <v>0</v>
      </c>
      <c r="BV861">
        <f t="shared" si="203"/>
        <v>0</v>
      </c>
      <c r="BW861">
        <f t="shared" si="204"/>
        <v>2764.0000000000005</v>
      </c>
      <c r="BX861">
        <f t="shared" si="205"/>
        <v>1355</v>
      </c>
      <c r="BY861" t="str">
        <f t="shared" si="206"/>
        <v>직행2</v>
      </c>
      <c r="BZ861">
        <f t="shared" si="207"/>
        <v>4</v>
      </c>
    </row>
    <row r="862" spans="1:78" x14ac:dyDescent="0.3">
      <c r="A862" s="32">
        <f t="shared" si="194"/>
        <v>45814</v>
      </c>
      <c r="B862" s="1">
        <v>45814.288622685184</v>
      </c>
      <c r="C862" t="s">
        <v>60</v>
      </c>
      <c r="D862" t="s">
        <v>60</v>
      </c>
      <c r="E862" t="s">
        <v>60</v>
      </c>
      <c r="F862" t="s">
        <v>61</v>
      </c>
      <c r="G862" t="s">
        <v>84</v>
      </c>
      <c r="H862" t="s">
        <v>85</v>
      </c>
      <c r="I862" t="s">
        <v>86</v>
      </c>
      <c r="J862" t="s">
        <v>65</v>
      </c>
      <c r="K862" t="s">
        <v>71</v>
      </c>
      <c r="L862">
        <v>14</v>
      </c>
      <c r="M862">
        <v>6</v>
      </c>
      <c r="N862">
        <v>168</v>
      </c>
      <c r="O862">
        <v>1355</v>
      </c>
      <c r="P862" t="s">
        <v>254</v>
      </c>
      <c r="Q862" s="1">
        <v>45786.607561574077</v>
      </c>
      <c r="R862">
        <v>19.149000000000001</v>
      </c>
      <c r="S862">
        <v>4.4880000000000004</v>
      </c>
      <c r="T862">
        <v>4.2670000000000003</v>
      </c>
      <c r="U862">
        <v>1697</v>
      </c>
      <c r="V862">
        <v>248</v>
      </c>
      <c r="W862">
        <v>70</v>
      </c>
      <c r="X862">
        <v>925</v>
      </c>
      <c r="Y862">
        <v>0</v>
      </c>
      <c r="Z862">
        <v>0</v>
      </c>
      <c r="AA862">
        <v>0</v>
      </c>
      <c r="AB862">
        <v>0</v>
      </c>
      <c r="AC862">
        <v>91</v>
      </c>
      <c r="AD862">
        <v>40.619999999999997</v>
      </c>
      <c r="AE862">
        <v>49.990079000000001</v>
      </c>
      <c r="AF862">
        <v>97.6</v>
      </c>
      <c r="AG862">
        <v>0.5</v>
      </c>
      <c r="AH862">
        <v>1.1000000000000001</v>
      </c>
      <c r="AI862">
        <v>0.8</v>
      </c>
      <c r="AJ862">
        <v>0.1</v>
      </c>
      <c r="AK862">
        <v>0</v>
      </c>
      <c r="AL862">
        <v>0</v>
      </c>
      <c r="AM862">
        <v>3.81</v>
      </c>
      <c r="AN862">
        <v>32.378999999999998</v>
      </c>
      <c r="AO862">
        <v>14.614000000000001</v>
      </c>
      <c r="AP862">
        <v>4.125</v>
      </c>
      <c r="AQ862">
        <v>0.47</v>
      </c>
      <c r="AR862">
        <v>0</v>
      </c>
      <c r="AS862">
        <v>0</v>
      </c>
      <c r="AT862">
        <v>26.027000000000001</v>
      </c>
      <c r="AU862">
        <v>0.13300000000000001</v>
      </c>
      <c r="AV862">
        <v>0.29299999999999998</v>
      </c>
      <c r="AW862">
        <v>0.21299999999999999</v>
      </c>
      <c r="AX862">
        <v>2.7E-2</v>
      </c>
      <c r="AY862">
        <v>0</v>
      </c>
      <c r="AZ862">
        <v>0</v>
      </c>
      <c r="BA862">
        <v>184</v>
      </c>
      <c r="BB862">
        <v>0</v>
      </c>
      <c r="BC862" t="s">
        <v>74</v>
      </c>
      <c r="BD862">
        <v>0</v>
      </c>
      <c r="BE862" t="s">
        <v>72</v>
      </c>
      <c r="BF862" t="s">
        <v>69</v>
      </c>
      <c r="BG862">
        <v>1.1200000000000001</v>
      </c>
      <c r="BH862">
        <v>0</v>
      </c>
      <c r="BI862" s="1">
        <v>45822.731017557868</v>
      </c>
      <c r="BJ862">
        <v>3.7</v>
      </c>
      <c r="BK862">
        <v>1.1532</v>
      </c>
      <c r="BL862" s="36">
        <f>HLOOKUP($A862,차량별코스!$E$1:$AZ$20,_xlfn.XLOOKUP(탕데이터!$I862,차량별코스!$D$2:$D$20,차량별코스!$A$2:$A$20),0)</f>
        <v>5</v>
      </c>
      <c r="BM862">
        <f t="shared" si="195"/>
        <v>3613.9569999999999</v>
      </c>
      <c r="BN862">
        <f t="shared" si="196"/>
        <v>468.97999999999996</v>
      </c>
      <c r="BO862">
        <f>IF(COUNTIFS($BL$2:$BL862,$BL862,$O$2:$O862,$O862,$G$2:$G862,$G862)=1,_xlfn.MAXIFS($BO$2:$BO861,$O$2:$O861,$O862,$G$2:$G861,$G862)+1,_xlfn.MAXIFS($BO$2:$BO861,$O$2:$O861,$O862,$G$2:$G861,$G862))</f>
        <v>3</v>
      </c>
      <c r="BP862">
        <f t="shared" si="197"/>
        <v>1338.2719999999999</v>
      </c>
      <c r="BQ862">
        <f t="shared" si="198"/>
        <v>8.4849999999999994</v>
      </c>
      <c r="BR862">
        <f t="shared" si="199"/>
        <v>18.667000000000002</v>
      </c>
      <c r="BS862">
        <f t="shared" si="200"/>
        <v>13.576000000000001</v>
      </c>
      <c r="BT862">
        <f t="shared" si="201"/>
        <v>1.6970000000000001</v>
      </c>
      <c r="BU862">
        <f t="shared" si="202"/>
        <v>0</v>
      </c>
      <c r="BV862">
        <f t="shared" si="203"/>
        <v>0</v>
      </c>
      <c r="BW862">
        <f t="shared" si="204"/>
        <v>1380.6969999999997</v>
      </c>
      <c r="BX862">
        <f t="shared" si="205"/>
        <v>1355</v>
      </c>
      <c r="BY862" t="str">
        <f t="shared" si="206"/>
        <v>직행2</v>
      </c>
      <c r="BZ862">
        <f t="shared" si="207"/>
        <v>5</v>
      </c>
    </row>
    <row r="863" spans="1:78" x14ac:dyDescent="0.3">
      <c r="A863" s="32">
        <f t="shared" si="194"/>
        <v>45814</v>
      </c>
      <c r="B863" s="1">
        <v>45814.312037037038</v>
      </c>
      <c r="C863" t="s">
        <v>60</v>
      </c>
      <c r="D863" t="s">
        <v>60</v>
      </c>
      <c r="E863" t="s">
        <v>60</v>
      </c>
      <c r="F863" t="s">
        <v>61</v>
      </c>
      <c r="G863" t="s">
        <v>84</v>
      </c>
      <c r="H863" t="s">
        <v>85</v>
      </c>
      <c r="I863" t="s">
        <v>86</v>
      </c>
      <c r="J863" t="s">
        <v>65</v>
      </c>
      <c r="K863" t="s">
        <v>71</v>
      </c>
      <c r="L863">
        <v>14</v>
      </c>
      <c r="M863">
        <v>6</v>
      </c>
      <c r="N863">
        <v>168</v>
      </c>
      <c r="O863">
        <v>1355</v>
      </c>
      <c r="P863" t="s">
        <v>254</v>
      </c>
      <c r="Q863" s="1">
        <v>45786.607561574077</v>
      </c>
      <c r="R863">
        <v>41.938000000000002</v>
      </c>
      <c r="S863">
        <v>11.145</v>
      </c>
      <c r="T863">
        <v>3.7629999999999999</v>
      </c>
      <c r="U863">
        <v>3207</v>
      </c>
      <c r="V863">
        <v>14</v>
      </c>
      <c r="W863">
        <v>300</v>
      </c>
      <c r="X863">
        <v>1814</v>
      </c>
      <c r="Y863">
        <v>1</v>
      </c>
      <c r="Z863">
        <v>7</v>
      </c>
      <c r="AA863">
        <v>0</v>
      </c>
      <c r="AB863">
        <v>0</v>
      </c>
      <c r="AC863">
        <v>94</v>
      </c>
      <c r="AD863">
        <v>47.08</v>
      </c>
      <c r="AE863">
        <v>52.186875999999998</v>
      </c>
      <c r="AF863">
        <v>93.9</v>
      </c>
      <c r="AG863">
        <v>1.5</v>
      </c>
      <c r="AH863">
        <v>1.5</v>
      </c>
      <c r="AI863">
        <v>2.5</v>
      </c>
      <c r="AJ863">
        <v>0.6</v>
      </c>
      <c r="AK863">
        <v>0</v>
      </c>
      <c r="AL863">
        <v>0</v>
      </c>
      <c r="AM863">
        <v>3.36</v>
      </c>
      <c r="AN863">
        <v>39.558999999999997</v>
      </c>
      <c r="AO863">
        <v>0.436</v>
      </c>
      <c r="AP863">
        <v>9.3550000000000004</v>
      </c>
      <c r="AQ863">
        <v>0.42899999999999999</v>
      </c>
      <c r="AR863">
        <v>2.3839999999999999</v>
      </c>
      <c r="AS863">
        <v>16.690999999999999</v>
      </c>
      <c r="AT863">
        <v>50.08</v>
      </c>
      <c r="AU863">
        <v>0.8</v>
      </c>
      <c r="AV863">
        <v>0.8</v>
      </c>
      <c r="AW863">
        <v>1.333</v>
      </c>
      <c r="AX863">
        <v>0.32</v>
      </c>
      <c r="AY863">
        <v>0</v>
      </c>
      <c r="AZ863">
        <v>0</v>
      </c>
      <c r="BA863">
        <v>405</v>
      </c>
      <c r="BB863">
        <v>0</v>
      </c>
      <c r="BC863" t="s">
        <v>74</v>
      </c>
      <c r="BD863">
        <v>0</v>
      </c>
      <c r="BE863" t="s">
        <v>72</v>
      </c>
      <c r="BF863" t="s">
        <v>69</v>
      </c>
      <c r="BG863">
        <v>1.1200000000000001</v>
      </c>
      <c r="BH863">
        <v>0</v>
      </c>
      <c r="BI863" s="1">
        <v>45822.731017557868</v>
      </c>
      <c r="BJ863">
        <v>3.7</v>
      </c>
      <c r="BK863">
        <v>1.0169999999999999</v>
      </c>
      <c r="BL863" s="36">
        <f>HLOOKUP($A863,차량별코스!$E$1:$AZ$20,_xlfn.XLOOKUP(탕데이터!$I863,차량별코스!$D$2:$D$20,차량별코스!$A$2:$A$20),0)</f>
        <v>5</v>
      </c>
      <c r="BM863">
        <f t="shared" si="195"/>
        <v>3613.9569999999999</v>
      </c>
      <c r="BN863">
        <f t="shared" si="196"/>
        <v>468.97999999999996</v>
      </c>
      <c r="BO863">
        <f>IF(COUNTIFS($BL$2:$BL863,$BL863,$O$2:$O863,$O863,$G$2:$G863,$G863)=1,_xlfn.MAXIFS($BO$2:$BO862,$O$2:$O862,$O863,$G$2:$G862,$G863)+1,_xlfn.MAXIFS($BO$2:$BO862,$O$2:$O862,$O863,$G$2:$G862,$G863))</f>
        <v>3</v>
      </c>
      <c r="BP863">
        <f t="shared" si="197"/>
        <v>2697.373</v>
      </c>
      <c r="BQ863">
        <f t="shared" si="198"/>
        <v>48.104999999999997</v>
      </c>
      <c r="BR863">
        <f t="shared" si="199"/>
        <v>48.104999999999997</v>
      </c>
      <c r="BS863">
        <f t="shared" si="200"/>
        <v>80.175000000000011</v>
      </c>
      <c r="BT863">
        <f t="shared" si="201"/>
        <v>19.242000000000001</v>
      </c>
      <c r="BU863">
        <f t="shared" si="202"/>
        <v>0</v>
      </c>
      <c r="BV863">
        <f t="shared" si="203"/>
        <v>0</v>
      </c>
      <c r="BW863">
        <f t="shared" si="204"/>
        <v>2893.0000000000005</v>
      </c>
      <c r="BX863">
        <f t="shared" si="205"/>
        <v>1355</v>
      </c>
      <c r="BY863" t="str">
        <f t="shared" si="206"/>
        <v>직행2</v>
      </c>
      <c r="BZ863">
        <f t="shared" si="207"/>
        <v>5</v>
      </c>
    </row>
    <row r="864" spans="1:78" x14ac:dyDescent="0.3">
      <c r="A864" s="32">
        <f t="shared" si="194"/>
        <v>45814</v>
      </c>
      <c r="B864" s="1">
        <v>45814.353263888886</v>
      </c>
      <c r="C864" t="s">
        <v>60</v>
      </c>
      <c r="D864" t="s">
        <v>60</v>
      </c>
      <c r="E864" t="s">
        <v>60</v>
      </c>
      <c r="F864" t="s">
        <v>61</v>
      </c>
      <c r="G864" t="s">
        <v>84</v>
      </c>
      <c r="H864" t="s">
        <v>85</v>
      </c>
      <c r="I864" t="s">
        <v>86</v>
      </c>
      <c r="J864" t="s">
        <v>65</v>
      </c>
      <c r="K864" t="s">
        <v>71</v>
      </c>
      <c r="L864">
        <v>14</v>
      </c>
      <c r="M864">
        <v>6</v>
      </c>
      <c r="N864">
        <v>168</v>
      </c>
      <c r="O864">
        <v>1355</v>
      </c>
      <c r="P864" t="s">
        <v>254</v>
      </c>
      <c r="Q864" s="1">
        <v>45786.607561574077</v>
      </c>
      <c r="R864">
        <v>17.265999999999998</v>
      </c>
      <c r="S864">
        <v>4.5750000000000002</v>
      </c>
      <c r="T864">
        <v>3.774</v>
      </c>
      <c r="U864">
        <v>1495</v>
      </c>
      <c r="V864">
        <v>60</v>
      </c>
      <c r="W864">
        <v>318</v>
      </c>
      <c r="X864">
        <v>781</v>
      </c>
      <c r="Y864">
        <v>0</v>
      </c>
      <c r="Z864">
        <v>1</v>
      </c>
      <c r="AA864">
        <v>0</v>
      </c>
      <c r="AB864">
        <v>0</v>
      </c>
      <c r="AC864">
        <v>93</v>
      </c>
      <c r="AD864">
        <v>41.58</v>
      </c>
      <c r="AE864">
        <v>55.646870999999997</v>
      </c>
      <c r="AF864">
        <v>90.2</v>
      </c>
      <c r="AG864">
        <v>1.9</v>
      </c>
      <c r="AH864">
        <v>1.7</v>
      </c>
      <c r="AI864">
        <v>3.7</v>
      </c>
      <c r="AJ864">
        <v>2.5</v>
      </c>
      <c r="AK864">
        <v>0</v>
      </c>
      <c r="AL864">
        <v>0</v>
      </c>
      <c r="AM864">
        <v>3.37</v>
      </c>
      <c r="AN864">
        <v>42.521000000000001</v>
      </c>
      <c r="AO864">
        <v>4.0129999999999999</v>
      </c>
      <c r="AP864">
        <v>21.271000000000001</v>
      </c>
      <c r="AQ864">
        <v>0.40500000000000003</v>
      </c>
      <c r="AR864">
        <v>0</v>
      </c>
      <c r="AS864">
        <v>5.7919999999999998</v>
      </c>
      <c r="AT864">
        <v>21.047000000000001</v>
      </c>
      <c r="AU864">
        <v>0.443</v>
      </c>
      <c r="AV864">
        <v>0.39700000000000002</v>
      </c>
      <c r="AW864">
        <v>0.86299999999999999</v>
      </c>
      <c r="AX864">
        <v>0.58299999999999996</v>
      </c>
      <c r="AY864">
        <v>0</v>
      </c>
      <c r="AZ864">
        <v>0</v>
      </c>
      <c r="BA864">
        <v>172</v>
      </c>
      <c r="BB864">
        <v>0</v>
      </c>
      <c r="BC864" t="s">
        <v>74</v>
      </c>
      <c r="BD864">
        <v>0</v>
      </c>
      <c r="BE864" t="s">
        <v>72</v>
      </c>
      <c r="BF864" t="s">
        <v>69</v>
      </c>
      <c r="BG864">
        <v>1.1200000000000001</v>
      </c>
      <c r="BH864">
        <v>0</v>
      </c>
      <c r="BI864" s="1">
        <v>45822.731017557868</v>
      </c>
      <c r="BJ864">
        <v>3.7</v>
      </c>
      <c r="BK864">
        <v>1.02</v>
      </c>
      <c r="BL864" s="36">
        <f>HLOOKUP($A864,차량별코스!$E$1:$AZ$20,_xlfn.XLOOKUP(탕데이터!$I864,차량별코스!$D$2:$D$20,차량별코스!$A$2:$A$20),0)</f>
        <v>5</v>
      </c>
      <c r="BM864">
        <f t="shared" si="195"/>
        <v>3613.9569999999999</v>
      </c>
      <c r="BN864">
        <f t="shared" si="196"/>
        <v>468.97999999999996</v>
      </c>
      <c r="BO864">
        <f>IF(COUNTIFS($BL$2:$BL864,$BL864,$O$2:$O864,$O864,$G$2:$G864,$G864)=1,_xlfn.MAXIFS($BO$2:$BO863,$O$2:$O863,$O864,$G$2:$G863,$G864)+1,_xlfn.MAXIFS($BO$2:$BO863,$O$2:$O863,$O864,$G$2:$G863,$G864))</f>
        <v>3</v>
      </c>
      <c r="BP864">
        <f t="shared" si="197"/>
        <v>970.49</v>
      </c>
      <c r="BQ864">
        <f t="shared" si="198"/>
        <v>28.404999999999998</v>
      </c>
      <c r="BR864">
        <f t="shared" si="199"/>
        <v>25.415000000000003</v>
      </c>
      <c r="BS864">
        <f t="shared" si="200"/>
        <v>55.315000000000005</v>
      </c>
      <c r="BT864">
        <f t="shared" si="201"/>
        <v>37.375</v>
      </c>
      <c r="BU864">
        <f t="shared" si="202"/>
        <v>0</v>
      </c>
      <c r="BV864">
        <f t="shared" si="203"/>
        <v>0</v>
      </c>
      <c r="BW864">
        <f t="shared" si="204"/>
        <v>1117</v>
      </c>
      <c r="BX864">
        <f t="shared" si="205"/>
        <v>1355</v>
      </c>
      <c r="BY864" t="str">
        <f t="shared" si="206"/>
        <v>직행2</v>
      </c>
      <c r="BZ864">
        <f t="shared" si="207"/>
        <v>5</v>
      </c>
    </row>
    <row r="865" spans="1:78" x14ac:dyDescent="0.3">
      <c r="A865" s="32">
        <f t="shared" si="194"/>
        <v>45814</v>
      </c>
      <c r="B865" s="1">
        <v>45814.476215277777</v>
      </c>
      <c r="C865" t="s">
        <v>60</v>
      </c>
      <c r="D865" t="s">
        <v>60</v>
      </c>
      <c r="E865" t="s">
        <v>60</v>
      </c>
      <c r="F865" t="s">
        <v>61</v>
      </c>
      <c r="G865" t="s">
        <v>84</v>
      </c>
      <c r="H865" t="s">
        <v>85</v>
      </c>
      <c r="I865" t="s">
        <v>86</v>
      </c>
      <c r="J865" t="s">
        <v>65</v>
      </c>
      <c r="K865" t="s">
        <v>71</v>
      </c>
      <c r="L865">
        <v>14</v>
      </c>
      <c r="M865">
        <v>6</v>
      </c>
      <c r="N865">
        <v>168</v>
      </c>
      <c r="O865">
        <v>1355</v>
      </c>
      <c r="P865" t="s">
        <v>254</v>
      </c>
      <c r="Q865" s="1">
        <v>45786.607561574077</v>
      </c>
      <c r="R865">
        <v>17.495999999999999</v>
      </c>
      <c r="S865">
        <v>4.9749999999999996</v>
      </c>
      <c r="T865">
        <v>3.5169999999999999</v>
      </c>
      <c r="U865">
        <v>1672</v>
      </c>
      <c r="V865">
        <v>12</v>
      </c>
      <c r="W865">
        <v>389</v>
      </c>
      <c r="X865">
        <v>703</v>
      </c>
      <c r="Y865">
        <v>0</v>
      </c>
      <c r="Z865">
        <v>2</v>
      </c>
      <c r="AA865">
        <v>0</v>
      </c>
      <c r="AB865">
        <v>0</v>
      </c>
      <c r="AC865">
        <v>85</v>
      </c>
      <c r="AD865">
        <v>37.67</v>
      </c>
      <c r="AE865">
        <v>49.555877000000002</v>
      </c>
      <c r="AF865">
        <v>95.7</v>
      </c>
      <c r="AG865">
        <v>0.7</v>
      </c>
      <c r="AH865">
        <v>1.4</v>
      </c>
      <c r="AI865">
        <v>2.1</v>
      </c>
      <c r="AJ865">
        <v>0.1</v>
      </c>
      <c r="AK865">
        <v>0</v>
      </c>
      <c r="AL865">
        <v>0</v>
      </c>
      <c r="AM865">
        <v>3.14</v>
      </c>
      <c r="AN865">
        <v>40.357999999999997</v>
      </c>
      <c r="AO865">
        <v>0.71799999999999997</v>
      </c>
      <c r="AP865">
        <v>23.265000000000001</v>
      </c>
      <c r="AQ865">
        <v>0.4</v>
      </c>
      <c r="AR865">
        <v>0</v>
      </c>
      <c r="AS865">
        <v>11.430999999999999</v>
      </c>
      <c r="AT865">
        <v>25.52</v>
      </c>
      <c r="AU865">
        <v>0.187</v>
      </c>
      <c r="AV865">
        <v>0.373</v>
      </c>
      <c r="AW865">
        <v>0.56000000000000005</v>
      </c>
      <c r="AX865">
        <v>2.7E-2</v>
      </c>
      <c r="AY865">
        <v>0</v>
      </c>
      <c r="AZ865">
        <v>0</v>
      </c>
      <c r="BA865">
        <v>173</v>
      </c>
      <c r="BB865">
        <v>0</v>
      </c>
      <c r="BC865" t="s">
        <v>74</v>
      </c>
      <c r="BD865">
        <v>0</v>
      </c>
      <c r="BE865" t="s">
        <v>72</v>
      </c>
      <c r="BF865" t="s">
        <v>69</v>
      </c>
      <c r="BG865">
        <v>1.1200000000000001</v>
      </c>
      <c r="BH865">
        <v>0</v>
      </c>
      <c r="BI865" s="1">
        <v>45822.731017557868</v>
      </c>
      <c r="BJ865">
        <v>3.7</v>
      </c>
      <c r="BK865">
        <v>0.95050000000000001</v>
      </c>
      <c r="BL865" s="36">
        <f>HLOOKUP($A865,차량별코스!$E$1:$AZ$20,_xlfn.XLOOKUP(탕데이터!$I865,차량별코스!$D$2:$D$20,차량별코스!$A$2:$A$20),0)</f>
        <v>5</v>
      </c>
      <c r="BM865">
        <f t="shared" si="195"/>
        <v>3613.9569999999999</v>
      </c>
      <c r="BN865">
        <f t="shared" si="196"/>
        <v>468.97999999999996</v>
      </c>
      <c r="BO865">
        <f>IF(COUNTIFS($BL$2:$BL865,$BL865,$O$2:$O865,$O865,$G$2:$G865,$G865)=1,_xlfn.MAXIFS($BO$2:$BO864,$O$2:$O864,$O865,$G$2:$G864,$G865)+1,_xlfn.MAXIFS($BO$2:$BO864,$O$2:$O864,$O865,$G$2:$G864,$G865))</f>
        <v>3</v>
      </c>
      <c r="BP865">
        <f t="shared" si="197"/>
        <v>1199.104</v>
      </c>
      <c r="BQ865">
        <f t="shared" si="198"/>
        <v>11.703999999999999</v>
      </c>
      <c r="BR865">
        <f t="shared" si="199"/>
        <v>23.407999999999998</v>
      </c>
      <c r="BS865">
        <f t="shared" si="200"/>
        <v>35.112000000000002</v>
      </c>
      <c r="BT865">
        <f t="shared" si="201"/>
        <v>1.6719999999999999</v>
      </c>
      <c r="BU865">
        <f t="shared" si="202"/>
        <v>0</v>
      </c>
      <c r="BV865">
        <f t="shared" si="203"/>
        <v>0</v>
      </c>
      <c r="BW865">
        <f t="shared" si="204"/>
        <v>1271</v>
      </c>
      <c r="BX865">
        <f t="shared" si="205"/>
        <v>1355</v>
      </c>
      <c r="BY865" t="str">
        <f t="shared" si="206"/>
        <v>직행2</v>
      </c>
      <c r="BZ865">
        <f t="shared" si="207"/>
        <v>5</v>
      </c>
    </row>
    <row r="866" spans="1:78" x14ac:dyDescent="0.3">
      <c r="A866" s="32">
        <f t="shared" si="194"/>
        <v>45814</v>
      </c>
      <c r="B866" s="1">
        <v>45814.502465277779</v>
      </c>
      <c r="C866" t="s">
        <v>60</v>
      </c>
      <c r="D866" t="s">
        <v>60</v>
      </c>
      <c r="E866" t="s">
        <v>60</v>
      </c>
      <c r="F866" t="s">
        <v>61</v>
      </c>
      <c r="G866" t="s">
        <v>84</v>
      </c>
      <c r="H866" t="s">
        <v>85</v>
      </c>
      <c r="I866" t="s">
        <v>86</v>
      </c>
      <c r="J866" t="s">
        <v>65</v>
      </c>
      <c r="K866" t="s">
        <v>71</v>
      </c>
      <c r="L866">
        <v>14</v>
      </c>
      <c r="M866">
        <v>6</v>
      </c>
      <c r="N866">
        <v>168</v>
      </c>
      <c r="O866">
        <v>1355</v>
      </c>
      <c r="P866" t="s">
        <v>254</v>
      </c>
      <c r="Q866" s="1">
        <v>45786.607561574077</v>
      </c>
      <c r="R866">
        <v>40.863</v>
      </c>
      <c r="S866">
        <v>11.695</v>
      </c>
      <c r="T866">
        <v>3.4940000000000002</v>
      </c>
      <c r="U866">
        <v>3539</v>
      </c>
      <c r="V866">
        <v>64</v>
      </c>
      <c r="W866">
        <v>616</v>
      </c>
      <c r="X866">
        <v>1721</v>
      </c>
      <c r="Y866">
        <v>0</v>
      </c>
      <c r="Z866">
        <v>3</v>
      </c>
      <c r="AA866">
        <v>0</v>
      </c>
      <c r="AB866">
        <v>0</v>
      </c>
      <c r="AC866">
        <v>93</v>
      </c>
      <c r="AD866">
        <v>41.57</v>
      </c>
      <c r="AE866">
        <v>51.453913</v>
      </c>
      <c r="AF866">
        <v>95.7</v>
      </c>
      <c r="AG866">
        <v>1.2</v>
      </c>
      <c r="AH866">
        <v>1</v>
      </c>
      <c r="AI866">
        <v>1.6</v>
      </c>
      <c r="AJ866">
        <v>0.4</v>
      </c>
      <c r="AK866">
        <v>0</v>
      </c>
      <c r="AL866">
        <v>0</v>
      </c>
      <c r="AM866">
        <v>3.12</v>
      </c>
      <c r="AN866">
        <v>42.514000000000003</v>
      </c>
      <c r="AO866">
        <v>1.8080000000000001</v>
      </c>
      <c r="AP866">
        <v>17.405999999999999</v>
      </c>
      <c r="AQ866">
        <v>0.41599999999999998</v>
      </c>
      <c r="AR866">
        <v>0</v>
      </c>
      <c r="AS866">
        <v>7.3419999999999996</v>
      </c>
      <c r="AT866">
        <v>55.825000000000003</v>
      </c>
      <c r="AU866">
        <v>0.7</v>
      </c>
      <c r="AV866">
        <v>0.58299999999999996</v>
      </c>
      <c r="AW866">
        <v>0.93300000000000005</v>
      </c>
      <c r="AX866">
        <v>0.23300000000000001</v>
      </c>
      <c r="AY866">
        <v>0</v>
      </c>
      <c r="AZ866">
        <v>0</v>
      </c>
      <c r="BA866">
        <v>401</v>
      </c>
      <c r="BB866">
        <v>0</v>
      </c>
      <c r="BC866" t="s">
        <v>74</v>
      </c>
      <c r="BD866">
        <v>0</v>
      </c>
      <c r="BE866" t="s">
        <v>72</v>
      </c>
      <c r="BF866" t="s">
        <v>69</v>
      </c>
      <c r="BG866">
        <v>1.1200000000000001</v>
      </c>
      <c r="BH866">
        <v>0</v>
      </c>
      <c r="BI866" s="1">
        <v>45822.731017557868</v>
      </c>
      <c r="BJ866">
        <v>3.7</v>
      </c>
      <c r="BK866">
        <v>0.94430000000000003</v>
      </c>
      <c r="BL866" s="36">
        <f>HLOOKUP($A866,차량별코스!$E$1:$AZ$20,_xlfn.XLOOKUP(탕데이터!$I866,차량별코스!$D$2:$D$20,차량별코스!$A$2:$A$20),0)</f>
        <v>5</v>
      </c>
      <c r="BM866">
        <f t="shared" si="195"/>
        <v>3613.9569999999999</v>
      </c>
      <c r="BN866">
        <f t="shared" si="196"/>
        <v>468.97999999999996</v>
      </c>
      <c r="BO866">
        <f>IF(COUNTIFS($BL$2:$BL866,$BL866,$O$2:$O866,$O866,$G$2:$G866,$G866)=1,_xlfn.MAXIFS($BO$2:$BO865,$O$2:$O865,$O866,$G$2:$G865,$G866)+1,_xlfn.MAXIFS($BO$2:$BO865,$O$2:$O865,$O866,$G$2:$G865,$G866))</f>
        <v>3</v>
      </c>
      <c r="BP866">
        <f t="shared" si="197"/>
        <v>2706.8230000000003</v>
      </c>
      <c r="BQ866">
        <f t="shared" si="198"/>
        <v>42.468000000000004</v>
      </c>
      <c r="BR866">
        <f t="shared" si="199"/>
        <v>35.39</v>
      </c>
      <c r="BS866">
        <f t="shared" si="200"/>
        <v>56.624000000000002</v>
      </c>
      <c r="BT866">
        <f t="shared" si="201"/>
        <v>14.156000000000001</v>
      </c>
      <c r="BU866">
        <f t="shared" si="202"/>
        <v>0</v>
      </c>
      <c r="BV866">
        <f t="shared" si="203"/>
        <v>0</v>
      </c>
      <c r="BW866">
        <f t="shared" si="204"/>
        <v>2855.4609999999998</v>
      </c>
      <c r="BX866">
        <f t="shared" si="205"/>
        <v>1355</v>
      </c>
      <c r="BY866" t="str">
        <f t="shared" si="206"/>
        <v>직행2</v>
      </c>
      <c r="BZ866">
        <f t="shared" si="207"/>
        <v>5</v>
      </c>
    </row>
    <row r="867" spans="1:78" x14ac:dyDescent="0.3">
      <c r="A867" s="32">
        <f t="shared" si="194"/>
        <v>45814</v>
      </c>
      <c r="B867" s="1">
        <v>45814.558333333334</v>
      </c>
      <c r="C867" t="s">
        <v>60</v>
      </c>
      <c r="D867" t="s">
        <v>60</v>
      </c>
      <c r="E867" t="s">
        <v>60</v>
      </c>
      <c r="F867" t="s">
        <v>61</v>
      </c>
      <c r="G867" t="s">
        <v>84</v>
      </c>
      <c r="H867" t="s">
        <v>85</v>
      </c>
      <c r="I867" t="s">
        <v>86</v>
      </c>
      <c r="J867" t="s">
        <v>65</v>
      </c>
      <c r="K867" t="s">
        <v>71</v>
      </c>
      <c r="L867">
        <v>14</v>
      </c>
      <c r="M867">
        <v>6</v>
      </c>
      <c r="N867">
        <v>168</v>
      </c>
      <c r="O867">
        <v>1355</v>
      </c>
      <c r="P867" t="s">
        <v>254</v>
      </c>
      <c r="Q867" s="1">
        <v>45786.607561574077</v>
      </c>
      <c r="R867">
        <v>25.751999999999999</v>
      </c>
      <c r="S867">
        <v>7.5140000000000002</v>
      </c>
      <c r="T867">
        <v>3.427</v>
      </c>
      <c r="U867">
        <v>2334</v>
      </c>
      <c r="V867">
        <v>27</v>
      </c>
      <c r="W867">
        <v>381</v>
      </c>
      <c r="X867">
        <v>1073</v>
      </c>
      <c r="Y867">
        <v>0</v>
      </c>
      <c r="Z867">
        <v>2</v>
      </c>
      <c r="AA867">
        <v>0</v>
      </c>
      <c r="AB867">
        <v>0</v>
      </c>
      <c r="AC867">
        <v>104</v>
      </c>
      <c r="AD867">
        <v>39.72</v>
      </c>
      <c r="AE867">
        <v>48.134579000000002</v>
      </c>
      <c r="AF867">
        <v>96.6</v>
      </c>
      <c r="AG867">
        <v>1</v>
      </c>
      <c r="AH867">
        <v>1.2</v>
      </c>
      <c r="AI867">
        <v>0.7</v>
      </c>
      <c r="AJ867">
        <v>0.5</v>
      </c>
      <c r="AK867">
        <v>0</v>
      </c>
      <c r="AL867">
        <v>0</v>
      </c>
      <c r="AM867">
        <v>3.06</v>
      </c>
      <c r="AN867">
        <v>40.262</v>
      </c>
      <c r="AO867">
        <v>1.157</v>
      </c>
      <c r="AP867">
        <v>16.324000000000002</v>
      </c>
      <c r="AQ867">
        <v>0.38800000000000001</v>
      </c>
      <c r="AR867">
        <v>0</v>
      </c>
      <c r="AS867">
        <v>7.766</v>
      </c>
      <c r="AT867">
        <v>37.03</v>
      </c>
      <c r="AU867">
        <v>0.38300000000000001</v>
      </c>
      <c r="AV867">
        <v>0.46</v>
      </c>
      <c r="AW867">
        <v>0.26800000000000002</v>
      </c>
      <c r="AX867">
        <v>0.192</v>
      </c>
      <c r="AY867">
        <v>0</v>
      </c>
      <c r="AZ867">
        <v>0</v>
      </c>
      <c r="BA867">
        <v>248</v>
      </c>
      <c r="BB867">
        <v>0</v>
      </c>
      <c r="BC867" t="s">
        <v>74</v>
      </c>
      <c r="BD867">
        <v>0</v>
      </c>
      <c r="BE867" t="s">
        <v>72</v>
      </c>
      <c r="BF867" t="s">
        <v>69</v>
      </c>
      <c r="BG867">
        <v>1.1200000000000001</v>
      </c>
      <c r="BH867">
        <v>0</v>
      </c>
      <c r="BI867" s="1">
        <v>45822.731017557868</v>
      </c>
      <c r="BJ867">
        <v>3.7</v>
      </c>
      <c r="BK867">
        <v>0.92630000000000001</v>
      </c>
      <c r="BL867" s="36">
        <f>HLOOKUP($A867,차량별코스!$E$1:$AZ$20,_xlfn.XLOOKUP(탕데이터!$I867,차량별코스!$D$2:$D$20,차량별코스!$A$2:$A$20),0)</f>
        <v>5</v>
      </c>
      <c r="BM867">
        <f t="shared" si="195"/>
        <v>3613.9569999999999</v>
      </c>
      <c r="BN867">
        <f t="shared" si="196"/>
        <v>468.97999999999996</v>
      </c>
      <c r="BO867">
        <f>IF(COUNTIFS($BL$2:$BL867,$BL867,$O$2:$O867,$O867,$G$2:$G867,$G867)=1,_xlfn.MAXIFS($BO$2:$BO866,$O$2:$O866,$O867,$G$2:$G866,$G867)+1,_xlfn.MAXIFS($BO$2:$BO866,$O$2:$O866,$O867,$G$2:$G866,$G867))</f>
        <v>3</v>
      </c>
      <c r="BP867">
        <f t="shared" si="197"/>
        <v>1846.6439999999998</v>
      </c>
      <c r="BQ867">
        <f t="shared" si="198"/>
        <v>23.34</v>
      </c>
      <c r="BR867">
        <f t="shared" si="199"/>
        <v>28.007999999999999</v>
      </c>
      <c r="BS867">
        <f t="shared" si="200"/>
        <v>16.337999999999997</v>
      </c>
      <c r="BT867">
        <f t="shared" si="201"/>
        <v>11.67</v>
      </c>
      <c r="BU867">
        <f t="shared" si="202"/>
        <v>0</v>
      </c>
      <c r="BV867">
        <f t="shared" si="203"/>
        <v>0</v>
      </c>
      <c r="BW867">
        <f t="shared" si="204"/>
        <v>1925.9999999999998</v>
      </c>
      <c r="BX867">
        <f t="shared" si="205"/>
        <v>1355</v>
      </c>
      <c r="BY867" t="str">
        <f t="shared" si="206"/>
        <v>직행2</v>
      </c>
      <c r="BZ867">
        <f t="shared" si="207"/>
        <v>5</v>
      </c>
    </row>
    <row r="868" spans="1:78" x14ac:dyDescent="0.3">
      <c r="A868" s="32">
        <f t="shared" si="194"/>
        <v>45814</v>
      </c>
      <c r="B868" s="1">
        <v>45814.592800925922</v>
      </c>
      <c r="C868" t="s">
        <v>60</v>
      </c>
      <c r="D868" t="s">
        <v>60</v>
      </c>
      <c r="E868" t="s">
        <v>60</v>
      </c>
      <c r="F868" t="s">
        <v>61</v>
      </c>
      <c r="G868" t="s">
        <v>84</v>
      </c>
      <c r="H868" t="s">
        <v>85</v>
      </c>
      <c r="I868" t="s">
        <v>86</v>
      </c>
      <c r="J868" t="s">
        <v>65</v>
      </c>
      <c r="K868" t="s">
        <v>71</v>
      </c>
      <c r="L868">
        <v>14</v>
      </c>
      <c r="M868">
        <v>6</v>
      </c>
      <c r="N868">
        <v>168</v>
      </c>
      <c r="O868">
        <v>1355</v>
      </c>
      <c r="P868" t="s">
        <v>254</v>
      </c>
      <c r="Q868" s="1">
        <v>45786.607561574077</v>
      </c>
      <c r="R868">
        <v>41.704000000000001</v>
      </c>
      <c r="S868">
        <v>11.936</v>
      </c>
      <c r="T868">
        <v>3.4940000000000002</v>
      </c>
      <c r="U868">
        <v>3212</v>
      </c>
      <c r="V868">
        <v>57</v>
      </c>
      <c r="W868">
        <v>364</v>
      </c>
      <c r="X868">
        <v>1753</v>
      </c>
      <c r="Y868">
        <v>0</v>
      </c>
      <c r="Z868">
        <v>4</v>
      </c>
      <c r="AA868">
        <v>0</v>
      </c>
      <c r="AB868">
        <v>0</v>
      </c>
      <c r="AC868">
        <v>96</v>
      </c>
      <c r="AD868">
        <v>46.74</v>
      </c>
      <c r="AE868">
        <v>53.792316999999997</v>
      </c>
      <c r="AF868">
        <v>24</v>
      </c>
      <c r="AG868">
        <v>14.6</v>
      </c>
      <c r="AH868">
        <v>24.6</v>
      </c>
      <c r="AI868">
        <v>20.2</v>
      </c>
      <c r="AJ868">
        <v>16.600000000000001</v>
      </c>
      <c r="AK868">
        <v>0</v>
      </c>
      <c r="AL868">
        <v>0</v>
      </c>
      <c r="AM868">
        <v>3.12</v>
      </c>
      <c r="AN868">
        <v>44.787999999999997</v>
      </c>
      <c r="AO868">
        <v>1.7749999999999999</v>
      </c>
      <c r="AP868">
        <v>11.332000000000001</v>
      </c>
      <c r="AQ868">
        <v>0.40799999999999997</v>
      </c>
      <c r="AR868">
        <v>0</v>
      </c>
      <c r="AS868">
        <v>9.5909999999999993</v>
      </c>
      <c r="AT868">
        <v>12.8</v>
      </c>
      <c r="AU868">
        <v>7.7869999999999999</v>
      </c>
      <c r="AV868">
        <v>13.12</v>
      </c>
      <c r="AW868">
        <v>10.773</v>
      </c>
      <c r="AX868">
        <v>8.8529999999999998</v>
      </c>
      <c r="AY868">
        <v>0</v>
      </c>
      <c r="AZ868">
        <v>0</v>
      </c>
      <c r="BA868">
        <v>404</v>
      </c>
      <c r="BB868">
        <v>0</v>
      </c>
      <c r="BC868" t="s">
        <v>74</v>
      </c>
      <c r="BD868">
        <v>0</v>
      </c>
      <c r="BE868" t="s">
        <v>72</v>
      </c>
      <c r="BF868" t="s">
        <v>69</v>
      </c>
      <c r="BG868">
        <v>1.1200000000000001</v>
      </c>
      <c r="BH868">
        <v>0</v>
      </c>
      <c r="BI868" s="1">
        <v>45822.731017557868</v>
      </c>
      <c r="BJ868">
        <v>3.7</v>
      </c>
      <c r="BK868">
        <v>0.94430000000000003</v>
      </c>
      <c r="BL868" s="36">
        <f>HLOOKUP($A868,차량별코스!$E$1:$AZ$20,_xlfn.XLOOKUP(탕데이터!$I868,차량별코스!$D$2:$D$20,차량별코스!$A$2:$A$20),0)</f>
        <v>5</v>
      </c>
      <c r="BM868">
        <f t="shared" si="195"/>
        <v>3613.9569999999999</v>
      </c>
      <c r="BN868">
        <f t="shared" si="196"/>
        <v>468.97999999999996</v>
      </c>
      <c r="BO868">
        <f>IF(COUNTIFS($BL$2:$BL868,$BL868,$O$2:$O868,$O868,$G$2:$G868,$G868)=1,_xlfn.MAXIFS($BO$2:$BO867,$O$2:$O867,$O868,$G$2:$G867,$G868)+1,_xlfn.MAXIFS($BO$2:$BO867,$O$2:$O867,$O868,$G$2:$G867,$G868))</f>
        <v>3</v>
      </c>
      <c r="BP868">
        <f t="shared" si="197"/>
        <v>349.88</v>
      </c>
      <c r="BQ868">
        <f t="shared" si="198"/>
        <v>468.952</v>
      </c>
      <c r="BR868">
        <f t="shared" si="199"/>
        <v>790.15200000000004</v>
      </c>
      <c r="BS868">
        <f t="shared" si="200"/>
        <v>648.82399999999996</v>
      </c>
      <c r="BT868">
        <f t="shared" si="201"/>
        <v>533.19200000000001</v>
      </c>
      <c r="BU868">
        <f t="shared" si="202"/>
        <v>0</v>
      </c>
      <c r="BV868">
        <f t="shared" si="203"/>
        <v>0</v>
      </c>
      <c r="BW868">
        <f t="shared" si="204"/>
        <v>2791</v>
      </c>
      <c r="BX868">
        <f t="shared" si="205"/>
        <v>1355</v>
      </c>
      <c r="BY868" t="str">
        <f t="shared" si="206"/>
        <v>직행2</v>
      </c>
      <c r="BZ868">
        <f t="shared" si="207"/>
        <v>5</v>
      </c>
    </row>
    <row r="869" spans="1:78" x14ac:dyDescent="0.3">
      <c r="A869" s="32">
        <f t="shared" si="194"/>
        <v>45814</v>
      </c>
      <c r="B869" s="1">
        <v>45814.729988425926</v>
      </c>
      <c r="C869" t="s">
        <v>60</v>
      </c>
      <c r="D869" t="s">
        <v>60</v>
      </c>
      <c r="E869" t="s">
        <v>60</v>
      </c>
      <c r="F869" t="s">
        <v>61</v>
      </c>
      <c r="G869" t="s">
        <v>84</v>
      </c>
      <c r="H869" t="s">
        <v>85</v>
      </c>
      <c r="I869" t="s">
        <v>86</v>
      </c>
      <c r="J869" t="s">
        <v>65</v>
      </c>
      <c r="K869" t="s">
        <v>71</v>
      </c>
      <c r="L869">
        <v>14</v>
      </c>
      <c r="M869">
        <v>6</v>
      </c>
      <c r="N869">
        <v>168</v>
      </c>
      <c r="O869">
        <v>1355</v>
      </c>
      <c r="P869" t="s">
        <v>254</v>
      </c>
      <c r="Q869" s="1">
        <v>45786.607561574077</v>
      </c>
      <c r="R869">
        <v>60.347000000000001</v>
      </c>
      <c r="S869">
        <v>19.734000000000002</v>
      </c>
      <c r="T869">
        <v>3.0579999999999998</v>
      </c>
      <c r="U869">
        <v>6283</v>
      </c>
      <c r="V869">
        <v>10</v>
      </c>
      <c r="W869">
        <v>1877</v>
      </c>
      <c r="X869">
        <v>2486</v>
      </c>
      <c r="Y869">
        <v>1</v>
      </c>
      <c r="Z869">
        <v>6</v>
      </c>
      <c r="AA869">
        <v>1</v>
      </c>
      <c r="AB869">
        <v>197</v>
      </c>
      <c r="AC869">
        <v>94</v>
      </c>
      <c r="AD869">
        <v>34.58</v>
      </c>
      <c r="AE869">
        <v>49.419708999999997</v>
      </c>
      <c r="AF869">
        <v>35.6</v>
      </c>
      <c r="AG869">
        <v>19.2</v>
      </c>
      <c r="AH869">
        <v>16.600000000000001</v>
      </c>
      <c r="AI869">
        <v>16.399999999999999</v>
      </c>
      <c r="AJ869">
        <v>12.2</v>
      </c>
      <c r="AK869">
        <v>0</v>
      </c>
      <c r="AL869">
        <v>0</v>
      </c>
      <c r="AM869">
        <v>2.73</v>
      </c>
      <c r="AN869">
        <v>47.311999999999998</v>
      </c>
      <c r="AO869">
        <v>0.159</v>
      </c>
      <c r="AP869">
        <v>29.873999999999999</v>
      </c>
      <c r="AQ869">
        <v>0.39800000000000002</v>
      </c>
      <c r="AR869">
        <v>1.657</v>
      </c>
      <c r="AS869">
        <v>9.9420000000000002</v>
      </c>
      <c r="AT869">
        <v>36.786999999999999</v>
      </c>
      <c r="AU869">
        <v>19.84</v>
      </c>
      <c r="AV869">
        <v>17.152999999999999</v>
      </c>
      <c r="AW869">
        <v>16.946999999999999</v>
      </c>
      <c r="AX869">
        <v>12.606999999999999</v>
      </c>
      <c r="AY869">
        <v>0</v>
      </c>
      <c r="AZ869">
        <v>0</v>
      </c>
      <c r="BA869">
        <v>574</v>
      </c>
      <c r="BB869">
        <v>0</v>
      </c>
      <c r="BC869" t="s">
        <v>74</v>
      </c>
      <c r="BD869">
        <v>0</v>
      </c>
      <c r="BE869" t="s">
        <v>72</v>
      </c>
      <c r="BF869" t="s">
        <v>69</v>
      </c>
      <c r="BG869">
        <v>1.1200000000000001</v>
      </c>
      <c r="BH869">
        <v>0</v>
      </c>
      <c r="BI869" s="1">
        <v>45822.731017557868</v>
      </c>
      <c r="BJ869">
        <v>3.7</v>
      </c>
      <c r="BK869">
        <v>0.82650000000000001</v>
      </c>
      <c r="BL869" s="36">
        <f>HLOOKUP($A869,차량별코스!$E$1:$AZ$20,_xlfn.XLOOKUP(탕데이터!$I869,차량별코스!$D$2:$D$20,차량별코스!$A$2:$A$20),0)</f>
        <v>5</v>
      </c>
      <c r="BM869">
        <f t="shared" si="195"/>
        <v>3613.9569999999999</v>
      </c>
      <c r="BN869">
        <f t="shared" si="196"/>
        <v>468.97999999999996</v>
      </c>
      <c r="BO869">
        <f>IF(COUNTIFS($BL$2:$BL869,$BL869,$O$2:$O869,$O869,$G$2:$G869,$G869)=1,_xlfn.MAXIFS($BO$2:$BO868,$O$2:$O868,$O869,$G$2:$G868,$G869)+1,_xlfn.MAXIFS($BO$2:$BO868,$O$2:$O868,$O869,$G$2:$G868,$G869))</f>
        <v>3</v>
      </c>
      <c r="BP869">
        <f t="shared" si="197"/>
        <v>349.74800000000005</v>
      </c>
      <c r="BQ869">
        <f t="shared" si="198"/>
        <v>1206.336</v>
      </c>
      <c r="BR869">
        <f t="shared" si="199"/>
        <v>1042.9780000000001</v>
      </c>
      <c r="BS869">
        <f t="shared" si="200"/>
        <v>1030.4119999999998</v>
      </c>
      <c r="BT869">
        <f t="shared" si="201"/>
        <v>766.52599999999995</v>
      </c>
      <c r="BU869">
        <f t="shared" si="202"/>
        <v>0</v>
      </c>
      <c r="BV869">
        <f t="shared" si="203"/>
        <v>0</v>
      </c>
      <c r="BW869">
        <f t="shared" si="204"/>
        <v>4396</v>
      </c>
      <c r="BX869">
        <f t="shared" si="205"/>
        <v>1355</v>
      </c>
      <c r="BY869" t="str">
        <f t="shared" si="206"/>
        <v>직행2</v>
      </c>
      <c r="BZ869">
        <f t="shared" si="207"/>
        <v>5</v>
      </c>
    </row>
    <row r="870" spans="1:78" x14ac:dyDescent="0.3">
      <c r="A870" s="32">
        <f t="shared" si="194"/>
        <v>45815</v>
      </c>
      <c r="B870" s="1">
        <v>45815.267511574071</v>
      </c>
      <c r="C870" t="s">
        <v>60</v>
      </c>
      <c r="D870" t="s">
        <v>60</v>
      </c>
      <c r="E870" t="s">
        <v>60</v>
      </c>
      <c r="F870" t="s">
        <v>61</v>
      </c>
      <c r="G870" t="s">
        <v>84</v>
      </c>
      <c r="H870" t="s">
        <v>85</v>
      </c>
      <c r="I870" t="s">
        <v>86</v>
      </c>
      <c r="J870" t="s">
        <v>65</v>
      </c>
      <c r="K870" t="s">
        <v>71</v>
      </c>
      <c r="L870">
        <v>14</v>
      </c>
      <c r="M870">
        <v>6</v>
      </c>
      <c r="N870">
        <v>168</v>
      </c>
      <c r="O870">
        <v>1355</v>
      </c>
      <c r="P870" t="s">
        <v>254</v>
      </c>
      <c r="Q870" s="1">
        <v>45786.607561574077</v>
      </c>
      <c r="R870">
        <v>50.246000000000002</v>
      </c>
      <c r="S870">
        <v>13.846</v>
      </c>
      <c r="T870">
        <v>3.629</v>
      </c>
      <c r="U870">
        <v>4412</v>
      </c>
      <c r="V870">
        <v>288</v>
      </c>
      <c r="W870">
        <v>566</v>
      </c>
      <c r="X870">
        <v>2257</v>
      </c>
      <c r="Y870">
        <v>1</v>
      </c>
      <c r="Z870">
        <v>6</v>
      </c>
      <c r="AA870">
        <v>0</v>
      </c>
      <c r="AB870">
        <v>0</v>
      </c>
      <c r="AC870">
        <v>93</v>
      </c>
      <c r="AD870">
        <v>41</v>
      </c>
      <c r="AE870">
        <v>50.83914</v>
      </c>
      <c r="AF870">
        <v>92.4</v>
      </c>
      <c r="AG870">
        <v>1.8</v>
      </c>
      <c r="AH870">
        <v>2.9</v>
      </c>
      <c r="AI870">
        <v>2.1</v>
      </c>
      <c r="AJ870">
        <v>0.7</v>
      </c>
      <c r="AK870">
        <v>0</v>
      </c>
      <c r="AL870">
        <v>0</v>
      </c>
      <c r="AM870">
        <v>3.24</v>
      </c>
      <c r="AN870">
        <v>40.121000000000002</v>
      </c>
      <c r="AO870">
        <v>6.5279999999999996</v>
      </c>
      <c r="AP870">
        <v>12.829000000000001</v>
      </c>
      <c r="AQ870">
        <v>0.438</v>
      </c>
      <c r="AR870">
        <v>1.99</v>
      </c>
      <c r="AS870">
        <v>11.941000000000001</v>
      </c>
      <c r="AT870">
        <v>67.760000000000005</v>
      </c>
      <c r="AU870">
        <v>1.32</v>
      </c>
      <c r="AV870">
        <v>2.1269999999999998</v>
      </c>
      <c r="AW870">
        <v>1.54</v>
      </c>
      <c r="AX870">
        <v>0.51300000000000001</v>
      </c>
      <c r="AY870">
        <v>0</v>
      </c>
      <c r="AZ870">
        <v>0</v>
      </c>
      <c r="BA870">
        <v>501</v>
      </c>
      <c r="BB870">
        <v>0</v>
      </c>
      <c r="BC870" t="s">
        <v>74</v>
      </c>
      <c r="BD870">
        <v>0</v>
      </c>
      <c r="BE870" t="s">
        <v>72</v>
      </c>
      <c r="BF870" t="s">
        <v>69</v>
      </c>
      <c r="BG870">
        <v>1.1200000000000001</v>
      </c>
      <c r="BH870">
        <v>0</v>
      </c>
      <c r="BI870" s="1">
        <v>45822.731017557868</v>
      </c>
      <c r="BJ870">
        <v>3.7</v>
      </c>
      <c r="BK870">
        <v>0.98080000000000001</v>
      </c>
      <c r="BL870" s="36">
        <f>HLOOKUP($A870,차량별코스!$E$1:$AZ$20,_xlfn.XLOOKUP(탕데이터!$I870,차량별코스!$D$2:$D$20,차량별코스!$A$2:$A$20),0)</f>
        <v>6</v>
      </c>
      <c r="BM870">
        <f t="shared" si="195"/>
        <v>3613.9569999999999</v>
      </c>
      <c r="BN870">
        <f t="shared" si="196"/>
        <v>353.15899999999999</v>
      </c>
      <c r="BO870">
        <f>IF(COUNTIFS($BL$2:$BL870,$BL870,$O$2:$O870,$O870,$G$2:$G870,$G870)=1,_xlfn.MAXIFS($BO$2:$BO869,$O$2:$O869,$O870,$G$2:$G869,$G870)+1,_xlfn.MAXIFS($BO$2:$BO869,$O$2:$O869,$O870,$G$2:$G869,$G870))</f>
        <v>4</v>
      </c>
      <c r="BP870">
        <f t="shared" si="197"/>
        <v>3222.6880000000001</v>
      </c>
      <c r="BQ870">
        <f t="shared" si="198"/>
        <v>79.416000000000011</v>
      </c>
      <c r="BR870">
        <f t="shared" si="199"/>
        <v>127.94799999999999</v>
      </c>
      <c r="BS870">
        <f t="shared" si="200"/>
        <v>92.652000000000001</v>
      </c>
      <c r="BT870">
        <f t="shared" si="201"/>
        <v>30.883999999999997</v>
      </c>
      <c r="BU870">
        <f t="shared" si="202"/>
        <v>0</v>
      </c>
      <c r="BV870">
        <f t="shared" si="203"/>
        <v>0</v>
      </c>
      <c r="BW870">
        <f t="shared" si="204"/>
        <v>3553.5880000000002</v>
      </c>
      <c r="BX870">
        <f t="shared" si="205"/>
        <v>1355</v>
      </c>
      <c r="BY870" t="str">
        <f t="shared" si="206"/>
        <v>직행2</v>
      </c>
      <c r="BZ870">
        <f t="shared" si="207"/>
        <v>6</v>
      </c>
    </row>
    <row r="871" spans="1:78" x14ac:dyDescent="0.3">
      <c r="A871" s="32">
        <f t="shared" ref="A871:A934" si="208">DATE(YEAR(B871),MONTH(B871),DAY(B871))</f>
        <v>45815</v>
      </c>
      <c r="B871" s="1">
        <v>45815.322210648148</v>
      </c>
      <c r="C871" t="s">
        <v>60</v>
      </c>
      <c r="D871" t="s">
        <v>60</v>
      </c>
      <c r="E871" t="s">
        <v>60</v>
      </c>
      <c r="F871" t="s">
        <v>61</v>
      </c>
      <c r="G871" t="s">
        <v>84</v>
      </c>
      <c r="H871" t="s">
        <v>85</v>
      </c>
      <c r="I871" t="s">
        <v>86</v>
      </c>
      <c r="J871" t="s">
        <v>65</v>
      </c>
      <c r="K871" t="s">
        <v>71</v>
      </c>
      <c r="L871">
        <v>14</v>
      </c>
      <c r="M871">
        <v>6</v>
      </c>
      <c r="N871">
        <v>168</v>
      </c>
      <c r="O871">
        <v>1355</v>
      </c>
      <c r="P871" t="s">
        <v>254</v>
      </c>
      <c r="Q871" s="1">
        <v>45786.607561574077</v>
      </c>
      <c r="R871">
        <v>17.341999999999999</v>
      </c>
      <c r="S871">
        <v>5.5910000000000002</v>
      </c>
      <c r="T871">
        <v>3.1019999999999999</v>
      </c>
      <c r="U871">
        <v>1877</v>
      </c>
      <c r="V871">
        <v>42</v>
      </c>
      <c r="W871">
        <v>464</v>
      </c>
      <c r="X871">
        <v>794</v>
      </c>
      <c r="Y871">
        <v>0</v>
      </c>
      <c r="Z871">
        <v>5</v>
      </c>
      <c r="AA871">
        <v>0</v>
      </c>
      <c r="AB871">
        <v>0</v>
      </c>
      <c r="AC871">
        <v>97</v>
      </c>
      <c r="AD871">
        <v>33.26</v>
      </c>
      <c r="AE871">
        <v>45.536900000000003</v>
      </c>
      <c r="AF871">
        <v>86.5</v>
      </c>
      <c r="AG871">
        <v>3.7</v>
      </c>
      <c r="AH871">
        <v>4.7</v>
      </c>
      <c r="AI871">
        <v>3.1</v>
      </c>
      <c r="AJ871">
        <v>2.1</v>
      </c>
      <c r="AK871">
        <v>0</v>
      </c>
      <c r="AL871">
        <v>0</v>
      </c>
      <c r="AM871">
        <v>2.77</v>
      </c>
      <c r="AN871">
        <v>42.286000000000001</v>
      </c>
      <c r="AO871">
        <v>2.2370000000000001</v>
      </c>
      <c r="AP871">
        <v>24.72</v>
      </c>
      <c r="AQ871">
        <v>0.40400000000000003</v>
      </c>
      <c r="AR871">
        <v>0</v>
      </c>
      <c r="AS871">
        <v>28.832000000000001</v>
      </c>
      <c r="AT871">
        <v>25.95</v>
      </c>
      <c r="AU871">
        <v>1.1100000000000001</v>
      </c>
      <c r="AV871">
        <v>1.41</v>
      </c>
      <c r="AW871">
        <v>0.93</v>
      </c>
      <c r="AX871">
        <v>0.63</v>
      </c>
      <c r="AY871">
        <v>0</v>
      </c>
      <c r="AZ871">
        <v>0</v>
      </c>
      <c r="BA871">
        <v>163</v>
      </c>
      <c r="BB871">
        <v>0</v>
      </c>
      <c r="BC871" t="s">
        <v>74</v>
      </c>
      <c r="BD871">
        <v>0</v>
      </c>
      <c r="BE871" t="s">
        <v>72</v>
      </c>
      <c r="BF871" t="s">
        <v>69</v>
      </c>
      <c r="BG871">
        <v>1.1200000000000001</v>
      </c>
      <c r="BH871">
        <v>0</v>
      </c>
      <c r="BI871" s="1">
        <v>45822.731017557868</v>
      </c>
      <c r="BJ871">
        <v>3.7</v>
      </c>
      <c r="BK871">
        <v>0.83830000000000005</v>
      </c>
      <c r="BL871" s="36">
        <f>HLOOKUP($A871,차량별코스!$E$1:$AZ$20,_xlfn.XLOOKUP(탕데이터!$I871,차량별코스!$D$2:$D$20,차량별코스!$A$2:$A$20),0)</f>
        <v>6</v>
      </c>
      <c r="BM871">
        <f t="shared" si="195"/>
        <v>3613.9569999999999</v>
      </c>
      <c r="BN871">
        <f t="shared" si="196"/>
        <v>353.15899999999999</v>
      </c>
      <c r="BO871">
        <f>IF(COUNTIFS($BL$2:$BL871,$BL871,$O$2:$O871,$O871,$G$2:$G871,$G871)=1,_xlfn.MAXIFS($BO$2:$BO870,$O$2:$O870,$O871,$G$2:$G870,$G871)+1,_xlfn.MAXIFS($BO$2:$BO870,$O$2:$O870,$O871,$G$2:$G870,$G871))</f>
        <v>4</v>
      </c>
      <c r="BP871">
        <f t="shared" si="197"/>
        <v>1117.605</v>
      </c>
      <c r="BQ871">
        <f t="shared" si="198"/>
        <v>69.449000000000012</v>
      </c>
      <c r="BR871">
        <f t="shared" si="199"/>
        <v>88.218999999999994</v>
      </c>
      <c r="BS871">
        <f t="shared" si="200"/>
        <v>58.186999999999998</v>
      </c>
      <c r="BT871">
        <f t="shared" si="201"/>
        <v>39.417000000000002</v>
      </c>
      <c r="BU871">
        <f t="shared" si="202"/>
        <v>0</v>
      </c>
      <c r="BV871">
        <f t="shared" si="203"/>
        <v>0</v>
      </c>
      <c r="BW871">
        <f t="shared" si="204"/>
        <v>1372.877</v>
      </c>
      <c r="BX871">
        <f t="shared" si="205"/>
        <v>1355</v>
      </c>
      <c r="BY871" t="str">
        <f t="shared" si="206"/>
        <v>직행2</v>
      </c>
      <c r="BZ871">
        <f t="shared" si="207"/>
        <v>6</v>
      </c>
    </row>
    <row r="872" spans="1:78" x14ac:dyDescent="0.3">
      <c r="A872" s="32">
        <f t="shared" si="208"/>
        <v>45815</v>
      </c>
      <c r="B872" s="1">
        <v>45815.473483796297</v>
      </c>
      <c r="C872" t="s">
        <v>60</v>
      </c>
      <c r="D872" t="s">
        <v>60</v>
      </c>
      <c r="E872" t="s">
        <v>60</v>
      </c>
      <c r="F872" t="s">
        <v>61</v>
      </c>
      <c r="G872" t="s">
        <v>84</v>
      </c>
      <c r="H872" t="s">
        <v>85</v>
      </c>
      <c r="I872" t="s">
        <v>86</v>
      </c>
      <c r="J872" t="s">
        <v>65</v>
      </c>
      <c r="K872" t="s">
        <v>71</v>
      </c>
      <c r="L872">
        <v>14</v>
      </c>
      <c r="M872">
        <v>6</v>
      </c>
      <c r="N872">
        <v>168</v>
      </c>
      <c r="O872">
        <v>1355</v>
      </c>
      <c r="P872" t="s">
        <v>254</v>
      </c>
      <c r="Q872" s="1">
        <v>45786.607561574077</v>
      </c>
      <c r="R872">
        <v>99.046999999999997</v>
      </c>
      <c r="S872">
        <v>31.245000000000001</v>
      </c>
      <c r="T872">
        <v>3.17</v>
      </c>
      <c r="U872">
        <v>8400</v>
      </c>
      <c r="V872">
        <v>20</v>
      </c>
      <c r="W872">
        <v>2071</v>
      </c>
      <c r="X872">
        <v>3891</v>
      </c>
      <c r="Y872">
        <v>2</v>
      </c>
      <c r="Z872">
        <v>23</v>
      </c>
      <c r="AA872">
        <v>1</v>
      </c>
      <c r="AB872">
        <v>159</v>
      </c>
      <c r="AC872">
        <v>98</v>
      </c>
      <c r="AD872">
        <v>42.45</v>
      </c>
      <c r="AE872">
        <v>56.517513999999998</v>
      </c>
      <c r="AF872">
        <v>78.400000000000006</v>
      </c>
      <c r="AG872">
        <v>3.7</v>
      </c>
      <c r="AH872">
        <v>5.0999999999999996</v>
      </c>
      <c r="AI872">
        <v>8.1999999999999993</v>
      </c>
      <c r="AJ872">
        <v>4.7</v>
      </c>
      <c r="AK872">
        <v>0</v>
      </c>
      <c r="AL872">
        <v>0</v>
      </c>
      <c r="AM872">
        <v>2.83</v>
      </c>
      <c r="AN872">
        <v>52.914000000000001</v>
      </c>
      <c r="AO872">
        <v>0.23799999999999999</v>
      </c>
      <c r="AP872">
        <v>24.655000000000001</v>
      </c>
      <c r="AQ872">
        <v>0.38400000000000001</v>
      </c>
      <c r="AR872">
        <v>2.0190000000000001</v>
      </c>
      <c r="AS872">
        <v>23.221</v>
      </c>
      <c r="AT872">
        <v>109.76</v>
      </c>
      <c r="AU872">
        <v>5.18</v>
      </c>
      <c r="AV872">
        <v>7.14</v>
      </c>
      <c r="AW872">
        <v>11.48</v>
      </c>
      <c r="AX872">
        <v>6.58</v>
      </c>
      <c r="AY872">
        <v>0</v>
      </c>
      <c r="AZ872">
        <v>0</v>
      </c>
      <c r="BA872">
        <v>951</v>
      </c>
      <c r="BB872">
        <v>0</v>
      </c>
      <c r="BC872" t="s">
        <v>74</v>
      </c>
      <c r="BD872">
        <v>0</v>
      </c>
      <c r="BE872" t="s">
        <v>72</v>
      </c>
      <c r="BF872" t="s">
        <v>69</v>
      </c>
      <c r="BG872">
        <v>1.1200000000000001</v>
      </c>
      <c r="BH872">
        <v>0</v>
      </c>
      <c r="BI872" s="1">
        <v>45822.731017557868</v>
      </c>
      <c r="BJ872">
        <v>3.7</v>
      </c>
      <c r="BK872">
        <v>0.85680000000000001</v>
      </c>
      <c r="BL872" s="36">
        <f>HLOOKUP($A872,차량별코스!$E$1:$AZ$20,_xlfn.XLOOKUP(탕데이터!$I872,차량별코스!$D$2:$D$20,차량별코스!$A$2:$A$20),0)</f>
        <v>6</v>
      </c>
      <c r="BM872">
        <f t="shared" si="195"/>
        <v>3613.9569999999999</v>
      </c>
      <c r="BN872">
        <f t="shared" si="196"/>
        <v>353.15899999999999</v>
      </c>
      <c r="BO872">
        <f>IF(COUNTIFS($BL$2:$BL872,$BL872,$O$2:$O872,$O872,$G$2:$G872,$G872)=1,_xlfn.MAXIFS($BO$2:$BO871,$O$2:$O871,$O872,$G$2:$G871,$G872)+1,_xlfn.MAXIFS($BO$2:$BO871,$O$2:$O871,$O872,$G$2:$G871,$G872))</f>
        <v>4</v>
      </c>
      <c r="BP872">
        <f t="shared" si="197"/>
        <v>4494.6000000000004</v>
      </c>
      <c r="BQ872">
        <f t="shared" si="198"/>
        <v>310.80000000000007</v>
      </c>
      <c r="BR872">
        <f t="shared" si="199"/>
        <v>428.4</v>
      </c>
      <c r="BS872">
        <f t="shared" si="200"/>
        <v>688.8</v>
      </c>
      <c r="BT872">
        <f t="shared" si="201"/>
        <v>394.8</v>
      </c>
      <c r="BU872">
        <f t="shared" si="202"/>
        <v>0</v>
      </c>
      <c r="BV872">
        <f t="shared" si="203"/>
        <v>0</v>
      </c>
      <c r="BW872">
        <f t="shared" si="204"/>
        <v>6317.4000000000005</v>
      </c>
      <c r="BX872">
        <f t="shared" si="205"/>
        <v>1355</v>
      </c>
      <c r="BY872" t="str">
        <f t="shared" si="206"/>
        <v>직행2</v>
      </c>
      <c r="BZ872">
        <f t="shared" si="207"/>
        <v>6</v>
      </c>
    </row>
    <row r="873" spans="1:78" x14ac:dyDescent="0.3">
      <c r="A873" s="32">
        <f t="shared" si="208"/>
        <v>45815</v>
      </c>
      <c r="B873" s="1">
        <v>45815.693969907406</v>
      </c>
      <c r="C873" t="s">
        <v>60</v>
      </c>
      <c r="D873" t="s">
        <v>60</v>
      </c>
      <c r="E873" t="s">
        <v>60</v>
      </c>
      <c r="F873" t="s">
        <v>61</v>
      </c>
      <c r="G873" t="s">
        <v>84</v>
      </c>
      <c r="H873" t="s">
        <v>85</v>
      </c>
      <c r="I873" t="s">
        <v>86</v>
      </c>
      <c r="J873" t="s">
        <v>65</v>
      </c>
      <c r="K873" t="s">
        <v>71</v>
      </c>
      <c r="L873">
        <v>14</v>
      </c>
      <c r="M873">
        <v>6</v>
      </c>
      <c r="N873">
        <v>168</v>
      </c>
      <c r="O873">
        <v>1355</v>
      </c>
      <c r="P873" t="s">
        <v>254</v>
      </c>
      <c r="Q873" s="1">
        <v>45786.607561574077</v>
      </c>
      <c r="R873">
        <v>17.515999999999998</v>
      </c>
      <c r="S873">
        <v>5.1280000000000001</v>
      </c>
      <c r="T873">
        <v>3.4159999999999999</v>
      </c>
      <c r="U873">
        <v>1878</v>
      </c>
      <c r="V873">
        <v>38</v>
      </c>
      <c r="W873">
        <v>549</v>
      </c>
      <c r="X873">
        <v>734</v>
      </c>
      <c r="Y873">
        <v>1</v>
      </c>
      <c r="Z873">
        <v>1</v>
      </c>
      <c r="AA873">
        <v>0</v>
      </c>
      <c r="AB873">
        <v>0</v>
      </c>
      <c r="AC873">
        <v>84</v>
      </c>
      <c r="AD873">
        <v>33.58</v>
      </c>
      <c r="AE873">
        <v>48.844011999999999</v>
      </c>
      <c r="AF873">
        <v>94.2</v>
      </c>
      <c r="AG873">
        <v>1.1000000000000001</v>
      </c>
      <c r="AH873">
        <v>1.4</v>
      </c>
      <c r="AI873">
        <v>3</v>
      </c>
      <c r="AJ873">
        <v>0.2</v>
      </c>
      <c r="AK873">
        <v>0</v>
      </c>
      <c r="AL873">
        <v>0</v>
      </c>
      <c r="AM873">
        <v>3.05</v>
      </c>
      <c r="AN873">
        <v>41.005000000000003</v>
      </c>
      <c r="AO873">
        <v>2.0230000000000001</v>
      </c>
      <c r="AP873">
        <v>29.233000000000001</v>
      </c>
      <c r="AQ873">
        <v>0.4</v>
      </c>
      <c r="AR873">
        <v>5.7089999999999996</v>
      </c>
      <c r="AS873">
        <v>5.7089999999999996</v>
      </c>
      <c r="AT873">
        <v>28.26</v>
      </c>
      <c r="AU873">
        <v>0.33</v>
      </c>
      <c r="AV873">
        <v>0.42</v>
      </c>
      <c r="AW873">
        <v>0.9</v>
      </c>
      <c r="AX873">
        <v>0.06</v>
      </c>
      <c r="AY873">
        <v>0</v>
      </c>
      <c r="AZ873">
        <v>0</v>
      </c>
      <c r="BA873">
        <v>174</v>
      </c>
      <c r="BB873">
        <v>0</v>
      </c>
      <c r="BC873" t="s">
        <v>74</v>
      </c>
      <c r="BD873">
        <v>0</v>
      </c>
      <c r="BE873" t="s">
        <v>72</v>
      </c>
      <c r="BF873" t="s">
        <v>69</v>
      </c>
      <c r="BG873">
        <v>1.1200000000000001</v>
      </c>
      <c r="BH873">
        <v>0</v>
      </c>
      <c r="BI873" s="1">
        <v>45822.731017557868</v>
      </c>
      <c r="BJ873">
        <v>3.7</v>
      </c>
      <c r="BK873">
        <v>0.92320000000000002</v>
      </c>
      <c r="BL873" s="36">
        <f>HLOOKUP($A873,차량별코스!$E$1:$AZ$20,_xlfn.XLOOKUP(탕데이터!$I873,차량별코스!$D$2:$D$20,차량별코스!$A$2:$A$20),0)</f>
        <v>6</v>
      </c>
      <c r="BM873">
        <f t="shared" si="195"/>
        <v>3613.9569999999999</v>
      </c>
      <c r="BN873">
        <f t="shared" si="196"/>
        <v>353.15899999999999</v>
      </c>
      <c r="BO873">
        <f>IF(COUNTIFS($BL$2:$BL873,$BL873,$O$2:$O873,$O873,$G$2:$G873,$G873)=1,_xlfn.MAXIFS($BO$2:$BO872,$O$2:$O872,$O873,$G$2:$G872,$G873)+1,_xlfn.MAXIFS($BO$2:$BO872,$O$2:$O872,$O873,$G$2:$G872,$G873))</f>
        <v>4</v>
      </c>
      <c r="BP873">
        <f t="shared" si="197"/>
        <v>1182.076</v>
      </c>
      <c r="BQ873">
        <f t="shared" si="198"/>
        <v>20.658000000000001</v>
      </c>
      <c r="BR873">
        <f t="shared" si="199"/>
        <v>26.291999999999998</v>
      </c>
      <c r="BS873">
        <f t="shared" si="200"/>
        <v>56.339999999999996</v>
      </c>
      <c r="BT873">
        <f t="shared" si="201"/>
        <v>3.7560000000000002</v>
      </c>
      <c r="BU873">
        <f t="shared" si="202"/>
        <v>0</v>
      </c>
      <c r="BV873">
        <f t="shared" si="203"/>
        <v>0</v>
      </c>
      <c r="BW873">
        <f t="shared" si="204"/>
        <v>1289.1219999999998</v>
      </c>
      <c r="BX873">
        <f t="shared" si="205"/>
        <v>1355</v>
      </c>
      <c r="BY873" t="str">
        <f t="shared" si="206"/>
        <v>직행2</v>
      </c>
      <c r="BZ873">
        <f t="shared" si="207"/>
        <v>6</v>
      </c>
    </row>
    <row r="874" spans="1:78" x14ac:dyDescent="0.3">
      <c r="A874" s="32">
        <f t="shared" si="208"/>
        <v>45815</v>
      </c>
      <c r="B874" s="1">
        <v>45815.721087962964</v>
      </c>
      <c r="C874" t="s">
        <v>60</v>
      </c>
      <c r="D874" t="s">
        <v>60</v>
      </c>
      <c r="E874" t="s">
        <v>60</v>
      </c>
      <c r="F874" t="s">
        <v>61</v>
      </c>
      <c r="G874" t="s">
        <v>84</v>
      </c>
      <c r="H874" t="s">
        <v>85</v>
      </c>
      <c r="I874" t="s">
        <v>86</v>
      </c>
      <c r="J874" t="s">
        <v>65</v>
      </c>
      <c r="K874" t="s">
        <v>71</v>
      </c>
      <c r="L874">
        <v>14</v>
      </c>
      <c r="M874">
        <v>6</v>
      </c>
      <c r="N874">
        <v>168</v>
      </c>
      <c r="O874">
        <v>1355</v>
      </c>
      <c r="P874" t="s">
        <v>254</v>
      </c>
      <c r="Q874" s="1">
        <v>45786.607561574077</v>
      </c>
      <c r="R874">
        <v>40.844999999999999</v>
      </c>
      <c r="S874">
        <v>11.577</v>
      </c>
      <c r="T874">
        <v>3.528</v>
      </c>
      <c r="U874">
        <v>3412</v>
      </c>
      <c r="V874">
        <v>83</v>
      </c>
      <c r="W874">
        <v>431</v>
      </c>
      <c r="X874">
        <v>1764</v>
      </c>
      <c r="Y874">
        <v>0</v>
      </c>
      <c r="Z874">
        <v>3</v>
      </c>
      <c r="AA874">
        <v>0</v>
      </c>
      <c r="AB874">
        <v>0</v>
      </c>
      <c r="AC874">
        <v>102</v>
      </c>
      <c r="AD874">
        <v>43.1</v>
      </c>
      <c r="AE874">
        <v>50.739130000000003</v>
      </c>
      <c r="AF874">
        <v>87.4</v>
      </c>
      <c r="AG874">
        <v>3.8</v>
      </c>
      <c r="AH874">
        <v>2.8</v>
      </c>
      <c r="AI874">
        <v>4.9000000000000004</v>
      </c>
      <c r="AJ874">
        <v>1</v>
      </c>
      <c r="AK874">
        <v>0</v>
      </c>
      <c r="AL874">
        <v>0</v>
      </c>
      <c r="AM874">
        <v>3.15</v>
      </c>
      <c r="AN874">
        <v>41.271999999999998</v>
      </c>
      <c r="AO874">
        <v>2.4329999999999998</v>
      </c>
      <c r="AP874">
        <v>12.632</v>
      </c>
      <c r="AQ874">
        <v>0.41599999999999998</v>
      </c>
      <c r="AR874">
        <v>0</v>
      </c>
      <c r="AS874">
        <v>7.3449999999999998</v>
      </c>
      <c r="AT874">
        <v>49.527000000000001</v>
      </c>
      <c r="AU874">
        <v>2.153</v>
      </c>
      <c r="AV874">
        <v>1.587</v>
      </c>
      <c r="AW874">
        <v>2.7770000000000001</v>
      </c>
      <c r="AX874">
        <v>0.56699999999999995</v>
      </c>
      <c r="AY874">
        <v>0</v>
      </c>
      <c r="AZ874">
        <v>0</v>
      </c>
      <c r="BA874">
        <v>400</v>
      </c>
      <c r="BB874">
        <v>0</v>
      </c>
      <c r="BC874" t="s">
        <v>74</v>
      </c>
      <c r="BD874">
        <v>0</v>
      </c>
      <c r="BE874" t="s">
        <v>72</v>
      </c>
      <c r="BF874" t="s">
        <v>69</v>
      </c>
      <c r="BG874">
        <v>1.1200000000000001</v>
      </c>
      <c r="BH874">
        <v>0</v>
      </c>
      <c r="BI874" s="1">
        <v>45822.731017557868</v>
      </c>
      <c r="BJ874">
        <v>3.7</v>
      </c>
      <c r="BK874">
        <v>0.95350000000000001</v>
      </c>
      <c r="BL874" s="36">
        <f>HLOOKUP($A874,차량별코스!$E$1:$AZ$20,_xlfn.XLOOKUP(탕데이터!$I874,차량별코스!$D$2:$D$20,차량별코스!$A$2:$A$20),0)</f>
        <v>6</v>
      </c>
      <c r="BM874">
        <f t="shared" si="195"/>
        <v>3613.9569999999999</v>
      </c>
      <c r="BN874">
        <f t="shared" si="196"/>
        <v>353.15899999999999</v>
      </c>
      <c r="BO874">
        <f>IF(COUNTIFS($BL$2:$BL874,$BL874,$O$2:$O874,$O874,$G$2:$G874,$G874)=1,_xlfn.MAXIFS($BO$2:$BO873,$O$2:$O873,$O874,$G$2:$G873,$G874)+1,_xlfn.MAXIFS($BO$2:$BO873,$O$2:$O873,$O874,$G$2:$G873,$G874))</f>
        <v>4</v>
      </c>
      <c r="BP874">
        <f t="shared" si="197"/>
        <v>2468.0880000000002</v>
      </c>
      <c r="BQ874">
        <f t="shared" si="198"/>
        <v>129.65600000000001</v>
      </c>
      <c r="BR874">
        <f t="shared" si="199"/>
        <v>95.535999999999987</v>
      </c>
      <c r="BS874">
        <f t="shared" si="200"/>
        <v>167.18800000000002</v>
      </c>
      <c r="BT874">
        <f t="shared" si="201"/>
        <v>34.119999999999997</v>
      </c>
      <c r="BU874">
        <f t="shared" si="202"/>
        <v>0</v>
      </c>
      <c r="BV874">
        <f t="shared" si="203"/>
        <v>0</v>
      </c>
      <c r="BW874">
        <f t="shared" si="204"/>
        <v>2894.5880000000002</v>
      </c>
      <c r="BX874">
        <f t="shared" si="205"/>
        <v>1355</v>
      </c>
      <c r="BY874" t="str">
        <f t="shared" si="206"/>
        <v>직행2</v>
      </c>
      <c r="BZ874">
        <f t="shared" si="207"/>
        <v>6</v>
      </c>
    </row>
    <row r="875" spans="1:78" x14ac:dyDescent="0.3">
      <c r="A875" s="32">
        <f t="shared" si="208"/>
        <v>45815</v>
      </c>
      <c r="B875" s="1">
        <v>45815.766134259262</v>
      </c>
      <c r="C875" t="s">
        <v>60</v>
      </c>
      <c r="D875" t="s">
        <v>60</v>
      </c>
      <c r="E875" t="s">
        <v>60</v>
      </c>
      <c r="F875" t="s">
        <v>61</v>
      </c>
      <c r="G875" t="s">
        <v>84</v>
      </c>
      <c r="H875" t="s">
        <v>85</v>
      </c>
      <c r="I875" t="s">
        <v>86</v>
      </c>
      <c r="J875" t="s">
        <v>65</v>
      </c>
      <c r="K875" t="s">
        <v>71</v>
      </c>
      <c r="L875">
        <v>14</v>
      </c>
      <c r="M875">
        <v>6</v>
      </c>
      <c r="N875">
        <v>168</v>
      </c>
      <c r="O875">
        <v>1355</v>
      </c>
      <c r="P875" t="s">
        <v>254</v>
      </c>
      <c r="Q875" s="1">
        <v>45786.607561574077</v>
      </c>
      <c r="R875">
        <v>20.004999999999999</v>
      </c>
      <c r="S875">
        <v>5.5650000000000004</v>
      </c>
      <c r="T875">
        <v>3.5950000000000002</v>
      </c>
      <c r="U875">
        <v>1770</v>
      </c>
      <c r="V875">
        <v>79</v>
      </c>
      <c r="W875">
        <v>284</v>
      </c>
      <c r="X875">
        <v>856</v>
      </c>
      <c r="Y875">
        <v>0</v>
      </c>
      <c r="Z875">
        <v>0</v>
      </c>
      <c r="AA875">
        <v>0</v>
      </c>
      <c r="AB875">
        <v>0</v>
      </c>
      <c r="AC875">
        <v>88</v>
      </c>
      <c r="AD875">
        <v>40.69</v>
      </c>
      <c r="AE875">
        <v>51.185412999999997</v>
      </c>
      <c r="AF875">
        <v>88</v>
      </c>
      <c r="AG875">
        <v>2.2999999999999998</v>
      </c>
      <c r="AH875">
        <v>3.7</v>
      </c>
      <c r="AI875">
        <v>5.8</v>
      </c>
      <c r="AJ875">
        <v>0.2</v>
      </c>
      <c r="AK875">
        <v>0</v>
      </c>
      <c r="AL875">
        <v>0</v>
      </c>
      <c r="AM875">
        <v>3.21</v>
      </c>
      <c r="AN875">
        <v>40.804000000000002</v>
      </c>
      <c r="AO875">
        <v>4.4630000000000001</v>
      </c>
      <c r="AP875">
        <v>16.045000000000002</v>
      </c>
      <c r="AQ875">
        <v>0.4</v>
      </c>
      <c r="AR875">
        <v>0</v>
      </c>
      <c r="AS875">
        <v>0</v>
      </c>
      <c r="AT875">
        <v>24.933</v>
      </c>
      <c r="AU875">
        <v>0.65200000000000002</v>
      </c>
      <c r="AV875">
        <v>1.048</v>
      </c>
      <c r="AW875">
        <v>1.643</v>
      </c>
      <c r="AX875">
        <v>5.7000000000000002E-2</v>
      </c>
      <c r="AY875">
        <v>0</v>
      </c>
      <c r="AZ875">
        <v>0</v>
      </c>
      <c r="BA875">
        <v>191</v>
      </c>
      <c r="BB875">
        <v>0</v>
      </c>
      <c r="BC875" t="s">
        <v>74</v>
      </c>
      <c r="BD875">
        <v>0</v>
      </c>
      <c r="BE875" t="s">
        <v>72</v>
      </c>
      <c r="BF875" t="s">
        <v>69</v>
      </c>
      <c r="BG875">
        <v>1.1200000000000001</v>
      </c>
      <c r="BH875">
        <v>0</v>
      </c>
      <c r="BI875" s="1">
        <v>45822.731017557868</v>
      </c>
      <c r="BJ875">
        <v>3.7</v>
      </c>
      <c r="BK875">
        <v>0.97160000000000002</v>
      </c>
      <c r="BL875" s="36">
        <f>HLOOKUP($A875,차량별코스!$E$1:$AZ$20,_xlfn.XLOOKUP(탕데이터!$I875,차량별코스!$D$2:$D$20,차량별코스!$A$2:$A$20),0)</f>
        <v>6</v>
      </c>
      <c r="BM875">
        <f t="shared" si="195"/>
        <v>3613.9569999999999</v>
      </c>
      <c r="BN875">
        <f t="shared" si="196"/>
        <v>353.15899999999999</v>
      </c>
      <c r="BO875">
        <f>IF(COUNTIFS($BL$2:$BL875,$BL875,$O$2:$O875,$O875,$G$2:$G875,$G875)=1,_xlfn.MAXIFS($BO$2:$BO874,$O$2:$O874,$O875,$G$2:$G874,$G875)+1,_xlfn.MAXIFS($BO$2:$BO874,$O$2:$O874,$O875,$G$2:$G874,$G875))</f>
        <v>4</v>
      </c>
      <c r="BP875">
        <f t="shared" si="197"/>
        <v>1194.5999999999999</v>
      </c>
      <c r="BQ875">
        <f t="shared" si="198"/>
        <v>40.71</v>
      </c>
      <c r="BR875">
        <f t="shared" si="199"/>
        <v>65.490000000000009</v>
      </c>
      <c r="BS875">
        <f t="shared" si="200"/>
        <v>102.66</v>
      </c>
      <c r="BT875">
        <f t="shared" si="201"/>
        <v>3.54</v>
      </c>
      <c r="BU875">
        <f t="shared" si="202"/>
        <v>0</v>
      </c>
      <c r="BV875">
        <f t="shared" si="203"/>
        <v>0</v>
      </c>
      <c r="BW875">
        <f t="shared" si="204"/>
        <v>1407</v>
      </c>
      <c r="BX875">
        <f t="shared" si="205"/>
        <v>1355</v>
      </c>
      <c r="BY875" t="str">
        <f t="shared" si="206"/>
        <v>직행2</v>
      </c>
      <c r="BZ875">
        <f t="shared" si="207"/>
        <v>6</v>
      </c>
    </row>
    <row r="876" spans="1:78" x14ac:dyDescent="0.3">
      <c r="A876" s="32">
        <f t="shared" si="208"/>
        <v>45815</v>
      </c>
      <c r="B876" s="1">
        <v>45815.79078703704</v>
      </c>
      <c r="C876" t="s">
        <v>60</v>
      </c>
      <c r="D876" t="s">
        <v>60</v>
      </c>
      <c r="E876" t="s">
        <v>60</v>
      </c>
      <c r="F876" t="s">
        <v>61</v>
      </c>
      <c r="G876" t="s">
        <v>84</v>
      </c>
      <c r="H876" t="s">
        <v>85</v>
      </c>
      <c r="I876" t="s">
        <v>86</v>
      </c>
      <c r="J876" t="s">
        <v>65</v>
      </c>
      <c r="K876" t="s">
        <v>71</v>
      </c>
      <c r="L876">
        <v>14</v>
      </c>
      <c r="M876">
        <v>6</v>
      </c>
      <c r="N876">
        <v>168</v>
      </c>
      <c r="O876">
        <v>1355</v>
      </c>
      <c r="P876" t="s">
        <v>254</v>
      </c>
      <c r="Q876" s="1">
        <v>45786.607561574077</v>
      </c>
      <c r="R876">
        <v>40.470999999999997</v>
      </c>
      <c r="S876">
        <v>11.052</v>
      </c>
      <c r="T876">
        <v>3.6619999999999999</v>
      </c>
      <c r="U876">
        <v>3712</v>
      </c>
      <c r="V876">
        <v>50</v>
      </c>
      <c r="W876">
        <v>505</v>
      </c>
      <c r="X876">
        <v>1781</v>
      </c>
      <c r="Y876">
        <v>2</v>
      </c>
      <c r="Z876">
        <v>10</v>
      </c>
      <c r="AA876">
        <v>0</v>
      </c>
      <c r="AB876">
        <v>0</v>
      </c>
      <c r="AC876">
        <v>93</v>
      </c>
      <c r="AD876">
        <v>39.25</v>
      </c>
      <c r="AE876">
        <v>46.149932999999997</v>
      </c>
      <c r="AF876">
        <v>27.7</v>
      </c>
      <c r="AG876">
        <v>20.2</v>
      </c>
      <c r="AH876">
        <v>28.4</v>
      </c>
      <c r="AI876">
        <v>18.899999999999999</v>
      </c>
      <c r="AJ876">
        <v>4.7</v>
      </c>
      <c r="AK876">
        <v>0</v>
      </c>
      <c r="AL876">
        <v>0</v>
      </c>
      <c r="AM876">
        <v>3.27</v>
      </c>
      <c r="AN876">
        <v>35.329000000000001</v>
      </c>
      <c r="AO876">
        <v>1.347</v>
      </c>
      <c r="AP876">
        <v>13.603999999999999</v>
      </c>
      <c r="AQ876">
        <v>0.42</v>
      </c>
      <c r="AR876">
        <v>4.9420000000000002</v>
      </c>
      <c r="AS876">
        <v>24.709</v>
      </c>
      <c r="AT876">
        <v>17.082000000000001</v>
      </c>
      <c r="AU876">
        <v>12.457000000000001</v>
      </c>
      <c r="AV876">
        <v>17.513000000000002</v>
      </c>
      <c r="AW876">
        <v>11.654999999999999</v>
      </c>
      <c r="AX876">
        <v>2.8980000000000001</v>
      </c>
      <c r="AY876">
        <v>0</v>
      </c>
      <c r="AZ876">
        <v>0</v>
      </c>
      <c r="BA876">
        <v>390</v>
      </c>
      <c r="BB876">
        <v>0</v>
      </c>
      <c r="BC876" t="s">
        <v>74</v>
      </c>
      <c r="BD876">
        <v>0</v>
      </c>
      <c r="BE876" t="s">
        <v>72</v>
      </c>
      <c r="BF876" t="s">
        <v>69</v>
      </c>
      <c r="BG876">
        <v>1.1200000000000001</v>
      </c>
      <c r="BH876">
        <v>0</v>
      </c>
      <c r="BI876" s="1">
        <v>45822.731017557868</v>
      </c>
      <c r="BJ876">
        <v>3.7</v>
      </c>
      <c r="BK876">
        <v>0.98970000000000002</v>
      </c>
      <c r="BL876" s="36">
        <f>HLOOKUP($A876,차량별코스!$E$1:$AZ$20,_xlfn.XLOOKUP(탕데이터!$I876,차량별코스!$D$2:$D$20,차량별코스!$A$2:$A$20),0)</f>
        <v>6</v>
      </c>
      <c r="BM876">
        <f t="shared" si="195"/>
        <v>3613.9569999999999</v>
      </c>
      <c r="BN876">
        <f t="shared" si="196"/>
        <v>353.15899999999999</v>
      </c>
      <c r="BO876">
        <f>IF(COUNTIFS($BL$2:$BL876,$BL876,$O$2:$O876,$O876,$G$2:$G876,$G876)=1,_xlfn.MAXIFS($BO$2:$BO875,$O$2:$O875,$O876,$G$2:$G875,$G876)+1,_xlfn.MAXIFS($BO$2:$BO875,$O$2:$O875,$O876,$G$2:$G875,$G876))</f>
        <v>4</v>
      </c>
      <c r="BP876">
        <f t="shared" si="197"/>
        <v>473.22399999999993</v>
      </c>
      <c r="BQ876">
        <f t="shared" si="198"/>
        <v>749.82399999999996</v>
      </c>
      <c r="BR876">
        <f t="shared" si="199"/>
        <v>1054.2079999999999</v>
      </c>
      <c r="BS876">
        <f t="shared" si="200"/>
        <v>701.56799999999987</v>
      </c>
      <c r="BT876">
        <f t="shared" si="201"/>
        <v>174.464</v>
      </c>
      <c r="BU876">
        <f t="shared" si="202"/>
        <v>0</v>
      </c>
      <c r="BV876">
        <f t="shared" si="203"/>
        <v>0</v>
      </c>
      <c r="BW876">
        <f t="shared" si="204"/>
        <v>3153.2879999999991</v>
      </c>
      <c r="BX876">
        <f t="shared" si="205"/>
        <v>1355</v>
      </c>
      <c r="BY876" t="str">
        <f t="shared" si="206"/>
        <v>직행2</v>
      </c>
      <c r="BZ876">
        <f t="shared" si="207"/>
        <v>6</v>
      </c>
    </row>
    <row r="877" spans="1:78" x14ac:dyDescent="0.3">
      <c r="A877" s="32">
        <f t="shared" si="208"/>
        <v>45815</v>
      </c>
      <c r="B877" s="1">
        <v>45815.880925925929</v>
      </c>
      <c r="C877" t="s">
        <v>60</v>
      </c>
      <c r="D877" t="s">
        <v>60</v>
      </c>
      <c r="E877" t="s">
        <v>60</v>
      </c>
      <c r="F877" t="s">
        <v>61</v>
      </c>
      <c r="G877" t="s">
        <v>84</v>
      </c>
      <c r="H877" t="s">
        <v>85</v>
      </c>
      <c r="I877" t="s">
        <v>86</v>
      </c>
      <c r="J877" t="s">
        <v>65</v>
      </c>
      <c r="K877" t="s">
        <v>71</v>
      </c>
      <c r="L877">
        <v>14</v>
      </c>
      <c r="M877">
        <v>6</v>
      </c>
      <c r="N877">
        <v>168</v>
      </c>
      <c r="O877">
        <v>1355</v>
      </c>
      <c r="P877" t="s">
        <v>254</v>
      </c>
      <c r="Q877" s="1">
        <v>45786.607561574077</v>
      </c>
      <c r="R877">
        <v>67.686999999999998</v>
      </c>
      <c r="S877">
        <v>20.699000000000002</v>
      </c>
      <c r="T877">
        <v>3.27</v>
      </c>
      <c r="U877">
        <v>6766</v>
      </c>
      <c r="V877">
        <v>82</v>
      </c>
      <c r="W877">
        <v>1501</v>
      </c>
      <c r="X877">
        <v>3165</v>
      </c>
      <c r="Y877">
        <v>0</v>
      </c>
      <c r="Z877">
        <v>10</v>
      </c>
      <c r="AA877">
        <v>0</v>
      </c>
      <c r="AB877">
        <v>0</v>
      </c>
      <c r="AC877">
        <v>95</v>
      </c>
      <c r="AD877">
        <v>36.01</v>
      </c>
      <c r="AE877">
        <v>47.013903999999997</v>
      </c>
      <c r="AF877">
        <v>92.3</v>
      </c>
      <c r="AG877">
        <v>2.1</v>
      </c>
      <c r="AH877">
        <v>3</v>
      </c>
      <c r="AI877">
        <v>2.2999999999999998</v>
      </c>
      <c r="AJ877">
        <v>0.3</v>
      </c>
      <c r="AK877">
        <v>0</v>
      </c>
      <c r="AL877">
        <v>0</v>
      </c>
      <c r="AM877">
        <v>2.92</v>
      </c>
      <c r="AN877">
        <v>41.301000000000002</v>
      </c>
      <c r="AO877">
        <v>1.212</v>
      </c>
      <c r="AP877">
        <v>22.184000000000001</v>
      </c>
      <c r="AQ877">
        <v>0.45800000000000002</v>
      </c>
      <c r="AR877">
        <v>0</v>
      </c>
      <c r="AS877">
        <v>14.773999999999999</v>
      </c>
      <c r="AT877">
        <v>103.068</v>
      </c>
      <c r="AU877">
        <v>2.3450000000000002</v>
      </c>
      <c r="AV877">
        <v>3.35</v>
      </c>
      <c r="AW877">
        <v>2.5680000000000001</v>
      </c>
      <c r="AX877">
        <v>0.33500000000000002</v>
      </c>
      <c r="AY877">
        <v>0</v>
      </c>
      <c r="AZ877">
        <v>0</v>
      </c>
      <c r="BA877">
        <v>663</v>
      </c>
      <c r="BB877">
        <v>0</v>
      </c>
      <c r="BC877" t="s">
        <v>74</v>
      </c>
      <c r="BD877">
        <v>0</v>
      </c>
      <c r="BE877" t="s">
        <v>72</v>
      </c>
      <c r="BF877" t="s">
        <v>69</v>
      </c>
      <c r="BG877">
        <v>1.1200000000000001</v>
      </c>
      <c r="BH877">
        <v>0</v>
      </c>
      <c r="BI877" s="1">
        <v>45822.731017557868</v>
      </c>
      <c r="BJ877">
        <v>3.7</v>
      </c>
      <c r="BK877">
        <v>0.88380000000000003</v>
      </c>
      <c r="BL877" s="36">
        <f>HLOOKUP($A877,차량별코스!$E$1:$AZ$20,_xlfn.XLOOKUP(탕데이터!$I877,차량별코스!$D$2:$D$20,차량별코스!$A$2:$A$20),0)</f>
        <v>6</v>
      </c>
      <c r="BM877">
        <f t="shared" si="195"/>
        <v>3613.9569999999999</v>
      </c>
      <c r="BN877">
        <f t="shared" si="196"/>
        <v>353.15899999999999</v>
      </c>
      <c r="BO877">
        <f>IF(COUNTIFS($BL$2:$BL877,$BL877,$O$2:$O877,$O877,$G$2:$G877,$G877)=1,_xlfn.MAXIFS($BO$2:$BO876,$O$2:$O876,$O877,$G$2:$G876,$G877)+1,_xlfn.MAXIFS($BO$2:$BO876,$O$2:$O876,$O877,$G$2:$G876,$G877))</f>
        <v>4</v>
      </c>
      <c r="BP877">
        <f t="shared" si="197"/>
        <v>4662.0179999999991</v>
      </c>
      <c r="BQ877">
        <f t="shared" si="198"/>
        <v>142.08600000000001</v>
      </c>
      <c r="BR877">
        <f t="shared" si="199"/>
        <v>202.98</v>
      </c>
      <c r="BS877">
        <f t="shared" si="200"/>
        <v>155.61799999999999</v>
      </c>
      <c r="BT877">
        <f t="shared" si="201"/>
        <v>20.298000000000002</v>
      </c>
      <c r="BU877">
        <f t="shared" si="202"/>
        <v>0</v>
      </c>
      <c r="BV877">
        <f t="shared" si="203"/>
        <v>0</v>
      </c>
      <c r="BW877">
        <f t="shared" si="204"/>
        <v>5182.9999999999991</v>
      </c>
      <c r="BX877">
        <f t="shared" si="205"/>
        <v>1355</v>
      </c>
      <c r="BY877" t="str">
        <f t="shared" si="206"/>
        <v>직행2</v>
      </c>
      <c r="BZ877">
        <f t="shared" si="207"/>
        <v>6</v>
      </c>
    </row>
    <row r="878" spans="1:78" x14ac:dyDescent="0.3">
      <c r="A878" s="32">
        <f t="shared" si="208"/>
        <v>45816</v>
      </c>
      <c r="B878" s="1">
        <v>45816.317870370367</v>
      </c>
      <c r="C878" t="s">
        <v>60</v>
      </c>
      <c r="D878" t="s">
        <v>60</v>
      </c>
      <c r="E878" t="s">
        <v>60</v>
      </c>
      <c r="F878" t="s">
        <v>61</v>
      </c>
      <c r="G878" t="s">
        <v>84</v>
      </c>
      <c r="H878" t="s">
        <v>85</v>
      </c>
      <c r="I878" t="s">
        <v>86</v>
      </c>
      <c r="J878" t="s">
        <v>65</v>
      </c>
      <c r="K878" t="s">
        <v>71</v>
      </c>
      <c r="L878">
        <v>14</v>
      </c>
      <c r="M878">
        <v>6</v>
      </c>
      <c r="N878">
        <v>168</v>
      </c>
      <c r="O878">
        <v>1355</v>
      </c>
      <c r="P878" t="s">
        <v>254</v>
      </c>
      <c r="Q878" s="1">
        <v>45786.607561574077</v>
      </c>
      <c r="R878">
        <v>43.137</v>
      </c>
      <c r="S878">
        <v>12.587</v>
      </c>
      <c r="T878">
        <v>3.427</v>
      </c>
      <c r="U878">
        <v>3104</v>
      </c>
      <c r="V878">
        <v>139</v>
      </c>
      <c r="W878">
        <v>293</v>
      </c>
      <c r="X878">
        <v>1828</v>
      </c>
      <c r="Y878">
        <v>2</v>
      </c>
      <c r="Z878">
        <v>6</v>
      </c>
      <c r="AA878">
        <v>0</v>
      </c>
      <c r="AB878">
        <v>0</v>
      </c>
      <c r="AC878">
        <v>104</v>
      </c>
      <c r="AD878">
        <v>50.03</v>
      </c>
      <c r="AE878">
        <v>58.118651</v>
      </c>
      <c r="AF878">
        <v>94.6</v>
      </c>
      <c r="AG878">
        <v>1.1000000000000001</v>
      </c>
      <c r="AH878">
        <v>1.3</v>
      </c>
      <c r="AI878">
        <v>1.4</v>
      </c>
      <c r="AJ878">
        <v>1.6</v>
      </c>
      <c r="AK878">
        <v>0.1</v>
      </c>
      <c r="AL878">
        <v>0</v>
      </c>
      <c r="AM878">
        <v>3.06</v>
      </c>
      <c r="AN878">
        <v>49.921999999999997</v>
      </c>
      <c r="AO878">
        <v>4.4779999999999998</v>
      </c>
      <c r="AP878">
        <v>9.4390000000000001</v>
      </c>
      <c r="AQ878">
        <v>0.41699999999999998</v>
      </c>
      <c r="AR878">
        <v>4.6360000000000001</v>
      </c>
      <c r="AS878">
        <v>13.909000000000001</v>
      </c>
      <c r="AT878">
        <v>48.877000000000002</v>
      </c>
      <c r="AU878">
        <v>0.56799999999999995</v>
      </c>
      <c r="AV878">
        <v>0.67200000000000004</v>
      </c>
      <c r="AW878">
        <v>0.72299999999999998</v>
      </c>
      <c r="AX878">
        <v>0.82699999999999996</v>
      </c>
      <c r="AY878">
        <v>5.1999999999999998E-2</v>
      </c>
      <c r="AZ878">
        <v>0</v>
      </c>
      <c r="BA878">
        <v>427</v>
      </c>
      <c r="BB878">
        <v>0</v>
      </c>
      <c r="BC878" t="s">
        <v>74</v>
      </c>
      <c r="BD878">
        <v>0</v>
      </c>
      <c r="BE878" t="s">
        <v>72</v>
      </c>
      <c r="BF878" t="s">
        <v>69</v>
      </c>
      <c r="BG878">
        <v>1.1200000000000001</v>
      </c>
      <c r="BH878">
        <v>0</v>
      </c>
      <c r="BI878" s="1">
        <v>45822.731017557868</v>
      </c>
      <c r="BJ878">
        <v>3.7</v>
      </c>
      <c r="BK878">
        <v>0.92620000000000002</v>
      </c>
      <c r="BL878" s="36">
        <f>HLOOKUP($A878,차량별코스!$E$1:$AZ$20,_xlfn.XLOOKUP(탕데이터!$I878,차량별코스!$D$2:$D$20,차량별코스!$A$2:$A$20),0)</f>
        <v>7</v>
      </c>
      <c r="BM878">
        <f t="shared" si="195"/>
        <v>3613.9569999999999</v>
      </c>
      <c r="BN878">
        <f t="shared" si="196"/>
        <v>341.661</v>
      </c>
      <c r="BO878">
        <f>IF(COUNTIFS($BL$2:$BL878,$BL878,$O$2:$O878,$O878,$G$2:$G878,$G878)=1,_xlfn.MAXIFS($BO$2:$BO877,$O$2:$O877,$O878,$G$2:$G877,$G878)+1,_xlfn.MAXIFS($BO$2:$BO877,$O$2:$O877,$O878,$G$2:$G877,$G878))</f>
        <v>5</v>
      </c>
      <c r="BP878">
        <f t="shared" si="197"/>
        <v>2504.384</v>
      </c>
      <c r="BQ878">
        <f t="shared" si="198"/>
        <v>34.144000000000005</v>
      </c>
      <c r="BR878">
        <f t="shared" si="199"/>
        <v>40.352000000000004</v>
      </c>
      <c r="BS878">
        <f t="shared" si="200"/>
        <v>43.455999999999996</v>
      </c>
      <c r="BT878">
        <f t="shared" si="201"/>
        <v>49.664000000000001</v>
      </c>
      <c r="BU878">
        <f t="shared" si="202"/>
        <v>3.1040000000000001</v>
      </c>
      <c r="BV878">
        <f t="shared" si="203"/>
        <v>0</v>
      </c>
      <c r="BW878">
        <f t="shared" si="204"/>
        <v>2675.1040000000003</v>
      </c>
      <c r="BX878">
        <f t="shared" si="205"/>
        <v>1355</v>
      </c>
      <c r="BY878" t="str">
        <f t="shared" si="206"/>
        <v>직행2</v>
      </c>
      <c r="BZ878">
        <f t="shared" si="207"/>
        <v>7</v>
      </c>
    </row>
    <row r="879" spans="1:78" x14ac:dyDescent="0.3">
      <c r="A879" s="32">
        <f t="shared" si="208"/>
        <v>45816</v>
      </c>
      <c r="B879" s="1">
        <v>45816.356504629628</v>
      </c>
      <c r="C879" t="s">
        <v>60</v>
      </c>
      <c r="D879" t="s">
        <v>60</v>
      </c>
      <c r="E879" t="s">
        <v>60</v>
      </c>
      <c r="F879" t="s">
        <v>61</v>
      </c>
      <c r="G879" t="s">
        <v>84</v>
      </c>
      <c r="H879" t="s">
        <v>85</v>
      </c>
      <c r="I879" t="s">
        <v>86</v>
      </c>
      <c r="J879" t="s">
        <v>65</v>
      </c>
      <c r="K879" t="s">
        <v>71</v>
      </c>
      <c r="L879">
        <v>14</v>
      </c>
      <c r="M879">
        <v>6</v>
      </c>
      <c r="N879">
        <v>168</v>
      </c>
      <c r="O879">
        <v>1355</v>
      </c>
      <c r="P879" t="s">
        <v>254</v>
      </c>
      <c r="Q879" s="1">
        <v>45786.607561574077</v>
      </c>
      <c r="R879">
        <v>17.349</v>
      </c>
      <c r="S879">
        <v>5.2510000000000003</v>
      </c>
      <c r="T879">
        <v>3.3039999999999998</v>
      </c>
      <c r="U879">
        <v>1628</v>
      </c>
      <c r="V879">
        <v>17</v>
      </c>
      <c r="W879">
        <v>260</v>
      </c>
      <c r="X879">
        <v>637</v>
      </c>
      <c r="Y879">
        <v>0</v>
      </c>
      <c r="Z879">
        <v>0</v>
      </c>
      <c r="AA879">
        <v>0</v>
      </c>
      <c r="AB879">
        <v>0</v>
      </c>
      <c r="AC879">
        <v>94</v>
      </c>
      <c r="AD879">
        <v>38.36</v>
      </c>
      <c r="AE879">
        <v>46.229728000000001</v>
      </c>
      <c r="AF879">
        <v>98.2</v>
      </c>
      <c r="AG879">
        <v>0.5</v>
      </c>
      <c r="AH879">
        <v>0.7</v>
      </c>
      <c r="AI879">
        <v>0.4</v>
      </c>
      <c r="AJ879">
        <v>0.2</v>
      </c>
      <c r="AK879">
        <v>0</v>
      </c>
      <c r="AL879">
        <v>0</v>
      </c>
      <c r="AM879">
        <v>2.95</v>
      </c>
      <c r="AN879">
        <v>39.996000000000002</v>
      </c>
      <c r="AO879">
        <v>1.044</v>
      </c>
      <c r="AP879">
        <v>15.97</v>
      </c>
      <c r="AQ879">
        <v>0.34599999999999997</v>
      </c>
      <c r="AR879">
        <v>0</v>
      </c>
      <c r="AS879">
        <v>0</v>
      </c>
      <c r="AT879">
        <v>26.187000000000001</v>
      </c>
      <c r="AU879">
        <v>0.13300000000000001</v>
      </c>
      <c r="AV879">
        <v>0.187</v>
      </c>
      <c r="AW879">
        <v>0.107</v>
      </c>
      <c r="AX879">
        <v>5.2999999999999999E-2</v>
      </c>
      <c r="AY879">
        <v>0</v>
      </c>
      <c r="AZ879">
        <v>0</v>
      </c>
      <c r="BA879">
        <v>164</v>
      </c>
      <c r="BB879">
        <v>0</v>
      </c>
      <c r="BC879" t="s">
        <v>74</v>
      </c>
      <c r="BD879">
        <v>0</v>
      </c>
      <c r="BE879" t="s">
        <v>72</v>
      </c>
      <c r="BF879" t="s">
        <v>69</v>
      </c>
      <c r="BG879">
        <v>1.1200000000000001</v>
      </c>
      <c r="BH879">
        <v>0</v>
      </c>
      <c r="BI879" s="1">
        <v>45822.731017557868</v>
      </c>
      <c r="BJ879">
        <v>3.7</v>
      </c>
      <c r="BK879">
        <v>0.89300000000000002</v>
      </c>
      <c r="BL879" s="36">
        <f>HLOOKUP($A879,차량별코스!$E$1:$AZ$20,_xlfn.XLOOKUP(탕데이터!$I879,차량별코스!$D$2:$D$20,차량별코스!$A$2:$A$20),0)</f>
        <v>7</v>
      </c>
      <c r="BM879">
        <f t="shared" si="195"/>
        <v>3613.9569999999999</v>
      </c>
      <c r="BN879">
        <f t="shared" si="196"/>
        <v>341.661</v>
      </c>
      <c r="BO879">
        <f>IF(COUNTIFS($BL$2:$BL879,$BL879,$O$2:$O879,$O879,$G$2:$G879,$G879)=1,_xlfn.MAXIFS($BO$2:$BO878,$O$2:$O878,$O879,$G$2:$G878,$G879)+1,_xlfn.MAXIFS($BO$2:$BO878,$O$2:$O878,$O879,$G$2:$G878,$G879))</f>
        <v>5</v>
      </c>
      <c r="BP879">
        <f t="shared" si="197"/>
        <v>1321.6959999999999</v>
      </c>
      <c r="BQ879">
        <f t="shared" si="198"/>
        <v>8.14</v>
      </c>
      <c r="BR879">
        <f t="shared" si="199"/>
        <v>11.395999999999999</v>
      </c>
      <c r="BS879">
        <f t="shared" si="200"/>
        <v>6.5120000000000005</v>
      </c>
      <c r="BT879">
        <f t="shared" si="201"/>
        <v>3.2560000000000002</v>
      </c>
      <c r="BU879">
        <f t="shared" si="202"/>
        <v>0</v>
      </c>
      <c r="BV879">
        <f t="shared" si="203"/>
        <v>0</v>
      </c>
      <c r="BW879">
        <f t="shared" si="204"/>
        <v>1351</v>
      </c>
      <c r="BX879">
        <f t="shared" si="205"/>
        <v>1355</v>
      </c>
      <c r="BY879" t="str">
        <f t="shared" si="206"/>
        <v>직행2</v>
      </c>
      <c r="BZ879">
        <f t="shared" si="207"/>
        <v>7</v>
      </c>
    </row>
    <row r="880" spans="1:78" x14ac:dyDescent="0.3">
      <c r="A880" s="32">
        <f t="shared" si="208"/>
        <v>45816</v>
      </c>
      <c r="B880" s="1">
        <v>45816.430902777778</v>
      </c>
      <c r="C880" t="s">
        <v>60</v>
      </c>
      <c r="D880" t="s">
        <v>60</v>
      </c>
      <c r="E880" t="s">
        <v>60</v>
      </c>
      <c r="F880" t="s">
        <v>61</v>
      </c>
      <c r="G880" t="s">
        <v>84</v>
      </c>
      <c r="H880" t="s">
        <v>85</v>
      </c>
      <c r="I880" t="s">
        <v>86</v>
      </c>
      <c r="J880" t="s">
        <v>65</v>
      </c>
      <c r="K880" t="s">
        <v>71</v>
      </c>
      <c r="L880">
        <v>14</v>
      </c>
      <c r="M880">
        <v>6</v>
      </c>
      <c r="N880">
        <v>168</v>
      </c>
      <c r="O880">
        <v>1355</v>
      </c>
      <c r="P880" t="s">
        <v>254</v>
      </c>
      <c r="Q880" s="1">
        <v>45786.607561574077</v>
      </c>
      <c r="R880">
        <v>16.338999999999999</v>
      </c>
      <c r="S880">
        <v>5.2469999999999999</v>
      </c>
      <c r="T880">
        <v>3.1139999999999999</v>
      </c>
      <c r="U880">
        <v>2114</v>
      </c>
      <c r="V880">
        <v>51</v>
      </c>
      <c r="W880">
        <v>794</v>
      </c>
      <c r="X880">
        <v>692</v>
      </c>
      <c r="Y880">
        <v>0</v>
      </c>
      <c r="Z880">
        <v>1</v>
      </c>
      <c r="AA880">
        <v>1</v>
      </c>
      <c r="AB880">
        <v>194</v>
      </c>
      <c r="AC880">
        <v>94</v>
      </c>
      <c r="AD880">
        <v>27.82</v>
      </c>
      <c r="AE880">
        <v>46.351641000000001</v>
      </c>
      <c r="AF880">
        <v>86.2</v>
      </c>
      <c r="AG880">
        <v>3.5</v>
      </c>
      <c r="AH880">
        <v>5.9</v>
      </c>
      <c r="AI880">
        <v>2.6</v>
      </c>
      <c r="AJ880">
        <v>1.7</v>
      </c>
      <c r="AK880">
        <v>0</v>
      </c>
      <c r="AL880">
        <v>0</v>
      </c>
      <c r="AM880">
        <v>2.78</v>
      </c>
      <c r="AN880">
        <v>42.975999999999999</v>
      </c>
      <c r="AO880">
        <v>2.4119999999999999</v>
      </c>
      <c r="AP880">
        <v>37.558999999999997</v>
      </c>
      <c r="AQ880">
        <v>0.36699999999999999</v>
      </c>
      <c r="AR880">
        <v>0</v>
      </c>
      <c r="AS880">
        <v>6.12</v>
      </c>
      <c r="AT880">
        <v>30.17</v>
      </c>
      <c r="AU880">
        <v>1.2250000000000001</v>
      </c>
      <c r="AV880">
        <v>2.0649999999999999</v>
      </c>
      <c r="AW880">
        <v>0.91</v>
      </c>
      <c r="AX880">
        <v>0.59499999999999997</v>
      </c>
      <c r="AY880">
        <v>0</v>
      </c>
      <c r="AZ880">
        <v>0</v>
      </c>
      <c r="BA880">
        <v>118</v>
      </c>
      <c r="BB880">
        <v>0</v>
      </c>
      <c r="BC880" t="s">
        <v>74</v>
      </c>
      <c r="BD880">
        <v>0</v>
      </c>
      <c r="BE880" t="s">
        <v>72</v>
      </c>
      <c r="BF880" t="s">
        <v>69</v>
      </c>
      <c r="BG880">
        <v>1.1200000000000001</v>
      </c>
      <c r="BH880">
        <v>0</v>
      </c>
      <c r="BI880" s="1">
        <v>45822.731017557868</v>
      </c>
      <c r="BJ880">
        <v>3.7</v>
      </c>
      <c r="BK880">
        <v>0.84160000000000001</v>
      </c>
      <c r="BL880" s="36">
        <f>HLOOKUP($A880,차량별코스!$E$1:$AZ$20,_xlfn.XLOOKUP(탕데이터!$I880,차량별코스!$D$2:$D$20,차량별코스!$A$2:$A$20),0)</f>
        <v>7</v>
      </c>
      <c r="BM880">
        <f t="shared" si="195"/>
        <v>3613.9569999999999</v>
      </c>
      <c r="BN880">
        <f t="shared" si="196"/>
        <v>341.661</v>
      </c>
      <c r="BO880">
        <f>IF(COUNTIFS($BL$2:$BL880,$BL880,$O$2:$O880,$O880,$G$2:$G880,$G880)=1,_xlfn.MAXIFS($BO$2:$BO879,$O$2:$O879,$O880,$G$2:$G879,$G880)+1,_xlfn.MAXIFS($BO$2:$BO879,$O$2:$O879,$O880,$G$2:$G879,$G880))</f>
        <v>5</v>
      </c>
      <c r="BP880">
        <f t="shared" si="197"/>
        <v>977.26800000000003</v>
      </c>
      <c r="BQ880">
        <f t="shared" si="198"/>
        <v>73.990000000000009</v>
      </c>
      <c r="BR880">
        <f t="shared" si="199"/>
        <v>124.72600000000001</v>
      </c>
      <c r="BS880">
        <f t="shared" si="200"/>
        <v>54.964000000000006</v>
      </c>
      <c r="BT880">
        <f t="shared" si="201"/>
        <v>35.938000000000002</v>
      </c>
      <c r="BU880">
        <f t="shared" si="202"/>
        <v>0</v>
      </c>
      <c r="BV880">
        <f t="shared" si="203"/>
        <v>0</v>
      </c>
      <c r="BW880">
        <f t="shared" si="204"/>
        <v>1266.8860000000002</v>
      </c>
      <c r="BX880">
        <f t="shared" si="205"/>
        <v>1355</v>
      </c>
      <c r="BY880" t="str">
        <f t="shared" si="206"/>
        <v>직행2</v>
      </c>
      <c r="BZ880">
        <f t="shared" si="207"/>
        <v>7</v>
      </c>
    </row>
    <row r="881" spans="1:78" x14ac:dyDescent="0.3">
      <c r="A881" s="32">
        <f t="shared" si="208"/>
        <v>45816</v>
      </c>
      <c r="B881" s="1">
        <v>45816.457789351851</v>
      </c>
      <c r="C881" t="s">
        <v>60</v>
      </c>
      <c r="D881" t="s">
        <v>60</v>
      </c>
      <c r="E881" t="s">
        <v>60</v>
      </c>
      <c r="F881" t="s">
        <v>61</v>
      </c>
      <c r="G881" t="s">
        <v>84</v>
      </c>
      <c r="H881" t="s">
        <v>85</v>
      </c>
      <c r="I881" t="s">
        <v>86</v>
      </c>
      <c r="J881" t="s">
        <v>65</v>
      </c>
      <c r="K881" t="s">
        <v>71</v>
      </c>
      <c r="L881">
        <v>14</v>
      </c>
      <c r="M881">
        <v>6</v>
      </c>
      <c r="N881">
        <v>168</v>
      </c>
      <c r="O881">
        <v>1355</v>
      </c>
      <c r="P881" t="s">
        <v>254</v>
      </c>
      <c r="Q881" s="1">
        <v>45786.607561574077</v>
      </c>
      <c r="R881">
        <v>91.088999999999999</v>
      </c>
      <c r="S881">
        <v>27.199000000000002</v>
      </c>
      <c r="T881">
        <v>3.3490000000000002</v>
      </c>
      <c r="U881">
        <v>7490</v>
      </c>
      <c r="V881">
        <v>337</v>
      </c>
      <c r="W881">
        <v>1057</v>
      </c>
      <c r="X881">
        <v>3793</v>
      </c>
      <c r="Y881">
        <v>1</v>
      </c>
      <c r="Z881">
        <v>3</v>
      </c>
      <c r="AA881">
        <v>0</v>
      </c>
      <c r="AB881">
        <v>0</v>
      </c>
      <c r="AC881">
        <v>96</v>
      </c>
      <c r="AD881">
        <v>43.78</v>
      </c>
      <c r="AE881">
        <v>53.792726999999999</v>
      </c>
      <c r="AF881">
        <v>43.1</v>
      </c>
      <c r="AG881">
        <v>13.8</v>
      </c>
      <c r="AH881">
        <v>14.9</v>
      </c>
      <c r="AI881">
        <v>16.7</v>
      </c>
      <c r="AJ881">
        <v>11.5</v>
      </c>
      <c r="AK881">
        <v>0</v>
      </c>
      <c r="AL881">
        <v>0</v>
      </c>
      <c r="AM881">
        <v>2.99</v>
      </c>
      <c r="AN881">
        <v>47.061999999999998</v>
      </c>
      <c r="AO881">
        <v>4.4989999999999997</v>
      </c>
      <c r="AP881">
        <v>14.112</v>
      </c>
      <c r="AQ881">
        <v>0.40600000000000003</v>
      </c>
      <c r="AR881">
        <v>1.0980000000000001</v>
      </c>
      <c r="AS881">
        <v>3.2930000000000001</v>
      </c>
      <c r="AT881">
        <v>53.156999999999996</v>
      </c>
      <c r="AU881">
        <v>17.02</v>
      </c>
      <c r="AV881">
        <v>18.376999999999999</v>
      </c>
      <c r="AW881">
        <v>20.597000000000001</v>
      </c>
      <c r="AX881">
        <v>14.183</v>
      </c>
      <c r="AY881">
        <v>0</v>
      </c>
      <c r="AZ881">
        <v>0</v>
      </c>
      <c r="BA881">
        <v>903</v>
      </c>
      <c r="BB881">
        <v>0</v>
      </c>
      <c r="BC881" t="s">
        <v>74</v>
      </c>
      <c r="BD881">
        <v>0</v>
      </c>
      <c r="BE881" t="s">
        <v>72</v>
      </c>
      <c r="BF881" t="s">
        <v>69</v>
      </c>
      <c r="BG881">
        <v>1.1200000000000001</v>
      </c>
      <c r="BH881">
        <v>0</v>
      </c>
      <c r="BI881" s="1">
        <v>45822.731017557868</v>
      </c>
      <c r="BJ881">
        <v>3.7</v>
      </c>
      <c r="BK881">
        <v>0.90510000000000002</v>
      </c>
      <c r="BL881" s="36">
        <f>HLOOKUP($A881,차량별코스!$E$1:$AZ$20,_xlfn.XLOOKUP(탕데이터!$I881,차량별코스!$D$2:$D$20,차량별코스!$A$2:$A$20),0)</f>
        <v>7</v>
      </c>
      <c r="BM881">
        <f t="shared" si="195"/>
        <v>3613.9569999999999</v>
      </c>
      <c r="BN881">
        <f t="shared" si="196"/>
        <v>341.661</v>
      </c>
      <c r="BO881">
        <f>IF(COUNTIFS($BL$2:$BL881,$BL881,$O$2:$O881,$O881,$G$2:$G881,$G881)=1,_xlfn.MAXIFS($BO$2:$BO880,$O$2:$O880,$O881,$G$2:$G880,$G881)+1,_xlfn.MAXIFS($BO$2:$BO880,$O$2:$O880,$O881,$G$2:$G880,$G881))</f>
        <v>5</v>
      </c>
      <c r="BP881">
        <f t="shared" si="197"/>
        <v>1834.19</v>
      </c>
      <c r="BQ881">
        <f t="shared" si="198"/>
        <v>1033.6200000000001</v>
      </c>
      <c r="BR881">
        <f t="shared" si="199"/>
        <v>1116.01</v>
      </c>
      <c r="BS881">
        <f t="shared" si="200"/>
        <v>1250.83</v>
      </c>
      <c r="BT881">
        <f t="shared" si="201"/>
        <v>861.35</v>
      </c>
      <c r="BU881">
        <f t="shared" si="202"/>
        <v>0</v>
      </c>
      <c r="BV881">
        <f t="shared" si="203"/>
        <v>0</v>
      </c>
      <c r="BW881">
        <f t="shared" si="204"/>
        <v>6096.0000000000009</v>
      </c>
      <c r="BX881">
        <f t="shared" si="205"/>
        <v>1355</v>
      </c>
      <c r="BY881" t="str">
        <f t="shared" si="206"/>
        <v>직행2</v>
      </c>
      <c r="BZ881">
        <f t="shared" si="207"/>
        <v>7</v>
      </c>
    </row>
    <row r="882" spans="1:78" x14ac:dyDescent="0.3">
      <c r="A882" s="32">
        <f t="shared" si="208"/>
        <v>45816</v>
      </c>
      <c r="B882" s="1">
        <v>45816.614594907405</v>
      </c>
      <c r="C882" t="s">
        <v>60</v>
      </c>
      <c r="D882" t="s">
        <v>60</v>
      </c>
      <c r="E882" t="s">
        <v>60</v>
      </c>
      <c r="F882" t="s">
        <v>61</v>
      </c>
      <c r="G882" t="s">
        <v>84</v>
      </c>
      <c r="H882" t="s">
        <v>85</v>
      </c>
      <c r="I882" t="s">
        <v>86</v>
      </c>
      <c r="J882" t="s">
        <v>65</v>
      </c>
      <c r="K882" t="s">
        <v>71</v>
      </c>
      <c r="L882">
        <v>14</v>
      </c>
      <c r="M882">
        <v>6</v>
      </c>
      <c r="N882">
        <v>168</v>
      </c>
      <c r="O882">
        <v>1355</v>
      </c>
      <c r="P882" t="s">
        <v>254</v>
      </c>
      <c r="Q882" s="1">
        <v>45786.607561574077</v>
      </c>
      <c r="R882">
        <v>17.48</v>
      </c>
      <c r="S882">
        <v>5.0839999999999996</v>
      </c>
      <c r="T882">
        <v>3.4380000000000002</v>
      </c>
      <c r="U882">
        <v>2050</v>
      </c>
      <c r="V882">
        <v>219</v>
      </c>
      <c r="W882">
        <v>579</v>
      </c>
      <c r="X882">
        <v>714</v>
      </c>
      <c r="Y882">
        <v>0</v>
      </c>
      <c r="Z882">
        <v>0</v>
      </c>
      <c r="AA882">
        <v>1</v>
      </c>
      <c r="AB882">
        <v>176</v>
      </c>
      <c r="AC882">
        <v>85</v>
      </c>
      <c r="AD882">
        <v>30.7</v>
      </c>
      <c r="AE882">
        <v>50.261947999999997</v>
      </c>
      <c r="AF882">
        <v>98.3</v>
      </c>
      <c r="AG882">
        <v>0.3</v>
      </c>
      <c r="AH882">
        <v>0.5</v>
      </c>
      <c r="AI882">
        <v>0.8</v>
      </c>
      <c r="AJ882">
        <v>0.1</v>
      </c>
      <c r="AK882">
        <v>0</v>
      </c>
      <c r="AL882">
        <v>0</v>
      </c>
      <c r="AM882">
        <v>3.07</v>
      </c>
      <c r="AN882">
        <v>42.121000000000002</v>
      </c>
      <c r="AO882">
        <v>10.683</v>
      </c>
      <c r="AP882">
        <v>28.244</v>
      </c>
      <c r="AQ882">
        <v>0.4</v>
      </c>
      <c r="AR882">
        <v>0</v>
      </c>
      <c r="AS882">
        <v>0</v>
      </c>
      <c r="AT882">
        <v>32.767000000000003</v>
      </c>
      <c r="AU882">
        <v>0.1</v>
      </c>
      <c r="AV882">
        <v>0.16700000000000001</v>
      </c>
      <c r="AW882">
        <v>0.26700000000000002</v>
      </c>
      <c r="AX882">
        <v>3.3000000000000002E-2</v>
      </c>
      <c r="AY882">
        <v>0</v>
      </c>
      <c r="AZ882">
        <v>0</v>
      </c>
      <c r="BA882">
        <v>172</v>
      </c>
      <c r="BB882">
        <v>0</v>
      </c>
      <c r="BC882" t="s">
        <v>74</v>
      </c>
      <c r="BD882">
        <v>0</v>
      </c>
      <c r="BE882" t="s">
        <v>72</v>
      </c>
      <c r="BF882" t="s">
        <v>69</v>
      </c>
      <c r="BG882">
        <v>1.1200000000000001</v>
      </c>
      <c r="BH882">
        <v>0</v>
      </c>
      <c r="BI882" s="1">
        <v>45822.731017557868</v>
      </c>
      <c r="BJ882">
        <v>3.7</v>
      </c>
      <c r="BK882">
        <v>0.92930000000000001</v>
      </c>
      <c r="BL882" s="36">
        <f>HLOOKUP($A882,차량별코스!$E$1:$AZ$20,_xlfn.XLOOKUP(탕데이터!$I882,차량별코스!$D$2:$D$20,차량별코스!$A$2:$A$20),0)</f>
        <v>7</v>
      </c>
      <c r="BM882">
        <f t="shared" si="195"/>
        <v>3613.9569999999999</v>
      </c>
      <c r="BN882">
        <f t="shared" si="196"/>
        <v>341.661</v>
      </c>
      <c r="BO882">
        <f>IF(COUNTIFS($BL$2:$BL882,$BL882,$O$2:$O882,$O882,$G$2:$G882,$G882)=1,_xlfn.MAXIFS($BO$2:$BO881,$O$2:$O881,$O882,$G$2:$G881,$G882)+1,_xlfn.MAXIFS($BO$2:$BO881,$O$2:$O881,$O882,$G$2:$G881,$G882))</f>
        <v>5</v>
      </c>
      <c r="BP882">
        <f t="shared" si="197"/>
        <v>1217.1499999999999</v>
      </c>
      <c r="BQ882">
        <f t="shared" si="198"/>
        <v>6.15</v>
      </c>
      <c r="BR882">
        <f t="shared" si="199"/>
        <v>10.25</v>
      </c>
      <c r="BS882">
        <f t="shared" si="200"/>
        <v>16.399999999999999</v>
      </c>
      <c r="BT882">
        <f t="shared" si="201"/>
        <v>2.0499999999999998</v>
      </c>
      <c r="BU882">
        <f t="shared" si="202"/>
        <v>0</v>
      </c>
      <c r="BV882">
        <f t="shared" si="203"/>
        <v>0</v>
      </c>
      <c r="BW882">
        <f t="shared" si="204"/>
        <v>1252</v>
      </c>
      <c r="BX882">
        <f t="shared" si="205"/>
        <v>1355</v>
      </c>
      <c r="BY882" t="str">
        <f t="shared" si="206"/>
        <v>직행2</v>
      </c>
      <c r="BZ882">
        <f t="shared" si="207"/>
        <v>7</v>
      </c>
    </row>
    <row r="883" spans="1:78" x14ac:dyDescent="0.3">
      <c r="A883" s="32">
        <f t="shared" si="208"/>
        <v>45816</v>
      </c>
      <c r="B883" s="1">
        <v>45816.641631944447</v>
      </c>
      <c r="C883" t="s">
        <v>60</v>
      </c>
      <c r="D883" t="s">
        <v>60</v>
      </c>
      <c r="E883" t="s">
        <v>60</v>
      </c>
      <c r="F883" t="s">
        <v>61</v>
      </c>
      <c r="G883" t="s">
        <v>84</v>
      </c>
      <c r="H883" t="s">
        <v>85</v>
      </c>
      <c r="I883" t="s">
        <v>86</v>
      </c>
      <c r="J883" t="s">
        <v>65</v>
      </c>
      <c r="K883" t="s">
        <v>71</v>
      </c>
      <c r="L883">
        <v>14</v>
      </c>
      <c r="M883">
        <v>6</v>
      </c>
      <c r="N883">
        <v>168</v>
      </c>
      <c r="O883">
        <v>1355</v>
      </c>
      <c r="P883" t="s">
        <v>254</v>
      </c>
      <c r="Q883" s="1">
        <v>45786.607561574077</v>
      </c>
      <c r="R883">
        <v>82.323999999999998</v>
      </c>
      <c r="S883">
        <v>27.323</v>
      </c>
      <c r="T883">
        <v>3.0129999999999999</v>
      </c>
      <c r="U883">
        <v>7350</v>
      </c>
      <c r="V883">
        <v>362</v>
      </c>
      <c r="W883">
        <v>1502</v>
      </c>
      <c r="X883">
        <v>3659</v>
      </c>
      <c r="Y883">
        <v>0</v>
      </c>
      <c r="Z883">
        <v>8</v>
      </c>
      <c r="AA883">
        <v>0</v>
      </c>
      <c r="AB883">
        <v>0</v>
      </c>
      <c r="AC883">
        <v>103</v>
      </c>
      <c r="AD883">
        <v>40.32</v>
      </c>
      <c r="AE883">
        <v>54.022306999999998</v>
      </c>
      <c r="AF883">
        <v>50.5</v>
      </c>
      <c r="AG883">
        <v>9.3000000000000007</v>
      </c>
      <c r="AH883">
        <v>14.5</v>
      </c>
      <c r="AI883">
        <v>16.8</v>
      </c>
      <c r="AJ883">
        <v>8.6999999999999993</v>
      </c>
      <c r="AK883">
        <v>0.2</v>
      </c>
      <c r="AL883">
        <v>0</v>
      </c>
      <c r="AM883">
        <v>2.69</v>
      </c>
      <c r="AN883">
        <v>53.29</v>
      </c>
      <c r="AO883">
        <v>4.9249999999999998</v>
      </c>
      <c r="AP883">
        <v>20.434999999999999</v>
      </c>
      <c r="AQ883">
        <v>0.437</v>
      </c>
      <c r="AR883">
        <v>0</v>
      </c>
      <c r="AS883">
        <v>9.718</v>
      </c>
      <c r="AT883">
        <v>61.442</v>
      </c>
      <c r="AU883">
        <v>11.315</v>
      </c>
      <c r="AV883">
        <v>17.641999999999999</v>
      </c>
      <c r="AW883">
        <v>20.440000000000001</v>
      </c>
      <c r="AX883">
        <v>10.585000000000001</v>
      </c>
      <c r="AY883">
        <v>0.24299999999999999</v>
      </c>
      <c r="AZ883">
        <v>0</v>
      </c>
      <c r="BA883">
        <v>806</v>
      </c>
      <c r="BB883">
        <v>0</v>
      </c>
      <c r="BC883" t="s">
        <v>74</v>
      </c>
      <c r="BD883">
        <v>0</v>
      </c>
      <c r="BE883" t="s">
        <v>72</v>
      </c>
      <c r="BF883" t="s">
        <v>69</v>
      </c>
      <c r="BG883">
        <v>1.1200000000000001</v>
      </c>
      <c r="BH883">
        <v>0</v>
      </c>
      <c r="BI883" s="1">
        <v>45822.731017557868</v>
      </c>
      <c r="BJ883">
        <v>3.7</v>
      </c>
      <c r="BK883">
        <v>0.81430000000000002</v>
      </c>
      <c r="BL883" s="36">
        <f>HLOOKUP($A883,차량별코스!$E$1:$AZ$20,_xlfn.XLOOKUP(탕데이터!$I883,차량별코스!$D$2:$D$20,차량별코스!$A$2:$A$20),0)</f>
        <v>7</v>
      </c>
      <c r="BM883">
        <f t="shared" si="195"/>
        <v>3613.9569999999999</v>
      </c>
      <c r="BN883">
        <f t="shared" si="196"/>
        <v>341.661</v>
      </c>
      <c r="BO883">
        <f>IF(COUNTIFS($BL$2:$BL883,$BL883,$O$2:$O883,$O883,$G$2:$G883,$G883)=1,_xlfn.MAXIFS($BO$2:$BO882,$O$2:$O882,$O883,$G$2:$G882,$G883)+1,_xlfn.MAXIFS($BO$2:$BO882,$O$2:$O882,$O883,$G$2:$G882,$G883))</f>
        <v>5</v>
      </c>
      <c r="BP883">
        <f t="shared" si="197"/>
        <v>1847.75</v>
      </c>
      <c r="BQ883">
        <f t="shared" si="198"/>
        <v>683.55000000000007</v>
      </c>
      <c r="BR883">
        <f t="shared" si="199"/>
        <v>1065.75</v>
      </c>
      <c r="BS883">
        <f t="shared" si="200"/>
        <v>1234.8000000000002</v>
      </c>
      <c r="BT883">
        <f t="shared" si="201"/>
        <v>639.44999999999993</v>
      </c>
      <c r="BU883">
        <f t="shared" si="202"/>
        <v>14.700000000000001</v>
      </c>
      <c r="BV883">
        <f t="shared" si="203"/>
        <v>0</v>
      </c>
      <c r="BW883">
        <f t="shared" si="204"/>
        <v>5486</v>
      </c>
      <c r="BX883">
        <f t="shared" si="205"/>
        <v>1355</v>
      </c>
      <c r="BY883" t="str">
        <f t="shared" si="206"/>
        <v>직행2</v>
      </c>
      <c r="BZ883">
        <f t="shared" si="207"/>
        <v>7</v>
      </c>
    </row>
    <row r="884" spans="1:78" x14ac:dyDescent="0.3">
      <c r="A884" s="32">
        <f t="shared" si="208"/>
        <v>45816</v>
      </c>
      <c r="B884" s="1">
        <v>45816.790949074071</v>
      </c>
      <c r="C884" t="s">
        <v>60</v>
      </c>
      <c r="D884" t="s">
        <v>60</v>
      </c>
      <c r="E884" t="s">
        <v>60</v>
      </c>
      <c r="F884" t="s">
        <v>61</v>
      </c>
      <c r="G884" t="s">
        <v>84</v>
      </c>
      <c r="H884" t="s">
        <v>85</v>
      </c>
      <c r="I884" t="s">
        <v>86</v>
      </c>
      <c r="J884" t="s">
        <v>65</v>
      </c>
      <c r="K884" t="s">
        <v>71</v>
      </c>
      <c r="L884">
        <v>14</v>
      </c>
      <c r="M884">
        <v>6</v>
      </c>
      <c r="N884">
        <v>168</v>
      </c>
      <c r="O884">
        <v>1355</v>
      </c>
      <c r="P884" t="s">
        <v>254</v>
      </c>
      <c r="Q884" s="1">
        <v>45786.607561574077</v>
      </c>
      <c r="R884">
        <v>16.324000000000002</v>
      </c>
      <c r="S884">
        <v>5.6269999999999998</v>
      </c>
      <c r="T884">
        <v>2.9009999999999998</v>
      </c>
      <c r="U884">
        <v>2431</v>
      </c>
      <c r="V884">
        <v>147</v>
      </c>
      <c r="W884">
        <v>960</v>
      </c>
      <c r="X884">
        <v>685</v>
      </c>
      <c r="Y884">
        <v>0</v>
      </c>
      <c r="Z884">
        <v>0</v>
      </c>
      <c r="AA884">
        <v>1</v>
      </c>
      <c r="AB884">
        <v>196</v>
      </c>
      <c r="AC884">
        <v>94</v>
      </c>
      <c r="AD884">
        <v>24.17</v>
      </c>
      <c r="AE884">
        <v>44.385471000000003</v>
      </c>
      <c r="AF884">
        <v>94.1</v>
      </c>
      <c r="AG884">
        <v>1.8</v>
      </c>
      <c r="AH884">
        <v>2.4</v>
      </c>
      <c r="AI884">
        <v>0.8</v>
      </c>
      <c r="AJ884">
        <v>0.8</v>
      </c>
      <c r="AK884">
        <v>0</v>
      </c>
      <c r="AL884">
        <v>0</v>
      </c>
      <c r="AM884">
        <v>2.59</v>
      </c>
      <c r="AN884">
        <v>44.411000000000001</v>
      </c>
      <c r="AO884">
        <v>6.0469999999999997</v>
      </c>
      <c r="AP884">
        <v>39.49</v>
      </c>
      <c r="AQ884">
        <v>0.36799999999999999</v>
      </c>
      <c r="AR884">
        <v>0</v>
      </c>
      <c r="AS884">
        <v>0</v>
      </c>
      <c r="AT884">
        <v>37.64</v>
      </c>
      <c r="AU884">
        <v>0.72</v>
      </c>
      <c r="AV884">
        <v>0.96</v>
      </c>
      <c r="AW884">
        <v>0.32</v>
      </c>
      <c r="AX884">
        <v>0.32</v>
      </c>
      <c r="AY884">
        <v>0</v>
      </c>
      <c r="AZ884">
        <v>0</v>
      </c>
      <c r="BA884">
        <v>155</v>
      </c>
      <c r="BB884">
        <v>0</v>
      </c>
      <c r="BC884" t="s">
        <v>74</v>
      </c>
      <c r="BD884">
        <v>0</v>
      </c>
      <c r="BE884" t="s">
        <v>72</v>
      </c>
      <c r="BF884" t="s">
        <v>69</v>
      </c>
      <c r="BG884">
        <v>1.1200000000000001</v>
      </c>
      <c r="BH884">
        <v>0</v>
      </c>
      <c r="BI884" s="1">
        <v>45822.731017557868</v>
      </c>
      <c r="BJ884">
        <v>3.7</v>
      </c>
      <c r="BK884">
        <v>0.78410000000000002</v>
      </c>
      <c r="BL884" s="36">
        <f>HLOOKUP($A884,차량별코스!$E$1:$AZ$20,_xlfn.XLOOKUP(탕데이터!$I884,차량별코스!$D$2:$D$20,차량별코스!$A$2:$A$20),0)</f>
        <v>7</v>
      </c>
      <c r="BM884">
        <f t="shared" si="195"/>
        <v>3613.9569999999999</v>
      </c>
      <c r="BN884">
        <f t="shared" si="196"/>
        <v>341.661</v>
      </c>
      <c r="BO884">
        <f>IF(COUNTIFS($BL$2:$BL884,$BL884,$O$2:$O884,$O884,$G$2:$G884,$G884)=1,_xlfn.MAXIFS($BO$2:$BO883,$O$2:$O883,$O884,$G$2:$G883,$G884)+1,_xlfn.MAXIFS($BO$2:$BO883,$O$2:$O883,$O884,$G$2:$G883,$G884))</f>
        <v>5</v>
      </c>
      <c r="BP884">
        <f t="shared" si="197"/>
        <v>1180.5709999999999</v>
      </c>
      <c r="BQ884">
        <f t="shared" si="198"/>
        <v>43.758000000000003</v>
      </c>
      <c r="BR884">
        <f t="shared" si="199"/>
        <v>58.344000000000001</v>
      </c>
      <c r="BS884">
        <f t="shared" si="200"/>
        <v>19.448</v>
      </c>
      <c r="BT884">
        <f t="shared" si="201"/>
        <v>19.448</v>
      </c>
      <c r="BU884">
        <f t="shared" si="202"/>
        <v>0</v>
      </c>
      <c r="BV884">
        <f t="shared" si="203"/>
        <v>0</v>
      </c>
      <c r="BW884">
        <f t="shared" si="204"/>
        <v>1321.5690000000002</v>
      </c>
      <c r="BX884">
        <f t="shared" si="205"/>
        <v>1355</v>
      </c>
      <c r="BY884" t="str">
        <f t="shared" si="206"/>
        <v>직행2</v>
      </c>
      <c r="BZ884">
        <f t="shared" si="207"/>
        <v>7</v>
      </c>
    </row>
    <row r="885" spans="1:78" x14ac:dyDescent="0.3">
      <c r="A885" s="32">
        <f t="shared" si="208"/>
        <v>45816</v>
      </c>
      <c r="B885" s="1">
        <v>45816.821921296294</v>
      </c>
      <c r="C885" t="s">
        <v>60</v>
      </c>
      <c r="D885" t="s">
        <v>60</v>
      </c>
      <c r="E885" t="s">
        <v>60</v>
      </c>
      <c r="F885" t="s">
        <v>61</v>
      </c>
      <c r="G885" t="s">
        <v>84</v>
      </c>
      <c r="H885" t="s">
        <v>85</v>
      </c>
      <c r="I885" t="s">
        <v>86</v>
      </c>
      <c r="J885" t="s">
        <v>65</v>
      </c>
      <c r="K885" t="s">
        <v>71</v>
      </c>
      <c r="L885">
        <v>14</v>
      </c>
      <c r="M885">
        <v>6</v>
      </c>
      <c r="N885">
        <v>168</v>
      </c>
      <c r="O885">
        <v>1355</v>
      </c>
      <c r="P885" t="s">
        <v>254</v>
      </c>
      <c r="Q885" s="1">
        <v>45786.607561574077</v>
      </c>
      <c r="R885">
        <v>23.396000000000001</v>
      </c>
      <c r="S885">
        <v>6.94</v>
      </c>
      <c r="T885">
        <v>3.371</v>
      </c>
      <c r="U885">
        <v>2402</v>
      </c>
      <c r="V885">
        <v>80</v>
      </c>
      <c r="W885">
        <v>484</v>
      </c>
      <c r="X885">
        <v>1117</v>
      </c>
      <c r="Y885">
        <v>0</v>
      </c>
      <c r="Z885">
        <v>2</v>
      </c>
      <c r="AA885">
        <v>0</v>
      </c>
      <c r="AB885">
        <v>0</v>
      </c>
      <c r="AC885">
        <v>82</v>
      </c>
      <c r="AD885">
        <v>35.06</v>
      </c>
      <c r="AE885">
        <v>45.824551999999997</v>
      </c>
      <c r="AF885">
        <v>95.6</v>
      </c>
      <c r="AG885">
        <v>0.8</v>
      </c>
      <c r="AH885">
        <v>2</v>
      </c>
      <c r="AI885">
        <v>1.5</v>
      </c>
      <c r="AJ885">
        <v>0</v>
      </c>
      <c r="AK885">
        <v>0</v>
      </c>
      <c r="AL885">
        <v>0</v>
      </c>
      <c r="AM885">
        <v>3.01</v>
      </c>
      <c r="AN885">
        <v>38.74</v>
      </c>
      <c r="AO885">
        <v>3.331</v>
      </c>
      <c r="AP885">
        <v>20.149999999999999</v>
      </c>
      <c r="AQ885">
        <v>0.47</v>
      </c>
      <c r="AR885">
        <v>0</v>
      </c>
      <c r="AS885">
        <v>8.548</v>
      </c>
      <c r="AT885">
        <v>38.24</v>
      </c>
      <c r="AU885">
        <v>0.32</v>
      </c>
      <c r="AV885">
        <v>0.8</v>
      </c>
      <c r="AW885">
        <v>0.6</v>
      </c>
      <c r="AX885">
        <v>0</v>
      </c>
      <c r="AY885">
        <v>0</v>
      </c>
      <c r="AZ885">
        <v>0</v>
      </c>
      <c r="BA885">
        <v>229</v>
      </c>
      <c r="BB885">
        <v>0</v>
      </c>
      <c r="BC885" t="s">
        <v>74</v>
      </c>
      <c r="BD885">
        <v>0</v>
      </c>
      <c r="BE885" t="s">
        <v>72</v>
      </c>
      <c r="BF885" t="s">
        <v>69</v>
      </c>
      <c r="BG885">
        <v>1.1200000000000001</v>
      </c>
      <c r="BH885">
        <v>0</v>
      </c>
      <c r="BI885" s="1">
        <v>45822.731017557868</v>
      </c>
      <c r="BJ885">
        <v>3.7</v>
      </c>
      <c r="BK885">
        <v>0.91110000000000002</v>
      </c>
      <c r="BL885" s="36">
        <f>HLOOKUP($A885,차량별코스!$E$1:$AZ$20,_xlfn.XLOOKUP(탕데이터!$I885,차량별코스!$D$2:$D$20,차량별코스!$A$2:$A$20),0)</f>
        <v>7</v>
      </c>
      <c r="BM885">
        <f t="shared" si="195"/>
        <v>3613.9569999999999</v>
      </c>
      <c r="BN885">
        <f t="shared" si="196"/>
        <v>341.661</v>
      </c>
      <c r="BO885">
        <f>IF(COUNTIFS($BL$2:$BL885,$BL885,$O$2:$O885,$O885,$G$2:$G885,$G885)=1,_xlfn.MAXIFS($BO$2:$BO884,$O$2:$O884,$O885,$G$2:$G884,$G885)+1,_xlfn.MAXIFS($BO$2:$BO884,$O$2:$O884,$O885,$G$2:$G884,$G885))</f>
        <v>5</v>
      </c>
      <c r="BP885">
        <f t="shared" si="197"/>
        <v>1732.3119999999999</v>
      </c>
      <c r="BQ885">
        <f t="shared" si="198"/>
        <v>19.216000000000001</v>
      </c>
      <c r="BR885">
        <f t="shared" si="199"/>
        <v>48.04</v>
      </c>
      <c r="BS885">
        <f t="shared" si="200"/>
        <v>36.03</v>
      </c>
      <c r="BT885">
        <f t="shared" si="201"/>
        <v>0</v>
      </c>
      <c r="BU885">
        <f t="shared" si="202"/>
        <v>0</v>
      </c>
      <c r="BV885">
        <f t="shared" si="203"/>
        <v>0</v>
      </c>
      <c r="BW885">
        <f t="shared" si="204"/>
        <v>1835.5979999999997</v>
      </c>
      <c r="BX885">
        <f t="shared" si="205"/>
        <v>1355</v>
      </c>
      <c r="BY885" t="str">
        <f t="shared" si="206"/>
        <v>직행2</v>
      </c>
      <c r="BZ885">
        <f t="shared" si="207"/>
        <v>7</v>
      </c>
    </row>
    <row r="886" spans="1:78" x14ac:dyDescent="0.3">
      <c r="A886" s="32">
        <f t="shared" si="208"/>
        <v>45816</v>
      </c>
      <c r="B886" s="1">
        <v>45816.853067129632</v>
      </c>
      <c r="C886" t="s">
        <v>60</v>
      </c>
      <c r="D886" t="s">
        <v>60</v>
      </c>
      <c r="E886" t="s">
        <v>60</v>
      </c>
      <c r="F886" t="s">
        <v>61</v>
      </c>
      <c r="G886" t="s">
        <v>84</v>
      </c>
      <c r="H886" t="s">
        <v>85</v>
      </c>
      <c r="I886" t="s">
        <v>86</v>
      </c>
      <c r="J886" t="s">
        <v>65</v>
      </c>
      <c r="K886" t="s">
        <v>71</v>
      </c>
      <c r="L886">
        <v>14</v>
      </c>
      <c r="M886">
        <v>6</v>
      </c>
      <c r="N886">
        <v>168</v>
      </c>
      <c r="O886">
        <v>1355</v>
      </c>
      <c r="P886" t="s">
        <v>254</v>
      </c>
      <c r="Q886" s="1">
        <v>45786.607561574077</v>
      </c>
      <c r="R886">
        <v>34.222999999999999</v>
      </c>
      <c r="S886">
        <v>8.9870000000000001</v>
      </c>
      <c r="T886">
        <v>3.8079999999999998</v>
      </c>
      <c r="U886">
        <v>2721</v>
      </c>
      <c r="V886">
        <v>72</v>
      </c>
      <c r="W886">
        <v>162</v>
      </c>
      <c r="X886">
        <v>1445</v>
      </c>
      <c r="Y886">
        <v>0</v>
      </c>
      <c r="Z886">
        <v>0</v>
      </c>
      <c r="AA886">
        <v>0</v>
      </c>
      <c r="AB886">
        <v>0</v>
      </c>
      <c r="AC886">
        <v>88</v>
      </c>
      <c r="AD886">
        <v>45.28</v>
      </c>
      <c r="AE886">
        <v>49.538744999999999</v>
      </c>
      <c r="AF886">
        <v>91.9</v>
      </c>
      <c r="AG886">
        <v>2.2000000000000002</v>
      </c>
      <c r="AH886">
        <v>3.3</v>
      </c>
      <c r="AI886">
        <v>2.4</v>
      </c>
      <c r="AJ886">
        <v>0.1</v>
      </c>
      <c r="AK886">
        <v>0</v>
      </c>
      <c r="AL886">
        <v>0</v>
      </c>
      <c r="AM886">
        <v>3.4</v>
      </c>
      <c r="AN886">
        <v>36.764000000000003</v>
      </c>
      <c r="AO886">
        <v>2.6459999999999999</v>
      </c>
      <c r="AP886">
        <v>5.9539999999999997</v>
      </c>
      <c r="AQ886">
        <v>0.40899999999999997</v>
      </c>
      <c r="AR886">
        <v>0</v>
      </c>
      <c r="AS886">
        <v>0</v>
      </c>
      <c r="AT886">
        <v>41.354999999999997</v>
      </c>
      <c r="AU886">
        <v>0.99</v>
      </c>
      <c r="AV886">
        <v>1.4850000000000001</v>
      </c>
      <c r="AW886">
        <v>1.08</v>
      </c>
      <c r="AX886">
        <v>4.4999999999999998E-2</v>
      </c>
      <c r="AY886">
        <v>0</v>
      </c>
      <c r="AZ886">
        <v>0</v>
      </c>
      <c r="BA886">
        <v>339</v>
      </c>
      <c r="BB886">
        <v>0</v>
      </c>
      <c r="BC886" t="s">
        <v>74</v>
      </c>
      <c r="BD886">
        <v>0</v>
      </c>
      <c r="BE886" t="s">
        <v>72</v>
      </c>
      <c r="BF886" t="s">
        <v>69</v>
      </c>
      <c r="BG886">
        <v>1.1200000000000001</v>
      </c>
      <c r="BH886">
        <v>0</v>
      </c>
      <c r="BI886" s="1">
        <v>45822.731017557868</v>
      </c>
      <c r="BJ886">
        <v>3.7</v>
      </c>
      <c r="BK886">
        <v>1.0291999999999999</v>
      </c>
      <c r="BL886" s="36">
        <f>HLOOKUP($A886,차량별코스!$E$1:$AZ$20,_xlfn.XLOOKUP(탕데이터!$I886,차량별코스!$D$2:$D$20,차량별코스!$A$2:$A$20),0)</f>
        <v>7</v>
      </c>
      <c r="BM886">
        <f t="shared" si="195"/>
        <v>3613.9569999999999</v>
      </c>
      <c r="BN886">
        <f t="shared" si="196"/>
        <v>341.661</v>
      </c>
      <c r="BO886">
        <f>IF(COUNTIFS($BL$2:$BL886,$BL886,$O$2:$O886,$O886,$G$2:$G886,$G886)=1,_xlfn.MAXIFS($BO$2:$BO885,$O$2:$O885,$O886,$G$2:$G885,$G886)+1,_xlfn.MAXIFS($BO$2:$BO885,$O$2:$O885,$O886,$G$2:$G885,$G886))</f>
        <v>5</v>
      </c>
      <c r="BP886">
        <f t="shared" si="197"/>
        <v>2266.5990000000002</v>
      </c>
      <c r="BQ886">
        <f t="shared" si="198"/>
        <v>59.862000000000009</v>
      </c>
      <c r="BR886">
        <f t="shared" si="199"/>
        <v>89.793000000000006</v>
      </c>
      <c r="BS886">
        <f t="shared" si="200"/>
        <v>65.304000000000002</v>
      </c>
      <c r="BT886">
        <f t="shared" si="201"/>
        <v>2.7210000000000001</v>
      </c>
      <c r="BU886">
        <f t="shared" si="202"/>
        <v>0</v>
      </c>
      <c r="BV886">
        <f t="shared" si="203"/>
        <v>0</v>
      </c>
      <c r="BW886">
        <f t="shared" si="204"/>
        <v>2484.2790000000005</v>
      </c>
      <c r="BX886">
        <f t="shared" si="205"/>
        <v>1355</v>
      </c>
      <c r="BY886" t="str">
        <f t="shared" si="206"/>
        <v>직행2</v>
      </c>
      <c r="BZ886">
        <f t="shared" si="207"/>
        <v>7</v>
      </c>
    </row>
    <row r="887" spans="1:78" x14ac:dyDescent="0.3">
      <c r="A887" s="32">
        <f t="shared" si="208"/>
        <v>45817</v>
      </c>
      <c r="B887" s="1">
        <v>45817.2893287037</v>
      </c>
      <c r="C887" t="s">
        <v>60</v>
      </c>
      <c r="D887" t="s">
        <v>60</v>
      </c>
      <c r="E887" t="s">
        <v>60</v>
      </c>
      <c r="F887" t="s">
        <v>61</v>
      </c>
      <c r="G887" t="s">
        <v>84</v>
      </c>
      <c r="H887" t="s">
        <v>85</v>
      </c>
      <c r="I887" t="s">
        <v>86</v>
      </c>
      <c r="J887" t="s">
        <v>65</v>
      </c>
      <c r="K887" t="s">
        <v>71</v>
      </c>
      <c r="L887">
        <v>14</v>
      </c>
      <c r="M887">
        <v>6</v>
      </c>
      <c r="N887">
        <v>168</v>
      </c>
      <c r="O887">
        <v>1355</v>
      </c>
      <c r="P887" t="s">
        <v>254</v>
      </c>
      <c r="Q887" s="1">
        <v>45786.607561574077</v>
      </c>
      <c r="R887">
        <v>25.638999999999999</v>
      </c>
      <c r="S887">
        <v>5.81</v>
      </c>
      <c r="T887">
        <v>4.4130000000000003</v>
      </c>
      <c r="U887">
        <v>2198</v>
      </c>
      <c r="V887">
        <v>200</v>
      </c>
      <c r="W887">
        <v>262</v>
      </c>
      <c r="X887">
        <v>1258</v>
      </c>
      <c r="Y887">
        <v>0</v>
      </c>
      <c r="Z887">
        <v>2</v>
      </c>
      <c r="AA887">
        <v>0</v>
      </c>
      <c r="AB887">
        <v>0</v>
      </c>
      <c r="AC887">
        <v>94</v>
      </c>
      <c r="AD887">
        <v>41.99</v>
      </c>
      <c r="AE887">
        <v>53.168346999999997</v>
      </c>
      <c r="AF887">
        <v>85.8</v>
      </c>
      <c r="AG887">
        <v>3.8</v>
      </c>
      <c r="AH887">
        <v>4.7</v>
      </c>
      <c r="AI887">
        <v>4.4000000000000004</v>
      </c>
      <c r="AJ887">
        <v>1.2</v>
      </c>
      <c r="AK887">
        <v>0</v>
      </c>
      <c r="AL887">
        <v>0</v>
      </c>
      <c r="AM887">
        <v>3.94</v>
      </c>
      <c r="AN887">
        <v>33.515999999999998</v>
      </c>
      <c r="AO887">
        <v>9.0990000000000002</v>
      </c>
      <c r="AP887">
        <v>11.92</v>
      </c>
      <c r="AQ887">
        <v>0.46800000000000003</v>
      </c>
      <c r="AR887">
        <v>0</v>
      </c>
      <c r="AS887">
        <v>7.8010000000000002</v>
      </c>
      <c r="AT887">
        <v>30.03</v>
      </c>
      <c r="AU887">
        <v>1.33</v>
      </c>
      <c r="AV887">
        <v>1.645</v>
      </c>
      <c r="AW887">
        <v>1.54</v>
      </c>
      <c r="AX887">
        <v>0.42</v>
      </c>
      <c r="AY887">
        <v>0</v>
      </c>
      <c r="AZ887">
        <v>0</v>
      </c>
      <c r="BA887">
        <v>205</v>
      </c>
      <c r="BB887">
        <v>0</v>
      </c>
      <c r="BC887" t="s">
        <v>74</v>
      </c>
      <c r="BD887">
        <v>0</v>
      </c>
      <c r="BE887" t="s">
        <v>72</v>
      </c>
      <c r="BF887" t="s">
        <v>69</v>
      </c>
      <c r="BG887">
        <v>1.1200000000000001</v>
      </c>
      <c r="BH887">
        <v>0</v>
      </c>
      <c r="BI887" s="1">
        <v>45822.731017557868</v>
      </c>
      <c r="BJ887">
        <v>3.7</v>
      </c>
      <c r="BK887">
        <v>1.1927000000000001</v>
      </c>
      <c r="BL887" s="36">
        <f>HLOOKUP($A887,차량별코스!$E$1:$AZ$20,_xlfn.XLOOKUP(탕데이터!$I887,차량별코스!$D$2:$D$20,차량별코스!$A$2:$A$20),0)</f>
        <v>8</v>
      </c>
      <c r="BM887">
        <f t="shared" si="195"/>
        <v>3613.9569999999999</v>
      </c>
      <c r="BN887">
        <f t="shared" si="196"/>
        <v>369.13600000000008</v>
      </c>
      <c r="BO887">
        <f>IF(COUNTIFS($BL$2:$BL887,$BL887,$O$2:$O887,$O887,$G$2:$G887,$G887)=1,_xlfn.MAXIFS($BO$2:$BO886,$O$2:$O886,$O887,$G$2:$G886,$G887)+1,_xlfn.MAXIFS($BO$2:$BO886,$O$2:$O886,$O887,$G$2:$G886,$G887))</f>
        <v>6</v>
      </c>
      <c r="BP887">
        <f t="shared" si="197"/>
        <v>1423.884</v>
      </c>
      <c r="BQ887">
        <f t="shared" si="198"/>
        <v>83.524000000000001</v>
      </c>
      <c r="BR887">
        <f t="shared" si="199"/>
        <v>103.306</v>
      </c>
      <c r="BS887">
        <f t="shared" si="200"/>
        <v>96.712000000000003</v>
      </c>
      <c r="BT887">
        <f t="shared" si="201"/>
        <v>26.376000000000001</v>
      </c>
      <c r="BU887">
        <f t="shared" si="202"/>
        <v>0</v>
      </c>
      <c r="BV887">
        <f t="shared" si="203"/>
        <v>0</v>
      </c>
      <c r="BW887">
        <f t="shared" si="204"/>
        <v>1733.8019999999999</v>
      </c>
      <c r="BX887">
        <f t="shared" si="205"/>
        <v>1355</v>
      </c>
      <c r="BY887" t="str">
        <f t="shared" si="206"/>
        <v>직행2</v>
      </c>
      <c r="BZ887">
        <f t="shared" si="207"/>
        <v>8</v>
      </c>
    </row>
    <row r="888" spans="1:78" x14ac:dyDescent="0.3">
      <c r="A888" s="32">
        <f t="shared" si="208"/>
        <v>45817</v>
      </c>
      <c r="B888" s="1">
        <v>45817.332569444443</v>
      </c>
      <c r="C888" t="s">
        <v>60</v>
      </c>
      <c r="D888" t="s">
        <v>60</v>
      </c>
      <c r="E888" t="s">
        <v>60</v>
      </c>
      <c r="F888" t="s">
        <v>61</v>
      </c>
      <c r="G888" t="s">
        <v>84</v>
      </c>
      <c r="H888" t="s">
        <v>85</v>
      </c>
      <c r="I888" t="s">
        <v>86</v>
      </c>
      <c r="J888" t="s">
        <v>65</v>
      </c>
      <c r="K888" t="s">
        <v>71</v>
      </c>
      <c r="L888">
        <v>14</v>
      </c>
      <c r="M888">
        <v>6</v>
      </c>
      <c r="N888">
        <v>168</v>
      </c>
      <c r="O888">
        <v>1355</v>
      </c>
      <c r="P888" t="s">
        <v>254</v>
      </c>
      <c r="Q888" s="1">
        <v>45786.607561574077</v>
      </c>
      <c r="R888">
        <v>36.997999999999998</v>
      </c>
      <c r="S888">
        <v>10.26</v>
      </c>
      <c r="T888">
        <v>3.6059999999999999</v>
      </c>
      <c r="U888">
        <v>3653</v>
      </c>
      <c r="V888">
        <v>65</v>
      </c>
      <c r="W888">
        <v>658</v>
      </c>
      <c r="X888">
        <v>1593</v>
      </c>
      <c r="Y888">
        <v>1</v>
      </c>
      <c r="Z888">
        <v>9</v>
      </c>
      <c r="AA888">
        <v>0</v>
      </c>
      <c r="AB888">
        <v>0</v>
      </c>
      <c r="AC888">
        <v>96</v>
      </c>
      <c r="AD888">
        <v>36.46</v>
      </c>
      <c r="AE888">
        <v>45.458230999999998</v>
      </c>
      <c r="AF888">
        <v>90.2</v>
      </c>
      <c r="AG888">
        <v>3.3</v>
      </c>
      <c r="AH888">
        <v>3.5</v>
      </c>
      <c r="AI888">
        <v>2.5</v>
      </c>
      <c r="AJ888">
        <v>0.5</v>
      </c>
      <c r="AK888">
        <v>0</v>
      </c>
      <c r="AL888">
        <v>0</v>
      </c>
      <c r="AM888">
        <v>3.22</v>
      </c>
      <c r="AN888">
        <v>35.39</v>
      </c>
      <c r="AO888">
        <v>1.7789999999999999</v>
      </c>
      <c r="AP888">
        <v>18.013000000000002</v>
      </c>
      <c r="AQ888">
        <v>0.40500000000000003</v>
      </c>
      <c r="AR888">
        <v>2.7029999999999998</v>
      </c>
      <c r="AS888">
        <v>24.326000000000001</v>
      </c>
      <c r="AT888">
        <v>54.12</v>
      </c>
      <c r="AU888">
        <v>1.98</v>
      </c>
      <c r="AV888">
        <v>2.1</v>
      </c>
      <c r="AW888">
        <v>1.5</v>
      </c>
      <c r="AX888">
        <v>0.3</v>
      </c>
      <c r="AY888">
        <v>0</v>
      </c>
      <c r="AZ888">
        <v>0</v>
      </c>
      <c r="BA888">
        <v>367</v>
      </c>
      <c r="BB888">
        <v>0</v>
      </c>
      <c r="BC888" t="s">
        <v>74</v>
      </c>
      <c r="BD888">
        <v>0</v>
      </c>
      <c r="BE888" t="s">
        <v>72</v>
      </c>
      <c r="BF888" t="s">
        <v>69</v>
      </c>
      <c r="BG888">
        <v>1.1200000000000001</v>
      </c>
      <c r="BH888">
        <v>0</v>
      </c>
      <c r="BI888" s="1">
        <v>45822.731017557868</v>
      </c>
      <c r="BJ888">
        <v>3.7</v>
      </c>
      <c r="BK888">
        <v>0.97460000000000002</v>
      </c>
      <c r="BL888" s="36">
        <f>HLOOKUP($A888,차량별코스!$E$1:$AZ$20,_xlfn.XLOOKUP(탕데이터!$I888,차량별코스!$D$2:$D$20,차량별코스!$A$2:$A$20),0)</f>
        <v>8</v>
      </c>
      <c r="BM888">
        <f t="shared" si="195"/>
        <v>3613.9569999999999</v>
      </c>
      <c r="BN888">
        <f t="shared" si="196"/>
        <v>369.13600000000008</v>
      </c>
      <c r="BO888">
        <f>IF(COUNTIFS($BL$2:$BL888,$BL888,$O$2:$O888,$O888,$G$2:$G888,$G888)=1,_xlfn.MAXIFS($BO$2:$BO887,$O$2:$O887,$O888,$G$2:$G887,$G888)+1,_xlfn.MAXIFS($BO$2:$BO887,$O$2:$O887,$O888,$G$2:$G887,$G888))</f>
        <v>6</v>
      </c>
      <c r="BP888">
        <f t="shared" si="197"/>
        <v>2572.0060000000003</v>
      </c>
      <c r="BQ888">
        <f t="shared" si="198"/>
        <v>120.54900000000001</v>
      </c>
      <c r="BR888">
        <f t="shared" si="199"/>
        <v>127.85500000000002</v>
      </c>
      <c r="BS888">
        <f t="shared" si="200"/>
        <v>91.325000000000003</v>
      </c>
      <c r="BT888">
        <f t="shared" si="201"/>
        <v>18.265000000000001</v>
      </c>
      <c r="BU888">
        <f t="shared" si="202"/>
        <v>0</v>
      </c>
      <c r="BV888">
        <f t="shared" si="203"/>
        <v>0</v>
      </c>
      <c r="BW888">
        <f t="shared" si="204"/>
        <v>2930</v>
      </c>
      <c r="BX888">
        <f t="shared" si="205"/>
        <v>1355</v>
      </c>
      <c r="BY888" t="str">
        <f t="shared" si="206"/>
        <v>직행2</v>
      </c>
      <c r="BZ888">
        <f t="shared" si="207"/>
        <v>8</v>
      </c>
    </row>
    <row r="889" spans="1:78" x14ac:dyDescent="0.3">
      <c r="A889" s="32">
        <f t="shared" si="208"/>
        <v>45817</v>
      </c>
      <c r="B889" s="1">
        <v>45817.377650462964</v>
      </c>
      <c r="C889" t="s">
        <v>60</v>
      </c>
      <c r="D889" t="s">
        <v>60</v>
      </c>
      <c r="E889" t="s">
        <v>60</v>
      </c>
      <c r="F889" t="s">
        <v>61</v>
      </c>
      <c r="G889" t="s">
        <v>84</v>
      </c>
      <c r="H889" t="s">
        <v>85</v>
      </c>
      <c r="I889" t="s">
        <v>86</v>
      </c>
      <c r="J889" t="s">
        <v>65</v>
      </c>
      <c r="K889" t="s">
        <v>71</v>
      </c>
      <c r="L889">
        <v>14</v>
      </c>
      <c r="M889">
        <v>6</v>
      </c>
      <c r="N889">
        <v>168</v>
      </c>
      <c r="O889">
        <v>1355</v>
      </c>
      <c r="P889" t="s">
        <v>254</v>
      </c>
      <c r="Q889" s="1">
        <v>45786.607561574077</v>
      </c>
      <c r="R889">
        <v>66.161000000000001</v>
      </c>
      <c r="S889">
        <v>22.55</v>
      </c>
      <c r="T889">
        <v>2.9340000000000002</v>
      </c>
      <c r="U889">
        <v>6651</v>
      </c>
      <c r="V889">
        <v>45</v>
      </c>
      <c r="W889">
        <v>1415</v>
      </c>
      <c r="X889">
        <v>2515</v>
      </c>
      <c r="Y889">
        <v>1</v>
      </c>
      <c r="Z889">
        <v>22</v>
      </c>
      <c r="AA889">
        <v>0</v>
      </c>
      <c r="AB889">
        <v>0</v>
      </c>
      <c r="AC889">
        <v>103</v>
      </c>
      <c r="AD889">
        <v>35.81</v>
      </c>
      <c r="AE889">
        <v>45.883164000000001</v>
      </c>
      <c r="AF889">
        <v>89.3</v>
      </c>
      <c r="AG889">
        <v>2.9</v>
      </c>
      <c r="AH889">
        <v>4</v>
      </c>
      <c r="AI889">
        <v>2.5</v>
      </c>
      <c r="AJ889">
        <v>1.3</v>
      </c>
      <c r="AK889">
        <v>0</v>
      </c>
      <c r="AL889">
        <v>0</v>
      </c>
      <c r="AM889">
        <v>2.62</v>
      </c>
      <c r="AN889">
        <v>45.530999999999999</v>
      </c>
      <c r="AO889">
        <v>0.67700000000000005</v>
      </c>
      <c r="AP889">
        <v>21.274999999999999</v>
      </c>
      <c r="AQ889">
        <v>0.378</v>
      </c>
      <c r="AR889">
        <v>1.5109999999999999</v>
      </c>
      <c r="AS889">
        <v>33.252000000000002</v>
      </c>
      <c r="AT889">
        <v>98.23</v>
      </c>
      <c r="AU889">
        <v>3.19</v>
      </c>
      <c r="AV889">
        <v>4.4000000000000004</v>
      </c>
      <c r="AW889">
        <v>2.75</v>
      </c>
      <c r="AX889">
        <v>1.43</v>
      </c>
      <c r="AY889">
        <v>0</v>
      </c>
      <c r="AZ889">
        <v>0</v>
      </c>
      <c r="BA889">
        <v>644</v>
      </c>
      <c r="BB889">
        <v>0</v>
      </c>
      <c r="BC889" t="s">
        <v>74</v>
      </c>
      <c r="BD889">
        <v>0</v>
      </c>
      <c r="BE889" t="s">
        <v>72</v>
      </c>
      <c r="BF889" t="s">
        <v>69</v>
      </c>
      <c r="BG889">
        <v>1.1200000000000001</v>
      </c>
      <c r="BH889">
        <v>0</v>
      </c>
      <c r="BI889" s="1">
        <v>45822.731017557868</v>
      </c>
      <c r="BJ889">
        <v>3.7</v>
      </c>
      <c r="BK889">
        <v>0.79300000000000004</v>
      </c>
      <c r="BL889" s="36">
        <f>HLOOKUP($A889,차량별코스!$E$1:$AZ$20,_xlfn.XLOOKUP(탕데이터!$I889,차량별코스!$D$2:$D$20,차량별코스!$A$2:$A$20),0)</f>
        <v>8</v>
      </c>
      <c r="BM889">
        <f t="shared" si="195"/>
        <v>3613.9569999999999</v>
      </c>
      <c r="BN889">
        <f t="shared" si="196"/>
        <v>369.13600000000008</v>
      </c>
      <c r="BO889">
        <f>IF(COUNTIFS($BL$2:$BL889,$BL889,$O$2:$O889,$O889,$G$2:$G889,$G889)=1,_xlfn.MAXIFS($BO$2:$BO888,$O$2:$O888,$O889,$G$2:$G888,$G889)+1,_xlfn.MAXIFS($BO$2:$BO888,$O$2:$O888,$O889,$G$2:$G888,$G889))</f>
        <v>6</v>
      </c>
      <c r="BP889">
        <f t="shared" si="197"/>
        <v>4479.3429999999998</v>
      </c>
      <c r="BQ889">
        <f t="shared" si="198"/>
        <v>192.87899999999999</v>
      </c>
      <c r="BR889">
        <f t="shared" si="199"/>
        <v>266.04000000000002</v>
      </c>
      <c r="BS889">
        <f t="shared" si="200"/>
        <v>166.27500000000001</v>
      </c>
      <c r="BT889">
        <f t="shared" si="201"/>
        <v>86.463000000000008</v>
      </c>
      <c r="BU889">
        <f t="shared" si="202"/>
        <v>0</v>
      </c>
      <c r="BV889">
        <f t="shared" si="203"/>
        <v>0</v>
      </c>
      <c r="BW889">
        <f t="shared" si="204"/>
        <v>5190.9999999999991</v>
      </c>
      <c r="BX889">
        <f t="shared" si="205"/>
        <v>1355</v>
      </c>
      <c r="BY889" t="str">
        <f t="shared" si="206"/>
        <v>직행2</v>
      </c>
      <c r="BZ889">
        <f t="shared" si="207"/>
        <v>8</v>
      </c>
    </row>
    <row r="890" spans="1:78" x14ac:dyDescent="0.3">
      <c r="A890" s="32">
        <f t="shared" si="208"/>
        <v>45817</v>
      </c>
      <c r="B890" s="1">
        <v>45817.513287037036</v>
      </c>
      <c r="C890" t="s">
        <v>60</v>
      </c>
      <c r="D890" t="s">
        <v>60</v>
      </c>
      <c r="E890" t="s">
        <v>60</v>
      </c>
      <c r="F890" t="s">
        <v>61</v>
      </c>
      <c r="G890" t="s">
        <v>84</v>
      </c>
      <c r="H890" t="s">
        <v>85</v>
      </c>
      <c r="I890" t="s">
        <v>86</v>
      </c>
      <c r="J890" t="s">
        <v>65</v>
      </c>
      <c r="K890" t="s">
        <v>71</v>
      </c>
      <c r="L890">
        <v>14</v>
      </c>
      <c r="M890">
        <v>6</v>
      </c>
      <c r="N890">
        <v>168</v>
      </c>
      <c r="O890">
        <v>1355</v>
      </c>
      <c r="P890" t="s">
        <v>254</v>
      </c>
      <c r="Q890" s="1">
        <v>45786.607561574077</v>
      </c>
      <c r="R890">
        <v>102.169</v>
      </c>
      <c r="S890">
        <v>34.680999999999997</v>
      </c>
      <c r="T890">
        <v>2.9460000000000002</v>
      </c>
      <c r="U890">
        <v>10490</v>
      </c>
      <c r="V890">
        <v>15</v>
      </c>
      <c r="W890">
        <v>3167</v>
      </c>
      <c r="X890">
        <v>3986</v>
      </c>
      <c r="Y890">
        <v>0</v>
      </c>
      <c r="Z890">
        <v>33</v>
      </c>
      <c r="AA890">
        <v>2</v>
      </c>
      <c r="AB890">
        <v>320</v>
      </c>
      <c r="AC890">
        <v>103</v>
      </c>
      <c r="AD890">
        <v>35.06</v>
      </c>
      <c r="AE890">
        <v>50.329555999999997</v>
      </c>
      <c r="AF890">
        <v>90.3</v>
      </c>
      <c r="AG890">
        <v>2.2999999999999998</v>
      </c>
      <c r="AH890">
        <v>3</v>
      </c>
      <c r="AI890">
        <v>2.9</v>
      </c>
      <c r="AJ890">
        <v>1.4</v>
      </c>
      <c r="AK890">
        <v>0</v>
      </c>
      <c r="AL890">
        <v>0</v>
      </c>
      <c r="AM890">
        <v>2.63</v>
      </c>
      <c r="AN890">
        <v>50.417000000000002</v>
      </c>
      <c r="AO890">
        <v>0.14299999999999999</v>
      </c>
      <c r="AP890">
        <v>30.190999999999999</v>
      </c>
      <c r="AQ890">
        <v>0.38200000000000001</v>
      </c>
      <c r="AR890">
        <v>0</v>
      </c>
      <c r="AS890">
        <v>32.298999999999999</v>
      </c>
      <c r="AT890">
        <v>156.52000000000001</v>
      </c>
      <c r="AU890">
        <v>3.9870000000000001</v>
      </c>
      <c r="AV890">
        <v>5.2</v>
      </c>
      <c r="AW890">
        <v>5.0270000000000001</v>
      </c>
      <c r="AX890">
        <v>2.427</v>
      </c>
      <c r="AY890">
        <v>0</v>
      </c>
      <c r="AZ890">
        <v>0</v>
      </c>
      <c r="BA890">
        <v>998</v>
      </c>
      <c r="BB890">
        <v>0</v>
      </c>
      <c r="BC890" t="s">
        <v>74</v>
      </c>
      <c r="BD890">
        <v>0</v>
      </c>
      <c r="BE890" t="s">
        <v>72</v>
      </c>
      <c r="BF890" t="s">
        <v>69</v>
      </c>
      <c r="BG890">
        <v>1.1200000000000001</v>
      </c>
      <c r="BH890">
        <v>0</v>
      </c>
      <c r="BI890" s="1">
        <v>45822.731017557868</v>
      </c>
      <c r="BJ890">
        <v>3.7</v>
      </c>
      <c r="BK890">
        <v>0.79620000000000002</v>
      </c>
      <c r="BL890" s="36">
        <f>HLOOKUP($A890,차량별코스!$E$1:$AZ$20,_xlfn.XLOOKUP(탕데이터!$I890,차량별코스!$D$2:$D$20,차량별코스!$A$2:$A$20),0)</f>
        <v>8</v>
      </c>
      <c r="BM890">
        <f t="shared" si="195"/>
        <v>3613.9569999999999</v>
      </c>
      <c r="BN890">
        <f t="shared" si="196"/>
        <v>369.13600000000008</v>
      </c>
      <c r="BO890">
        <f>IF(COUNTIFS($BL$2:$BL890,$BL890,$O$2:$O890,$O890,$G$2:$G890,$G890)=1,_xlfn.MAXIFS($BO$2:$BO889,$O$2:$O889,$O890,$G$2:$G889,$G890)+1,_xlfn.MAXIFS($BO$2:$BO889,$O$2:$O889,$O890,$G$2:$G889,$G890))</f>
        <v>6</v>
      </c>
      <c r="BP890">
        <f t="shared" si="197"/>
        <v>6290.4700000000012</v>
      </c>
      <c r="BQ890">
        <f t="shared" si="198"/>
        <v>241.26999999999998</v>
      </c>
      <c r="BR890">
        <f t="shared" si="199"/>
        <v>314.7</v>
      </c>
      <c r="BS890">
        <f t="shared" si="200"/>
        <v>304.20999999999998</v>
      </c>
      <c r="BT890">
        <f t="shared" si="201"/>
        <v>146.85999999999999</v>
      </c>
      <c r="BU890">
        <f t="shared" si="202"/>
        <v>0</v>
      </c>
      <c r="BV890">
        <f t="shared" si="203"/>
        <v>0</v>
      </c>
      <c r="BW890">
        <f t="shared" si="204"/>
        <v>7297.5100000000011</v>
      </c>
      <c r="BX890">
        <f t="shared" si="205"/>
        <v>1355</v>
      </c>
      <c r="BY890" t="str">
        <f t="shared" si="206"/>
        <v>직행2</v>
      </c>
      <c r="BZ890">
        <f t="shared" si="207"/>
        <v>8</v>
      </c>
    </row>
    <row r="891" spans="1:78" x14ac:dyDescent="0.3">
      <c r="A891" s="32">
        <f t="shared" si="208"/>
        <v>45817</v>
      </c>
      <c r="B891" s="1">
        <v>45817.683032407411</v>
      </c>
      <c r="C891" t="s">
        <v>60</v>
      </c>
      <c r="D891" t="s">
        <v>60</v>
      </c>
      <c r="E891" t="s">
        <v>60</v>
      </c>
      <c r="F891" t="s">
        <v>61</v>
      </c>
      <c r="G891" t="s">
        <v>84</v>
      </c>
      <c r="H891" t="s">
        <v>85</v>
      </c>
      <c r="I891" t="s">
        <v>86</v>
      </c>
      <c r="J891" t="s">
        <v>65</v>
      </c>
      <c r="K891" t="s">
        <v>71</v>
      </c>
      <c r="L891">
        <v>14</v>
      </c>
      <c r="M891">
        <v>6</v>
      </c>
      <c r="N891">
        <v>168</v>
      </c>
      <c r="O891">
        <v>1355</v>
      </c>
      <c r="P891" t="s">
        <v>254</v>
      </c>
      <c r="Q891" s="1">
        <v>45786.607561574077</v>
      </c>
      <c r="R891">
        <v>25.939</v>
      </c>
      <c r="S891">
        <v>7.9029999999999996</v>
      </c>
      <c r="T891">
        <v>3.282</v>
      </c>
      <c r="U891">
        <v>2902</v>
      </c>
      <c r="V891">
        <v>99</v>
      </c>
      <c r="W891">
        <v>612</v>
      </c>
      <c r="X891">
        <v>1010</v>
      </c>
      <c r="Y891">
        <v>0</v>
      </c>
      <c r="Z891">
        <v>0</v>
      </c>
      <c r="AA891">
        <v>0</v>
      </c>
      <c r="AB891">
        <v>0</v>
      </c>
      <c r="AC891">
        <v>82</v>
      </c>
      <c r="AD891">
        <v>32.18</v>
      </c>
      <c r="AE891">
        <v>42.619998000000002</v>
      </c>
      <c r="AF891">
        <v>96.8</v>
      </c>
      <c r="AG891">
        <v>1.2</v>
      </c>
      <c r="AH891">
        <v>1.2</v>
      </c>
      <c r="AI891">
        <v>0.7</v>
      </c>
      <c r="AJ891">
        <v>0</v>
      </c>
      <c r="AK891">
        <v>0</v>
      </c>
      <c r="AL891">
        <v>0</v>
      </c>
      <c r="AM891">
        <v>2.93</v>
      </c>
      <c r="AN891">
        <v>36.709000000000003</v>
      </c>
      <c r="AO891">
        <v>3.411</v>
      </c>
      <c r="AP891">
        <v>21.088999999999999</v>
      </c>
      <c r="AQ891">
        <v>0.38600000000000001</v>
      </c>
      <c r="AR891">
        <v>0</v>
      </c>
      <c r="AS891">
        <v>0</v>
      </c>
      <c r="AT891">
        <v>46.786999999999999</v>
      </c>
      <c r="AU891">
        <v>0.57999999999999996</v>
      </c>
      <c r="AV891">
        <v>0.57999999999999996</v>
      </c>
      <c r="AW891">
        <v>0.33800000000000002</v>
      </c>
      <c r="AX891">
        <v>0</v>
      </c>
      <c r="AY891">
        <v>0</v>
      </c>
      <c r="AZ891">
        <v>0</v>
      </c>
      <c r="BA891">
        <v>242</v>
      </c>
      <c r="BB891">
        <v>0</v>
      </c>
      <c r="BC891" t="s">
        <v>74</v>
      </c>
      <c r="BD891">
        <v>0</v>
      </c>
      <c r="BE891" t="s">
        <v>72</v>
      </c>
      <c r="BF891" t="s">
        <v>69</v>
      </c>
      <c r="BG891">
        <v>1.1200000000000001</v>
      </c>
      <c r="BH891">
        <v>0</v>
      </c>
      <c r="BI891" s="1">
        <v>45822.731017557868</v>
      </c>
      <c r="BJ891">
        <v>3.7</v>
      </c>
      <c r="BK891">
        <v>0.8871</v>
      </c>
      <c r="BL891" s="36">
        <f>HLOOKUP($A891,차량별코스!$E$1:$AZ$20,_xlfn.XLOOKUP(탕데이터!$I891,차량별코스!$D$2:$D$20,차량별코스!$A$2:$A$20),0)</f>
        <v>8</v>
      </c>
      <c r="BM891">
        <f t="shared" si="195"/>
        <v>3613.9569999999999</v>
      </c>
      <c r="BN891">
        <f t="shared" si="196"/>
        <v>369.13600000000008</v>
      </c>
      <c r="BO891">
        <f>IF(COUNTIFS($BL$2:$BL891,$BL891,$O$2:$O891,$O891,$G$2:$G891,$G891)=1,_xlfn.MAXIFS($BO$2:$BO890,$O$2:$O890,$O891,$G$2:$G890,$G891)+1,_xlfn.MAXIFS($BO$2:$BO890,$O$2:$O890,$O891,$G$2:$G890,$G891))</f>
        <v>6</v>
      </c>
      <c r="BP891">
        <f t="shared" si="197"/>
        <v>2098.136</v>
      </c>
      <c r="BQ891">
        <f t="shared" si="198"/>
        <v>34.823999999999998</v>
      </c>
      <c r="BR891">
        <f t="shared" si="199"/>
        <v>34.823999999999998</v>
      </c>
      <c r="BS891">
        <f t="shared" si="200"/>
        <v>20.313999999999997</v>
      </c>
      <c r="BT891">
        <f t="shared" si="201"/>
        <v>0</v>
      </c>
      <c r="BU891">
        <f t="shared" si="202"/>
        <v>0</v>
      </c>
      <c r="BV891">
        <f t="shared" si="203"/>
        <v>0</v>
      </c>
      <c r="BW891">
        <f t="shared" si="204"/>
        <v>2188.098</v>
      </c>
      <c r="BX891">
        <f t="shared" si="205"/>
        <v>1355</v>
      </c>
      <c r="BY891" t="str">
        <f t="shared" si="206"/>
        <v>직행2</v>
      </c>
      <c r="BZ891">
        <f t="shared" si="207"/>
        <v>8</v>
      </c>
    </row>
    <row r="892" spans="1:78" x14ac:dyDescent="0.3">
      <c r="A892" s="32">
        <f t="shared" si="208"/>
        <v>45817</v>
      </c>
      <c r="B892" s="1">
        <v>45817.720706018517</v>
      </c>
      <c r="C892" t="s">
        <v>60</v>
      </c>
      <c r="D892" t="s">
        <v>60</v>
      </c>
      <c r="E892" t="s">
        <v>60</v>
      </c>
      <c r="F892" t="s">
        <v>61</v>
      </c>
      <c r="G892" t="s">
        <v>84</v>
      </c>
      <c r="H892" t="s">
        <v>85</v>
      </c>
      <c r="I892" t="s">
        <v>86</v>
      </c>
      <c r="J892" t="s">
        <v>65</v>
      </c>
      <c r="K892" t="s">
        <v>71</v>
      </c>
      <c r="L892">
        <v>14</v>
      </c>
      <c r="M892">
        <v>6</v>
      </c>
      <c r="N892">
        <v>168</v>
      </c>
      <c r="O892">
        <v>1355</v>
      </c>
      <c r="P892" t="s">
        <v>254</v>
      </c>
      <c r="Q892" s="1">
        <v>45786.607561574077</v>
      </c>
      <c r="R892">
        <v>32.011000000000003</v>
      </c>
      <c r="S892">
        <v>7.2359999999999998</v>
      </c>
      <c r="T892">
        <v>4.4240000000000004</v>
      </c>
      <c r="U892">
        <v>2247</v>
      </c>
      <c r="V892">
        <v>121</v>
      </c>
      <c r="W892">
        <v>54</v>
      </c>
      <c r="X892">
        <v>1575</v>
      </c>
      <c r="Y892">
        <v>0</v>
      </c>
      <c r="Z892">
        <v>0</v>
      </c>
      <c r="AA892">
        <v>0</v>
      </c>
      <c r="AB892">
        <v>0</v>
      </c>
      <c r="AC892">
        <v>88</v>
      </c>
      <c r="AD892">
        <v>51.29</v>
      </c>
      <c r="AE892">
        <v>55.617621</v>
      </c>
      <c r="AF892">
        <v>92</v>
      </c>
      <c r="AG892">
        <v>1.2</v>
      </c>
      <c r="AH892">
        <v>2.7</v>
      </c>
      <c r="AI892">
        <v>3.6</v>
      </c>
      <c r="AJ892">
        <v>0.5</v>
      </c>
      <c r="AK892">
        <v>0</v>
      </c>
      <c r="AL892">
        <v>0</v>
      </c>
      <c r="AM892">
        <v>3.95</v>
      </c>
      <c r="AN892">
        <v>35.293999999999997</v>
      </c>
      <c r="AO892">
        <v>5.3849999999999998</v>
      </c>
      <c r="AP892">
        <v>2.403</v>
      </c>
      <c r="AQ892">
        <v>0.46899999999999997</v>
      </c>
      <c r="AR892">
        <v>0</v>
      </c>
      <c r="AS892">
        <v>0</v>
      </c>
      <c r="AT892">
        <v>33.732999999999997</v>
      </c>
      <c r="AU892">
        <v>0.44</v>
      </c>
      <c r="AV892">
        <v>0.99</v>
      </c>
      <c r="AW892">
        <v>1.32</v>
      </c>
      <c r="AX892">
        <v>0.183</v>
      </c>
      <c r="AY892">
        <v>0</v>
      </c>
      <c r="AZ892">
        <v>0</v>
      </c>
      <c r="BA892">
        <v>0</v>
      </c>
      <c r="BB892">
        <v>50</v>
      </c>
      <c r="BC892" t="s">
        <v>74</v>
      </c>
      <c r="BD892">
        <v>0</v>
      </c>
      <c r="BE892" t="s">
        <v>72</v>
      </c>
      <c r="BF892" t="s">
        <v>69</v>
      </c>
      <c r="BG892">
        <v>1.1200000000000001</v>
      </c>
      <c r="BH892">
        <v>0</v>
      </c>
      <c r="BI892" s="1">
        <v>45822.731017557868</v>
      </c>
      <c r="BJ892">
        <v>3.7</v>
      </c>
      <c r="BK892">
        <v>1.1956</v>
      </c>
      <c r="BL892" s="36">
        <f>HLOOKUP($A892,차량별코스!$E$1:$AZ$20,_xlfn.XLOOKUP(탕데이터!$I892,차량별코스!$D$2:$D$20,차량별코스!$A$2:$A$20),0)</f>
        <v>8</v>
      </c>
      <c r="BM892">
        <f t="shared" si="195"/>
        <v>3613.9569999999999</v>
      </c>
      <c r="BN892">
        <f t="shared" si="196"/>
        <v>369.13600000000008</v>
      </c>
      <c r="BO892">
        <f>IF(COUNTIFS($BL$2:$BL892,$BL892,$O$2:$O892,$O892,$G$2:$G892,$G892)=1,_xlfn.MAXIFS($BO$2:$BO891,$O$2:$O891,$O892,$G$2:$G891,$G892)+1,_xlfn.MAXIFS($BO$2:$BO891,$O$2:$O891,$O892,$G$2:$G891,$G892))</f>
        <v>6</v>
      </c>
      <c r="BP892">
        <f t="shared" si="197"/>
        <v>1892.2400000000002</v>
      </c>
      <c r="BQ892">
        <f t="shared" si="198"/>
        <v>26.964000000000002</v>
      </c>
      <c r="BR892">
        <f t="shared" si="199"/>
        <v>60.669000000000004</v>
      </c>
      <c r="BS892">
        <f t="shared" si="200"/>
        <v>80.89200000000001</v>
      </c>
      <c r="BT892">
        <f t="shared" si="201"/>
        <v>11.234999999999999</v>
      </c>
      <c r="BU892">
        <f t="shared" si="202"/>
        <v>0</v>
      </c>
      <c r="BV892">
        <f t="shared" si="203"/>
        <v>0</v>
      </c>
      <c r="BW892">
        <f t="shared" si="204"/>
        <v>2072.0000000000005</v>
      </c>
      <c r="BX892">
        <f t="shared" si="205"/>
        <v>1355</v>
      </c>
      <c r="BY892" t="str">
        <f t="shared" si="206"/>
        <v>직행2</v>
      </c>
      <c r="BZ892">
        <f t="shared" si="207"/>
        <v>8</v>
      </c>
    </row>
    <row r="893" spans="1:78" x14ac:dyDescent="0.3">
      <c r="A893" s="32">
        <f t="shared" si="208"/>
        <v>45817</v>
      </c>
      <c r="B893" s="1">
        <v>45817.759872685187</v>
      </c>
      <c r="C893" t="s">
        <v>60</v>
      </c>
      <c r="D893" t="s">
        <v>60</v>
      </c>
      <c r="E893" t="s">
        <v>60</v>
      </c>
      <c r="F893" t="s">
        <v>61</v>
      </c>
      <c r="G893" t="s">
        <v>84</v>
      </c>
      <c r="H893" t="s">
        <v>85</v>
      </c>
      <c r="I893" t="s">
        <v>86</v>
      </c>
      <c r="J893" t="s">
        <v>65</v>
      </c>
      <c r="K893" t="s">
        <v>71</v>
      </c>
      <c r="L893">
        <v>14</v>
      </c>
      <c r="M893">
        <v>6</v>
      </c>
      <c r="N893">
        <v>168</v>
      </c>
      <c r="O893">
        <v>1355</v>
      </c>
      <c r="P893" t="s">
        <v>254</v>
      </c>
      <c r="Q893" s="1">
        <v>45786.607561574077</v>
      </c>
      <c r="R893">
        <v>40.542000000000002</v>
      </c>
      <c r="S893">
        <v>11.945</v>
      </c>
      <c r="T893">
        <v>3.3940000000000001</v>
      </c>
      <c r="U893">
        <v>3908</v>
      </c>
      <c r="V893">
        <v>19</v>
      </c>
      <c r="W893">
        <v>591</v>
      </c>
      <c r="X893">
        <v>1670</v>
      </c>
      <c r="Y893">
        <v>1</v>
      </c>
      <c r="Z893">
        <v>6</v>
      </c>
      <c r="AA893">
        <v>0</v>
      </c>
      <c r="AB893">
        <v>0</v>
      </c>
      <c r="AC893">
        <v>88</v>
      </c>
      <c r="AD893">
        <v>37.35</v>
      </c>
      <c r="AE893">
        <v>44.254413999999997</v>
      </c>
      <c r="AF893">
        <v>94.2</v>
      </c>
      <c r="AG893">
        <v>1.6</v>
      </c>
      <c r="AH893">
        <v>2.2999999999999998</v>
      </c>
      <c r="AI893">
        <v>1.6</v>
      </c>
      <c r="AJ893">
        <v>0.2</v>
      </c>
      <c r="AK893">
        <v>0</v>
      </c>
      <c r="AL893">
        <v>0</v>
      </c>
      <c r="AM893">
        <v>3.03</v>
      </c>
      <c r="AN893">
        <v>36.843000000000004</v>
      </c>
      <c r="AO893">
        <v>0.48599999999999999</v>
      </c>
      <c r="AP893">
        <v>15.122999999999999</v>
      </c>
      <c r="AQ893">
        <v>0.39500000000000002</v>
      </c>
      <c r="AR893">
        <v>2.4670000000000001</v>
      </c>
      <c r="AS893">
        <v>14.798999999999999</v>
      </c>
      <c r="AT893">
        <v>61.23</v>
      </c>
      <c r="AU893">
        <v>1.04</v>
      </c>
      <c r="AV893">
        <v>1.4950000000000001</v>
      </c>
      <c r="AW893">
        <v>1.04</v>
      </c>
      <c r="AX893">
        <v>0.13</v>
      </c>
      <c r="AY893">
        <v>0</v>
      </c>
      <c r="AZ893">
        <v>0</v>
      </c>
      <c r="BA893">
        <v>0</v>
      </c>
      <c r="BB893">
        <v>86</v>
      </c>
      <c r="BC893" t="s">
        <v>74</v>
      </c>
      <c r="BD893">
        <v>0</v>
      </c>
      <c r="BE893" t="s">
        <v>72</v>
      </c>
      <c r="BF893" t="s">
        <v>69</v>
      </c>
      <c r="BG893">
        <v>1.1200000000000001</v>
      </c>
      <c r="BH893">
        <v>0</v>
      </c>
      <c r="BI893" s="1">
        <v>45822.731017557868</v>
      </c>
      <c r="BJ893">
        <v>3.7</v>
      </c>
      <c r="BK893">
        <v>0.9173</v>
      </c>
      <c r="BL893" s="36">
        <f>HLOOKUP($A893,차량별코스!$E$1:$AZ$20,_xlfn.XLOOKUP(탕데이터!$I893,차량별코스!$D$2:$D$20,차량별코스!$A$2:$A$20),0)</f>
        <v>8</v>
      </c>
      <c r="BM893">
        <f t="shared" si="195"/>
        <v>3613.9569999999999</v>
      </c>
      <c r="BN893">
        <f t="shared" si="196"/>
        <v>369.13600000000008</v>
      </c>
      <c r="BO893">
        <f>IF(COUNTIFS($BL$2:$BL893,$BL893,$O$2:$O893,$O893,$G$2:$G893,$G893)=1,_xlfn.MAXIFS($BO$2:$BO892,$O$2:$O892,$O893,$G$2:$G892,$G893)+1,_xlfn.MAXIFS($BO$2:$BO892,$O$2:$O892,$O893,$G$2:$G892,$G893))</f>
        <v>6</v>
      </c>
      <c r="BP893">
        <f t="shared" si="197"/>
        <v>3071.3360000000002</v>
      </c>
      <c r="BQ893">
        <f t="shared" si="198"/>
        <v>62.527999999999999</v>
      </c>
      <c r="BR893">
        <f t="shared" si="199"/>
        <v>89.884</v>
      </c>
      <c r="BS893">
        <f t="shared" si="200"/>
        <v>62.527999999999999</v>
      </c>
      <c r="BT893">
        <f t="shared" si="201"/>
        <v>7.8159999999999998</v>
      </c>
      <c r="BU893">
        <f t="shared" si="202"/>
        <v>0</v>
      </c>
      <c r="BV893">
        <f t="shared" si="203"/>
        <v>0</v>
      </c>
      <c r="BW893">
        <f t="shared" si="204"/>
        <v>3294.0919999999996</v>
      </c>
      <c r="BX893">
        <f t="shared" si="205"/>
        <v>1355</v>
      </c>
      <c r="BY893" t="str">
        <f t="shared" si="206"/>
        <v>직행2</v>
      </c>
      <c r="BZ893">
        <f t="shared" si="207"/>
        <v>8</v>
      </c>
    </row>
    <row r="894" spans="1:78" x14ac:dyDescent="0.3">
      <c r="A894" s="32">
        <f t="shared" si="208"/>
        <v>45817</v>
      </c>
      <c r="B894" s="1">
        <v>45817.860011574077</v>
      </c>
      <c r="C894" t="s">
        <v>60</v>
      </c>
      <c r="D894" t="s">
        <v>60</v>
      </c>
      <c r="E894" t="s">
        <v>60</v>
      </c>
      <c r="F894" t="s">
        <v>61</v>
      </c>
      <c r="G894" t="s">
        <v>84</v>
      </c>
      <c r="H894" t="s">
        <v>85</v>
      </c>
      <c r="I894" t="s">
        <v>86</v>
      </c>
      <c r="J894" t="s">
        <v>65</v>
      </c>
      <c r="K894" t="s">
        <v>71</v>
      </c>
      <c r="L894">
        <v>14</v>
      </c>
      <c r="M894">
        <v>6</v>
      </c>
      <c r="N894">
        <v>168</v>
      </c>
      <c r="O894">
        <v>1355</v>
      </c>
      <c r="P894" t="s">
        <v>254</v>
      </c>
      <c r="Q894" s="1">
        <v>45786.607561574077</v>
      </c>
      <c r="R894">
        <v>39.677</v>
      </c>
      <c r="S894">
        <v>11.929</v>
      </c>
      <c r="T894">
        <v>3.3260000000000001</v>
      </c>
      <c r="U894">
        <v>4379</v>
      </c>
      <c r="V894">
        <v>91</v>
      </c>
      <c r="W894">
        <v>1233</v>
      </c>
      <c r="X894">
        <v>1907</v>
      </c>
      <c r="Y894">
        <v>0</v>
      </c>
      <c r="Z894">
        <v>2</v>
      </c>
      <c r="AA894">
        <v>0</v>
      </c>
      <c r="AB894">
        <v>0</v>
      </c>
      <c r="AC894">
        <v>90</v>
      </c>
      <c r="AD894">
        <v>32.619999999999997</v>
      </c>
      <c r="AE894">
        <v>46.755226999999998</v>
      </c>
      <c r="AF894">
        <v>89.8</v>
      </c>
      <c r="AG894">
        <v>2.4</v>
      </c>
      <c r="AH894">
        <v>3.9</v>
      </c>
      <c r="AI894">
        <v>3.2</v>
      </c>
      <c r="AJ894">
        <v>0.8</v>
      </c>
      <c r="AK894">
        <v>0</v>
      </c>
      <c r="AL894">
        <v>0</v>
      </c>
      <c r="AM894">
        <v>2.97</v>
      </c>
      <c r="AN894">
        <v>40.302</v>
      </c>
      <c r="AO894">
        <v>2.0779999999999998</v>
      </c>
      <c r="AP894">
        <v>28.157</v>
      </c>
      <c r="AQ894">
        <v>0.47899999999999998</v>
      </c>
      <c r="AR894">
        <v>0</v>
      </c>
      <c r="AS894">
        <v>5.0410000000000004</v>
      </c>
      <c r="AT894">
        <v>64.356999999999999</v>
      </c>
      <c r="AU894">
        <v>1.72</v>
      </c>
      <c r="AV894">
        <v>2.7949999999999999</v>
      </c>
      <c r="AW894">
        <v>2.2930000000000001</v>
      </c>
      <c r="AX894">
        <v>0.57299999999999995</v>
      </c>
      <c r="AY894">
        <v>0</v>
      </c>
      <c r="AZ894">
        <v>0</v>
      </c>
      <c r="BA894">
        <v>0</v>
      </c>
      <c r="BB894">
        <v>98</v>
      </c>
      <c r="BC894" t="s">
        <v>74</v>
      </c>
      <c r="BD894">
        <v>0</v>
      </c>
      <c r="BE894" t="s">
        <v>72</v>
      </c>
      <c r="BF894" t="s">
        <v>69</v>
      </c>
      <c r="BG894">
        <v>1.1200000000000001</v>
      </c>
      <c r="BH894">
        <v>0</v>
      </c>
      <c r="BI894" s="1">
        <v>45822.731017557868</v>
      </c>
      <c r="BJ894">
        <v>3.7</v>
      </c>
      <c r="BK894">
        <v>0.89890000000000003</v>
      </c>
      <c r="BL894" s="36">
        <f>HLOOKUP($A894,차량별코스!$E$1:$AZ$20,_xlfn.XLOOKUP(탕데이터!$I894,차량별코스!$D$2:$D$20,차량별코스!$A$2:$A$20),0)</f>
        <v>8</v>
      </c>
      <c r="BM894">
        <f t="shared" si="195"/>
        <v>3613.9569999999999</v>
      </c>
      <c r="BN894">
        <f t="shared" si="196"/>
        <v>369.13600000000008</v>
      </c>
      <c r="BO894">
        <f>IF(COUNTIFS($BL$2:$BL894,$BL894,$O$2:$O894,$O894,$G$2:$G894,$G894)=1,_xlfn.MAXIFS($BO$2:$BO893,$O$2:$O893,$O894,$G$2:$G893,$G894)+1,_xlfn.MAXIFS($BO$2:$BO893,$O$2:$O893,$O894,$G$2:$G893,$G894))</f>
        <v>6</v>
      </c>
      <c r="BP894">
        <f t="shared" si="197"/>
        <v>2608.3420000000001</v>
      </c>
      <c r="BQ894">
        <f t="shared" si="198"/>
        <v>105.096</v>
      </c>
      <c r="BR894">
        <f t="shared" si="199"/>
        <v>170.78100000000001</v>
      </c>
      <c r="BS894">
        <f t="shared" si="200"/>
        <v>140.12800000000001</v>
      </c>
      <c r="BT894">
        <f t="shared" si="201"/>
        <v>35.032000000000004</v>
      </c>
      <c r="BU894">
        <f t="shared" si="202"/>
        <v>0</v>
      </c>
      <c r="BV894">
        <f t="shared" si="203"/>
        <v>0</v>
      </c>
      <c r="BW894">
        <f t="shared" si="204"/>
        <v>3059.3790000000004</v>
      </c>
      <c r="BX894">
        <f t="shared" si="205"/>
        <v>1355</v>
      </c>
      <c r="BY894" t="str">
        <f t="shared" si="206"/>
        <v>직행2</v>
      </c>
      <c r="BZ894">
        <f t="shared" si="207"/>
        <v>8</v>
      </c>
    </row>
    <row r="895" spans="1:78" x14ac:dyDescent="0.3">
      <c r="A895" s="32">
        <f t="shared" si="208"/>
        <v>45818</v>
      </c>
      <c r="B895" s="1">
        <v>45818.268067129633</v>
      </c>
      <c r="C895" t="s">
        <v>60</v>
      </c>
      <c r="D895" t="s">
        <v>60</v>
      </c>
      <c r="E895" t="s">
        <v>60</v>
      </c>
      <c r="F895" t="s">
        <v>61</v>
      </c>
      <c r="G895" t="s">
        <v>84</v>
      </c>
      <c r="H895" t="s">
        <v>85</v>
      </c>
      <c r="I895" t="s">
        <v>86</v>
      </c>
      <c r="J895" t="s">
        <v>65</v>
      </c>
      <c r="K895" t="s">
        <v>71</v>
      </c>
      <c r="L895">
        <v>14</v>
      </c>
      <c r="M895">
        <v>6</v>
      </c>
      <c r="N895">
        <v>168</v>
      </c>
      <c r="O895">
        <v>1355</v>
      </c>
      <c r="P895" t="s">
        <v>254</v>
      </c>
      <c r="Q895" s="1">
        <v>45786.607561574077</v>
      </c>
      <c r="R895">
        <v>22.984000000000002</v>
      </c>
      <c r="S895">
        <v>6.8860000000000001</v>
      </c>
      <c r="T895">
        <v>3.3380000000000001</v>
      </c>
      <c r="U895">
        <v>2134</v>
      </c>
      <c r="V895">
        <v>216</v>
      </c>
      <c r="W895">
        <v>241</v>
      </c>
      <c r="X895">
        <v>1005</v>
      </c>
      <c r="Y895">
        <v>2</v>
      </c>
      <c r="Z895">
        <v>3</v>
      </c>
      <c r="AA895">
        <v>0</v>
      </c>
      <c r="AB895">
        <v>0</v>
      </c>
      <c r="AC895">
        <v>89</v>
      </c>
      <c r="AD895">
        <v>38.770000000000003</v>
      </c>
      <c r="AE895">
        <v>49.339570000000002</v>
      </c>
      <c r="AF895">
        <v>96.2</v>
      </c>
      <c r="AG895">
        <v>0.7</v>
      </c>
      <c r="AH895">
        <v>1.6</v>
      </c>
      <c r="AI895">
        <v>1.2</v>
      </c>
      <c r="AJ895">
        <v>0.2</v>
      </c>
      <c r="AK895">
        <v>0</v>
      </c>
      <c r="AL895">
        <v>0</v>
      </c>
      <c r="AM895">
        <v>2.98</v>
      </c>
      <c r="AN895">
        <v>42.628</v>
      </c>
      <c r="AO895">
        <v>10.122</v>
      </c>
      <c r="AP895">
        <v>11.292999999999999</v>
      </c>
      <c r="AQ895">
        <v>0.435</v>
      </c>
      <c r="AR895">
        <v>8.702</v>
      </c>
      <c r="AS895">
        <v>13.053000000000001</v>
      </c>
      <c r="AT895">
        <v>33.67</v>
      </c>
      <c r="AU895">
        <v>0.245</v>
      </c>
      <c r="AV895">
        <v>0.56000000000000005</v>
      </c>
      <c r="AW895">
        <v>0.42</v>
      </c>
      <c r="AX895">
        <v>7.0000000000000007E-2</v>
      </c>
      <c r="AY895">
        <v>0</v>
      </c>
      <c r="AZ895">
        <v>0</v>
      </c>
      <c r="BA895">
        <v>0</v>
      </c>
      <c r="BB895">
        <v>47</v>
      </c>
      <c r="BC895" t="s">
        <v>74</v>
      </c>
      <c r="BD895">
        <v>0</v>
      </c>
      <c r="BE895" t="s">
        <v>72</v>
      </c>
      <c r="BF895" t="s">
        <v>69</v>
      </c>
      <c r="BG895">
        <v>1.1200000000000001</v>
      </c>
      <c r="BH895">
        <v>0</v>
      </c>
      <c r="BI895" s="1">
        <v>45822.731017557868</v>
      </c>
      <c r="BJ895">
        <v>3.7</v>
      </c>
      <c r="BK895">
        <v>0.90210000000000001</v>
      </c>
      <c r="BL895" s="36">
        <f>HLOOKUP($A895,차량별코스!$E$1:$AZ$20,_xlfn.XLOOKUP(탕데이터!$I895,차량별코스!$D$2:$D$20,차량별코스!$A$2:$A$20),0)</f>
        <v>1</v>
      </c>
      <c r="BM895">
        <f t="shared" si="195"/>
        <v>3613.9569999999999</v>
      </c>
      <c r="BN895">
        <f t="shared" si="196"/>
        <v>269.74199999999996</v>
      </c>
      <c r="BO895">
        <f>IF(COUNTIFS($BL$2:$BL895,$BL895,$O$2:$O895,$O895,$G$2:$G895,$G895)=1,_xlfn.MAXIFS($BO$2:$BO894,$O$2:$O894,$O895,$G$2:$G894,$G895)+1,_xlfn.MAXIFS($BO$2:$BO894,$O$2:$O894,$O895,$G$2:$G894,$G895))</f>
        <v>7</v>
      </c>
      <c r="BP895">
        <f t="shared" si="197"/>
        <v>1595.9080000000004</v>
      </c>
      <c r="BQ895">
        <f t="shared" si="198"/>
        <v>14.937999999999999</v>
      </c>
      <c r="BR895">
        <f t="shared" si="199"/>
        <v>34.143999999999998</v>
      </c>
      <c r="BS895">
        <f t="shared" si="200"/>
        <v>25.608000000000001</v>
      </c>
      <c r="BT895">
        <f t="shared" si="201"/>
        <v>4.2679999999999998</v>
      </c>
      <c r="BU895">
        <f t="shared" si="202"/>
        <v>0</v>
      </c>
      <c r="BV895">
        <f t="shared" si="203"/>
        <v>0</v>
      </c>
      <c r="BW895">
        <f t="shared" si="204"/>
        <v>1674.8660000000004</v>
      </c>
      <c r="BX895">
        <f t="shared" si="205"/>
        <v>1355</v>
      </c>
      <c r="BY895" t="str">
        <f t="shared" si="206"/>
        <v>직행2</v>
      </c>
      <c r="BZ895">
        <f t="shared" si="207"/>
        <v>1</v>
      </c>
    </row>
    <row r="896" spans="1:78" x14ac:dyDescent="0.3">
      <c r="A896" s="32">
        <f t="shared" si="208"/>
        <v>45818</v>
      </c>
      <c r="B896" s="1">
        <v>45818.294340277775</v>
      </c>
      <c r="C896" t="s">
        <v>60</v>
      </c>
      <c r="D896" t="s">
        <v>60</v>
      </c>
      <c r="E896" t="s">
        <v>60</v>
      </c>
      <c r="F896" t="s">
        <v>61</v>
      </c>
      <c r="G896" t="s">
        <v>84</v>
      </c>
      <c r="H896" t="s">
        <v>85</v>
      </c>
      <c r="I896" t="s">
        <v>86</v>
      </c>
      <c r="J896" t="s">
        <v>65</v>
      </c>
      <c r="K896" t="s">
        <v>71</v>
      </c>
      <c r="L896">
        <v>14</v>
      </c>
      <c r="M896">
        <v>6</v>
      </c>
      <c r="N896">
        <v>168</v>
      </c>
      <c r="O896">
        <v>1355</v>
      </c>
      <c r="P896" t="s">
        <v>254</v>
      </c>
      <c r="Q896" s="1">
        <v>45786.607561574077</v>
      </c>
      <c r="R896">
        <v>17.542000000000002</v>
      </c>
      <c r="S896">
        <v>5.5739999999999998</v>
      </c>
      <c r="T896">
        <v>3.1469999999999998</v>
      </c>
      <c r="U896">
        <v>1824</v>
      </c>
      <c r="V896">
        <v>34</v>
      </c>
      <c r="W896">
        <v>355</v>
      </c>
      <c r="X896">
        <v>635</v>
      </c>
      <c r="Y896">
        <v>0</v>
      </c>
      <c r="Z896">
        <v>2</v>
      </c>
      <c r="AA896">
        <v>0</v>
      </c>
      <c r="AB896">
        <v>0</v>
      </c>
      <c r="AC896">
        <v>93</v>
      </c>
      <c r="AD896">
        <v>34.619999999999997</v>
      </c>
      <c r="AE896">
        <v>44.007817000000003</v>
      </c>
      <c r="AF896">
        <v>97.6</v>
      </c>
      <c r="AG896">
        <v>0.7</v>
      </c>
      <c r="AH896">
        <v>0.9</v>
      </c>
      <c r="AI896">
        <v>0.5</v>
      </c>
      <c r="AJ896">
        <v>0.3</v>
      </c>
      <c r="AK896">
        <v>0</v>
      </c>
      <c r="AL896">
        <v>0</v>
      </c>
      <c r="AM896">
        <v>2.81</v>
      </c>
      <c r="AN896">
        <v>40.03</v>
      </c>
      <c r="AO896">
        <v>1.8640000000000001</v>
      </c>
      <c r="AP896">
        <v>19.463000000000001</v>
      </c>
      <c r="AQ896">
        <v>0.34200000000000003</v>
      </c>
      <c r="AR896">
        <v>0</v>
      </c>
      <c r="AS896">
        <v>11.401</v>
      </c>
      <c r="AT896">
        <v>29.28</v>
      </c>
      <c r="AU896">
        <v>0.21</v>
      </c>
      <c r="AV896">
        <v>0.27</v>
      </c>
      <c r="AW896">
        <v>0.15</v>
      </c>
      <c r="AX896">
        <v>0.09</v>
      </c>
      <c r="AY896">
        <v>0</v>
      </c>
      <c r="AZ896">
        <v>0</v>
      </c>
      <c r="BA896">
        <v>0</v>
      </c>
      <c r="BB896">
        <v>37</v>
      </c>
      <c r="BC896" t="s">
        <v>74</v>
      </c>
      <c r="BD896">
        <v>0</v>
      </c>
      <c r="BE896" t="s">
        <v>72</v>
      </c>
      <c r="BF896" t="s">
        <v>69</v>
      </c>
      <c r="BG896">
        <v>1.1200000000000001</v>
      </c>
      <c r="BH896">
        <v>0</v>
      </c>
      <c r="BI896" s="1">
        <v>45822.731017557868</v>
      </c>
      <c r="BJ896">
        <v>3.7</v>
      </c>
      <c r="BK896">
        <v>0.85060000000000002</v>
      </c>
      <c r="BL896" s="36">
        <f>HLOOKUP($A896,차량별코스!$E$1:$AZ$20,_xlfn.XLOOKUP(탕데이터!$I896,차량별코스!$D$2:$D$20,차량별코스!$A$2:$A$20),0)</f>
        <v>1</v>
      </c>
      <c r="BM896">
        <f t="shared" si="195"/>
        <v>3613.9569999999999</v>
      </c>
      <c r="BN896">
        <f t="shared" si="196"/>
        <v>269.74199999999996</v>
      </c>
      <c r="BO896">
        <f>IF(COUNTIFS($BL$2:$BL896,$BL896,$O$2:$O896,$O896,$G$2:$G896,$G896)=1,_xlfn.MAXIFS($BO$2:$BO895,$O$2:$O895,$O896,$G$2:$G895,$G896)+1,_xlfn.MAXIFS($BO$2:$BO895,$O$2:$O895,$O896,$G$2:$G895,$G896))</f>
        <v>7</v>
      </c>
      <c r="BP896">
        <f t="shared" si="197"/>
        <v>1391.2239999999999</v>
      </c>
      <c r="BQ896">
        <f t="shared" si="198"/>
        <v>12.767999999999999</v>
      </c>
      <c r="BR896">
        <f t="shared" si="199"/>
        <v>16.416</v>
      </c>
      <c r="BS896">
        <f t="shared" si="200"/>
        <v>9.120000000000001</v>
      </c>
      <c r="BT896">
        <f t="shared" si="201"/>
        <v>5.4720000000000004</v>
      </c>
      <c r="BU896">
        <f t="shared" si="202"/>
        <v>0</v>
      </c>
      <c r="BV896">
        <f t="shared" si="203"/>
        <v>0</v>
      </c>
      <c r="BW896">
        <f t="shared" si="204"/>
        <v>1434.9999999999998</v>
      </c>
      <c r="BX896">
        <f t="shared" si="205"/>
        <v>1355</v>
      </c>
      <c r="BY896" t="str">
        <f t="shared" si="206"/>
        <v>직행2</v>
      </c>
      <c r="BZ896">
        <f t="shared" si="207"/>
        <v>1</v>
      </c>
    </row>
    <row r="897" spans="1:78" x14ac:dyDescent="0.3">
      <c r="A897" s="32">
        <f t="shared" si="208"/>
        <v>45818</v>
      </c>
      <c r="B897" s="1">
        <v>45818.382268518515</v>
      </c>
      <c r="C897" t="s">
        <v>60</v>
      </c>
      <c r="D897" t="s">
        <v>60</v>
      </c>
      <c r="E897" t="s">
        <v>60</v>
      </c>
      <c r="F897" t="s">
        <v>61</v>
      </c>
      <c r="G897" t="s">
        <v>84</v>
      </c>
      <c r="H897" t="s">
        <v>85</v>
      </c>
      <c r="I897" t="s">
        <v>86</v>
      </c>
      <c r="J897" t="s">
        <v>65</v>
      </c>
      <c r="K897" t="s">
        <v>71</v>
      </c>
      <c r="L897">
        <v>14</v>
      </c>
      <c r="M897">
        <v>6</v>
      </c>
      <c r="N897">
        <v>168</v>
      </c>
      <c r="O897">
        <v>1355</v>
      </c>
      <c r="P897" t="s">
        <v>254</v>
      </c>
      <c r="Q897" s="1">
        <v>45786.607561574077</v>
      </c>
      <c r="R897">
        <v>66.816999999999993</v>
      </c>
      <c r="S897">
        <v>21.381</v>
      </c>
      <c r="T897">
        <v>3.125</v>
      </c>
      <c r="U897">
        <v>7182</v>
      </c>
      <c r="V897">
        <v>19</v>
      </c>
      <c r="W897">
        <v>1921</v>
      </c>
      <c r="X897">
        <v>2749</v>
      </c>
      <c r="Y897">
        <v>1</v>
      </c>
      <c r="Z897">
        <v>13</v>
      </c>
      <c r="AA897">
        <v>1</v>
      </c>
      <c r="AB897">
        <v>229</v>
      </c>
      <c r="AC897">
        <v>95</v>
      </c>
      <c r="AD897">
        <v>33.49</v>
      </c>
      <c r="AE897">
        <v>45.887265999999997</v>
      </c>
      <c r="AF897">
        <v>91.7</v>
      </c>
      <c r="AG897">
        <v>2.2999999999999998</v>
      </c>
      <c r="AH897">
        <v>3.2</v>
      </c>
      <c r="AI897">
        <v>2.4</v>
      </c>
      <c r="AJ897">
        <v>0.3</v>
      </c>
      <c r="AK897">
        <v>0</v>
      </c>
      <c r="AL897">
        <v>0</v>
      </c>
      <c r="AM897">
        <v>2.79</v>
      </c>
      <c r="AN897">
        <v>42.323</v>
      </c>
      <c r="AO897">
        <v>0.26500000000000001</v>
      </c>
      <c r="AP897">
        <v>26.747</v>
      </c>
      <c r="AQ897">
        <v>0.40400000000000003</v>
      </c>
      <c r="AR897">
        <v>1.4970000000000001</v>
      </c>
      <c r="AS897">
        <v>19.456</v>
      </c>
      <c r="AT897">
        <v>108.512</v>
      </c>
      <c r="AU897">
        <v>2.722</v>
      </c>
      <c r="AV897">
        <v>3.7869999999999999</v>
      </c>
      <c r="AW897">
        <v>2.84</v>
      </c>
      <c r="AX897">
        <v>0.35499999999999998</v>
      </c>
      <c r="AY897">
        <v>0</v>
      </c>
      <c r="AZ897">
        <v>0</v>
      </c>
      <c r="BA897">
        <v>0</v>
      </c>
      <c r="BB897">
        <v>166</v>
      </c>
      <c r="BC897" t="s">
        <v>74</v>
      </c>
      <c r="BD897">
        <v>0</v>
      </c>
      <c r="BE897" t="s">
        <v>72</v>
      </c>
      <c r="BF897" t="s">
        <v>69</v>
      </c>
      <c r="BG897">
        <v>1.1200000000000001</v>
      </c>
      <c r="BH897">
        <v>0</v>
      </c>
      <c r="BI897" s="1">
        <v>45822.731017557868</v>
      </c>
      <c r="BJ897">
        <v>3.7</v>
      </c>
      <c r="BK897">
        <v>0.84460000000000002</v>
      </c>
      <c r="BL897" s="36">
        <f>HLOOKUP($A897,차량별코스!$E$1:$AZ$20,_xlfn.XLOOKUP(탕데이터!$I897,차량별코스!$D$2:$D$20,차량별코스!$A$2:$A$20),0)</f>
        <v>1</v>
      </c>
      <c r="BM897">
        <f t="shared" si="195"/>
        <v>3613.9569999999999</v>
      </c>
      <c r="BN897">
        <f t="shared" si="196"/>
        <v>269.74199999999996</v>
      </c>
      <c r="BO897">
        <f>IF(COUNTIFS($BL$2:$BL897,$BL897,$O$2:$O897,$O897,$G$2:$G897,$G897)=1,_xlfn.MAXIFS($BO$2:$BO896,$O$2:$O896,$O897,$G$2:$G896,$G897)+1,_xlfn.MAXIFS($BO$2:$BO896,$O$2:$O896,$O897,$G$2:$G896,$G897))</f>
        <v>7</v>
      </c>
      <c r="BP897">
        <f t="shared" si="197"/>
        <v>4645.8940000000002</v>
      </c>
      <c r="BQ897">
        <f t="shared" si="198"/>
        <v>165.18600000000001</v>
      </c>
      <c r="BR897">
        <f t="shared" si="199"/>
        <v>229.82400000000001</v>
      </c>
      <c r="BS897">
        <f t="shared" si="200"/>
        <v>172.36799999999999</v>
      </c>
      <c r="BT897">
        <f t="shared" si="201"/>
        <v>21.545999999999999</v>
      </c>
      <c r="BU897">
        <f t="shared" si="202"/>
        <v>0</v>
      </c>
      <c r="BV897">
        <f t="shared" si="203"/>
        <v>0</v>
      </c>
      <c r="BW897">
        <f t="shared" si="204"/>
        <v>5234.8180000000002</v>
      </c>
      <c r="BX897">
        <f t="shared" si="205"/>
        <v>1355</v>
      </c>
      <c r="BY897" t="str">
        <f t="shared" si="206"/>
        <v>직행2</v>
      </c>
      <c r="BZ897">
        <f t="shared" si="207"/>
        <v>1</v>
      </c>
    </row>
    <row r="898" spans="1:78" x14ac:dyDescent="0.3">
      <c r="A898" s="32">
        <f t="shared" si="208"/>
        <v>45818</v>
      </c>
      <c r="B898" s="1">
        <v>45818.50886574074</v>
      </c>
      <c r="C898" t="s">
        <v>60</v>
      </c>
      <c r="D898" t="s">
        <v>60</v>
      </c>
      <c r="E898" t="s">
        <v>60</v>
      </c>
      <c r="F898" t="s">
        <v>61</v>
      </c>
      <c r="G898" t="s">
        <v>84</v>
      </c>
      <c r="H898" t="s">
        <v>85</v>
      </c>
      <c r="I898" t="s">
        <v>86</v>
      </c>
      <c r="J898" t="s">
        <v>65</v>
      </c>
      <c r="K898" t="s">
        <v>71</v>
      </c>
      <c r="L898">
        <v>14</v>
      </c>
      <c r="M898">
        <v>6</v>
      </c>
      <c r="N898">
        <v>168</v>
      </c>
      <c r="O898">
        <v>1355</v>
      </c>
      <c r="P898" t="s">
        <v>254</v>
      </c>
      <c r="Q898" s="1">
        <v>45786.607561574077</v>
      </c>
      <c r="R898">
        <v>60.582999999999998</v>
      </c>
      <c r="S898">
        <v>18.914000000000001</v>
      </c>
      <c r="T898">
        <v>3.2029999999999998</v>
      </c>
      <c r="U898">
        <v>6027</v>
      </c>
      <c r="V898">
        <v>4</v>
      </c>
      <c r="W898">
        <v>1697</v>
      </c>
      <c r="X898">
        <v>2436</v>
      </c>
      <c r="Y898">
        <v>0</v>
      </c>
      <c r="Z898">
        <v>5</v>
      </c>
      <c r="AA898">
        <v>1</v>
      </c>
      <c r="AB898">
        <v>97</v>
      </c>
      <c r="AC898">
        <v>97</v>
      </c>
      <c r="AD898">
        <v>36.19</v>
      </c>
      <c r="AE898">
        <v>50.415796999999998</v>
      </c>
      <c r="AF898">
        <v>89.1</v>
      </c>
      <c r="AG898">
        <v>2.9</v>
      </c>
      <c r="AH898">
        <v>2.8</v>
      </c>
      <c r="AI898">
        <v>2.9</v>
      </c>
      <c r="AJ898">
        <v>2.2999999999999998</v>
      </c>
      <c r="AK898">
        <v>0</v>
      </c>
      <c r="AL898">
        <v>0</v>
      </c>
      <c r="AM898">
        <v>2.86</v>
      </c>
      <c r="AN898">
        <v>45.942</v>
      </c>
      <c r="AO898">
        <v>6.6000000000000003E-2</v>
      </c>
      <c r="AP898">
        <v>28.157</v>
      </c>
      <c r="AQ898">
        <v>0.39600000000000002</v>
      </c>
      <c r="AR898">
        <v>0</v>
      </c>
      <c r="AS898">
        <v>8.2530000000000001</v>
      </c>
      <c r="AT898">
        <v>89.1</v>
      </c>
      <c r="AU898">
        <v>2.9</v>
      </c>
      <c r="AV898">
        <v>2.8</v>
      </c>
      <c r="AW898">
        <v>2.9</v>
      </c>
      <c r="AX898">
        <v>2.2999999999999998</v>
      </c>
      <c r="AY898">
        <v>0</v>
      </c>
      <c r="AZ898">
        <v>0</v>
      </c>
      <c r="BA898">
        <v>0</v>
      </c>
      <c r="BB898">
        <v>136</v>
      </c>
      <c r="BC898" t="s">
        <v>74</v>
      </c>
      <c r="BD898">
        <v>0</v>
      </c>
      <c r="BE898" t="s">
        <v>72</v>
      </c>
      <c r="BF898" t="s">
        <v>69</v>
      </c>
      <c r="BG898">
        <v>1.1200000000000001</v>
      </c>
      <c r="BH898">
        <v>0</v>
      </c>
      <c r="BI898" s="1">
        <v>45822.731017557868</v>
      </c>
      <c r="BJ898">
        <v>3.7</v>
      </c>
      <c r="BK898">
        <v>0.86570000000000003</v>
      </c>
      <c r="BL898" s="36">
        <f>HLOOKUP($A898,차량별코스!$E$1:$AZ$20,_xlfn.XLOOKUP(탕데이터!$I898,차량별코스!$D$2:$D$20,차량별코스!$A$2:$A$20),0)</f>
        <v>1</v>
      </c>
      <c r="BM898">
        <f t="shared" si="195"/>
        <v>3613.9569999999999</v>
      </c>
      <c r="BN898">
        <f t="shared" si="196"/>
        <v>269.74199999999996</v>
      </c>
      <c r="BO898">
        <f>IF(COUNTIFS($BL$2:$BL898,$BL898,$O$2:$O898,$O898,$G$2:$G898,$G898)=1,_xlfn.MAXIFS($BO$2:$BO897,$O$2:$O897,$O898,$G$2:$G897,$G898)+1,_xlfn.MAXIFS($BO$2:$BO897,$O$2:$O897,$O898,$G$2:$G897,$G898))</f>
        <v>7</v>
      </c>
      <c r="BP898">
        <f t="shared" si="197"/>
        <v>3669.0569999999998</v>
      </c>
      <c r="BQ898">
        <f t="shared" si="198"/>
        <v>174.78299999999999</v>
      </c>
      <c r="BR898">
        <f t="shared" si="199"/>
        <v>168.75599999999997</v>
      </c>
      <c r="BS898">
        <f t="shared" si="200"/>
        <v>174.78299999999999</v>
      </c>
      <c r="BT898">
        <f t="shared" si="201"/>
        <v>138.62100000000001</v>
      </c>
      <c r="BU898">
        <f t="shared" si="202"/>
        <v>0</v>
      </c>
      <c r="BV898">
        <f t="shared" si="203"/>
        <v>0</v>
      </c>
      <c r="BW898">
        <f t="shared" si="204"/>
        <v>4326</v>
      </c>
      <c r="BX898">
        <f t="shared" si="205"/>
        <v>1355</v>
      </c>
      <c r="BY898" t="str">
        <f t="shared" si="206"/>
        <v>직행2</v>
      </c>
      <c r="BZ898">
        <f t="shared" si="207"/>
        <v>1</v>
      </c>
    </row>
    <row r="899" spans="1:78" x14ac:dyDescent="0.3">
      <c r="A899" s="32">
        <f t="shared" si="208"/>
        <v>45818</v>
      </c>
      <c r="B899" s="1">
        <v>45818.710601851853</v>
      </c>
      <c r="C899" t="s">
        <v>60</v>
      </c>
      <c r="D899" t="s">
        <v>60</v>
      </c>
      <c r="E899" t="s">
        <v>60</v>
      </c>
      <c r="F899" t="s">
        <v>61</v>
      </c>
      <c r="G899" t="s">
        <v>84</v>
      </c>
      <c r="H899" t="s">
        <v>85</v>
      </c>
      <c r="I899" t="s">
        <v>86</v>
      </c>
      <c r="J899" t="s">
        <v>65</v>
      </c>
      <c r="K899" t="s">
        <v>71</v>
      </c>
      <c r="L899">
        <v>14</v>
      </c>
      <c r="M899">
        <v>6</v>
      </c>
      <c r="N899">
        <v>168</v>
      </c>
      <c r="O899">
        <v>1355</v>
      </c>
      <c r="P899" t="s">
        <v>254</v>
      </c>
      <c r="Q899" s="1">
        <v>45786.607561574077</v>
      </c>
      <c r="R899">
        <v>39.676000000000002</v>
      </c>
      <c r="S899">
        <v>14.7</v>
      </c>
      <c r="T899">
        <v>2.6989999999999998</v>
      </c>
      <c r="U899">
        <v>4808</v>
      </c>
      <c r="V899">
        <v>12</v>
      </c>
      <c r="W899">
        <v>1523</v>
      </c>
      <c r="X899">
        <v>1521</v>
      </c>
      <c r="Y899">
        <v>4</v>
      </c>
      <c r="Z899">
        <v>12</v>
      </c>
      <c r="AA899">
        <v>1</v>
      </c>
      <c r="AB899">
        <v>73</v>
      </c>
      <c r="AC899">
        <v>96</v>
      </c>
      <c r="AD899">
        <v>29.71</v>
      </c>
      <c r="AE899">
        <v>43.639946999999999</v>
      </c>
      <c r="AF899">
        <v>92.1</v>
      </c>
      <c r="AG899">
        <v>2.4</v>
      </c>
      <c r="AH899">
        <v>3.1</v>
      </c>
      <c r="AI899">
        <v>1.8</v>
      </c>
      <c r="AJ899">
        <v>0.5</v>
      </c>
      <c r="AK899">
        <v>0</v>
      </c>
      <c r="AL899">
        <v>0</v>
      </c>
      <c r="AM899">
        <v>2.41</v>
      </c>
      <c r="AN899">
        <v>47.353000000000002</v>
      </c>
      <c r="AO899">
        <v>0.25</v>
      </c>
      <c r="AP899">
        <v>31.675999999999998</v>
      </c>
      <c r="AQ899">
        <v>0.378</v>
      </c>
      <c r="AR899">
        <v>10.082000000000001</v>
      </c>
      <c r="AS899">
        <v>30.245000000000001</v>
      </c>
      <c r="AT899">
        <v>73.680000000000007</v>
      </c>
      <c r="AU899">
        <v>1.92</v>
      </c>
      <c r="AV899">
        <v>2.48</v>
      </c>
      <c r="AW899">
        <v>1.44</v>
      </c>
      <c r="AX899">
        <v>0.4</v>
      </c>
      <c r="AY899">
        <v>0</v>
      </c>
      <c r="AZ899">
        <v>0</v>
      </c>
      <c r="BA899">
        <v>0</v>
      </c>
      <c r="BB899">
        <v>105</v>
      </c>
      <c r="BC899" t="s">
        <v>74</v>
      </c>
      <c r="BD899">
        <v>0</v>
      </c>
      <c r="BE899" t="s">
        <v>72</v>
      </c>
      <c r="BF899" t="s">
        <v>69</v>
      </c>
      <c r="BG899">
        <v>1.1200000000000001</v>
      </c>
      <c r="BH899">
        <v>0</v>
      </c>
      <c r="BI899" s="1">
        <v>45822.731017557868</v>
      </c>
      <c r="BJ899">
        <v>3.7</v>
      </c>
      <c r="BK899">
        <v>0.72950000000000004</v>
      </c>
      <c r="BL899" s="36">
        <f>HLOOKUP($A899,차량별코스!$E$1:$AZ$20,_xlfn.XLOOKUP(탕데이터!$I899,차량별코스!$D$2:$D$20,차량별코스!$A$2:$A$20),0)</f>
        <v>1</v>
      </c>
      <c r="BM899">
        <f t="shared" ref="BM899:BM962" si="209">SUMIFS(R:R,I:I,I899,O:O,O899)</f>
        <v>3613.9569999999999</v>
      </c>
      <c r="BN899">
        <f t="shared" ref="BN899:BN962" si="210">SUMIFS(R:R,O:O,O899,BL:BL,BL899,G:G,G899)</f>
        <v>269.74199999999996</v>
      </c>
      <c r="BO899">
        <f>IF(COUNTIFS($BL$2:$BL899,$BL899,$O$2:$O899,$O899,$G$2:$G899,$G899)=1,_xlfn.MAXIFS($BO$2:$BO898,$O$2:$O898,$O899,$G$2:$G898,$G899)+1,_xlfn.MAXIFS($BO$2:$BO898,$O$2:$O898,$O899,$G$2:$G898,$G899))</f>
        <v>7</v>
      </c>
      <c r="BP899">
        <f t="shared" ref="BP899:BP962" si="211">$U899*AF899%-V899-W899</f>
        <v>2893.1679999999997</v>
      </c>
      <c r="BQ899">
        <f t="shared" ref="BQ899:BQ962" si="212">$U899*AG899%</f>
        <v>115.392</v>
      </c>
      <c r="BR899">
        <f t="shared" ref="BR899:BR962" si="213">$U899*AH899%</f>
        <v>149.048</v>
      </c>
      <c r="BS899">
        <f t="shared" ref="BS899:BS962" si="214">$U899*AI899%</f>
        <v>86.544000000000011</v>
      </c>
      <c r="BT899">
        <f t="shared" ref="BT899:BT962" si="215">$U899*AJ899%</f>
        <v>24.04</v>
      </c>
      <c r="BU899">
        <f t="shared" ref="BU899:BU962" si="216">$U899*AK899%</f>
        <v>0</v>
      </c>
      <c r="BV899">
        <f t="shared" ref="BV899:BV962" si="217">$U899*AL899%</f>
        <v>0</v>
      </c>
      <c r="BW899">
        <f t="shared" ref="BW899:BW962" si="218">SUM(BP899:BV899)</f>
        <v>3268.1919999999991</v>
      </c>
      <c r="BX899">
        <f t="shared" ref="BX899:BX962" si="219">O899</f>
        <v>1355</v>
      </c>
      <c r="BY899" t="str">
        <f t="shared" ref="BY899:BY962" si="220">G899</f>
        <v>직행2</v>
      </c>
      <c r="BZ899">
        <f t="shared" ref="BZ899:BZ962" si="221">BL899</f>
        <v>1</v>
      </c>
    </row>
    <row r="900" spans="1:78" x14ac:dyDescent="0.3">
      <c r="A900" s="32">
        <f t="shared" si="208"/>
        <v>45818</v>
      </c>
      <c r="B900" s="1">
        <v>45818.769826388889</v>
      </c>
      <c r="C900" t="s">
        <v>60</v>
      </c>
      <c r="D900" t="s">
        <v>60</v>
      </c>
      <c r="E900" t="s">
        <v>60</v>
      </c>
      <c r="F900" t="s">
        <v>61</v>
      </c>
      <c r="G900" t="s">
        <v>84</v>
      </c>
      <c r="H900" t="s">
        <v>85</v>
      </c>
      <c r="I900" t="s">
        <v>86</v>
      </c>
      <c r="J900" t="s">
        <v>65</v>
      </c>
      <c r="K900" t="s">
        <v>71</v>
      </c>
      <c r="L900">
        <v>14</v>
      </c>
      <c r="M900">
        <v>6</v>
      </c>
      <c r="N900">
        <v>168</v>
      </c>
      <c r="O900">
        <v>1355</v>
      </c>
      <c r="P900" t="s">
        <v>254</v>
      </c>
      <c r="Q900" s="1">
        <v>45786.607561574077</v>
      </c>
      <c r="R900">
        <v>32.436</v>
      </c>
      <c r="S900">
        <v>8.9380000000000006</v>
      </c>
      <c r="T900">
        <v>3.629</v>
      </c>
      <c r="U900">
        <v>2303</v>
      </c>
      <c r="V900">
        <v>56</v>
      </c>
      <c r="W900">
        <v>59</v>
      </c>
      <c r="X900">
        <v>1413</v>
      </c>
      <c r="Y900">
        <v>1</v>
      </c>
      <c r="Z900">
        <v>4</v>
      </c>
      <c r="AA900">
        <v>0</v>
      </c>
      <c r="AB900">
        <v>0</v>
      </c>
      <c r="AC900">
        <v>103</v>
      </c>
      <c r="AD900">
        <v>50.7</v>
      </c>
      <c r="AE900">
        <v>53.368082000000001</v>
      </c>
      <c r="AF900">
        <v>83.3</v>
      </c>
      <c r="AG900">
        <v>4.0999999999999996</v>
      </c>
      <c r="AH900">
        <v>4.2</v>
      </c>
      <c r="AI900">
        <v>7.4</v>
      </c>
      <c r="AJ900">
        <v>1</v>
      </c>
      <c r="AK900">
        <v>0.1</v>
      </c>
      <c r="AL900">
        <v>0</v>
      </c>
      <c r="AM900">
        <v>3.24</v>
      </c>
      <c r="AN900">
        <v>42.47</v>
      </c>
      <c r="AO900">
        <v>2.4319999999999999</v>
      </c>
      <c r="AP900">
        <v>2.5619999999999998</v>
      </c>
      <c r="AQ900">
        <v>0.432</v>
      </c>
      <c r="AR900">
        <v>3.0830000000000002</v>
      </c>
      <c r="AS900">
        <v>12.332000000000001</v>
      </c>
      <c r="AT900">
        <v>31.931999999999999</v>
      </c>
      <c r="AU900">
        <v>1.5720000000000001</v>
      </c>
      <c r="AV900">
        <v>1.61</v>
      </c>
      <c r="AW900">
        <v>2.8370000000000002</v>
      </c>
      <c r="AX900">
        <v>0.38300000000000001</v>
      </c>
      <c r="AY900">
        <v>3.7999999999999999E-2</v>
      </c>
      <c r="AZ900">
        <v>0</v>
      </c>
      <c r="BA900">
        <v>0</v>
      </c>
      <c r="BB900">
        <v>52</v>
      </c>
      <c r="BC900" t="s">
        <v>74</v>
      </c>
      <c r="BD900">
        <v>0</v>
      </c>
      <c r="BE900" t="s">
        <v>72</v>
      </c>
      <c r="BF900" t="s">
        <v>69</v>
      </c>
      <c r="BG900">
        <v>1.1200000000000001</v>
      </c>
      <c r="BH900">
        <v>0</v>
      </c>
      <c r="BI900" s="1">
        <v>45822.731017557868</v>
      </c>
      <c r="BJ900">
        <v>3.7</v>
      </c>
      <c r="BK900">
        <v>0.98080000000000001</v>
      </c>
      <c r="BL900" s="36">
        <f>HLOOKUP($A900,차량별코스!$E$1:$AZ$20,_xlfn.XLOOKUP(탕데이터!$I900,차량별코스!$D$2:$D$20,차량별코스!$A$2:$A$20),0)</f>
        <v>1</v>
      </c>
      <c r="BM900">
        <f t="shared" si="209"/>
        <v>3613.9569999999999</v>
      </c>
      <c r="BN900">
        <f t="shared" si="210"/>
        <v>269.74199999999996</v>
      </c>
      <c r="BO900">
        <f>IF(COUNTIFS($BL$2:$BL900,$BL900,$O$2:$O900,$O900,$G$2:$G900,$G900)=1,_xlfn.MAXIFS($BO$2:$BO899,$O$2:$O899,$O900,$G$2:$G899,$G900)+1,_xlfn.MAXIFS($BO$2:$BO899,$O$2:$O899,$O900,$G$2:$G899,$G900))</f>
        <v>7</v>
      </c>
      <c r="BP900">
        <f t="shared" si="211"/>
        <v>1803.3989999999999</v>
      </c>
      <c r="BQ900">
        <f t="shared" si="212"/>
        <v>94.422999999999988</v>
      </c>
      <c r="BR900">
        <f t="shared" si="213"/>
        <v>96.725999999999999</v>
      </c>
      <c r="BS900">
        <f t="shared" si="214"/>
        <v>170.42200000000003</v>
      </c>
      <c r="BT900">
        <f t="shared" si="215"/>
        <v>23.03</v>
      </c>
      <c r="BU900">
        <f t="shared" si="216"/>
        <v>2.3029999999999999</v>
      </c>
      <c r="BV900">
        <f t="shared" si="217"/>
        <v>0</v>
      </c>
      <c r="BW900">
        <f t="shared" si="218"/>
        <v>2190.3029999999999</v>
      </c>
      <c r="BX900">
        <f t="shared" si="219"/>
        <v>1355</v>
      </c>
      <c r="BY900" t="str">
        <f t="shared" si="220"/>
        <v>직행2</v>
      </c>
      <c r="BZ900">
        <f t="shared" si="221"/>
        <v>1</v>
      </c>
    </row>
    <row r="901" spans="1:78" x14ac:dyDescent="0.3">
      <c r="A901" s="32">
        <f t="shared" si="208"/>
        <v>45818</v>
      </c>
      <c r="B901" s="1">
        <v>45818.799039351848</v>
      </c>
      <c r="C901" t="s">
        <v>60</v>
      </c>
      <c r="D901" t="s">
        <v>60</v>
      </c>
      <c r="E901" t="s">
        <v>60</v>
      </c>
      <c r="F901" t="s">
        <v>61</v>
      </c>
      <c r="G901" t="s">
        <v>84</v>
      </c>
      <c r="H901" t="s">
        <v>85</v>
      </c>
      <c r="I901" t="s">
        <v>86</v>
      </c>
      <c r="J901" t="s">
        <v>65</v>
      </c>
      <c r="K901" t="s">
        <v>71</v>
      </c>
      <c r="L901">
        <v>14</v>
      </c>
      <c r="M901">
        <v>6</v>
      </c>
      <c r="N901">
        <v>168</v>
      </c>
      <c r="O901">
        <v>1355</v>
      </c>
      <c r="P901" t="s">
        <v>254</v>
      </c>
      <c r="Q901" s="1">
        <v>45786.607561574077</v>
      </c>
      <c r="R901">
        <v>29.704000000000001</v>
      </c>
      <c r="S901">
        <v>6.0549999999999997</v>
      </c>
      <c r="T901">
        <v>4.9059999999999997</v>
      </c>
      <c r="U901">
        <v>2036</v>
      </c>
      <c r="V901">
        <v>10</v>
      </c>
      <c r="W901">
        <v>107</v>
      </c>
      <c r="X901">
        <v>1722</v>
      </c>
      <c r="Y901">
        <v>0</v>
      </c>
      <c r="Z901">
        <v>2</v>
      </c>
      <c r="AA901">
        <v>0</v>
      </c>
      <c r="AB901">
        <v>0</v>
      </c>
      <c r="AC901">
        <v>92</v>
      </c>
      <c r="AD901">
        <v>52.52</v>
      </c>
      <c r="AE901">
        <v>55.723976</v>
      </c>
      <c r="AF901">
        <v>97.2</v>
      </c>
      <c r="AG901">
        <v>0.4</v>
      </c>
      <c r="AH901">
        <v>1</v>
      </c>
      <c r="AI901">
        <v>1.3</v>
      </c>
      <c r="AJ901">
        <v>0.2</v>
      </c>
      <c r="AK901">
        <v>0</v>
      </c>
      <c r="AL901">
        <v>0</v>
      </c>
      <c r="AM901">
        <v>4.38</v>
      </c>
      <c r="AN901">
        <v>31.195</v>
      </c>
      <c r="AO901">
        <v>0.49099999999999999</v>
      </c>
      <c r="AP901">
        <v>5.2549999999999999</v>
      </c>
      <c r="AQ901">
        <v>0.57199999999999995</v>
      </c>
      <c r="AR901">
        <v>0</v>
      </c>
      <c r="AS901">
        <v>6.7329999999999997</v>
      </c>
      <c r="AT901">
        <v>32.4</v>
      </c>
      <c r="AU901">
        <v>0.13300000000000001</v>
      </c>
      <c r="AV901">
        <v>0.33300000000000002</v>
      </c>
      <c r="AW901">
        <v>0.433</v>
      </c>
      <c r="AX901">
        <v>6.7000000000000004E-2</v>
      </c>
      <c r="AY901">
        <v>0</v>
      </c>
      <c r="AZ901">
        <v>0</v>
      </c>
      <c r="BA901">
        <v>0</v>
      </c>
      <c r="BB901">
        <v>49</v>
      </c>
      <c r="BC901" t="s">
        <v>74</v>
      </c>
      <c r="BD901">
        <v>0</v>
      </c>
      <c r="BE901" t="s">
        <v>72</v>
      </c>
      <c r="BF901" t="s">
        <v>69</v>
      </c>
      <c r="BG901">
        <v>1.1200000000000001</v>
      </c>
      <c r="BH901">
        <v>0</v>
      </c>
      <c r="BI901" s="1">
        <v>45822.731017557868</v>
      </c>
      <c r="BJ901">
        <v>3.7</v>
      </c>
      <c r="BK901">
        <v>1.3259000000000001</v>
      </c>
      <c r="BL901" s="36">
        <f>HLOOKUP($A901,차량별코스!$E$1:$AZ$20,_xlfn.XLOOKUP(탕데이터!$I901,차량별코스!$D$2:$D$20,차량별코스!$A$2:$A$20),0)</f>
        <v>1</v>
      </c>
      <c r="BM901">
        <f t="shared" si="209"/>
        <v>3613.9569999999999</v>
      </c>
      <c r="BN901">
        <f t="shared" si="210"/>
        <v>269.74199999999996</v>
      </c>
      <c r="BO901">
        <f>IF(COUNTIFS($BL$2:$BL901,$BL901,$O$2:$O901,$O901,$G$2:$G901,$G901)=1,_xlfn.MAXIFS($BO$2:$BO900,$O$2:$O900,$O901,$G$2:$G900,$G901)+1,_xlfn.MAXIFS($BO$2:$BO900,$O$2:$O900,$O901,$G$2:$G900,$G901))</f>
        <v>7</v>
      </c>
      <c r="BP901">
        <f t="shared" si="211"/>
        <v>1861.992</v>
      </c>
      <c r="BQ901">
        <f t="shared" si="212"/>
        <v>8.1440000000000001</v>
      </c>
      <c r="BR901">
        <f t="shared" si="213"/>
        <v>20.36</v>
      </c>
      <c r="BS901">
        <f t="shared" si="214"/>
        <v>26.468000000000004</v>
      </c>
      <c r="BT901">
        <f t="shared" si="215"/>
        <v>4.0720000000000001</v>
      </c>
      <c r="BU901">
        <f t="shared" si="216"/>
        <v>0</v>
      </c>
      <c r="BV901">
        <f t="shared" si="217"/>
        <v>0</v>
      </c>
      <c r="BW901">
        <f t="shared" si="218"/>
        <v>1921.0359999999998</v>
      </c>
      <c r="BX901">
        <f t="shared" si="219"/>
        <v>1355</v>
      </c>
      <c r="BY901" t="str">
        <f t="shared" si="220"/>
        <v>직행2</v>
      </c>
      <c r="BZ901">
        <f t="shared" si="221"/>
        <v>1</v>
      </c>
    </row>
    <row r="902" spans="1:78" x14ac:dyDescent="0.3">
      <c r="A902" s="32">
        <f t="shared" si="208"/>
        <v>45819</v>
      </c>
      <c r="B902" s="1">
        <v>45819.289386574077</v>
      </c>
      <c r="C902" t="s">
        <v>60</v>
      </c>
      <c r="D902" t="s">
        <v>60</v>
      </c>
      <c r="E902" t="s">
        <v>60</v>
      </c>
      <c r="F902" t="s">
        <v>61</v>
      </c>
      <c r="G902" t="s">
        <v>84</v>
      </c>
      <c r="H902" t="s">
        <v>85</v>
      </c>
      <c r="I902" t="s">
        <v>86</v>
      </c>
      <c r="J902" t="s">
        <v>65</v>
      </c>
      <c r="K902" t="s">
        <v>71</v>
      </c>
      <c r="L902">
        <v>14</v>
      </c>
      <c r="M902">
        <v>6</v>
      </c>
      <c r="N902">
        <v>168</v>
      </c>
      <c r="O902">
        <v>1355</v>
      </c>
      <c r="P902" t="s">
        <v>254</v>
      </c>
      <c r="Q902" s="1">
        <v>45786.607561574077</v>
      </c>
      <c r="R902">
        <v>102.197</v>
      </c>
      <c r="S902">
        <v>29.434999999999999</v>
      </c>
      <c r="T902">
        <v>3.472</v>
      </c>
      <c r="U902">
        <v>8915</v>
      </c>
      <c r="V902">
        <v>195</v>
      </c>
      <c r="W902">
        <v>1520</v>
      </c>
      <c r="X902">
        <v>4470</v>
      </c>
      <c r="Y902">
        <v>1</v>
      </c>
      <c r="Z902">
        <v>21</v>
      </c>
      <c r="AA902">
        <v>0</v>
      </c>
      <c r="AB902">
        <v>0</v>
      </c>
      <c r="AC902">
        <v>94</v>
      </c>
      <c r="AD902">
        <v>41.27</v>
      </c>
      <c r="AE902">
        <v>51.098500000000001</v>
      </c>
      <c r="AF902">
        <v>51.3</v>
      </c>
      <c r="AG902">
        <v>10.8</v>
      </c>
      <c r="AH902">
        <v>15.1</v>
      </c>
      <c r="AI902">
        <v>19.2</v>
      </c>
      <c r="AJ902">
        <v>3.6</v>
      </c>
      <c r="AK902">
        <v>0</v>
      </c>
      <c r="AL902">
        <v>0</v>
      </c>
      <c r="AM902">
        <v>3.1</v>
      </c>
      <c r="AN902">
        <v>42.527999999999999</v>
      </c>
      <c r="AO902">
        <v>2.1869999999999998</v>
      </c>
      <c r="AP902">
        <v>17.05</v>
      </c>
      <c r="AQ902">
        <v>0.43099999999999999</v>
      </c>
      <c r="AR902">
        <v>0.97899999999999998</v>
      </c>
      <c r="AS902">
        <v>20.548999999999999</v>
      </c>
      <c r="AT902">
        <v>76.094999999999999</v>
      </c>
      <c r="AU902">
        <v>16.02</v>
      </c>
      <c r="AV902">
        <v>22.398</v>
      </c>
      <c r="AW902">
        <v>28.48</v>
      </c>
      <c r="AX902">
        <v>5.34</v>
      </c>
      <c r="AY902">
        <v>0</v>
      </c>
      <c r="AZ902">
        <v>0</v>
      </c>
      <c r="BA902">
        <v>0</v>
      </c>
      <c r="BB902">
        <v>196</v>
      </c>
      <c r="BC902" t="s">
        <v>74</v>
      </c>
      <c r="BD902">
        <v>0</v>
      </c>
      <c r="BE902" t="s">
        <v>72</v>
      </c>
      <c r="BF902" t="s">
        <v>69</v>
      </c>
      <c r="BG902">
        <v>1.1200000000000001</v>
      </c>
      <c r="BH902">
        <v>0</v>
      </c>
      <c r="BI902" s="1">
        <v>45822.731017557868</v>
      </c>
      <c r="BJ902">
        <v>3.7</v>
      </c>
      <c r="BK902">
        <v>0.93840000000000001</v>
      </c>
      <c r="BL902" s="36">
        <f>HLOOKUP($A902,차량별코스!$E$1:$AZ$20,_xlfn.XLOOKUP(탕데이터!$I902,차량별코스!$D$2:$D$20,차량별코스!$A$2:$A$20),0)</f>
        <v>2</v>
      </c>
      <c r="BM902">
        <f t="shared" si="209"/>
        <v>3613.9569999999999</v>
      </c>
      <c r="BN902">
        <f t="shared" si="210"/>
        <v>294.08499999999998</v>
      </c>
      <c r="BO902">
        <f>IF(COUNTIFS($BL$2:$BL902,$BL902,$O$2:$O902,$O902,$G$2:$G902,$G902)=1,_xlfn.MAXIFS($BO$2:$BO901,$O$2:$O901,$O902,$G$2:$G901,$G902)+1,_xlfn.MAXIFS($BO$2:$BO901,$O$2:$O901,$O902,$G$2:$G901,$G902))</f>
        <v>8</v>
      </c>
      <c r="BP902">
        <f t="shared" si="211"/>
        <v>2858.3950000000004</v>
      </c>
      <c r="BQ902">
        <f t="shared" si="212"/>
        <v>962.82000000000016</v>
      </c>
      <c r="BR902">
        <f t="shared" si="213"/>
        <v>1346.165</v>
      </c>
      <c r="BS902">
        <f t="shared" si="214"/>
        <v>1711.68</v>
      </c>
      <c r="BT902">
        <f t="shared" si="215"/>
        <v>320.94000000000005</v>
      </c>
      <c r="BU902">
        <f t="shared" si="216"/>
        <v>0</v>
      </c>
      <c r="BV902">
        <f t="shared" si="217"/>
        <v>0</v>
      </c>
      <c r="BW902">
        <f t="shared" si="218"/>
        <v>7200.0000000000018</v>
      </c>
      <c r="BX902">
        <f t="shared" si="219"/>
        <v>1355</v>
      </c>
      <c r="BY902" t="str">
        <f t="shared" si="220"/>
        <v>직행2</v>
      </c>
      <c r="BZ902">
        <f t="shared" si="221"/>
        <v>2</v>
      </c>
    </row>
    <row r="903" spans="1:78" x14ac:dyDescent="0.3">
      <c r="A903" s="32">
        <f t="shared" si="208"/>
        <v>45819</v>
      </c>
      <c r="B903" s="1">
        <v>45819.477337962962</v>
      </c>
      <c r="C903" t="s">
        <v>60</v>
      </c>
      <c r="D903" t="s">
        <v>60</v>
      </c>
      <c r="E903" t="s">
        <v>60</v>
      </c>
      <c r="F903" t="s">
        <v>61</v>
      </c>
      <c r="G903" t="s">
        <v>84</v>
      </c>
      <c r="H903" t="s">
        <v>85</v>
      </c>
      <c r="I903" t="s">
        <v>86</v>
      </c>
      <c r="J903" t="s">
        <v>65</v>
      </c>
      <c r="K903" t="s">
        <v>71</v>
      </c>
      <c r="L903">
        <v>14</v>
      </c>
      <c r="M903">
        <v>6</v>
      </c>
      <c r="N903">
        <v>168</v>
      </c>
      <c r="O903">
        <v>1355</v>
      </c>
      <c r="P903" t="s">
        <v>254</v>
      </c>
      <c r="Q903" s="1">
        <v>45786.607561574077</v>
      </c>
      <c r="R903">
        <v>16.312999999999999</v>
      </c>
      <c r="S903">
        <v>6.1719999999999997</v>
      </c>
      <c r="T903">
        <v>2.6429999999999998</v>
      </c>
      <c r="U903">
        <v>2413</v>
      </c>
      <c r="V903">
        <v>216</v>
      </c>
      <c r="W903">
        <v>858</v>
      </c>
      <c r="X903">
        <v>616</v>
      </c>
      <c r="Y903">
        <v>0</v>
      </c>
      <c r="Z903">
        <v>1</v>
      </c>
      <c r="AA903">
        <v>1</v>
      </c>
      <c r="AB903">
        <v>223</v>
      </c>
      <c r="AC903">
        <v>100</v>
      </c>
      <c r="AD903">
        <v>24.34</v>
      </c>
      <c r="AE903">
        <v>43.858752000000003</v>
      </c>
      <c r="AF903">
        <v>88.8</v>
      </c>
      <c r="AG903">
        <v>4</v>
      </c>
      <c r="AH903">
        <v>4.3</v>
      </c>
      <c r="AI903">
        <v>1.5</v>
      </c>
      <c r="AJ903">
        <v>1.4</v>
      </c>
      <c r="AK903">
        <v>0</v>
      </c>
      <c r="AL903">
        <v>0</v>
      </c>
      <c r="AM903">
        <v>2.36</v>
      </c>
      <c r="AN903">
        <v>48.865000000000002</v>
      </c>
      <c r="AO903">
        <v>8.952</v>
      </c>
      <c r="AP903">
        <v>35.557000000000002</v>
      </c>
      <c r="AQ903">
        <v>0.36799999999999999</v>
      </c>
      <c r="AR903">
        <v>0</v>
      </c>
      <c r="AS903">
        <v>6.13</v>
      </c>
      <c r="AT903">
        <v>35.520000000000003</v>
      </c>
      <c r="AU903">
        <v>1.6</v>
      </c>
      <c r="AV903">
        <v>1.72</v>
      </c>
      <c r="AW903">
        <v>0.6</v>
      </c>
      <c r="AX903">
        <v>0.56000000000000005</v>
      </c>
      <c r="AY903">
        <v>0</v>
      </c>
      <c r="AZ903">
        <v>0</v>
      </c>
      <c r="BA903">
        <v>0</v>
      </c>
      <c r="BB903">
        <v>56</v>
      </c>
      <c r="BC903" t="s">
        <v>74</v>
      </c>
      <c r="BD903">
        <v>0</v>
      </c>
      <c r="BE903" t="s">
        <v>72</v>
      </c>
      <c r="BF903" t="s">
        <v>69</v>
      </c>
      <c r="BG903">
        <v>1.1200000000000001</v>
      </c>
      <c r="BH903">
        <v>0</v>
      </c>
      <c r="BI903" s="1">
        <v>45822.731017557868</v>
      </c>
      <c r="BJ903">
        <v>3.7</v>
      </c>
      <c r="BK903">
        <v>0.71430000000000005</v>
      </c>
      <c r="BL903" s="36">
        <f>HLOOKUP($A903,차량별코스!$E$1:$AZ$20,_xlfn.XLOOKUP(탕데이터!$I903,차량별코스!$D$2:$D$20,차량별코스!$A$2:$A$20),0)</f>
        <v>2</v>
      </c>
      <c r="BM903">
        <f t="shared" si="209"/>
        <v>3613.9569999999999</v>
      </c>
      <c r="BN903">
        <f t="shared" si="210"/>
        <v>294.08499999999998</v>
      </c>
      <c r="BO903">
        <f>IF(COUNTIFS($BL$2:$BL903,$BL903,$O$2:$O903,$O903,$G$2:$G903,$G903)=1,_xlfn.MAXIFS($BO$2:$BO902,$O$2:$O902,$O903,$G$2:$G902,$G903)+1,_xlfn.MAXIFS($BO$2:$BO902,$O$2:$O902,$O903,$G$2:$G902,$G903))</f>
        <v>8</v>
      </c>
      <c r="BP903">
        <f t="shared" si="211"/>
        <v>1068.7440000000001</v>
      </c>
      <c r="BQ903">
        <f t="shared" si="212"/>
        <v>96.52</v>
      </c>
      <c r="BR903">
        <f t="shared" si="213"/>
        <v>103.75899999999999</v>
      </c>
      <c r="BS903">
        <f t="shared" si="214"/>
        <v>36.195</v>
      </c>
      <c r="BT903">
        <f t="shared" si="215"/>
        <v>33.781999999999996</v>
      </c>
      <c r="BU903">
        <f t="shared" si="216"/>
        <v>0</v>
      </c>
      <c r="BV903">
        <f t="shared" si="217"/>
        <v>0</v>
      </c>
      <c r="BW903">
        <f t="shared" si="218"/>
        <v>1339</v>
      </c>
      <c r="BX903">
        <f t="shared" si="219"/>
        <v>1355</v>
      </c>
      <c r="BY903" t="str">
        <f t="shared" si="220"/>
        <v>직행2</v>
      </c>
      <c r="BZ903">
        <f t="shared" si="221"/>
        <v>2</v>
      </c>
    </row>
    <row r="904" spans="1:78" x14ac:dyDescent="0.3">
      <c r="A904" s="32">
        <f t="shared" si="208"/>
        <v>45819</v>
      </c>
      <c r="B904" s="1">
        <v>45819.507881944446</v>
      </c>
      <c r="C904" t="s">
        <v>60</v>
      </c>
      <c r="D904" t="s">
        <v>60</v>
      </c>
      <c r="E904" t="s">
        <v>60</v>
      </c>
      <c r="F904" t="s">
        <v>61</v>
      </c>
      <c r="G904" t="s">
        <v>84</v>
      </c>
      <c r="H904" t="s">
        <v>85</v>
      </c>
      <c r="I904" t="s">
        <v>86</v>
      </c>
      <c r="J904" t="s">
        <v>65</v>
      </c>
      <c r="K904" t="s">
        <v>71</v>
      </c>
      <c r="L904">
        <v>14</v>
      </c>
      <c r="M904">
        <v>6</v>
      </c>
      <c r="N904">
        <v>168</v>
      </c>
      <c r="O904">
        <v>1355</v>
      </c>
      <c r="P904" t="s">
        <v>254</v>
      </c>
      <c r="Q904" s="1">
        <v>45786.607561574077</v>
      </c>
      <c r="R904">
        <v>50.482999999999997</v>
      </c>
      <c r="S904">
        <v>15.87</v>
      </c>
      <c r="T904">
        <v>3.181</v>
      </c>
      <c r="U904">
        <v>4800</v>
      </c>
      <c r="V904">
        <v>214</v>
      </c>
      <c r="W904">
        <v>694</v>
      </c>
      <c r="X904">
        <v>2171</v>
      </c>
      <c r="Y904">
        <v>0</v>
      </c>
      <c r="Z904">
        <v>6</v>
      </c>
      <c r="AA904">
        <v>0</v>
      </c>
      <c r="AB904">
        <v>0</v>
      </c>
      <c r="AC904">
        <v>94</v>
      </c>
      <c r="AD904">
        <v>37.86</v>
      </c>
      <c r="AE904">
        <v>46.695439</v>
      </c>
      <c r="AF904">
        <v>91.4</v>
      </c>
      <c r="AG904">
        <v>2.5</v>
      </c>
      <c r="AH904">
        <v>3.4</v>
      </c>
      <c r="AI904">
        <v>2.2000000000000002</v>
      </c>
      <c r="AJ904">
        <v>0.5</v>
      </c>
      <c r="AK904">
        <v>0</v>
      </c>
      <c r="AL904">
        <v>0</v>
      </c>
      <c r="AM904">
        <v>2.84</v>
      </c>
      <c r="AN904">
        <v>42.332000000000001</v>
      </c>
      <c r="AO904">
        <v>4.4580000000000002</v>
      </c>
      <c r="AP904">
        <v>14.458</v>
      </c>
      <c r="AQ904">
        <v>0.41599999999999998</v>
      </c>
      <c r="AR904">
        <v>0</v>
      </c>
      <c r="AS904">
        <v>11.885</v>
      </c>
      <c r="AT904">
        <v>73.12</v>
      </c>
      <c r="AU904">
        <v>2</v>
      </c>
      <c r="AV904">
        <v>2.72</v>
      </c>
      <c r="AW904">
        <v>1.76</v>
      </c>
      <c r="AX904">
        <v>0.4</v>
      </c>
      <c r="AY904">
        <v>0</v>
      </c>
      <c r="AZ904">
        <v>0</v>
      </c>
      <c r="BA904">
        <v>0</v>
      </c>
      <c r="BB904">
        <v>108</v>
      </c>
      <c r="BC904" t="s">
        <v>74</v>
      </c>
      <c r="BD904">
        <v>0</v>
      </c>
      <c r="BE904" t="s">
        <v>72</v>
      </c>
      <c r="BF904" t="s">
        <v>69</v>
      </c>
      <c r="BG904">
        <v>1.1200000000000001</v>
      </c>
      <c r="BH904">
        <v>0</v>
      </c>
      <c r="BI904" s="1">
        <v>45822.731017557868</v>
      </c>
      <c r="BJ904">
        <v>3.7</v>
      </c>
      <c r="BK904">
        <v>0.85970000000000002</v>
      </c>
      <c r="BL904" s="36">
        <f>HLOOKUP($A904,차량별코스!$E$1:$AZ$20,_xlfn.XLOOKUP(탕데이터!$I904,차량별코스!$D$2:$D$20,차량별코스!$A$2:$A$20),0)</f>
        <v>2</v>
      </c>
      <c r="BM904">
        <f t="shared" si="209"/>
        <v>3613.9569999999999</v>
      </c>
      <c r="BN904">
        <f t="shared" si="210"/>
        <v>294.08499999999998</v>
      </c>
      <c r="BO904">
        <f>IF(COUNTIFS($BL$2:$BL904,$BL904,$O$2:$O904,$O904,$G$2:$G904,$G904)=1,_xlfn.MAXIFS($BO$2:$BO903,$O$2:$O903,$O904,$G$2:$G903,$G904)+1,_xlfn.MAXIFS($BO$2:$BO903,$O$2:$O903,$O904,$G$2:$G903,$G904))</f>
        <v>8</v>
      </c>
      <c r="BP904">
        <f t="shared" si="211"/>
        <v>3479.2</v>
      </c>
      <c r="BQ904">
        <f t="shared" si="212"/>
        <v>120</v>
      </c>
      <c r="BR904">
        <f t="shared" si="213"/>
        <v>163.20000000000002</v>
      </c>
      <c r="BS904">
        <f t="shared" si="214"/>
        <v>105.60000000000001</v>
      </c>
      <c r="BT904">
        <f t="shared" si="215"/>
        <v>24</v>
      </c>
      <c r="BU904">
        <f t="shared" si="216"/>
        <v>0</v>
      </c>
      <c r="BV904">
        <f t="shared" si="217"/>
        <v>0</v>
      </c>
      <c r="BW904">
        <f t="shared" si="218"/>
        <v>3891.9999999999995</v>
      </c>
      <c r="BX904">
        <f t="shared" si="219"/>
        <v>1355</v>
      </c>
      <c r="BY904" t="str">
        <f t="shared" si="220"/>
        <v>직행2</v>
      </c>
      <c r="BZ904">
        <f t="shared" si="221"/>
        <v>2</v>
      </c>
    </row>
    <row r="905" spans="1:78" x14ac:dyDescent="0.3">
      <c r="A905" s="32">
        <f t="shared" si="208"/>
        <v>45819</v>
      </c>
      <c r="B905" s="1">
        <v>45819.606087962966</v>
      </c>
      <c r="C905" t="s">
        <v>60</v>
      </c>
      <c r="D905" t="s">
        <v>60</v>
      </c>
      <c r="E905" t="s">
        <v>60</v>
      </c>
      <c r="F905" t="s">
        <v>61</v>
      </c>
      <c r="G905" t="s">
        <v>84</v>
      </c>
      <c r="H905" t="s">
        <v>85</v>
      </c>
      <c r="I905" t="s">
        <v>86</v>
      </c>
      <c r="J905" t="s">
        <v>65</v>
      </c>
      <c r="K905" t="s">
        <v>71</v>
      </c>
      <c r="L905">
        <v>14</v>
      </c>
      <c r="M905">
        <v>6</v>
      </c>
      <c r="N905">
        <v>168</v>
      </c>
      <c r="O905">
        <v>1355</v>
      </c>
      <c r="P905" t="s">
        <v>254</v>
      </c>
      <c r="Q905" s="1">
        <v>45786.607561574077</v>
      </c>
      <c r="R905">
        <v>60.558999999999997</v>
      </c>
      <c r="S905">
        <v>18.841999999999999</v>
      </c>
      <c r="T905">
        <v>3.214</v>
      </c>
      <c r="U905">
        <v>6169</v>
      </c>
      <c r="V905">
        <v>24</v>
      </c>
      <c r="W905">
        <v>1575</v>
      </c>
      <c r="X905">
        <v>2554</v>
      </c>
      <c r="Y905">
        <v>0</v>
      </c>
      <c r="Z905">
        <v>11</v>
      </c>
      <c r="AA905">
        <v>1</v>
      </c>
      <c r="AB905">
        <v>74</v>
      </c>
      <c r="AC905">
        <v>102</v>
      </c>
      <c r="AD905">
        <v>35.340000000000003</v>
      </c>
      <c r="AE905">
        <v>47.705098999999997</v>
      </c>
      <c r="AF905">
        <v>89.5</v>
      </c>
      <c r="AG905">
        <v>2.8</v>
      </c>
      <c r="AH905">
        <v>3</v>
      </c>
      <c r="AI905">
        <v>3.7</v>
      </c>
      <c r="AJ905">
        <v>1</v>
      </c>
      <c r="AK905">
        <v>0</v>
      </c>
      <c r="AL905">
        <v>0</v>
      </c>
      <c r="AM905">
        <v>2.87</v>
      </c>
      <c r="AN905">
        <v>42.945999999999998</v>
      </c>
      <c r="AO905">
        <v>0.38900000000000001</v>
      </c>
      <c r="AP905">
        <v>25.530999999999999</v>
      </c>
      <c r="AQ905">
        <v>0.41299999999999998</v>
      </c>
      <c r="AR905">
        <v>0</v>
      </c>
      <c r="AS905">
        <v>18.164000000000001</v>
      </c>
      <c r="AT905">
        <v>90.992000000000004</v>
      </c>
      <c r="AU905">
        <v>2.847</v>
      </c>
      <c r="AV905">
        <v>3.05</v>
      </c>
      <c r="AW905">
        <v>3.762</v>
      </c>
      <c r="AX905">
        <v>1.0169999999999999</v>
      </c>
      <c r="AY905">
        <v>0</v>
      </c>
      <c r="AZ905">
        <v>0</v>
      </c>
      <c r="BA905">
        <v>0</v>
      </c>
      <c r="BB905">
        <v>145</v>
      </c>
      <c r="BC905" t="s">
        <v>74</v>
      </c>
      <c r="BD905">
        <v>0</v>
      </c>
      <c r="BE905" t="s">
        <v>72</v>
      </c>
      <c r="BF905" t="s">
        <v>69</v>
      </c>
      <c r="BG905">
        <v>1.1200000000000001</v>
      </c>
      <c r="BH905">
        <v>0</v>
      </c>
      <c r="BI905" s="1">
        <v>45822.731017557868</v>
      </c>
      <c r="BJ905">
        <v>3.7</v>
      </c>
      <c r="BK905">
        <v>0.86870000000000003</v>
      </c>
      <c r="BL905" s="36">
        <f>HLOOKUP($A905,차량별코스!$E$1:$AZ$20,_xlfn.XLOOKUP(탕데이터!$I905,차량별코스!$D$2:$D$20,차량별코스!$A$2:$A$20),0)</f>
        <v>2</v>
      </c>
      <c r="BM905">
        <f t="shared" si="209"/>
        <v>3613.9569999999999</v>
      </c>
      <c r="BN905">
        <f t="shared" si="210"/>
        <v>294.08499999999998</v>
      </c>
      <c r="BO905">
        <f>IF(COUNTIFS($BL$2:$BL905,$BL905,$O$2:$O905,$O905,$G$2:$G905,$G905)=1,_xlfn.MAXIFS($BO$2:$BO904,$O$2:$O904,$O905,$G$2:$G904,$G905)+1,_xlfn.MAXIFS($BO$2:$BO904,$O$2:$O904,$O905,$G$2:$G904,$G905))</f>
        <v>8</v>
      </c>
      <c r="BP905">
        <f t="shared" si="211"/>
        <v>3922.2550000000001</v>
      </c>
      <c r="BQ905">
        <f t="shared" si="212"/>
        <v>172.73199999999997</v>
      </c>
      <c r="BR905">
        <f t="shared" si="213"/>
        <v>185.07</v>
      </c>
      <c r="BS905">
        <f t="shared" si="214"/>
        <v>228.25300000000004</v>
      </c>
      <c r="BT905">
        <f t="shared" si="215"/>
        <v>61.690000000000005</v>
      </c>
      <c r="BU905">
        <f t="shared" si="216"/>
        <v>0</v>
      </c>
      <c r="BV905">
        <f t="shared" si="217"/>
        <v>0</v>
      </c>
      <c r="BW905">
        <f t="shared" si="218"/>
        <v>4569.9999999999991</v>
      </c>
      <c r="BX905">
        <f t="shared" si="219"/>
        <v>1355</v>
      </c>
      <c r="BY905" t="str">
        <f t="shared" si="220"/>
        <v>직행2</v>
      </c>
      <c r="BZ905">
        <f t="shared" si="221"/>
        <v>2</v>
      </c>
    </row>
    <row r="906" spans="1:78" x14ac:dyDescent="0.3">
      <c r="A906" s="32">
        <f t="shared" si="208"/>
        <v>45819</v>
      </c>
      <c r="B906" s="1">
        <v>45819.723530092589</v>
      </c>
      <c r="C906" t="s">
        <v>60</v>
      </c>
      <c r="D906" t="s">
        <v>60</v>
      </c>
      <c r="E906" t="s">
        <v>60</v>
      </c>
      <c r="F906" t="s">
        <v>61</v>
      </c>
      <c r="G906" t="s">
        <v>84</v>
      </c>
      <c r="H906" t="s">
        <v>85</v>
      </c>
      <c r="I906" t="s">
        <v>86</v>
      </c>
      <c r="J906" t="s">
        <v>65</v>
      </c>
      <c r="K906" t="s">
        <v>71</v>
      </c>
      <c r="L906">
        <v>14</v>
      </c>
      <c r="M906">
        <v>6</v>
      </c>
      <c r="N906">
        <v>168</v>
      </c>
      <c r="O906">
        <v>1355</v>
      </c>
      <c r="P906" t="s">
        <v>254</v>
      </c>
      <c r="Q906" s="1">
        <v>45786.607561574077</v>
      </c>
      <c r="R906">
        <v>39.673999999999999</v>
      </c>
      <c r="S906">
        <v>13.785</v>
      </c>
      <c r="T906">
        <v>2.8780000000000001</v>
      </c>
      <c r="U906">
        <v>4903</v>
      </c>
      <c r="V906">
        <v>9</v>
      </c>
      <c r="W906">
        <v>1713</v>
      </c>
      <c r="X906">
        <v>1741</v>
      </c>
      <c r="Y906">
        <v>1</v>
      </c>
      <c r="Z906">
        <v>10</v>
      </c>
      <c r="AA906">
        <v>1</v>
      </c>
      <c r="AB906">
        <v>155</v>
      </c>
      <c r="AC906">
        <v>100</v>
      </c>
      <c r="AD906">
        <v>29.13</v>
      </c>
      <c r="AE906">
        <v>44.899847999999999</v>
      </c>
      <c r="AF906">
        <v>86.2</v>
      </c>
      <c r="AG906">
        <v>3.7</v>
      </c>
      <c r="AH906">
        <v>5.3</v>
      </c>
      <c r="AI906">
        <v>3.5</v>
      </c>
      <c r="AJ906">
        <v>1.3</v>
      </c>
      <c r="AK906">
        <v>0</v>
      </c>
      <c r="AL906">
        <v>0</v>
      </c>
      <c r="AM906">
        <v>2.57</v>
      </c>
      <c r="AN906">
        <v>45.405999999999999</v>
      </c>
      <c r="AO906">
        <v>0.184</v>
      </c>
      <c r="AP906">
        <v>34.938000000000002</v>
      </c>
      <c r="AQ906">
        <v>0.42799999999999999</v>
      </c>
      <c r="AR906">
        <v>2.5209999999999999</v>
      </c>
      <c r="AS906">
        <v>25.204999999999998</v>
      </c>
      <c r="AT906">
        <v>70.397000000000006</v>
      </c>
      <c r="AU906">
        <v>3.0219999999999998</v>
      </c>
      <c r="AV906">
        <v>4.3280000000000003</v>
      </c>
      <c r="AW906">
        <v>2.8580000000000001</v>
      </c>
      <c r="AX906">
        <v>1.0620000000000001</v>
      </c>
      <c r="AY906">
        <v>0</v>
      </c>
      <c r="AZ906">
        <v>0</v>
      </c>
      <c r="BA906">
        <v>0</v>
      </c>
      <c r="BB906">
        <v>114</v>
      </c>
      <c r="BC906" t="s">
        <v>74</v>
      </c>
      <c r="BD906">
        <v>0</v>
      </c>
      <c r="BE906" t="s">
        <v>72</v>
      </c>
      <c r="BF906" t="s">
        <v>69</v>
      </c>
      <c r="BG906">
        <v>1.1200000000000001</v>
      </c>
      <c r="BH906">
        <v>0</v>
      </c>
      <c r="BI906" s="1">
        <v>45822.731017557868</v>
      </c>
      <c r="BJ906">
        <v>3.7</v>
      </c>
      <c r="BK906">
        <v>0.77790000000000004</v>
      </c>
      <c r="BL906" s="36">
        <f>HLOOKUP($A906,차량별코스!$E$1:$AZ$20,_xlfn.XLOOKUP(탕데이터!$I906,차량별코스!$D$2:$D$20,차량별코스!$A$2:$A$20),0)</f>
        <v>2</v>
      </c>
      <c r="BM906">
        <f t="shared" si="209"/>
        <v>3613.9569999999999</v>
      </c>
      <c r="BN906">
        <f t="shared" si="210"/>
        <v>294.08499999999998</v>
      </c>
      <c r="BO906">
        <f>IF(COUNTIFS($BL$2:$BL906,$BL906,$O$2:$O906,$O906,$G$2:$G906,$G906)=1,_xlfn.MAXIFS($BO$2:$BO905,$O$2:$O905,$O906,$G$2:$G905,$G906)+1,_xlfn.MAXIFS($BO$2:$BO905,$O$2:$O905,$O906,$G$2:$G905,$G906))</f>
        <v>8</v>
      </c>
      <c r="BP906">
        <f t="shared" si="211"/>
        <v>2504.3859999999995</v>
      </c>
      <c r="BQ906">
        <f t="shared" si="212"/>
        <v>181.41100000000003</v>
      </c>
      <c r="BR906">
        <f t="shared" si="213"/>
        <v>259.85899999999998</v>
      </c>
      <c r="BS906">
        <f t="shared" si="214"/>
        <v>171.60500000000002</v>
      </c>
      <c r="BT906">
        <f t="shared" si="215"/>
        <v>63.739000000000004</v>
      </c>
      <c r="BU906">
        <f t="shared" si="216"/>
        <v>0</v>
      </c>
      <c r="BV906">
        <f t="shared" si="217"/>
        <v>0</v>
      </c>
      <c r="BW906">
        <f t="shared" si="218"/>
        <v>3180.9999999999995</v>
      </c>
      <c r="BX906">
        <f t="shared" si="219"/>
        <v>1355</v>
      </c>
      <c r="BY906" t="str">
        <f t="shared" si="220"/>
        <v>직행2</v>
      </c>
      <c r="BZ906">
        <f t="shared" si="221"/>
        <v>2</v>
      </c>
    </row>
    <row r="907" spans="1:78" x14ac:dyDescent="0.3">
      <c r="A907" s="32">
        <f t="shared" si="208"/>
        <v>45819</v>
      </c>
      <c r="B907" s="1">
        <v>45819.783796296295</v>
      </c>
      <c r="C907" t="s">
        <v>60</v>
      </c>
      <c r="D907" t="s">
        <v>60</v>
      </c>
      <c r="E907" t="s">
        <v>60</v>
      </c>
      <c r="F907" t="s">
        <v>61</v>
      </c>
      <c r="G907" t="s">
        <v>84</v>
      </c>
      <c r="H907" t="s">
        <v>85</v>
      </c>
      <c r="I907" t="s">
        <v>86</v>
      </c>
      <c r="J907" t="s">
        <v>65</v>
      </c>
      <c r="K907" t="s">
        <v>71</v>
      </c>
      <c r="L907">
        <v>14</v>
      </c>
      <c r="M907">
        <v>6</v>
      </c>
      <c r="N907">
        <v>168</v>
      </c>
      <c r="O907">
        <v>1355</v>
      </c>
      <c r="P907" t="s">
        <v>254</v>
      </c>
      <c r="Q907" s="1">
        <v>45786.607561574077</v>
      </c>
      <c r="R907">
        <v>24.859000000000002</v>
      </c>
      <c r="S907">
        <v>7.1369999999999996</v>
      </c>
      <c r="T907">
        <v>3.4830000000000001</v>
      </c>
      <c r="U907">
        <v>2053</v>
      </c>
      <c r="V907">
        <v>65</v>
      </c>
      <c r="W907">
        <v>302</v>
      </c>
      <c r="X907">
        <v>1145</v>
      </c>
      <c r="Y907">
        <v>1</v>
      </c>
      <c r="Z907">
        <v>5</v>
      </c>
      <c r="AA907">
        <v>0</v>
      </c>
      <c r="AB907">
        <v>0</v>
      </c>
      <c r="AC907">
        <v>95</v>
      </c>
      <c r="AD907">
        <v>43.59</v>
      </c>
      <c r="AE907">
        <v>53.079639</v>
      </c>
      <c r="AF907">
        <v>92</v>
      </c>
      <c r="AG907">
        <v>1.6</v>
      </c>
      <c r="AH907">
        <v>2.5</v>
      </c>
      <c r="AI907">
        <v>2.5</v>
      </c>
      <c r="AJ907">
        <v>1.4</v>
      </c>
      <c r="AK907">
        <v>0</v>
      </c>
      <c r="AL907">
        <v>0</v>
      </c>
      <c r="AM907">
        <v>3.11</v>
      </c>
      <c r="AN907">
        <v>44.142000000000003</v>
      </c>
      <c r="AO907">
        <v>3.1659999999999999</v>
      </c>
      <c r="AP907">
        <v>14.71</v>
      </c>
      <c r="AQ907">
        <v>0.442</v>
      </c>
      <c r="AR907">
        <v>4.0229999999999997</v>
      </c>
      <c r="AS907">
        <v>20.113</v>
      </c>
      <c r="AT907">
        <v>30.667000000000002</v>
      </c>
      <c r="AU907">
        <v>0.53300000000000003</v>
      </c>
      <c r="AV907">
        <v>0.83299999999999996</v>
      </c>
      <c r="AW907">
        <v>0.83299999999999996</v>
      </c>
      <c r="AX907">
        <v>0.46700000000000003</v>
      </c>
      <c r="AY907">
        <v>0</v>
      </c>
      <c r="AZ907">
        <v>0</v>
      </c>
      <c r="BA907">
        <v>0</v>
      </c>
      <c r="BB907">
        <v>47</v>
      </c>
      <c r="BC907" t="s">
        <v>74</v>
      </c>
      <c r="BD907">
        <v>0</v>
      </c>
      <c r="BE907" t="s">
        <v>72</v>
      </c>
      <c r="BF907" t="s">
        <v>69</v>
      </c>
      <c r="BG907">
        <v>1.1200000000000001</v>
      </c>
      <c r="BH907">
        <v>0</v>
      </c>
      <c r="BI907" s="1">
        <v>45822.731017557868</v>
      </c>
      <c r="BJ907">
        <v>3.7</v>
      </c>
      <c r="BK907">
        <v>0.94140000000000001</v>
      </c>
      <c r="BL907" s="36">
        <f>HLOOKUP($A907,차량별코스!$E$1:$AZ$20,_xlfn.XLOOKUP(탕데이터!$I907,차량별코스!$D$2:$D$20,차량별코스!$A$2:$A$20),0)</f>
        <v>2</v>
      </c>
      <c r="BM907">
        <f t="shared" si="209"/>
        <v>3613.9569999999999</v>
      </c>
      <c r="BN907">
        <f t="shared" si="210"/>
        <v>294.08499999999998</v>
      </c>
      <c r="BO907">
        <f>IF(COUNTIFS($BL$2:$BL907,$BL907,$O$2:$O907,$O907,$G$2:$G907,$G907)=1,_xlfn.MAXIFS($BO$2:$BO906,$O$2:$O906,$O907,$G$2:$G906,$G907)+1,_xlfn.MAXIFS($BO$2:$BO906,$O$2:$O906,$O907,$G$2:$G906,$G907))</f>
        <v>8</v>
      </c>
      <c r="BP907">
        <f t="shared" si="211"/>
        <v>1521.76</v>
      </c>
      <c r="BQ907">
        <f t="shared" si="212"/>
        <v>32.847999999999999</v>
      </c>
      <c r="BR907">
        <f t="shared" si="213"/>
        <v>51.325000000000003</v>
      </c>
      <c r="BS907">
        <f t="shared" si="214"/>
        <v>51.325000000000003</v>
      </c>
      <c r="BT907">
        <f t="shared" si="215"/>
        <v>28.741999999999997</v>
      </c>
      <c r="BU907">
        <f t="shared" si="216"/>
        <v>0</v>
      </c>
      <c r="BV907">
        <f t="shared" si="217"/>
        <v>0</v>
      </c>
      <c r="BW907">
        <f t="shared" si="218"/>
        <v>1686</v>
      </c>
      <c r="BX907">
        <f t="shared" si="219"/>
        <v>1355</v>
      </c>
      <c r="BY907" t="str">
        <f t="shared" si="220"/>
        <v>직행2</v>
      </c>
      <c r="BZ907">
        <f t="shared" si="221"/>
        <v>2</v>
      </c>
    </row>
    <row r="908" spans="1:78" x14ac:dyDescent="0.3">
      <c r="A908" s="32">
        <f t="shared" si="208"/>
        <v>45820</v>
      </c>
      <c r="B908" s="1">
        <v>45820.26966435185</v>
      </c>
      <c r="C908" t="s">
        <v>60</v>
      </c>
      <c r="D908" t="s">
        <v>60</v>
      </c>
      <c r="E908" t="s">
        <v>60</v>
      </c>
      <c r="F908" t="s">
        <v>61</v>
      </c>
      <c r="G908" t="s">
        <v>84</v>
      </c>
      <c r="H908" t="s">
        <v>85</v>
      </c>
      <c r="I908" t="s">
        <v>86</v>
      </c>
      <c r="J908" t="s">
        <v>65</v>
      </c>
      <c r="K908" t="s">
        <v>71</v>
      </c>
      <c r="L908">
        <v>14</v>
      </c>
      <c r="M908">
        <v>6</v>
      </c>
      <c r="N908">
        <v>168</v>
      </c>
      <c r="O908">
        <v>1355</v>
      </c>
      <c r="P908" t="s">
        <v>254</v>
      </c>
      <c r="Q908" s="1">
        <v>45786.607561574077</v>
      </c>
      <c r="R908">
        <v>66.241</v>
      </c>
      <c r="S908">
        <v>25.715</v>
      </c>
      <c r="T908">
        <v>2.5760000000000001</v>
      </c>
      <c r="U908">
        <v>8404</v>
      </c>
      <c r="V908">
        <v>238</v>
      </c>
      <c r="W908">
        <v>2704</v>
      </c>
      <c r="X908">
        <v>1529</v>
      </c>
      <c r="Y908">
        <v>1</v>
      </c>
      <c r="Z908">
        <v>25</v>
      </c>
      <c r="AA908">
        <v>3</v>
      </c>
      <c r="AB908">
        <v>130</v>
      </c>
      <c r="AC908">
        <v>99</v>
      </c>
      <c r="AD908">
        <v>28.38</v>
      </c>
      <c r="AE908">
        <v>43.659398000000003</v>
      </c>
      <c r="AF908">
        <v>60.5</v>
      </c>
      <c r="AG908">
        <v>12.1</v>
      </c>
      <c r="AH908">
        <v>11.4</v>
      </c>
      <c r="AI908">
        <v>8.6999999999999993</v>
      </c>
      <c r="AJ908">
        <v>7.3</v>
      </c>
      <c r="AK908">
        <v>0</v>
      </c>
      <c r="AL908">
        <v>0</v>
      </c>
      <c r="AM908">
        <v>2.2999999999999998</v>
      </c>
      <c r="AN908">
        <v>49.929000000000002</v>
      </c>
      <c r="AO908">
        <v>2.8319999999999999</v>
      </c>
      <c r="AP908">
        <v>32.174999999999997</v>
      </c>
      <c r="AQ908">
        <v>0.22600000000000001</v>
      </c>
      <c r="AR908">
        <v>1.51</v>
      </c>
      <c r="AS908">
        <v>37.741</v>
      </c>
      <c r="AT908">
        <v>84.7</v>
      </c>
      <c r="AU908">
        <v>16.940000000000001</v>
      </c>
      <c r="AV908">
        <v>15.96</v>
      </c>
      <c r="AW908">
        <v>12.18</v>
      </c>
      <c r="AX908">
        <v>10.220000000000001</v>
      </c>
      <c r="AY908">
        <v>0</v>
      </c>
      <c r="AZ908">
        <v>0</v>
      </c>
      <c r="BA908">
        <v>0</v>
      </c>
      <c r="BB908">
        <v>181</v>
      </c>
      <c r="BC908" t="s">
        <v>74</v>
      </c>
      <c r="BD908">
        <v>0</v>
      </c>
      <c r="BE908" t="s">
        <v>72</v>
      </c>
      <c r="BF908" t="s">
        <v>69</v>
      </c>
      <c r="BG908">
        <v>1.1200000000000001</v>
      </c>
      <c r="BH908">
        <v>0</v>
      </c>
      <c r="BI908" s="1">
        <v>45822.731017557868</v>
      </c>
      <c r="BJ908">
        <v>3.7</v>
      </c>
      <c r="BK908">
        <v>0.69620000000000004</v>
      </c>
      <c r="BL908" s="36">
        <f>HLOOKUP($A908,차량별코스!$E$1:$AZ$20,_xlfn.XLOOKUP(탕데이터!$I908,차량별코스!$D$2:$D$20,차량별코스!$A$2:$A$20),0)</f>
        <v>3</v>
      </c>
      <c r="BM908">
        <f t="shared" si="209"/>
        <v>3613.9569999999999</v>
      </c>
      <c r="BN908">
        <f t="shared" si="210"/>
        <v>743.12899999999991</v>
      </c>
      <c r="BO908">
        <f>IF(COUNTIFS($BL$2:$BL908,$BL908,$O$2:$O908,$O908,$G$2:$G908,$G908)=1,_xlfn.MAXIFS($BO$2:$BO907,$O$2:$O907,$O908,$G$2:$G907,$G908)+1,_xlfn.MAXIFS($BO$2:$BO907,$O$2:$O907,$O908,$G$2:$G907,$G908))</f>
        <v>8</v>
      </c>
      <c r="BP908">
        <f t="shared" si="211"/>
        <v>2142.42</v>
      </c>
      <c r="BQ908">
        <f t="shared" si="212"/>
        <v>1016.884</v>
      </c>
      <c r="BR908">
        <f t="shared" si="213"/>
        <v>958.05600000000004</v>
      </c>
      <c r="BS908">
        <f t="shared" si="214"/>
        <v>731.14799999999991</v>
      </c>
      <c r="BT908">
        <f t="shared" si="215"/>
        <v>613.49199999999996</v>
      </c>
      <c r="BU908">
        <f t="shared" si="216"/>
        <v>0</v>
      </c>
      <c r="BV908">
        <f t="shared" si="217"/>
        <v>0</v>
      </c>
      <c r="BW908">
        <f t="shared" si="218"/>
        <v>5462.0000000000009</v>
      </c>
      <c r="BX908">
        <f t="shared" si="219"/>
        <v>1355</v>
      </c>
      <c r="BY908" t="str">
        <f t="shared" si="220"/>
        <v>직행2</v>
      </c>
      <c r="BZ908">
        <f t="shared" si="221"/>
        <v>3</v>
      </c>
    </row>
    <row r="909" spans="1:78" x14ac:dyDescent="0.3">
      <c r="A909" s="32">
        <f t="shared" si="208"/>
        <v>45820</v>
      </c>
      <c r="B909" s="1">
        <v>45820.418726851851</v>
      </c>
      <c r="C909" t="s">
        <v>60</v>
      </c>
      <c r="D909" t="s">
        <v>60</v>
      </c>
      <c r="E909" t="s">
        <v>60</v>
      </c>
      <c r="F909" t="s">
        <v>61</v>
      </c>
      <c r="G909" t="s">
        <v>84</v>
      </c>
      <c r="H909" t="s">
        <v>85</v>
      </c>
      <c r="I909" t="s">
        <v>86</v>
      </c>
      <c r="J909" t="s">
        <v>65</v>
      </c>
      <c r="K909" t="s">
        <v>71</v>
      </c>
      <c r="L909">
        <v>14</v>
      </c>
      <c r="M909">
        <v>6</v>
      </c>
      <c r="N909">
        <v>168</v>
      </c>
      <c r="O909">
        <v>1355</v>
      </c>
      <c r="P909" t="s">
        <v>254</v>
      </c>
      <c r="Q909" s="1">
        <v>45786.607561574077</v>
      </c>
      <c r="R909">
        <v>103.517</v>
      </c>
      <c r="S909">
        <v>37.573999999999998</v>
      </c>
      <c r="T909">
        <v>2.7549999999999999</v>
      </c>
      <c r="U909">
        <v>10834</v>
      </c>
      <c r="V909">
        <v>444</v>
      </c>
      <c r="W909">
        <v>2566</v>
      </c>
      <c r="X909">
        <v>2781</v>
      </c>
      <c r="Y909">
        <v>2</v>
      </c>
      <c r="Z909">
        <v>29</v>
      </c>
      <c r="AA909">
        <v>2</v>
      </c>
      <c r="AB909">
        <v>346</v>
      </c>
      <c r="AC909">
        <v>100</v>
      </c>
      <c r="AD909">
        <v>34.4</v>
      </c>
      <c r="AE909">
        <v>47.630505999999997</v>
      </c>
      <c r="AF909">
        <v>89.4</v>
      </c>
      <c r="AG909">
        <v>2.9</v>
      </c>
      <c r="AH909">
        <v>3.8</v>
      </c>
      <c r="AI909">
        <v>3.2</v>
      </c>
      <c r="AJ909">
        <v>0.6</v>
      </c>
      <c r="AK909">
        <v>0</v>
      </c>
      <c r="AL909">
        <v>0</v>
      </c>
      <c r="AM909">
        <v>2.46</v>
      </c>
      <c r="AN909">
        <v>51.158000000000001</v>
      </c>
      <c r="AO909">
        <v>4.0979999999999999</v>
      </c>
      <c r="AP909">
        <v>23.684999999999999</v>
      </c>
      <c r="AQ909">
        <v>0.26100000000000001</v>
      </c>
      <c r="AR909">
        <v>1.9319999999999999</v>
      </c>
      <c r="AS909">
        <v>28.015000000000001</v>
      </c>
      <c r="AT909">
        <v>160.91999999999999</v>
      </c>
      <c r="AU909">
        <v>5.22</v>
      </c>
      <c r="AV909">
        <v>6.84</v>
      </c>
      <c r="AW909">
        <v>5.76</v>
      </c>
      <c r="AX909">
        <v>1.08</v>
      </c>
      <c r="AY909">
        <v>0</v>
      </c>
      <c r="AZ909">
        <v>0</v>
      </c>
      <c r="BA909">
        <v>0</v>
      </c>
      <c r="BB909">
        <v>258</v>
      </c>
      <c r="BC909" t="s">
        <v>74</v>
      </c>
      <c r="BD909">
        <v>0</v>
      </c>
      <c r="BE909" t="s">
        <v>72</v>
      </c>
      <c r="BF909" t="s">
        <v>69</v>
      </c>
      <c r="BG909">
        <v>1.1200000000000001</v>
      </c>
      <c r="BH909">
        <v>0</v>
      </c>
      <c r="BI909" s="1">
        <v>45822.731017557868</v>
      </c>
      <c r="BJ909">
        <v>3.7</v>
      </c>
      <c r="BK909">
        <v>0.74460000000000004</v>
      </c>
      <c r="BL909" s="36">
        <f>HLOOKUP($A909,차량별코스!$E$1:$AZ$20,_xlfn.XLOOKUP(탕데이터!$I909,차량별코스!$D$2:$D$20,차량별코스!$A$2:$A$20),0)</f>
        <v>3</v>
      </c>
      <c r="BM909">
        <f t="shared" si="209"/>
        <v>3613.9569999999999</v>
      </c>
      <c r="BN909">
        <f t="shared" si="210"/>
        <v>743.12899999999991</v>
      </c>
      <c r="BO909">
        <f>IF(COUNTIFS($BL$2:$BL909,$BL909,$O$2:$O909,$O909,$G$2:$G909,$G909)=1,_xlfn.MAXIFS($BO$2:$BO908,$O$2:$O908,$O909,$G$2:$G908,$G909)+1,_xlfn.MAXIFS($BO$2:$BO908,$O$2:$O908,$O909,$G$2:$G908,$G909))</f>
        <v>8</v>
      </c>
      <c r="BP909">
        <f t="shared" si="211"/>
        <v>6675.5959999999995</v>
      </c>
      <c r="BQ909">
        <f t="shared" si="212"/>
        <v>314.18599999999998</v>
      </c>
      <c r="BR909">
        <f t="shared" si="213"/>
        <v>411.69200000000001</v>
      </c>
      <c r="BS909">
        <f t="shared" si="214"/>
        <v>346.68799999999999</v>
      </c>
      <c r="BT909">
        <f t="shared" si="215"/>
        <v>65.004000000000005</v>
      </c>
      <c r="BU909">
        <f t="shared" si="216"/>
        <v>0</v>
      </c>
      <c r="BV909">
        <f t="shared" si="217"/>
        <v>0</v>
      </c>
      <c r="BW909">
        <f t="shared" si="218"/>
        <v>7813.1659999999993</v>
      </c>
      <c r="BX909">
        <f t="shared" si="219"/>
        <v>1355</v>
      </c>
      <c r="BY909" t="str">
        <f t="shared" si="220"/>
        <v>직행2</v>
      </c>
      <c r="BZ909">
        <f t="shared" si="221"/>
        <v>3</v>
      </c>
    </row>
    <row r="910" spans="1:78" x14ac:dyDescent="0.3">
      <c r="A910" s="32">
        <f t="shared" si="208"/>
        <v>45820</v>
      </c>
      <c r="B910" s="1">
        <v>45820.567789351851</v>
      </c>
      <c r="C910" t="s">
        <v>60</v>
      </c>
      <c r="D910" t="s">
        <v>60</v>
      </c>
      <c r="E910" t="s">
        <v>60</v>
      </c>
      <c r="F910" t="s">
        <v>61</v>
      </c>
      <c r="G910" t="s">
        <v>84</v>
      </c>
      <c r="H910" t="s">
        <v>85</v>
      </c>
      <c r="I910" t="s">
        <v>86</v>
      </c>
      <c r="J910" t="s">
        <v>65</v>
      </c>
      <c r="K910" t="s">
        <v>71</v>
      </c>
      <c r="L910">
        <v>14</v>
      </c>
      <c r="M910">
        <v>6</v>
      </c>
      <c r="N910">
        <v>168</v>
      </c>
      <c r="O910">
        <v>1355</v>
      </c>
      <c r="P910" t="s">
        <v>254</v>
      </c>
      <c r="Q910" s="1">
        <v>45786.607561574077</v>
      </c>
      <c r="R910">
        <v>29.742000000000001</v>
      </c>
      <c r="S910">
        <v>10.975</v>
      </c>
      <c r="T910">
        <v>2.71</v>
      </c>
      <c r="U910">
        <v>3232</v>
      </c>
      <c r="V910">
        <v>741</v>
      </c>
      <c r="W910">
        <v>378</v>
      </c>
      <c r="X910">
        <v>706</v>
      </c>
      <c r="Y910">
        <v>0</v>
      </c>
      <c r="Z910">
        <v>9</v>
      </c>
      <c r="AA910">
        <v>0</v>
      </c>
      <c r="AB910">
        <v>0</v>
      </c>
      <c r="AC910">
        <v>85</v>
      </c>
      <c r="AD910">
        <v>33.130000000000003</v>
      </c>
      <c r="AE910">
        <v>50.672635999999997</v>
      </c>
      <c r="AF910">
        <v>92.1</v>
      </c>
      <c r="AG910">
        <v>2.1</v>
      </c>
      <c r="AH910">
        <v>2</v>
      </c>
      <c r="AI910">
        <v>3.2</v>
      </c>
      <c r="AJ910">
        <v>0.5</v>
      </c>
      <c r="AK910">
        <v>0</v>
      </c>
      <c r="AL910">
        <v>0</v>
      </c>
      <c r="AM910">
        <v>2.42</v>
      </c>
      <c r="AN910">
        <v>55.713000000000001</v>
      </c>
      <c r="AO910">
        <v>22.927</v>
      </c>
      <c r="AP910">
        <v>11.696</v>
      </c>
      <c r="AQ910">
        <v>0.23499999999999999</v>
      </c>
      <c r="AR910">
        <v>0</v>
      </c>
      <c r="AS910">
        <v>30.26</v>
      </c>
      <c r="AT910">
        <v>49.12</v>
      </c>
      <c r="AU910">
        <v>1.1200000000000001</v>
      </c>
      <c r="AV910">
        <v>1.0669999999999999</v>
      </c>
      <c r="AW910">
        <v>1.7070000000000001</v>
      </c>
      <c r="AX910">
        <v>0.26700000000000002</v>
      </c>
      <c r="AY910">
        <v>0</v>
      </c>
      <c r="AZ910">
        <v>0</v>
      </c>
      <c r="BA910">
        <v>0</v>
      </c>
      <c r="BB910">
        <v>80</v>
      </c>
      <c r="BC910" t="s">
        <v>74</v>
      </c>
      <c r="BD910">
        <v>0</v>
      </c>
      <c r="BE910" t="s">
        <v>72</v>
      </c>
      <c r="BF910" t="s">
        <v>69</v>
      </c>
      <c r="BG910">
        <v>1.1200000000000001</v>
      </c>
      <c r="BH910">
        <v>0</v>
      </c>
      <c r="BI910" s="1">
        <v>45822.731017557868</v>
      </c>
      <c r="BJ910">
        <v>3.7</v>
      </c>
      <c r="BK910">
        <v>0.73240000000000005</v>
      </c>
      <c r="BL910" s="36">
        <f>HLOOKUP($A910,차량별코스!$E$1:$AZ$20,_xlfn.XLOOKUP(탕데이터!$I910,차량별코스!$D$2:$D$20,차량별코스!$A$2:$A$20),0)</f>
        <v>3</v>
      </c>
      <c r="BM910">
        <f t="shared" si="209"/>
        <v>3613.9569999999999</v>
      </c>
      <c r="BN910">
        <f t="shared" si="210"/>
        <v>743.12899999999991</v>
      </c>
      <c r="BO910">
        <f>IF(COUNTIFS($BL$2:$BL910,$BL910,$O$2:$O910,$O910,$G$2:$G910,$G910)=1,_xlfn.MAXIFS($BO$2:$BO909,$O$2:$O909,$O910,$G$2:$G909,$G910)+1,_xlfn.MAXIFS($BO$2:$BO909,$O$2:$O909,$O910,$G$2:$G909,$G910))</f>
        <v>8</v>
      </c>
      <c r="BP910">
        <f t="shared" si="211"/>
        <v>1857.6719999999996</v>
      </c>
      <c r="BQ910">
        <f t="shared" si="212"/>
        <v>67.872</v>
      </c>
      <c r="BR910">
        <f t="shared" si="213"/>
        <v>64.64</v>
      </c>
      <c r="BS910">
        <f t="shared" si="214"/>
        <v>103.42400000000001</v>
      </c>
      <c r="BT910">
        <f t="shared" si="215"/>
        <v>16.16</v>
      </c>
      <c r="BU910">
        <f t="shared" si="216"/>
        <v>0</v>
      </c>
      <c r="BV910">
        <f t="shared" si="217"/>
        <v>0</v>
      </c>
      <c r="BW910">
        <f t="shared" si="218"/>
        <v>2109.7679999999996</v>
      </c>
      <c r="BX910">
        <f t="shared" si="219"/>
        <v>1355</v>
      </c>
      <c r="BY910" t="str">
        <f t="shared" si="220"/>
        <v>직행2</v>
      </c>
      <c r="BZ910">
        <f t="shared" si="221"/>
        <v>3</v>
      </c>
    </row>
    <row r="911" spans="1:78" x14ac:dyDescent="0.3">
      <c r="A911" s="32">
        <f t="shared" si="208"/>
        <v>45820</v>
      </c>
      <c r="B911" s="1">
        <v>45820.6094212963</v>
      </c>
      <c r="C911" t="s">
        <v>60</v>
      </c>
      <c r="D911" t="s">
        <v>60</v>
      </c>
      <c r="E911" t="s">
        <v>60</v>
      </c>
      <c r="F911" t="s">
        <v>61</v>
      </c>
      <c r="G911" t="s">
        <v>84</v>
      </c>
      <c r="H911" t="s">
        <v>85</v>
      </c>
      <c r="I911" t="s">
        <v>86</v>
      </c>
      <c r="J911" t="s">
        <v>65</v>
      </c>
      <c r="K911" t="s">
        <v>71</v>
      </c>
      <c r="L911">
        <v>14</v>
      </c>
      <c r="M911">
        <v>6</v>
      </c>
      <c r="N911">
        <v>168</v>
      </c>
      <c r="O911">
        <v>1355</v>
      </c>
      <c r="P911" t="s">
        <v>254</v>
      </c>
      <c r="Q911" s="1">
        <v>45786.607561574077</v>
      </c>
      <c r="R911">
        <v>76.474999999999994</v>
      </c>
      <c r="S911">
        <v>26.673999999999999</v>
      </c>
      <c r="T911">
        <v>2.867</v>
      </c>
      <c r="U911">
        <v>7018</v>
      </c>
      <c r="V911">
        <v>149</v>
      </c>
      <c r="W911">
        <v>1160</v>
      </c>
      <c r="X911">
        <v>1924</v>
      </c>
      <c r="Y911">
        <v>1</v>
      </c>
      <c r="Z911">
        <v>28</v>
      </c>
      <c r="AA911">
        <v>0</v>
      </c>
      <c r="AB911">
        <v>0</v>
      </c>
      <c r="AC911">
        <v>101</v>
      </c>
      <c r="AD911">
        <v>39.229999999999997</v>
      </c>
      <c r="AE911">
        <v>48.223835999999999</v>
      </c>
      <c r="AF911">
        <v>87.8</v>
      </c>
      <c r="AG911">
        <v>4</v>
      </c>
      <c r="AH911">
        <v>3.4</v>
      </c>
      <c r="AI911">
        <v>2.5</v>
      </c>
      <c r="AJ911">
        <v>2.2000000000000002</v>
      </c>
      <c r="AK911">
        <v>0.1</v>
      </c>
      <c r="AL911">
        <v>0</v>
      </c>
      <c r="AM911">
        <v>2.56</v>
      </c>
      <c r="AN911">
        <v>49.546999999999997</v>
      </c>
      <c r="AO911">
        <v>2.1230000000000002</v>
      </c>
      <c r="AP911">
        <v>16.529</v>
      </c>
      <c r="AQ911">
        <v>0.248</v>
      </c>
      <c r="AR911">
        <v>1.3080000000000001</v>
      </c>
      <c r="AS911">
        <v>36.613</v>
      </c>
      <c r="AT911">
        <v>102.43300000000001</v>
      </c>
      <c r="AU911">
        <v>4.6669999999999998</v>
      </c>
      <c r="AV911">
        <v>3.9670000000000001</v>
      </c>
      <c r="AW911">
        <v>2.9169999999999998</v>
      </c>
      <c r="AX911">
        <v>2.5670000000000002</v>
      </c>
      <c r="AY911">
        <v>0.11700000000000001</v>
      </c>
      <c r="AZ911">
        <v>0</v>
      </c>
      <c r="BA911">
        <v>0</v>
      </c>
      <c r="BB911">
        <v>165</v>
      </c>
      <c r="BC911" t="s">
        <v>74</v>
      </c>
      <c r="BD911">
        <v>0</v>
      </c>
      <c r="BE911" t="s">
        <v>72</v>
      </c>
      <c r="BF911" t="s">
        <v>69</v>
      </c>
      <c r="BG911">
        <v>1.1200000000000001</v>
      </c>
      <c r="BH911">
        <v>0</v>
      </c>
      <c r="BI911" s="1">
        <v>45822.731017557868</v>
      </c>
      <c r="BJ911">
        <v>3.7</v>
      </c>
      <c r="BK911">
        <v>0.77490000000000003</v>
      </c>
      <c r="BL911" s="36">
        <f>HLOOKUP($A911,차량별코스!$E$1:$AZ$20,_xlfn.XLOOKUP(탕데이터!$I911,차량별코스!$D$2:$D$20,차량별코스!$A$2:$A$20),0)</f>
        <v>3</v>
      </c>
      <c r="BM911">
        <f t="shared" si="209"/>
        <v>3613.9569999999999</v>
      </c>
      <c r="BN911">
        <f t="shared" si="210"/>
        <v>743.12899999999991</v>
      </c>
      <c r="BO911">
        <f>IF(COUNTIFS($BL$2:$BL911,$BL911,$O$2:$O911,$O911,$G$2:$G911,$G911)=1,_xlfn.MAXIFS($BO$2:$BO910,$O$2:$O910,$O911,$G$2:$G910,$G911)+1,_xlfn.MAXIFS($BO$2:$BO910,$O$2:$O910,$O911,$G$2:$G910,$G911))</f>
        <v>8</v>
      </c>
      <c r="BP911">
        <f t="shared" si="211"/>
        <v>4852.8040000000001</v>
      </c>
      <c r="BQ911">
        <f t="shared" si="212"/>
        <v>280.72000000000003</v>
      </c>
      <c r="BR911">
        <f t="shared" si="213"/>
        <v>238.61200000000002</v>
      </c>
      <c r="BS911">
        <f t="shared" si="214"/>
        <v>175.45000000000002</v>
      </c>
      <c r="BT911">
        <f t="shared" si="215"/>
        <v>154.39600000000002</v>
      </c>
      <c r="BU911">
        <f t="shared" si="216"/>
        <v>7.0179999999999998</v>
      </c>
      <c r="BV911">
        <f t="shared" si="217"/>
        <v>0</v>
      </c>
      <c r="BW911">
        <f t="shared" si="218"/>
        <v>5709</v>
      </c>
      <c r="BX911">
        <f t="shared" si="219"/>
        <v>1355</v>
      </c>
      <c r="BY911" t="str">
        <f t="shared" si="220"/>
        <v>직행2</v>
      </c>
      <c r="BZ911">
        <f t="shared" si="221"/>
        <v>3</v>
      </c>
    </row>
    <row r="912" spans="1:78" x14ac:dyDescent="0.3">
      <c r="A912" s="32">
        <f t="shared" si="208"/>
        <v>45820</v>
      </c>
      <c r="B912" s="1">
        <v>45820.744768518518</v>
      </c>
      <c r="C912" t="s">
        <v>60</v>
      </c>
      <c r="D912" t="s">
        <v>60</v>
      </c>
      <c r="E912" t="s">
        <v>60</v>
      </c>
      <c r="F912" t="s">
        <v>61</v>
      </c>
      <c r="G912" t="s">
        <v>84</v>
      </c>
      <c r="H912" t="s">
        <v>85</v>
      </c>
      <c r="I912" t="s">
        <v>86</v>
      </c>
      <c r="J912" t="s">
        <v>65</v>
      </c>
      <c r="K912" t="s">
        <v>71</v>
      </c>
      <c r="L912">
        <v>14</v>
      </c>
      <c r="M912">
        <v>6</v>
      </c>
      <c r="N912">
        <v>168</v>
      </c>
      <c r="O912">
        <v>1355</v>
      </c>
      <c r="P912" t="s">
        <v>254</v>
      </c>
      <c r="Q912" s="1">
        <v>45786.607561574077</v>
      </c>
      <c r="R912">
        <v>96.650999999999996</v>
      </c>
      <c r="S912">
        <v>34.518000000000001</v>
      </c>
      <c r="T912">
        <v>2.8</v>
      </c>
      <c r="U912">
        <v>11608</v>
      </c>
      <c r="V912">
        <v>23</v>
      </c>
      <c r="W912">
        <v>4161</v>
      </c>
      <c r="X912">
        <v>2783</v>
      </c>
      <c r="Y912">
        <v>0</v>
      </c>
      <c r="Z912">
        <v>19</v>
      </c>
      <c r="AA912">
        <v>3</v>
      </c>
      <c r="AB912">
        <v>1023</v>
      </c>
      <c r="AC912">
        <v>98</v>
      </c>
      <c r="AD912">
        <v>29.97</v>
      </c>
      <c r="AE912">
        <v>46.867384999999999</v>
      </c>
      <c r="AF912">
        <v>90</v>
      </c>
      <c r="AG912">
        <v>2.5</v>
      </c>
      <c r="AH912">
        <v>3.4</v>
      </c>
      <c r="AI912">
        <v>3</v>
      </c>
      <c r="AJ912">
        <v>1.1000000000000001</v>
      </c>
      <c r="AK912">
        <v>0</v>
      </c>
      <c r="AL912">
        <v>0</v>
      </c>
      <c r="AM912">
        <v>2.5</v>
      </c>
      <c r="AN912">
        <v>49.289000000000001</v>
      </c>
      <c r="AO912">
        <v>0.19800000000000001</v>
      </c>
      <c r="AP912">
        <v>35.845999999999997</v>
      </c>
      <c r="AQ912">
        <v>0.27900000000000003</v>
      </c>
      <c r="AR912">
        <v>0</v>
      </c>
      <c r="AS912">
        <v>19.658000000000001</v>
      </c>
      <c r="AT912">
        <v>174</v>
      </c>
      <c r="AU912">
        <v>4.8330000000000002</v>
      </c>
      <c r="AV912">
        <v>6.5730000000000004</v>
      </c>
      <c r="AW912">
        <v>5.8</v>
      </c>
      <c r="AX912">
        <v>2.1269999999999998</v>
      </c>
      <c r="AY912">
        <v>0</v>
      </c>
      <c r="AZ912">
        <v>0</v>
      </c>
      <c r="BA912">
        <v>0</v>
      </c>
      <c r="BB912">
        <v>282</v>
      </c>
      <c r="BC912" t="s">
        <v>74</v>
      </c>
      <c r="BD912">
        <v>0</v>
      </c>
      <c r="BE912" t="s">
        <v>72</v>
      </c>
      <c r="BF912" t="s">
        <v>69</v>
      </c>
      <c r="BG912">
        <v>1.1200000000000001</v>
      </c>
      <c r="BH912">
        <v>0</v>
      </c>
      <c r="BI912" s="1">
        <v>45822.731017557868</v>
      </c>
      <c r="BJ912">
        <v>3.7</v>
      </c>
      <c r="BK912">
        <v>0.75680000000000003</v>
      </c>
      <c r="BL912" s="36">
        <f>HLOOKUP($A912,차량별코스!$E$1:$AZ$20,_xlfn.XLOOKUP(탕데이터!$I912,차량별코스!$D$2:$D$20,차량별코스!$A$2:$A$20),0)</f>
        <v>3</v>
      </c>
      <c r="BM912">
        <f t="shared" si="209"/>
        <v>3613.9569999999999</v>
      </c>
      <c r="BN912">
        <f t="shared" si="210"/>
        <v>743.12899999999991</v>
      </c>
      <c r="BO912">
        <f>IF(COUNTIFS($BL$2:$BL912,$BL912,$O$2:$O912,$O912,$G$2:$G912,$G912)=1,_xlfn.MAXIFS($BO$2:$BO911,$O$2:$O911,$O912,$G$2:$G911,$G912)+1,_xlfn.MAXIFS($BO$2:$BO911,$O$2:$O911,$O912,$G$2:$G911,$G912))</f>
        <v>8</v>
      </c>
      <c r="BP912">
        <f t="shared" si="211"/>
        <v>6263.2000000000007</v>
      </c>
      <c r="BQ912">
        <f t="shared" si="212"/>
        <v>290.2</v>
      </c>
      <c r="BR912">
        <f t="shared" si="213"/>
        <v>394.67200000000003</v>
      </c>
      <c r="BS912">
        <f t="shared" si="214"/>
        <v>348.24</v>
      </c>
      <c r="BT912">
        <f t="shared" si="215"/>
        <v>127.68800000000002</v>
      </c>
      <c r="BU912">
        <f t="shared" si="216"/>
        <v>0</v>
      </c>
      <c r="BV912">
        <f t="shared" si="217"/>
        <v>0</v>
      </c>
      <c r="BW912">
        <f t="shared" si="218"/>
        <v>7424</v>
      </c>
      <c r="BX912">
        <f t="shared" si="219"/>
        <v>1355</v>
      </c>
      <c r="BY912" t="str">
        <f t="shared" si="220"/>
        <v>직행2</v>
      </c>
      <c r="BZ912">
        <f t="shared" si="221"/>
        <v>3</v>
      </c>
    </row>
    <row r="913" spans="1:78" x14ac:dyDescent="0.3">
      <c r="A913" s="32">
        <f t="shared" si="208"/>
        <v>45821</v>
      </c>
      <c r="B913" s="1">
        <v>45821.274039351854</v>
      </c>
      <c r="C913" t="s">
        <v>60</v>
      </c>
      <c r="D913" t="s">
        <v>60</v>
      </c>
      <c r="E913" t="s">
        <v>60</v>
      </c>
      <c r="F913" t="s">
        <v>61</v>
      </c>
      <c r="G913" t="s">
        <v>84</v>
      </c>
      <c r="H913" t="s">
        <v>85</v>
      </c>
      <c r="I913" t="s">
        <v>86</v>
      </c>
      <c r="J913" t="s">
        <v>65</v>
      </c>
      <c r="K913" t="s">
        <v>71</v>
      </c>
      <c r="L913">
        <v>14</v>
      </c>
      <c r="M913">
        <v>6</v>
      </c>
      <c r="N913">
        <v>168</v>
      </c>
      <c r="O913">
        <v>1355</v>
      </c>
      <c r="P913" t="s">
        <v>254</v>
      </c>
      <c r="Q913" s="1">
        <v>45786.607561574077</v>
      </c>
      <c r="R913">
        <v>54.298999999999999</v>
      </c>
      <c r="S913">
        <v>17.376000000000001</v>
      </c>
      <c r="T913">
        <v>3.125</v>
      </c>
      <c r="U913">
        <v>5849</v>
      </c>
      <c r="V913">
        <v>937</v>
      </c>
      <c r="W913">
        <v>842</v>
      </c>
      <c r="X913">
        <v>1499</v>
      </c>
      <c r="Y913">
        <v>0</v>
      </c>
      <c r="Z913">
        <v>4</v>
      </c>
      <c r="AA913">
        <v>0</v>
      </c>
      <c r="AB913">
        <v>0</v>
      </c>
      <c r="AC913">
        <v>98</v>
      </c>
      <c r="AD913">
        <v>33.42</v>
      </c>
      <c r="AE913">
        <v>48.028537999999998</v>
      </c>
      <c r="AF913">
        <v>87.7</v>
      </c>
      <c r="AG913">
        <v>3.4</v>
      </c>
      <c r="AH913">
        <v>4</v>
      </c>
      <c r="AI913">
        <v>3.3</v>
      </c>
      <c r="AJ913">
        <v>1.6</v>
      </c>
      <c r="AK913">
        <v>0</v>
      </c>
      <c r="AL913">
        <v>0</v>
      </c>
      <c r="AM913">
        <v>2.79</v>
      </c>
      <c r="AN913">
        <v>44.735999999999997</v>
      </c>
      <c r="AO913">
        <v>16.02</v>
      </c>
      <c r="AP913">
        <v>14.396000000000001</v>
      </c>
      <c r="AQ913">
        <v>0.25800000000000001</v>
      </c>
      <c r="AR913">
        <v>0</v>
      </c>
      <c r="AS913">
        <v>7.367</v>
      </c>
      <c r="AT913">
        <v>84.777000000000001</v>
      </c>
      <c r="AU913">
        <v>3.2869999999999999</v>
      </c>
      <c r="AV913">
        <v>3.867</v>
      </c>
      <c r="AW913">
        <v>3.19</v>
      </c>
      <c r="AX913">
        <v>1.5469999999999999</v>
      </c>
      <c r="AY913">
        <v>0</v>
      </c>
      <c r="AZ913">
        <v>0</v>
      </c>
      <c r="BA913">
        <v>0</v>
      </c>
      <c r="BB913">
        <v>144</v>
      </c>
      <c r="BC913" t="s">
        <v>74</v>
      </c>
      <c r="BD913">
        <v>0</v>
      </c>
      <c r="BE913" t="s">
        <v>72</v>
      </c>
      <c r="BF913" t="s">
        <v>69</v>
      </c>
      <c r="BG913">
        <v>1.1200000000000001</v>
      </c>
      <c r="BH913">
        <v>0</v>
      </c>
      <c r="BI913" s="1">
        <v>45822.731017557868</v>
      </c>
      <c r="BJ913">
        <v>3.7</v>
      </c>
      <c r="BK913">
        <v>0.84460000000000002</v>
      </c>
      <c r="BL913" s="36">
        <f>HLOOKUP($A913,차량별코스!$E$1:$AZ$20,_xlfn.XLOOKUP(탕데이터!$I913,차량별코스!$D$2:$D$20,차량별코스!$A$2:$A$20),0)</f>
        <v>4</v>
      </c>
      <c r="BM913">
        <f t="shared" si="209"/>
        <v>3613.9569999999999</v>
      </c>
      <c r="BN913">
        <f t="shared" si="210"/>
        <v>774.06499999999994</v>
      </c>
      <c r="BO913">
        <f>IF(COUNTIFS($BL$2:$BL913,$BL913,$O$2:$O913,$O913,$G$2:$G913,$G913)=1,_xlfn.MAXIFS($BO$2:$BO912,$O$2:$O912,$O913,$G$2:$G912,$G913)+1,_xlfn.MAXIFS($BO$2:$BO912,$O$2:$O912,$O913,$G$2:$G912,$G913))</f>
        <v>8</v>
      </c>
      <c r="BP913">
        <f t="shared" si="211"/>
        <v>3350.5730000000003</v>
      </c>
      <c r="BQ913">
        <f t="shared" si="212"/>
        <v>198.86600000000001</v>
      </c>
      <c r="BR913">
        <f t="shared" si="213"/>
        <v>233.96</v>
      </c>
      <c r="BS913">
        <f t="shared" si="214"/>
        <v>193.017</v>
      </c>
      <c r="BT913">
        <f t="shared" si="215"/>
        <v>93.584000000000003</v>
      </c>
      <c r="BU913">
        <f t="shared" si="216"/>
        <v>0</v>
      </c>
      <c r="BV913">
        <f t="shared" si="217"/>
        <v>0</v>
      </c>
      <c r="BW913">
        <f t="shared" si="218"/>
        <v>4070</v>
      </c>
      <c r="BX913">
        <f t="shared" si="219"/>
        <v>1355</v>
      </c>
      <c r="BY913" t="str">
        <f t="shared" si="220"/>
        <v>직행2</v>
      </c>
      <c r="BZ913">
        <f t="shared" si="221"/>
        <v>4</v>
      </c>
    </row>
    <row r="914" spans="1:78" x14ac:dyDescent="0.3">
      <c r="A914" s="32">
        <f t="shared" si="208"/>
        <v>45821</v>
      </c>
      <c r="B914" s="1">
        <v>45821.362175925926</v>
      </c>
      <c r="C914" t="s">
        <v>60</v>
      </c>
      <c r="D914" t="s">
        <v>60</v>
      </c>
      <c r="E914" t="s">
        <v>60</v>
      </c>
      <c r="F914" t="s">
        <v>61</v>
      </c>
      <c r="G914" t="s">
        <v>84</v>
      </c>
      <c r="H914" t="s">
        <v>85</v>
      </c>
      <c r="I914" t="s">
        <v>86</v>
      </c>
      <c r="J914" t="s">
        <v>65</v>
      </c>
      <c r="K914" t="s">
        <v>71</v>
      </c>
      <c r="L914">
        <v>14</v>
      </c>
      <c r="M914">
        <v>6</v>
      </c>
      <c r="N914">
        <v>168</v>
      </c>
      <c r="O914">
        <v>1355</v>
      </c>
      <c r="P914" t="s">
        <v>254</v>
      </c>
      <c r="Q914" s="1">
        <v>45786.607561574077</v>
      </c>
      <c r="R914">
        <v>161.964</v>
      </c>
      <c r="S914">
        <v>50.741</v>
      </c>
      <c r="T914">
        <v>3.1920000000000002</v>
      </c>
      <c r="U914">
        <v>9747</v>
      </c>
      <c r="V914">
        <v>63</v>
      </c>
      <c r="W914">
        <v>2290</v>
      </c>
      <c r="X914">
        <v>2723</v>
      </c>
      <c r="Y914">
        <v>0</v>
      </c>
      <c r="Z914">
        <v>6</v>
      </c>
      <c r="AA914">
        <v>3</v>
      </c>
      <c r="AB914">
        <v>341</v>
      </c>
      <c r="AC914">
        <v>110</v>
      </c>
      <c r="AD914">
        <v>59.82</v>
      </c>
      <c r="AE914">
        <v>78.857230999999999</v>
      </c>
      <c r="AF914">
        <v>71.7</v>
      </c>
      <c r="AG914">
        <v>2.4</v>
      </c>
      <c r="AH914">
        <v>3.4</v>
      </c>
      <c r="AI914">
        <v>4.2</v>
      </c>
      <c r="AJ914">
        <v>6.6</v>
      </c>
      <c r="AK914">
        <v>11.7</v>
      </c>
      <c r="AL914">
        <v>0</v>
      </c>
      <c r="AM914">
        <v>2.85</v>
      </c>
      <c r="AN914">
        <v>76.049000000000007</v>
      </c>
      <c r="AO914">
        <v>0.64600000000000002</v>
      </c>
      <c r="AP914">
        <v>23.494</v>
      </c>
      <c r="AQ914">
        <v>0.16700000000000001</v>
      </c>
      <c r="AR914">
        <v>0</v>
      </c>
      <c r="AS914">
        <v>3.7050000000000001</v>
      </c>
      <c r="AT914">
        <v>115.91500000000001</v>
      </c>
      <c r="AU914">
        <v>3.88</v>
      </c>
      <c r="AV914">
        <v>5.4969999999999999</v>
      </c>
      <c r="AW914">
        <v>6.79</v>
      </c>
      <c r="AX914">
        <v>10.67</v>
      </c>
      <c r="AY914">
        <v>18.914999999999999</v>
      </c>
      <c r="AZ914">
        <v>0</v>
      </c>
      <c r="BA914">
        <v>0</v>
      </c>
      <c r="BB914">
        <v>247</v>
      </c>
      <c r="BC914" t="s">
        <v>74</v>
      </c>
      <c r="BD914">
        <v>0</v>
      </c>
      <c r="BE914" t="s">
        <v>72</v>
      </c>
      <c r="BF914" t="s">
        <v>69</v>
      </c>
      <c r="BG914">
        <v>1.1200000000000001</v>
      </c>
      <c r="BH914">
        <v>0</v>
      </c>
      <c r="BI914" s="1">
        <v>45822.731017557868</v>
      </c>
      <c r="BJ914">
        <v>3.7</v>
      </c>
      <c r="BK914">
        <v>0.86270000000000002</v>
      </c>
      <c r="BL914" s="36">
        <f>HLOOKUP($A914,차량별코스!$E$1:$AZ$20,_xlfn.XLOOKUP(탕데이터!$I914,차량별코스!$D$2:$D$20,차량별코스!$A$2:$A$20),0)</f>
        <v>4</v>
      </c>
      <c r="BM914">
        <f t="shared" si="209"/>
        <v>3613.9569999999999</v>
      </c>
      <c r="BN914">
        <f t="shared" si="210"/>
        <v>774.06499999999994</v>
      </c>
      <c r="BO914">
        <f>IF(COUNTIFS($BL$2:$BL914,$BL914,$O$2:$O914,$O914,$G$2:$G914,$G914)=1,_xlfn.MAXIFS($BO$2:$BO913,$O$2:$O913,$O914,$G$2:$G913,$G914)+1,_xlfn.MAXIFS($BO$2:$BO913,$O$2:$O913,$O914,$G$2:$G913,$G914))</f>
        <v>8</v>
      </c>
      <c r="BP914">
        <f t="shared" si="211"/>
        <v>4635.5990000000011</v>
      </c>
      <c r="BQ914">
        <f t="shared" si="212"/>
        <v>233.928</v>
      </c>
      <c r="BR914">
        <f t="shared" si="213"/>
        <v>331.39800000000002</v>
      </c>
      <c r="BS914">
        <f t="shared" si="214"/>
        <v>409.37400000000002</v>
      </c>
      <c r="BT914">
        <f t="shared" si="215"/>
        <v>643.30200000000002</v>
      </c>
      <c r="BU914">
        <f t="shared" si="216"/>
        <v>1140.3989999999999</v>
      </c>
      <c r="BV914">
        <f t="shared" si="217"/>
        <v>0</v>
      </c>
      <c r="BW914">
        <f t="shared" si="218"/>
        <v>7394</v>
      </c>
      <c r="BX914">
        <f t="shared" si="219"/>
        <v>1355</v>
      </c>
      <c r="BY914" t="str">
        <f t="shared" si="220"/>
        <v>직행2</v>
      </c>
      <c r="BZ914">
        <f t="shared" si="221"/>
        <v>4</v>
      </c>
    </row>
    <row r="915" spans="1:78" x14ac:dyDescent="0.3">
      <c r="A915" s="32">
        <f t="shared" si="208"/>
        <v>45821</v>
      </c>
      <c r="B915" s="1">
        <v>45821.618750000001</v>
      </c>
      <c r="C915" t="s">
        <v>60</v>
      </c>
      <c r="D915" t="s">
        <v>60</v>
      </c>
      <c r="E915" t="s">
        <v>60</v>
      </c>
      <c r="F915" t="s">
        <v>61</v>
      </c>
      <c r="G915" t="s">
        <v>84</v>
      </c>
      <c r="H915" t="s">
        <v>85</v>
      </c>
      <c r="I915" t="s">
        <v>86</v>
      </c>
      <c r="J915" t="s">
        <v>65</v>
      </c>
      <c r="K915" t="s">
        <v>71</v>
      </c>
      <c r="L915">
        <v>14</v>
      </c>
      <c r="M915">
        <v>6</v>
      </c>
      <c r="N915">
        <v>168</v>
      </c>
      <c r="O915">
        <v>1355</v>
      </c>
      <c r="P915" t="s">
        <v>254</v>
      </c>
      <c r="Q915" s="1">
        <v>45786.607561574077</v>
      </c>
      <c r="R915">
        <v>102.247</v>
      </c>
      <c r="S915">
        <v>41.128999999999998</v>
      </c>
      <c r="T915">
        <v>2.4860000000000002</v>
      </c>
      <c r="U915">
        <v>11593</v>
      </c>
      <c r="V915">
        <v>612</v>
      </c>
      <c r="W915">
        <v>3365</v>
      </c>
      <c r="X915">
        <v>2761</v>
      </c>
      <c r="Y915">
        <v>0</v>
      </c>
      <c r="Z915">
        <v>20</v>
      </c>
      <c r="AA915">
        <v>3</v>
      </c>
      <c r="AB915">
        <v>380</v>
      </c>
      <c r="AC915">
        <v>105</v>
      </c>
      <c r="AD915">
        <v>31.75</v>
      </c>
      <c r="AE915">
        <v>48.331052</v>
      </c>
      <c r="AF915">
        <v>20</v>
      </c>
      <c r="AG915">
        <v>20</v>
      </c>
      <c r="AH915">
        <v>24.4</v>
      </c>
      <c r="AI915">
        <v>23.8</v>
      </c>
      <c r="AJ915">
        <v>11.1</v>
      </c>
      <c r="AK915">
        <v>0.6</v>
      </c>
      <c r="AL915">
        <v>0</v>
      </c>
      <c r="AM915">
        <v>2.2200000000000002</v>
      </c>
      <c r="AN915">
        <v>58.454000000000001</v>
      </c>
      <c r="AO915">
        <v>5.2789999999999999</v>
      </c>
      <c r="AP915">
        <v>29.026</v>
      </c>
      <c r="AQ915">
        <v>0.26400000000000001</v>
      </c>
      <c r="AR915">
        <v>0</v>
      </c>
      <c r="AS915">
        <v>19.559999999999999</v>
      </c>
      <c r="AT915">
        <v>38.332999999999998</v>
      </c>
      <c r="AU915">
        <v>38.332999999999998</v>
      </c>
      <c r="AV915">
        <v>46.767000000000003</v>
      </c>
      <c r="AW915">
        <v>45.616999999999997</v>
      </c>
      <c r="AX915">
        <v>21.274999999999999</v>
      </c>
      <c r="AY915">
        <v>1.1499999999999999</v>
      </c>
      <c r="AZ915">
        <v>0</v>
      </c>
      <c r="BA915">
        <v>0</v>
      </c>
      <c r="BB915">
        <v>279</v>
      </c>
      <c r="BC915" t="s">
        <v>74</v>
      </c>
      <c r="BD915">
        <v>0</v>
      </c>
      <c r="BE915" t="s">
        <v>72</v>
      </c>
      <c r="BF915" t="s">
        <v>69</v>
      </c>
      <c r="BG915">
        <v>1.1200000000000001</v>
      </c>
      <c r="BH915">
        <v>0</v>
      </c>
      <c r="BI915" s="1">
        <v>45822.731017557868</v>
      </c>
      <c r="BJ915">
        <v>3.7</v>
      </c>
      <c r="BK915">
        <v>0.67190000000000005</v>
      </c>
      <c r="BL915" s="36">
        <f>HLOOKUP($A915,차량별코스!$E$1:$AZ$20,_xlfn.XLOOKUP(탕데이터!$I915,차량별코스!$D$2:$D$20,차량별코스!$A$2:$A$20),0)</f>
        <v>4</v>
      </c>
      <c r="BM915">
        <f t="shared" si="209"/>
        <v>3613.9569999999999</v>
      </c>
      <c r="BN915">
        <f t="shared" si="210"/>
        <v>774.06499999999994</v>
      </c>
      <c r="BO915">
        <f>IF(COUNTIFS($BL$2:$BL915,$BL915,$O$2:$O915,$O915,$G$2:$G915,$G915)=1,_xlfn.MAXIFS($BO$2:$BO914,$O$2:$O914,$O915,$G$2:$G914,$G915)+1,_xlfn.MAXIFS($BO$2:$BO914,$O$2:$O914,$O915,$G$2:$G914,$G915))</f>
        <v>8</v>
      </c>
      <c r="BP915">
        <f t="shared" si="211"/>
        <v>-1658.4</v>
      </c>
      <c r="BQ915">
        <f t="shared" si="212"/>
        <v>2318.6</v>
      </c>
      <c r="BR915">
        <f t="shared" si="213"/>
        <v>2828.692</v>
      </c>
      <c r="BS915">
        <f t="shared" si="214"/>
        <v>2759.134</v>
      </c>
      <c r="BT915">
        <f t="shared" si="215"/>
        <v>1286.8230000000001</v>
      </c>
      <c r="BU915">
        <f t="shared" si="216"/>
        <v>69.558000000000007</v>
      </c>
      <c r="BV915">
        <f t="shared" si="217"/>
        <v>0</v>
      </c>
      <c r="BW915">
        <f t="shared" si="218"/>
        <v>7604.4070000000002</v>
      </c>
      <c r="BX915">
        <f t="shared" si="219"/>
        <v>1355</v>
      </c>
      <c r="BY915" t="str">
        <f t="shared" si="220"/>
        <v>직행2</v>
      </c>
      <c r="BZ915">
        <f t="shared" si="221"/>
        <v>4</v>
      </c>
    </row>
    <row r="916" spans="1:78" x14ac:dyDescent="0.3">
      <c r="A916" s="32">
        <f t="shared" si="208"/>
        <v>45821</v>
      </c>
      <c r="B916" s="1">
        <v>45821.851435185185</v>
      </c>
      <c r="C916" t="s">
        <v>60</v>
      </c>
      <c r="D916" t="s">
        <v>60</v>
      </c>
      <c r="E916" t="s">
        <v>60</v>
      </c>
      <c r="F916" t="s">
        <v>61</v>
      </c>
      <c r="G916" t="s">
        <v>84</v>
      </c>
      <c r="H916" t="s">
        <v>85</v>
      </c>
      <c r="I916" t="s">
        <v>86</v>
      </c>
      <c r="J916" t="s">
        <v>65</v>
      </c>
      <c r="K916" t="s">
        <v>71</v>
      </c>
      <c r="L916">
        <v>14</v>
      </c>
      <c r="M916">
        <v>6</v>
      </c>
      <c r="N916">
        <v>168</v>
      </c>
      <c r="O916">
        <v>1355</v>
      </c>
      <c r="P916" t="s">
        <v>254</v>
      </c>
      <c r="Q916" s="1">
        <v>45786.607561574077</v>
      </c>
      <c r="R916">
        <v>26.437000000000001</v>
      </c>
      <c r="S916">
        <v>8.34</v>
      </c>
      <c r="T916">
        <v>3.17</v>
      </c>
      <c r="U916">
        <v>2349</v>
      </c>
      <c r="V916">
        <v>57</v>
      </c>
      <c r="W916">
        <v>501</v>
      </c>
      <c r="X916">
        <v>601</v>
      </c>
      <c r="Y916">
        <v>0</v>
      </c>
      <c r="Z916">
        <v>1</v>
      </c>
      <c r="AA916">
        <v>0</v>
      </c>
      <c r="AB916">
        <v>0</v>
      </c>
      <c r="AC916">
        <v>85</v>
      </c>
      <c r="AD916">
        <v>40.520000000000003</v>
      </c>
      <c r="AE916">
        <v>53.139591000000003</v>
      </c>
      <c r="AF916">
        <v>92.8</v>
      </c>
      <c r="AG916">
        <v>1.6</v>
      </c>
      <c r="AH916">
        <v>0.9</v>
      </c>
      <c r="AI916">
        <v>4.0999999999999996</v>
      </c>
      <c r="AJ916">
        <v>0.6</v>
      </c>
      <c r="AK916">
        <v>0</v>
      </c>
      <c r="AL916">
        <v>0</v>
      </c>
      <c r="AM916">
        <v>2.83</v>
      </c>
      <c r="AN916">
        <v>49.396999999999998</v>
      </c>
      <c r="AO916">
        <v>2.427</v>
      </c>
      <c r="AP916">
        <v>21.327999999999999</v>
      </c>
      <c r="AQ916">
        <v>0.22700000000000001</v>
      </c>
      <c r="AR916">
        <v>0</v>
      </c>
      <c r="AS916">
        <v>3.7829999999999999</v>
      </c>
      <c r="AT916">
        <v>35.573</v>
      </c>
      <c r="AU916">
        <v>0.61299999999999999</v>
      </c>
      <c r="AV916">
        <v>0.34499999999999997</v>
      </c>
      <c r="AW916">
        <v>1.5720000000000001</v>
      </c>
      <c r="AX916">
        <v>0.23</v>
      </c>
      <c r="AY916">
        <v>0</v>
      </c>
      <c r="AZ916">
        <v>0</v>
      </c>
      <c r="BA916">
        <v>0</v>
      </c>
      <c r="BB916">
        <v>58</v>
      </c>
      <c r="BC916" t="s">
        <v>74</v>
      </c>
      <c r="BD916">
        <v>0</v>
      </c>
      <c r="BE916" t="s">
        <v>72</v>
      </c>
      <c r="BF916" t="s">
        <v>69</v>
      </c>
      <c r="BG916">
        <v>1.1200000000000001</v>
      </c>
      <c r="BH916">
        <v>0</v>
      </c>
      <c r="BI916" s="1">
        <v>45822.731017557868</v>
      </c>
      <c r="BJ916">
        <v>3.7</v>
      </c>
      <c r="BK916">
        <v>0.85670000000000002</v>
      </c>
      <c r="BL916" s="36">
        <f>HLOOKUP($A916,차량별코스!$E$1:$AZ$20,_xlfn.XLOOKUP(탕데이터!$I916,차량별코스!$D$2:$D$20,차량별코스!$A$2:$A$20),0)</f>
        <v>4</v>
      </c>
      <c r="BM916">
        <f t="shared" si="209"/>
        <v>3613.9569999999999</v>
      </c>
      <c r="BN916">
        <f t="shared" si="210"/>
        <v>774.06499999999994</v>
      </c>
      <c r="BO916">
        <f>IF(COUNTIFS($BL$2:$BL916,$BL916,$O$2:$O916,$O916,$G$2:$G916,$G916)=1,_xlfn.MAXIFS($BO$2:$BO915,$O$2:$O915,$O916,$G$2:$G915,$G916)+1,_xlfn.MAXIFS($BO$2:$BO915,$O$2:$O915,$O916,$G$2:$G915,$G916))</f>
        <v>8</v>
      </c>
      <c r="BP916">
        <f t="shared" si="211"/>
        <v>1621.8719999999998</v>
      </c>
      <c r="BQ916">
        <f t="shared" si="212"/>
        <v>37.584000000000003</v>
      </c>
      <c r="BR916">
        <f t="shared" si="213"/>
        <v>21.141000000000002</v>
      </c>
      <c r="BS916">
        <f t="shared" si="214"/>
        <v>96.308999999999983</v>
      </c>
      <c r="BT916">
        <f t="shared" si="215"/>
        <v>14.093999999999999</v>
      </c>
      <c r="BU916">
        <f t="shared" si="216"/>
        <v>0</v>
      </c>
      <c r="BV916">
        <f t="shared" si="217"/>
        <v>0</v>
      </c>
      <c r="BW916">
        <f t="shared" si="218"/>
        <v>1791</v>
      </c>
      <c r="BX916">
        <f t="shared" si="219"/>
        <v>1355</v>
      </c>
      <c r="BY916" t="str">
        <f t="shared" si="220"/>
        <v>직행2</v>
      </c>
      <c r="BZ916">
        <f t="shared" si="221"/>
        <v>4</v>
      </c>
    </row>
    <row r="917" spans="1:78" x14ac:dyDescent="0.3">
      <c r="A917" s="32">
        <f t="shared" si="208"/>
        <v>45821</v>
      </c>
      <c r="B917" s="1">
        <v>45821.881030092591</v>
      </c>
      <c r="C917" t="s">
        <v>60</v>
      </c>
      <c r="D917" t="s">
        <v>60</v>
      </c>
      <c r="E917" t="s">
        <v>60</v>
      </c>
      <c r="F917" t="s">
        <v>61</v>
      </c>
      <c r="G917" t="s">
        <v>84</v>
      </c>
      <c r="H917" t="s">
        <v>85</v>
      </c>
      <c r="I917" t="s">
        <v>86</v>
      </c>
      <c r="J917" t="s">
        <v>65</v>
      </c>
      <c r="K917" t="s">
        <v>71</v>
      </c>
      <c r="L917">
        <v>14</v>
      </c>
      <c r="M917">
        <v>6</v>
      </c>
      <c r="N917">
        <v>168</v>
      </c>
      <c r="O917">
        <v>1355</v>
      </c>
      <c r="P917" t="s">
        <v>254</v>
      </c>
      <c r="Q917" s="1">
        <v>45786.607561574077</v>
      </c>
      <c r="R917">
        <v>43.048999999999999</v>
      </c>
      <c r="S917">
        <v>13.878</v>
      </c>
      <c r="T917">
        <v>3.1019999999999999</v>
      </c>
      <c r="U917">
        <v>3724</v>
      </c>
      <c r="V917">
        <v>79</v>
      </c>
      <c r="W917">
        <v>866</v>
      </c>
      <c r="X917">
        <v>1205</v>
      </c>
      <c r="Y917">
        <v>0</v>
      </c>
      <c r="Z917">
        <v>7</v>
      </c>
      <c r="AA917">
        <v>2</v>
      </c>
      <c r="AB917">
        <v>130</v>
      </c>
      <c r="AC917">
        <v>99</v>
      </c>
      <c r="AD917">
        <v>41.62</v>
      </c>
      <c r="AE917">
        <v>55.766925999999998</v>
      </c>
      <c r="AF917">
        <v>95.8</v>
      </c>
      <c r="AG917">
        <v>0.9</v>
      </c>
      <c r="AH917">
        <v>1.1000000000000001</v>
      </c>
      <c r="AI917">
        <v>1</v>
      </c>
      <c r="AJ917">
        <v>1.2</v>
      </c>
      <c r="AK917">
        <v>0</v>
      </c>
      <c r="AL917">
        <v>0</v>
      </c>
      <c r="AM917">
        <v>2.77</v>
      </c>
      <c r="AN917">
        <v>53.302</v>
      </c>
      <c r="AO917">
        <v>2.121</v>
      </c>
      <c r="AP917">
        <v>23.254999999999999</v>
      </c>
      <c r="AQ917">
        <v>0.27900000000000003</v>
      </c>
      <c r="AR917">
        <v>0</v>
      </c>
      <c r="AS917">
        <v>16.260999999999999</v>
      </c>
      <c r="AT917">
        <v>59.076999999999998</v>
      </c>
      <c r="AU917">
        <v>0.55500000000000005</v>
      </c>
      <c r="AV917">
        <v>0.67800000000000005</v>
      </c>
      <c r="AW917">
        <v>0.61699999999999999</v>
      </c>
      <c r="AX917">
        <v>0.74</v>
      </c>
      <c r="AY917">
        <v>0</v>
      </c>
      <c r="AZ917">
        <v>0</v>
      </c>
      <c r="BA917">
        <v>0</v>
      </c>
      <c r="BB917">
        <v>91</v>
      </c>
      <c r="BC917" t="s">
        <v>74</v>
      </c>
      <c r="BD917">
        <v>0</v>
      </c>
      <c r="BE917" t="s">
        <v>72</v>
      </c>
      <c r="BF917" t="s">
        <v>69</v>
      </c>
      <c r="BG917">
        <v>1.1200000000000001</v>
      </c>
      <c r="BH917">
        <v>0</v>
      </c>
      <c r="BI917" s="1">
        <v>45822.731017557868</v>
      </c>
      <c r="BJ917">
        <v>3.7</v>
      </c>
      <c r="BK917">
        <v>0.83840000000000003</v>
      </c>
      <c r="BL917" s="36">
        <f>HLOOKUP($A917,차량별코스!$E$1:$AZ$20,_xlfn.XLOOKUP(탕데이터!$I917,차량별코스!$D$2:$D$20,차량별코스!$A$2:$A$20),0)</f>
        <v>4</v>
      </c>
      <c r="BM917">
        <f t="shared" si="209"/>
        <v>3613.9569999999999</v>
      </c>
      <c r="BN917">
        <f t="shared" si="210"/>
        <v>774.06499999999994</v>
      </c>
      <c r="BO917">
        <f>IF(COUNTIFS($BL$2:$BL917,$BL917,$O$2:$O917,$O917,$G$2:$G917,$G917)=1,_xlfn.MAXIFS($BO$2:$BO916,$O$2:$O916,$O917,$G$2:$G916,$G917)+1,_xlfn.MAXIFS($BO$2:$BO916,$O$2:$O916,$O917,$G$2:$G916,$G917))</f>
        <v>8</v>
      </c>
      <c r="BP917">
        <f t="shared" si="211"/>
        <v>2622.5919999999996</v>
      </c>
      <c r="BQ917">
        <f t="shared" si="212"/>
        <v>33.516000000000005</v>
      </c>
      <c r="BR917">
        <f t="shared" si="213"/>
        <v>40.964000000000006</v>
      </c>
      <c r="BS917">
        <f t="shared" si="214"/>
        <v>37.24</v>
      </c>
      <c r="BT917">
        <f t="shared" si="215"/>
        <v>44.688000000000002</v>
      </c>
      <c r="BU917">
        <f t="shared" si="216"/>
        <v>0</v>
      </c>
      <c r="BV917">
        <f t="shared" si="217"/>
        <v>0</v>
      </c>
      <c r="BW917">
        <f t="shared" si="218"/>
        <v>2778.9999999999995</v>
      </c>
      <c r="BX917">
        <f t="shared" si="219"/>
        <v>1355</v>
      </c>
      <c r="BY917" t="str">
        <f t="shared" si="220"/>
        <v>직행2</v>
      </c>
      <c r="BZ917">
        <f t="shared" si="221"/>
        <v>4</v>
      </c>
    </row>
    <row r="918" spans="1:78" x14ac:dyDescent="0.3">
      <c r="A918" s="32">
        <f t="shared" si="208"/>
        <v>45822</v>
      </c>
      <c r="B918" s="1">
        <v>45822.289375</v>
      </c>
      <c r="C918" t="s">
        <v>60</v>
      </c>
      <c r="D918" t="s">
        <v>60</v>
      </c>
      <c r="E918" t="s">
        <v>60</v>
      </c>
      <c r="F918" t="s">
        <v>61</v>
      </c>
      <c r="G918" t="s">
        <v>84</v>
      </c>
      <c r="H918" t="s">
        <v>85</v>
      </c>
      <c r="I918" t="s">
        <v>86</v>
      </c>
      <c r="J918" t="s">
        <v>65</v>
      </c>
      <c r="K918" t="s">
        <v>71</v>
      </c>
      <c r="L918">
        <v>14</v>
      </c>
      <c r="M918">
        <v>6</v>
      </c>
      <c r="N918">
        <v>168</v>
      </c>
      <c r="O918">
        <v>1355</v>
      </c>
      <c r="P918" t="s">
        <v>254</v>
      </c>
      <c r="Q918" s="1">
        <v>45786.607561574077</v>
      </c>
      <c r="R918">
        <v>19.172999999999998</v>
      </c>
      <c r="S918">
        <v>4.8490000000000002</v>
      </c>
      <c r="T918">
        <v>3.9540000000000002</v>
      </c>
      <c r="U918">
        <v>1631</v>
      </c>
      <c r="V918">
        <v>192</v>
      </c>
      <c r="W918">
        <v>123</v>
      </c>
      <c r="X918">
        <v>865</v>
      </c>
      <c r="Y918">
        <v>1</v>
      </c>
      <c r="Z918">
        <v>1</v>
      </c>
      <c r="AA918">
        <v>0</v>
      </c>
      <c r="AB918">
        <v>0</v>
      </c>
      <c r="AC918">
        <v>92</v>
      </c>
      <c r="AD918">
        <v>42.32</v>
      </c>
      <c r="AE918">
        <v>52.448872000000001</v>
      </c>
      <c r="AF918">
        <v>97.8</v>
      </c>
      <c r="AG918">
        <v>0.4</v>
      </c>
      <c r="AH918">
        <v>0.9</v>
      </c>
      <c r="AI918">
        <v>0.8</v>
      </c>
      <c r="AJ918">
        <v>0.2</v>
      </c>
      <c r="AK918">
        <v>0</v>
      </c>
      <c r="AL918">
        <v>0</v>
      </c>
      <c r="AM918">
        <v>3.53</v>
      </c>
      <c r="AN918">
        <v>37.616999999999997</v>
      </c>
      <c r="AO918">
        <v>11.772</v>
      </c>
      <c r="AP918">
        <v>7.5410000000000004</v>
      </c>
      <c r="AQ918">
        <v>0.41699999999999998</v>
      </c>
      <c r="AR918">
        <v>5.2160000000000002</v>
      </c>
      <c r="AS918">
        <v>5.2160000000000002</v>
      </c>
      <c r="AT918">
        <v>26.08</v>
      </c>
      <c r="AU918">
        <v>0.107</v>
      </c>
      <c r="AV918">
        <v>0.24</v>
      </c>
      <c r="AW918">
        <v>0.21299999999999999</v>
      </c>
      <c r="AX918">
        <v>5.2999999999999999E-2</v>
      </c>
      <c r="AY918">
        <v>0</v>
      </c>
      <c r="AZ918">
        <v>0</v>
      </c>
      <c r="BA918">
        <v>0</v>
      </c>
      <c r="BB918">
        <v>39</v>
      </c>
      <c r="BC918" t="s">
        <v>74</v>
      </c>
      <c r="BD918">
        <v>0</v>
      </c>
      <c r="BE918" t="s">
        <v>72</v>
      </c>
      <c r="BF918" t="s">
        <v>69</v>
      </c>
      <c r="BG918">
        <v>1.1200000000000001</v>
      </c>
      <c r="BH918">
        <v>0</v>
      </c>
      <c r="BI918" s="1">
        <v>45822.731017557868</v>
      </c>
      <c r="BJ918">
        <v>3.7</v>
      </c>
      <c r="BK918">
        <v>1.0687</v>
      </c>
      <c r="BL918" s="36">
        <f>HLOOKUP($A918,차량별코스!$E$1:$AZ$20,_xlfn.XLOOKUP(탕데이터!$I918,차량별코스!$D$2:$D$20,차량별코스!$A$2:$A$20),0)</f>
        <v>5</v>
      </c>
      <c r="BM918">
        <f t="shared" si="209"/>
        <v>3613.9569999999999</v>
      </c>
      <c r="BN918">
        <f t="shared" si="210"/>
        <v>468.97999999999996</v>
      </c>
      <c r="BO918">
        <f>IF(COUNTIFS($BL$2:$BL918,$BL918,$O$2:$O918,$O918,$G$2:$G918,$G918)=1,_xlfn.MAXIFS($BO$2:$BO917,$O$2:$O917,$O918,$G$2:$G917,$G918)+1,_xlfn.MAXIFS($BO$2:$BO917,$O$2:$O917,$O918,$G$2:$G917,$G918))</f>
        <v>8</v>
      </c>
      <c r="BP918">
        <f t="shared" si="211"/>
        <v>1280.1179999999999</v>
      </c>
      <c r="BQ918">
        <f t="shared" si="212"/>
        <v>6.524</v>
      </c>
      <c r="BR918">
        <f t="shared" si="213"/>
        <v>14.679000000000002</v>
      </c>
      <c r="BS918">
        <f t="shared" si="214"/>
        <v>13.048</v>
      </c>
      <c r="BT918">
        <f t="shared" si="215"/>
        <v>3.262</v>
      </c>
      <c r="BU918">
        <f t="shared" si="216"/>
        <v>0</v>
      </c>
      <c r="BV918">
        <f t="shared" si="217"/>
        <v>0</v>
      </c>
      <c r="BW918">
        <f t="shared" si="218"/>
        <v>1317.6309999999999</v>
      </c>
      <c r="BX918">
        <f t="shared" si="219"/>
        <v>1355</v>
      </c>
      <c r="BY918" t="str">
        <f t="shared" si="220"/>
        <v>직행2</v>
      </c>
      <c r="BZ918">
        <f t="shared" si="221"/>
        <v>5</v>
      </c>
    </row>
    <row r="919" spans="1:78" x14ac:dyDescent="0.3">
      <c r="A919" s="32">
        <f t="shared" si="208"/>
        <v>45822</v>
      </c>
      <c r="B919" s="1">
        <v>45822.312037037038</v>
      </c>
      <c r="C919" t="s">
        <v>60</v>
      </c>
      <c r="D919" t="s">
        <v>60</v>
      </c>
      <c r="E919" t="s">
        <v>60</v>
      </c>
      <c r="F919" t="s">
        <v>61</v>
      </c>
      <c r="G919" t="s">
        <v>84</v>
      </c>
      <c r="H919" t="s">
        <v>85</v>
      </c>
      <c r="I919" t="s">
        <v>86</v>
      </c>
      <c r="J919" t="s">
        <v>65</v>
      </c>
      <c r="K919" t="s">
        <v>71</v>
      </c>
      <c r="L919">
        <v>14</v>
      </c>
      <c r="M919">
        <v>6</v>
      </c>
      <c r="N919">
        <v>168</v>
      </c>
      <c r="O919">
        <v>1355</v>
      </c>
      <c r="P919" t="s">
        <v>254</v>
      </c>
      <c r="Q919" s="1">
        <v>45786.607561574077</v>
      </c>
      <c r="R919">
        <v>42.026000000000003</v>
      </c>
      <c r="S919">
        <v>11.404999999999999</v>
      </c>
      <c r="T919">
        <v>3.6850000000000001</v>
      </c>
      <c r="U919">
        <v>3131</v>
      </c>
      <c r="V919">
        <v>16</v>
      </c>
      <c r="W919">
        <v>415</v>
      </c>
      <c r="X919">
        <v>1743</v>
      </c>
      <c r="Y919">
        <v>0</v>
      </c>
      <c r="Z919">
        <v>5</v>
      </c>
      <c r="AA919">
        <v>0</v>
      </c>
      <c r="AB919">
        <v>0</v>
      </c>
      <c r="AC919">
        <v>99</v>
      </c>
      <c r="AD919">
        <v>48.32</v>
      </c>
      <c r="AE919">
        <v>56.034590999999999</v>
      </c>
      <c r="AF919">
        <v>95.8</v>
      </c>
      <c r="AG919">
        <v>0.9</v>
      </c>
      <c r="AH919">
        <v>0.9</v>
      </c>
      <c r="AI919">
        <v>1.3</v>
      </c>
      <c r="AJ919">
        <v>1</v>
      </c>
      <c r="AK919">
        <v>0</v>
      </c>
      <c r="AL919">
        <v>0</v>
      </c>
      <c r="AM919">
        <v>3.29</v>
      </c>
      <c r="AN919">
        <v>44.024000000000001</v>
      </c>
      <c r="AO919">
        <v>0.51100000000000001</v>
      </c>
      <c r="AP919">
        <v>13.254</v>
      </c>
      <c r="AQ919">
        <v>0.40500000000000003</v>
      </c>
      <c r="AR919">
        <v>0</v>
      </c>
      <c r="AS919">
        <v>11.897</v>
      </c>
      <c r="AT919">
        <v>49.497</v>
      </c>
      <c r="AU919">
        <v>0.46500000000000002</v>
      </c>
      <c r="AV919">
        <v>0.46500000000000002</v>
      </c>
      <c r="AW919">
        <v>0.67200000000000004</v>
      </c>
      <c r="AX919">
        <v>0.51700000000000002</v>
      </c>
      <c r="AY919">
        <v>0</v>
      </c>
      <c r="AZ919">
        <v>0</v>
      </c>
      <c r="BA919">
        <v>0</v>
      </c>
      <c r="BB919">
        <v>70</v>
      </c>
      <c r="BC919" t="s">
        <v>74</v>
      </c>
      <c r="BD919">
        <v>0</v>
      </c>
      <c r="BE919" t="s">
        <v>72</v>
      </c>
      <c r="BF919" t="s">
        <v>69</v>
      </c>
      <c r="BG919">
        <v>1.1200000000000001</v>
      </c>
      <c r="BH919">
        <v>0</v>
      </c>
      <c r="BI919" s="1">
        <v>45822.731017557868</v>
      </c>
      <c r="BJ919">
        <v>3.7</v>
      </c>
      <c r="BK919">
        <v>0.99590000000000001</v>
      </c>
      <c r="BL919" s="36">
        <f>HLOOKUP($A919,차량별코스!$E$1:$AZ$20,_xlfn.XLOOKUP(탕데이터!$I919,차량별코스!$D$2:$D$20,차량별코스!$A$2:$A$20),0)</f>
        <v>5</v>
      </c>
      <c r="BM919">
        <f t="shared" si="209"/>
        <v>3613.9569999999999</v>
      </c>
      <c r="BN919">
        <f t="shared" si="210"/>
        <v>468.97999999999996</v>
      </c>
      <c r="BO919">
        <f>IF(COUNTIFS($BL$2:$BL919,$BL919,$O$2:$O919,$O919,$G$2:$G919,$G919)=1,_xlfn.MAXIFS($BO$2:$BO918,$O$2:$O918,$O919,$G$2:$G918,$G919)+1,_xlfn.MAXIFS($BO$2:$BO918,$O$2:$O918,$O919,$G$2:$G918,$G919))</f>
        <v>8</v>
      </c>
      <c r="BP919">
        <f t="shared" si="211"/>
        <v>2568.498</v>
      </c>
      <c r="BQ919">
        <f t="shared" si="212"/>
        <v>28.179000000000002</v>
      </c>
      <c r="BR919">
        <f t="shared" si="213"/>
        <v>28.179000000000002</v>
      </c>
      <c r="BS919">
        <f t="shared" si="214"/>
        <v>40.703000000000003</v>
      </c>
      <c r="BT919">
        <f t="shared" si="215"/>
        <v>31.310000000000002</v>
      </c>
      <c r="BU919">
        <f t="shared" si="216"/>
        <v>0</v>
      </c>
      <c r="BV919">
        <f t="shared" si="217"/>
        <v>0</v>
      </c>
      <c r="BW919">
        <f t="shared" si="218"/>
        <v>2696.8690000000001</v>
      </c>
      <c r="BX919">
        <f t="shared" si="219"/>
        <v>1355</v>
      </c>
      <c r="BY919" t="str">
        <f t="shared" si="220"/>
        <v>직행2</v>
      </c>
      <c r="BZ919">
        <f t="shared" si="221"/>
        <v>5</v>
      </c>
    </row>
    <row r="920" spans="1:78" x14ac:dyDescent="0.3">
      <c r="A920" s="32">
        <f t="shared" si="208"/>
        <v>45822</v>
      </c>
      <c r="B920" s="1">
        <v>45822.353738425925</v>
      </c>
      <c r="C920" t="s">
        <v>60</v>
      </c>
      <c r="D920" t="s">
        <v>60</v>
      </c>
      <c r="E920" t="s">
        <v>60</v>
      </c>
      <c r="F920" t="s">
        <v>61</v>
      </c>
      <c r="G920" t="s">
        <v>84</v>
      </c>
      <c r="H920" t="s">
        <v>85</v>
      </c>
      <c r="I920" t="s">
        <v>86</v>
      </c>
      <c r="J920" t="s">
        <v>65</v>
      </c>
      <c r="K920" t="s">
        <v>71</v>
      </c>
      <c r="L920">
        <v>14</v>
      </c>
      <c r="M920">
        <v>6</v>
      </c>
      <c r="N920">
        <v>168</v>
      </c>
      <c r="O920">
        <v>1355</v>
      </c>
      <c r="P920" t="s">
        <v>254</v>
      </c>
      <c r="Q920" s="1">
        <v>45786.607561574077</v>
      </c>
      <c r="R920">
        <v>17.327999999999999</v>
      </c>
      <c r="S920">
        <v>4.4329999999999998</v>
      </c>
      <c r="T920">
        <v>3.9089999999999998</v>
      </c>
      <c r="U920">
        <v>1411</v>
      </c>
      <c r="V920">
        <v>28</v>
      </c>
      <c r="W920">
        <v>262</v>
      </c>
      <c r="X920">
        <v>818</v>
      </c>
      <c r="Y920">
        <v>0</v>
      </c>
      <c r="Z920">
        <v>1</v>
      </c>
      <c r="AA920">
        <v>0</v>
      </c>
      <c r="AB920">
        <v>0</v>
      </c>
      <c r="AC920">
        <v>103</v>
      </c>
      <c r="AD920">
        <v>44.21</v>
      </c>
      <c r="AE920">
        <v>55.647258999999998</v>
      </c>
      <c r="AF920">
        <v>98.6</v>
      </c>
      <c r="AG920">
        <v>0.2</v>
      </c>
      <c r="AH920">
        <v>0.3</v>
      </c>
      <c r="AI920">
        <v>0.4</v>
      </c>
      <c r="AJ920">
        <v>0.5</v>
      </c>
      <c r="AK920">
        <v>0</v>
      </c>
      <c r="AL920">
        <v>0</v>
      </c>
      <c r="AM920">
        <v>3.49</v>
      </c>
      <c r="AN920">
        <v>40.83</v>
      </c>
      <c r="AO920">
        <v>1.984</v>
      </c>
      <c r="AP920">
        <v>18.568000000000001</v>
      </c>
      <c r="AQ920">
        <v>0.46200000000000002</v>
      </c>
      <c r="AR920">
        <v>0</v>
      </c>
      <c r="AS920">
        <v>5.7709999999999999</v>
      </c>
      <c r="AT920">
        <v>23.007000000000001</v>
      </c>
      <c r="AU920">
        <v>4.7E-2</v>
      </c>
      <c r="AV920">
        <v>7.0000000000000007E-2</v>
      </c>
      <c r="AW920">
        <v>9.2999999999999999E-2</v>
      </c>
      <c r="AX920">
        <v>0.11700000000000001</v>
      </c>
      <c r="AY920">
        <v>0</v>
      </c>
      <c r="AZ920">
        <v>0</v>
      </c>
      <c r="BA920">
        <v>0</v>
      </c>
      <c r="BB920">
        <v>31</v>
      </c>
      <c r="BC920" t="s">
        <v>74</v>
      </c>
      <c r="BD920">
        <v>0</v>
      </c>
      <c r="BE920" t="s">
        <v>72</v>
      </c>
      <c r="BF920" t="s">
        <v>69</v>
      </c>
      <c r="BG920">
        <v>1.1200000000000001</v>
      </c>
      <c r="BH920">
        <v>0</v>
      </c>
      <c r="BI920" s="1">
        <v>45822.731017557868</v>
      </c>
      <c r="BJ920">
        <v>3.7</v>
      </c>
      <c r="BK920">
        <v>1.0564</v>
      </c>
      <c r="BL920" s="36">
        <f>HLOOKUP($A920,차량별코스!$E$1:$AZ$20,_xlfn.XLOOKUP(탕데이터!$I920,차량별코스!$D$2:$D$20,차량별코스!$A$2:$A$20),0)</f>
        <v>5</v>
      </c>
      <c r="BM920">
        <f t="shared" si="209"/>
        <v>3613.9569999999999</v>
      </c>
      <c r="BN920">
        <f t="shared" si="210"/>
        <v>468.97999999999996</v>
      </c>
      <c r="BO920">
        <f>IF(COUNTIFS($BL$2:$BL920,$BL920,$O$2:$O920,$O920,$G$2:$G920,$G920)=1,_xlfn.MAXIFS($BO$2:$BO919,$O$2:$O919,$O920,$G$2:$G919,$G920)+1,_xlfn.MAXIFS($BO$2:$BO919,$O$2:$O919,$O920,$G$2:$G919,$G920))</f>
        <v>8</v>
      </c>
      <c r="BP920">
        <f t="shared" si="211"/>
        <v>1101.2460000000001</v>
      </c>
      <c r="BQ920">
        <f t="shared" si="212"/>
        <v>2.8220000000000001</v>
      </c>
      <c r="BR920">
        <f t="shared" si="213"/>
        <v>4.2329999999999997</v>
      </c>
      <c r="BS920">
        <f t="shared" si="214"/>
        <v>5.6440000000000001</v>
      </c>
      <c r="BT920">
        <f t="shared" si="215"/>
        <v>7.0549999999999997</v>
      </c>
      <c r="BU920">
        <f t="shared" si="216"/>
        <v>0</v>
      </c>
      <c r="BV920">
        <f t="shared" si="217"/>
        <v>0</v>
      </c>
      <c r="BW920">
        <f t="shared" si="218"/>
        <v>1121</v>
      </c>
      <c r="BX920">
        <f t="shared" si="219"/>
        <v>1355</v>
      </c>
      <c r="BY920" t="str">
        <f t="shared" si="220"/>
        <v>직행2</v>
      </c>
      <c r="BZ920">
        <f t="shared" si="221"/>
        <v>5</v>
      </c>
    </row>
    <row r="921" spans="1:78" x14ac:dyDescent="0.3">
      <c r="A921" s="32">
        <f t="shared" si="208"/>
        <v>45822</v>
      </c>
      <c r="B921" s="1">
        <v>45822.475370370368</v>
      </c>
      <c r="C921" t="s">
        <v>60</v>
      </c>
      <c r="D921" t="s">
        <v>60</v>
      </c>
      <c r="E921" t="s">
        <v>60</v>
      </c>
      <c r="F921" t="s">
        <v>61</v>
      </c>
      <c r="G921" t="s">
        <v>84</v>
      </c>
      <c r="H921" t="s">
        <v>85</v>
      </c>
      <c r="I921" t="s">
        <v>86</v>
      </c>
      <c r="J921" t="s">
        <v>65</v>
      </c>
      <c r="K921" t="s">
        <v>71</v>
      </c>
      <c r="L921">
        <v>14</v>
      </c>
      <c r="M921">
        <v>6</v>
      </c>
      <c r="N921">
        <v>168</v>
      </c>
      <c r="O921">
        <v>1355</v>
      </c>
      <c r="P921" t="s">
        <v>254</v>
      </c>
      <c r="Q921" s="1">
        <v>45786.607561574077</v>
      </c>
      <c r="R921">
        <v>17.536000000000001</v>
      </c>
      <c r="S921">
        <v>5.0510000000000002</v>
      </c>
      <c r="T921">
        <v>3.472</v>
      </c>
      <c r="U921">
        <v>1912</v>
      </c>
      <c r="V921">
        <v>37</v>
      </c>
      <c r="W921">
        <v>543</v>
      </c>
      <c r="X921">
        <v>648</v>
      </c>
      <c r="Y921">
        <v>0</v>
      </c>
      <c r="Z921">
        <v>0</v>
      </c>
      <c r="AA921">
        <v>0</v>
      </c>
      <c r="AB921">
        <v>0</v>
      </c>
      <c r="AC921">
        <v>85</v>
      </c>
      <c r="AD921">
        <v>33.020000000000003</v>
      </c>
      <c r="AE921">
        <v>47.394466000000001</v>
      </c>
      <c r="AF921">
        <v>94.7</v>
      </c>
      <c r="AG921">
        <v>0.9</v>
      </c>
      <c r="AH921">
        <v>1.6</v>
      </c>
      <c r="AI921">
        <v>2.7</v>
      </c>
      <c r="AJ921">
        <v>0.1</v>
      </c>
      <c r="AK921">
        <v>0</v>
      </c>
      <c r="AL921">
        <v>0</v>
      </c>
      <c r="AM921">
        <v>3.1</v>
      </c>
      <c r="AN921">
        <v>38.933999999999997</v>
      </c>
      <c r="AO921">
        <v>1.9350000000000001</v>
      </c>
      <c r="AP921">
        <v>28.4</v>
      </c>
      <c r="AQ921">
        <v>0.34200000000000003</v>
      </c>
      <c r="AR921">
        <v>0</v>
      </c>
      <c r="AS921">
        <v>0</v>
      </c>
      <c r="AT921">
        <v>29.988</v>
      </c>
      <c r="AU921">
        <v>0.28499999999999998</v>
      </c>
      <c r="AV921">
        <v>0.50700000000000001</v>
      </c>
      <c r="AW921">
        <v>0.85499999999999998</v>
      </c>
      <c r="AX921">
        <v>3.2000000000000001E-2</v>
      </c>
      <c r="AY921">
        <v>0</v>
      </c>
      <c r="AZ921">
        <v>0</v>
      </c>
      <c r="BA921">
        <v>0</v>
      </c>
      <c r="BB921">
        <v>44</v>
      </c>
      <c r="BC921" t="s">
        <v>74</v>
      </c>
      <c r="BD921">
        <v>0</v>
      </c>
      <c r="BE921" t="s">
        <v>72</v>
      </c>
      <c r="BF921" t="s">
        <v>69</v>
      </c>
      <c r="BG921">
        <v>1.1200000000000001</v>
      </c>
      <c r="BH921">
        <v>0</v>
      </c>
      <c r="BI921" s="1">
        <v>45822.731017557868</v>
      </c>
      <c r="BJ921">
        <v>3.7</v>
      </c>
      <c r="BK921">
        <v>0.93830000000000002</v>
      </c>
      <c r="BL921" s="36">
        <f>HLOOKUP($A921,차량별코스!$E$1:$AZ$20,_xlfn.XLOOKUP(탕데이터!$I921,차량별코스!$D$2:$D$20,차량별코스!$A$2:$A$20),0)</f>
        <v>5</v>
      </c>
      <c r="BM921">
        <f t="shared" si="209"/>
        <v>3613.9569999999999</v>
      </c>
      <c r="BN921">
        <f t="shared" si="210"/>
        <v>468.97999999999996</v>
      </c>
      <c r="BO921">
        <f>IF(COUNTIFS($BL$2:$BL921,$BL921,$O$2:$O921,$O921,$G$2:$G921,$G921)=1,_xlfn.MAXIFS($BO$2:$BO920,$O$2:$O920,$O921,$G$2:$G920,$G921)+1,_xlfn.MAXIFS($BO$2:$BO920,$O$2:$O920,$O921,$G$2:$G920,$G921))</f>
        <v>8</v>
      </c>
      <c r="BP921">
        <f t="shared" si="211"/>
        <v>1230.6640000000002</v>
      </c>
      <c r="BQ921">
        <f t="shared" si="212"/>
        <v>17.208000000000002</v>
      </c>
      <c r="BR921">
        <f t="shared" si="213"/>
        <v>30.592000000000002</v>
      </c>
      <c r="BS921">
        <f t="shared" si="214"/>
        <v>51.624000000000009</v>
      </c>
      <c r="BT921">
        <f t="shared" si="215"/>
        <v>1.9120000000000001</v>
      </c>
      <c r="BU921">
        <f t="shared" si="216"/>
        <v>0</v>
      </c>
      <c r="BV921">
        <f t="shared" si="217"/>
        <v>0</v>
      </c>
      <c r="BW921">
        <f t="shared" si="218"/>
        <v>1332.0000000000005</v>
      </c>
      <c r="BX921">
        <f t="shared" si="219"/>
        <v>1355</v>
      </c>
      <c r="BY921" t="str">
        <f t="shared" si="220"/>
        <v>직행2</v>
      </c>
      <c r="BZ921">
        <f t="shared" si="221"/>
        <v>5</v>
      </c>
    </row>
    <row r="922" spans="1:78" x14ac:dyDescent="0.3">
      <c r="A922" s="32">
        <f t="shared" si="208"/>
        <v>45822</v>
      </c>
      <c r="B922" s="1">
        <v>45822.500717592593</v>
      </c>
      <c r="C922" t="s">
        <v>60</v>
      </c>
      <c r="D922" t="s">
        <v>60</v>
      </c>
      <c r="E922" t="s">
        <v>60</v>
      </c>
      <c r="F922" t="s">
        <v>61</v>
      </c>
      <c r="G922" t="s">
        <v>84</v>
      </c>
      <c r="H922" t="s">
        <v>85</v>
      </c>
      <c r="I922" t="s">
        <v>86</v>
      </c>
      <c r="J922" t="s">
        <v>65</v>
      </c>
      <c r="K922" t="s">
        <v>71</v>
      </c>
      <c r="L922">
        <v>14</v>
      </c>
      <c r="M922">
        <v>6</v>
      </c>
      <c r="N922">
        <v>168</v>
      </c>
      <c r="O922">
        <v>1355</v>
      </c>
      <c r="P922" t="s">
        <v>254</v>
      </c>
      <c r="Q922" s="1">
        <v>45786.607561574077</v>
      </c>
      <c r="R922">
        <v>40.874000000000002</v>
      </c>
      <c r="S922">
        <v>11.965</v>
      </c>
      <c r="T922">
        <v>3.4159999999999999</v>
      </c>
      <c r="U922">
        <v>3624</v>
      </c>
      <c r="V922">
        <v>221</v>
      </c>
      <c r="W922">
        <v>582</v>
      </c>
      <c r="X922">
        <v>1646</v>
      </c>
      <c r="Y922">
        <v>2</v>
      </c>
      <c r="Z922">
        <v>7</v>
      </c>
      <c r="AA922">
        <v>0</v>
      </c>
      <c r="AB922">
        <v>0</v>
      </c>
      <c r="AC922">
        <v>96</v>
      </c>
      <c r="AD922">
        <v>40.6</v>
      </c>
      <c r="AE922">
        <v>52.161017999999999</v>
      </c>
      <c r="AF922">
        <v>90.7</v>
      </c>
      <c r="AG922">
        <v>2.6</v>
      </c>
      <c r="AH922">
        <v>2.1</v>
      </c>
      <c r="AI922">
        <v>3.6</v>
      </c>
      <c r="AJ922">
        <v>1.1000000000000001</v>
      </c>
      <c r="AK922">
        <v>0</v>
      </c>
      <c r="AL922">
        <v>0</v>
      </c>
      <c r="AM922">
        <v>3.05</v>
      </c>
      <c r="AN922">
        <v>44.386000000000003</v>
      </c>
      <c r="AO922">
        <v>6.0979999999999999</v>
      </c>
      <c r="AP922">
        <v>16.059999999999999</v>
      </c>
      <c r="AQ922">
        <v>0.39100000000000001</v>
      </c>
      <c r="AR922">
        <v>4.8929999999999998</v>
      </c>
      <c r="AS922">
        <v>17.126000000000001</v>
      </c>
      <c r="AT922">
        <v>54.42</v>
      </c>
      <c r="AU922">
        <v>1.56</v>
      </c>
      <c r="AV922">
        <v>1.26</v>
      </c>
      <c r="AW922">
        <v>2.16</v>
      </c>
      <c r="AX922">
        <v>0.66</v>
      </c>
      <c r="AY922">
        <v>0</v>
      </c>
      <c r="AZ922">
        <v>0</v>
      </c>
      <c r="BA922">
        <v>0</v>
      </c>
      <c r="BB922">
        <v>84</v>
      </c>
      <c r="BC922" t="s">
        <v>74</v>
      </c>
      <c r="BD922">
        <v>0</v>
      </c>
      <c r="BE922" t="s">
        <v>72</v>
      </c>
      <c r="BF922" t="s">
        <v>69</v>
      </c>
      <c r="BG922">
        <v>1.1200000000000001</v>
      </c>
      <c r="BH922">
        <v>0</v>
      </c>
      <c r="BI922" s="1">
        <v>45822.731017557868</v>
      </c>
      <c r="BJ922">
        <v>3.7</v>
      </c>
      <c r="BK922">
        <v>0.92330000000000001</v>
      </c>
      <c r="BL922" s="36">
        <f>HLOOKUP($A922,차량별코스!$E$1:$AZ$20,_xlfn.XLOOKUP(탕데이터!$I922,차량별코스!$D$2:$D$20,차량별코스!$A$2:$A$20),0)</f>
        <v>5</v>
      </c>
      <c r="BM922">
        <f t="shared" si="209"/>
        <v>3613.9569999999999</v>
      </c>
      <c r="BN922">
        <f t="shared" si="210"/>
        <v>468.97999999999996</v>
      </c>
      <c r="BO922">
        <f>IF(COUNTIFS($BL$2:$BL922,$BL922,$O$2:$O922,$O922,$G$2:$G922,$G922)=1,_xlfn.MAXIFS($BO$2:$BO921,$O$2:$O921,$O922,$G$2:$G921,$G922)+1,_xlfn.MAXIFS($BO$2:$BO921,$O$2:$O921,$O922,$G$2:$G921,$G922))</f>
        <v>8</v>
      </c>
      <c r="BP922">
        <f t="shared" si="211"/>
        <v>2483.9680000000003</v>
      </c>
      <c r="BQ922">
        <f t="shared" si="212"/>
        <v>94.224000000000004</v>
      </c>
      <c r="BR922">
        <f t="shared" si="213"/>
        <v>76.103999999999999</v>
      </c>
      <c r="BS922">
        <f t="shared" si="214"/>
        <v>130.46400000000003</v>
      </c>
      <c r="BT922">
        <f t="shared" si="215"/>
        <v>39.864000000000004</v>
      </c>
      <c r="BU922">
        <f t="shared" si="216"/>
        <v>0</v>
      </c>
      <c r="BV922">
        <f t="shared" si="217"/>
        <v>0</v>
      </c>
      <c r="BW922">
        <f t="shared" si="218"/>
        <v>2824.6240000000003</v>
      </c>
      <c r="BX922">
        <f t="shared" si="219"/>
        <v>1355</v>
      </c>
      <c r="BY922" t="str">
        <f t="shared" si="220"/>
        <v>직행2</v>
      </c>
      <c r="BZ922">
        <f t="shared" si="221"/>
        <v>5</v>
      </c>
    </row>
    <row r="923" spans="1:78" x14ac:dyDescent="0.3">
      <c r="A923" s="32">
        <f t="shared" si="208"/>
        <v>45822</v>
      </c>
      <c r="B923" s="1">
        <v>45822.55773148148</v>
      </c>
      <c r="C923" t="s">
        <v>60</v>
      </c>
      <c r="D923" t="s">
        <v>60</v>
      </c>
      <c r="E923" t="s">
        <v>60</v>
      </c>
      <c r="F923" t="s">
        <v>61</v>
      </c>
      <c r="G923" t="s">
        <v>84</v>
      </c>
      <c r="H923" t="s">
        <v>85</v>
      </c>
      <c r="I923" t="s">
        <v>86</v>
      </c>
      <c r="J923" t="s">
        <v>65</v>
      </c>
      <c r="K923" t="s">
        <v>71</v>
      </c>
      <c r="L923">
        <v>14</v>
      </c>
      <c r="M923">
        <v>6</v>
      </c>
      <c r="N923">
        <v>168</v>
      </c>
      <c r="O923">
        <v>1355</v>
      </c>
      <c r="P923" t="s">
        <v>254</v>
      </c>
      <c r="Q923" s="1">
        <v>45786.607561574077</v>
      </c>
      <c r="R923">
        <v>25.753</v>
      </c>
      <c r="S923">
        <v>8.0679999999999996</v>
      </c>
      <c r="T923">
        <v>3.1920000000000002</v>
      </c>
      <c r="U923">
        <v>2215</v>
      </c>
      <c r="V923">
        <v>76</v>
      </c>
      <c r="W923">
        <v>244</v>
      </c>
      <c r="X923">
        <v>969</v>
      </c>
      <c r="Y923">
        <v>0</v>
      </c>
      <c r="Z923">
        <v>2</v>
      </c>
      <c r="AA923">
        <v>0</v>
      </c>
      <c r="AB923">
        <v>0</v>
      </c>
      <c r="AC923">
        <v>100</v>
      </c>
      <c r="AD923">
        <v>41.86</v>
      </c>
      <c r="AE923">
        <v>48.923893999999997</v>
      </c>
      <c r="AF923">
        <v>95.3</v>
      </c>
      <c r="AG923">
        <v>1.3</v>
      </c>
      <c r="AH923">
        <v>1.4</v>
      </c>
      <c r="AI923">
        <v>1</v>
      </c>
      <c r="AJ923">
        <v>1</v>
      </c>
      <c r="AK923">
        <v>0</v>
      </c>
      <c r="AL923">
        <v>0</v>
      </c>
      <c r="AM923">
        <v>2.85</v>
      </c>
      <c r="AN923">
        <v>44.43</v>
      </c>
      <c r="AO923">
        <v>3.431</v>
      </c>
      <c r="AP923">
        <v>11.016</v>
      </c>
      <c r="AQ923">
        <v>0.34899999999999998</v>
      </c>
      <c r="AR923">
        <v>0</v>
      </c>
      <c r="AS923">
        <v>7.766</v>
      </c>
      <c r="AT923">
        <v>34.942999999999998</v>
      </c>
      <c r="AU923">
        <v>0.47699999999999998</v>
      </c>
      <c r="AV923">
        <v>0.51300000000000001</v>
      </c>
      <c r="AW923">
        <v>0.36699999999999999</v>
      </c>
      <c r="AX923">
        <v>0.36699999999999999</v>
      </c>
      <c r="AY923">
        <v>0</v>
      </c>
      <c r="AZ923">
        <v>0</v>
      </c>
      <c r="BA923">
        <v>0</v>
      </c>
      <c r="BB923">
        <v>49</v>
      </c>
      <c r="BC923" t="s">
        <v>74</v>
      </c>
      <c r="BD923">
        <v>0</v>
      </c>
      <c r="BE923" t="s">
        <v>72</v>
      </c>
      <c r="BF923" t="s">
        <v>69</v>
      </c>
      <c r="BG923">
        <v>1.1200000000000001</v>
      </c>
      <c r="BH923">
        <v>0</v>
      </c>
      <c r="BI923" s="1">
        <v>45822.731017557868</v>
      </c>
      <c r="BJ923">
        <v>3.7</v>
      </c>
      <c r="BK923">
        <v>0.86270000000000002</v>
      </c>
      <c r="BL923" s="36">
        <f>HLOOKUP($A923,차량별코스!$E$1:$AZ$20,_xlfn.XLOOKUP(탕데이터!$I923,차량별코스!$D$2:$D$20,차량별코스!$A$2:$A$20),0)</f>
        <v>5</v>
      </c>
      <c r="BM923">
        <f t="shared" si="209"/>
        <v>3613.9569999999999</v>
      </c>
      <c r="BN923">
        <f t="shared" si="210"/>
        <v>468.97999999999996</v>
      </c>
      <c r="BO923">
        <f>IF(COUNTIFS($BL$2:$BL923,$BL923,$O$2:$O923,$O923,$G$2:$G923,$G923)=1,_xlfn.MAXIFS($BO$2:$BO922,$O$2:$O922,$O923,$G$2:$G922,$G923)+1,_xlfn.MAXIFS($BO$2:$BO922,$O$2:$O922,$O923,$G$2:$G922,$G923))</f>
        <v>8</v>
      </c>
      <c r="BP923">
        <f t="shared" si="211"/>
        <v>1790.895</v>
      </c>
      <c r="BQ923">
        <f t="shared" si="212"/>
        <v>28.795000000000002</v>
      </c>
      <c r="BR923">
        <f t="shared" si="213"/>
        <v>31.009999999999998</v>
      </c>
      <c r="BS923">
        <f t="shared" si="214"/>
        <v>22.150000000000002</v>
      </c>
      <c r="BT923">
        <f t="shared" si="215"/>
        <v>22.150000000000002</v>
      </c>
      <c r="BU923">
        <f t="shared" si="216"/>
        <v>0</v>
      </c>
      <c r="BV923">
        <f t="shared" si="217"/>
        <v>0</v>
      </c>
      <c r="BW923">
        <f t="shared" si="218"/>
        <v>1895.0000000000002</v>
      </c>
      <c r="BX923">
        <f t="shared" si="219"/>
        <v>1355</v>
      </c>
      <c r="BY923" t="str">
        <f t="shared" si="220"/>
        <v>직행2</v>
      </c>
      <c r="BZ923">
        <f t="shared" si="221"/>
        <v>5</v>
      </c>
    </row>
    <row r="924" spans="1:78" x14ac:dyDescent="0.3">
      <c r="A924" s="32">
        <f t="shared" si="208"/>
        <v>45822</v>
      </c>
      <c r="B924" s="1">
        <v>45822.592083333337</v>
      </c>
      <c r="C924" t="s">
        <v>60</v>
      </c>
      <c r="D924" t="s">
        <v>60</v>
      </c>
      <c r="E924" t="s">
        <v>60</v>
      </c>
      <c r="F924" t="s">
        <v>61</v>
      </c>
      <c r="G924" t="s">
        <v>84</v>
      </c>
      <c r="H924" t="s">
        <v>85</v>
      </c>
      <c r="I924" t="s">
        <v>86</v>
      </c>
      <c r="J924" t="s">
        <v>65</v>
      </c>
      <c r="K924" t="s">
        <v>71</v>
      </c>
      <c r="L924">
        <v>14</v>
      </c>
      <c r="M924">
        <v>6</v>
      </c>
      <c r="N924">
        <v>168</v>
      </c>
      <c r="O924">
        <v>1355</v>
      </c>
      <c r="P924" t="s">
        <v>254</v>
      </c>
      <c r="Q924" s="1">
        <v>45786.607561574077</v>
      </c>
      <c r="R924">
        <v>41.774999999999999</v>
      </c>
      <c r="S924">
        <v>13.321</v>
      </c>
      <c r="T924">
        <v>3.1360000000000001</v>
      </c>
      <c r="U924">
        <v>3668</v>
      </c>
      <c r="V924">
        <v>112</v>
      </c>
      <c r="W924">
        <v>582</v>
      </c>
      <c r="X924">
        <v>1554</v>
      </c>
      <c r="Y924">
        <v>0</v>
      </c>
      <c r="Z924">
        <v>15</v>
      </c>
      <c r="AA924">
        <v>0</v>
      </c>
      <c r="AB924">
        <v>0</v>
      </c>
      <c r="AC924">
        <v>105</v>
      </c>
      <c r="AD924">
        <v>41</v>
      </c>
      <c r="AE924">
        <v>50.568264999999997</v>
      </c>
      <c r="AF924">
        <v>96</v>
      </c>
      <c r="AG924">
        <v>1</v>
      </c>
      <c r="AH924">
        <v>1.1000000000000001</v>
      </c>
      <c r="AI924">
        <v>1.1000000000000001</v>
      </c>
      <c r="AJ924">
        <v>0.8</v>
      </c>
      <c r="AK924">
        <v>0</v>
      </c>
      <c r="AL924">
        <v>0</v>
      </c>
      <c r="AM924">
        <v>2.8</v>
      </c>
      <c r="AN924">
        <v>47.268000000000001</v>
      </c>
      <c r="AO924">
        <v>3.0529999999999999</v>
      </c>
      <c r="AP924">
        <v>15.867000000000001</v>
      </c>
      <c r="AQ924">
        <v>0.35899999999999999</v>
      </c>
      <c r="AR924">
        <v>0</v>
      </c>
      <c r="AS924">
        <v>35.906999999999996</v>
      </c>
      <c r="AT924">
        <v>57.6</v>
      </c>
      <c r="AU924">
        <v>0.6</v>
      </c>
      <c r="AV924">
        <v>0.66</v>
      </c>
      <c r="AW924">
        <v>0.66</v>
      </c>
      <c r="AX924">
        <v>0.48</v>
      </c>
      <c r="AY924">
        <v>0</v>
      </c>
      <c r="AZ924">
        <v>0</v>
      </c>
      <c r="BA924">
        <v>0</v>
      </c>
      <c r="BB924">
        <v>75</v>
      </c>
      <c r="BC924" t="s">
        <v>74</v>
      </c>
      <c r="BD924">
        <v>0</v>
      </c>
      <c r="BE924" t="s">
        <v>72</v>
      </c>
      <c r="BF924" t="s">
        <v>69</v>
      </c>
      <c r="BG924">
        <v>1.1200000000000001</v>
      </c>
      <c r="BH924">
        <v>0</v>
      </c>
      <c r="BI924" s="1">
        <v>45822.731017557868</v>
      </c>
      <c r="BJ924">
        <v>3.7</v>
      </c>
      <c r="BK924">
        <v>0.84760000000000002</v>
      </c>
      <c r="BL924" s="36">
        <f>HLOOKUP($A924,차량별코스!$E$1:$AZ$20,_xlfn.XLOOKUP(탕데이터!$I924,차량별코스!$D$2:$D$20,차량별코스!$A$2:$A$20),0)</f>
        <v>5</v>
      </c>
      <c r="BM924">
        <f t="shared" si="209"/>
        <v>3613.9569999999999</v>
      </c>
      <c r="BN924">
        <f t="shared" si="210"/>
        <v>468.97999999999996</v>
      </c>
      <c r="BO924">
        <f>IF(COUNTIFS($BL$2:$BL924,$BL924,$O$2:$O924,$O924,$G$2:$G924,$G924)=1,_xlfn.MAXIFS($BO$2:$BO923,$O$2:$O923,$O924,$G$2:$G923,$G924)+1,_xlfn.MAXIFS($BO$2:$BO923,$O$2:$O923,$O924,$G$2:$G923,$G924))</f>
        <v>8</v>
      </c>
      <c r="BP924">
        <f t="shared" si="211"/>
        <v>2827.2799999999997</v>
      </c>
      <c r="BQ924">
        <f t="shared" si="212"/>
        <v>36.68</v>
      </c>
      <c r="BR924">
        <f t="shared" si="213"/>
        <v>40.348000000000006</v>
      </c>
      <c r="BS924">
        <f t="shared" si="214"/>
        <v>40.348000000000006</v>
      </c>
      <c r="BT924">
        <f t="shared" si="215"/>
        <v>29.344000000000001</v>
      </c>
      <c r="BU924">
        <f t="shared" si="216"/>
        <v>0</v>
      </c>
      <c r="BV924">
        <f t="shared" si="217"/>
        <v>0</v>
      </c>
      <c r="BW924">
        <f t="shared" si="218"/>
        <v>2973.9999999999995</v>
      </c>
      <c r="BX924">
        <f t="shared" si="219"/>
        <v>1355</v>
      </c>
      <c r="BY924" t="str">
        <f t="shared" si="220"/>
        <v>직행2</v>
      </c>
      <c r="BZ924">
        <f t="shared" si="221"/>
        <v>5</v>
      </c>
    </row>
    <row r="925" spans="1:78" hidden="1" x14ac:dyDescent="0.3">
      <c r="A925" s="32">
        <f t="shared" si="208"/>
        <v>45809</v>
      </c>
      <c r="B925" s="1">
        <v>45809.272766203707</v>
      </c>
      <c r="C925" t="s">
        <v>60</v>
      </c>
      <c r="D925" t="s">
        <v>60</v>
      </c>
      <c r="E925" t="s">
        <v>60</v>
      </c>
      <c r="F925" t="s">
        <v>61</v>
      </c>
      <c r="G925" t="s">
        <v>84</v>
      </c>
      <c r="H925" t="s">
        <v>85</v>
      </c>
      <c r="I925" t="s">
        <v>87</v>
      </c>
      <c r="J925" t="s">
        <v>65</v>
      </c>
      <c r="K925" t="s">
        <v>66</v>
      </c>
      <c r="L925">
        <v>15</v>
      </c>
      <c r="M925">
        <v>3</v>
      </c>
      <c r="N925">
        <v>168</v>
      </c>
      <c r="O925">
        <v>9999</v>
      </c>
      <c r="P925" t="s">
        <v>61</v>
      </c>
      <c r="Q925" s="1">
        <v>45786.608721180557</v>
      </c>
      <c r="R925">
        <v>68.921000000000006</v>
      </c>
      <c r="S925">
        <v>21.364000000000001</v>
      </c>
      <c r="T925">
        <v>3.226</v>
      </c>
      <c r="U925">
        <v>6409</v>
      </c>
      <c r="V925">
        <v>52</v>
      </c>
      <c r="W925">
        <v>1390</v>
      </c>
      <c r="X925">
        <v>2544</v>
      </c>
      <c r="Y925">
        <v>3</v>
      </c>
      <c r="Z925">
        <v>34</v>
      </c>
      <c r="AA925">
        <v>0</v>
      </c>
      <c r="AB925">
        <v>0</v>
      </c>
      <c r="AC925">
        <v>108</v>
      </c>
      <c r="AD925">
        <v>38.71</v>
      </c>
      <c r="AE925">
        <v>49.952815999999999</v>
      </c>
      <c r="AF925">
        <v>52.9</v>
      </c>
      <c r="AG925">
        <v>11.2</v>
      </c>
      <c r="AH925">
        <v>18.7</v>
      </c>
      <c r="AI925">
        <v>11.8</v>
      </c>
      <c r="AJ925">
        <v>4.9000000000000004</v>
      </c>
      <c r="AK925">
        <v>0.5</v>
      </c>
      <c r="AL925">
        <v>0</v>
      </c>
      <c r="AM925">
        <v>2.83</v>
      </c>
      <c r="AN925">
        <v>45.902999999999999</v>
      </c>
      <c r="AO925">
        <v>0.81100000000000005</v>
      </c>
      <c r="AP925">
        <v>21.687999999999999</v>
      </c>
      <c r="AQ925">
        <v>0.36299999999999999</v>
      </c>
      <c r="AR925">
        <v>4.3529999999999998</v>
      </c>
      <c r="AS925">
        <v>49.332000000000001</v>
      </c>
      <c r="AT925">
        <v>56.427</v>
      </c>
      <c r="AU925">
        <v>11.946999999999999</v>
      </c>
      <c r="AV925">
        <v>19.946999999999999</v>
      </c>
      <c r="AW925">
        <v>12.587</v>
      </c>
      <c r="AX925">
        <v>5.2270000000000003</v>
      </c>
      <c r="AY925">
        <v>0.53300000000000003</v>
      </c>
      <c r="AZ925">
        <v>0</v>
      </c>
      <c r="BA925">
        <v>686</v>
      </c>
      <c r="BB925">
        <v>0</v>
      </c>
      <c r="BC925" t="s">
        <v>74</v>
      </c>
      <c r="BD925">
        <v>0</v>
      </c>
      <c r="BE925" t="s">
        <v>68</v>
      </c>
      <c r="BF925" t="s">
        <v>75</v>
      </c>
      <c r="BG925">
        <v>1.1399999999999999</v>
      </c>
      <c r="BH925">
        <v>0</v>
      </c>
      <c r="BI925" s="1">
        <v>45824.287569988424</v>
      </c>
      <c r="BJ925">
        <v>3.7</v>
      </c>
      <c r="BK925">
        <v>0.87190000000000001</v>
      </c>
      <c r="BL925" s="36">
        <f>HLOOKUP($A925,차량별코스!$E$1:$AZ$20,_xlfn.XLOOKUP(탕데이터!$I925,차량별코스!$D$2:$D$20,차량별코스!$A$2:$A$20),0)</f>
        <v>6</v>
      </c>
      <c r="BM925">
        <f t="shared" si="209"/>
        <v>68.921000000000006</v>
      </c>
      <c r="BN925">
        <f t="shared" si="210"/>
        <v>68.921000000000006</v>
      </c>
      <c r="BO925">
        <f>IF(COUNTIFS($BL$2:$BL925,$BL925,$O$2:$O925,$O925,$G$2:$G925,$G925)=1,_xlfn.MAXIFS($BO$2:$BO924,$O$2:$O924,$O925,$G$2:$G924,$G925)+1,_xlfn.MAXIFS($BO$2:$BO924,$O$2:$O924,$O925,$G$2:$G924,$G925))</f>
        <v>2</v>
      </c>
      <c r="BP925">
        <f t="shared" si="211"/>
        <v>1948.3610000000003</v>
      </c>
      <c r="BQ925">
        <f t="shared" si="212"/>
        <v>717.80799999999988</v>
      </c>
      <c r="BR925">
        <f t="shared" si="213"/>
        <v>1198.4829999999999</v>
      </c>
      <c r="BS925">
        <f t="shared" si="214"/>
        <v>756.26200000000006</v>
      </c>
      <c r="BT925">
        <f t="shared" si="215"/>
        <v>314.041</v>
      </c>
      <c r="BU925">
        <f t="shared" si="216"/>
        <v>32.045000000000002</v>
      </c>
      <c r="BV925">
        <f t="shared" si="217"/>
        <v>0</v>
      </c>
      <c r="BW925">
        <f t="shared" si="218"/>
        <v>4967</v>
      </c>
      <c r="BX925">
        <f t="shared" si="219"/>
        <v>9999</v>
      </c>
      <c r="BY925" t="str">
        <f t="shared" si="220"/>
        <v>직행2</v>
      </c>
      <c r="BZ925">
        <f t="shared" si="221"/>
        <v>6</v>
      </c>
    </row>
    <row r="926" spans="1:78" x14ac:dyDescent="0.3">
      <c r="A926" s="32">
        <f t="shared" si="208"/>
        <v>45809</v>
      </c>
      <c r="B926" s="1">
        <v>45809.476469907408</v>
      </c>
      <c r="C926" t="s">
        <v>60</v>
      </c>
      <c r="D926" t="s">
        <v>60</v>
      </c>
      <c r="E926" t="s">
        <v>60</v>
      </c>
      <c r="F926" t="s">
        <v>61</v>
      </c>
      <c r="G926" t="s">
        <v>84</v>
      </c>
      <c r="H926" t="s">
        <v>85</v>
      </c>
      <c r="I926" t="s">
        <v>87</v>
      </c>
      <c r="J926" t="s">
        <v>65</v>
      </c>
      <c r="K926" t="s">
        <v>66</v>
      </c>
      <c r="L926">
        <v>15</v>
      </c>
      <c r="M926">
        <v>3</v>
      </c>
      <c r="N926">
        <v>168</v>
      </c>
      <c r="O926">
        <v>8181</v>
      </c>
      <c r="P926" t="s">
        <v>255</v>
      </c>
      <c r="Q926" s="1">
        <v>45786.607562731479</v>
      </c>
      <c r="R926">
        <v>97.356999999999999</v>
      </c>
      <c r="S926">
        <v>32.226999999999997</v>
      </c>
      <c r="T926">
        <v>3.0209999999999999</v>
      </c>
      <c r="U926">
        <v>9683</v>
      </c>
      <c r="V926">
        <v>73</v>
      </c>
      <c r="W926">
        <v>2794</v>
      </c>
      <c r="X926">
        <v>3253</v>
      </c>
      <c r="Y926">
        <v>4</v>
      </c>
      <c r="Z926">
        <v>18</v>
      </c>
      <c r="AA926">
        <v>1</v>
      </c>
      <c r="AB926">
        <v>18</v>
      </c>
      <c r="AC926">
        <v>108</v>
      </c>
      <c r="AD926">
        <v>36.200000000000003</v>
      </c>
      <c r="AE926">
        <v>51.420932000000001</v>
      </c>
      <c r="AF926">
        <v>32.700000000000003</v>
      </c>
      <c r="AG926">
        <v>14.4</v>
      </c>
      <c r="AH926">
        <v>22</v>
      </c>
      <c r="AI926">
        <v>19.600000000000001</v>
      </c>
      <c r="AJ926">
        <v>10.8</v>
      </c>
      <c r="AK926">
        <v>0.6</v>
      </c>
      <c r="AL926">
        <v>0</v>
      </c>
      <c r="AM926">
        <v>2.65</v>
      </c>
      <c r="AN926">
        <v>51.246000000000002</v>
      </c>
      <c r="AO926">
        <v>0.754</v>
      </c>
      <c r="AP926">
        <v>28.855</v>
      </c>
      <c r="AQ926">
        <v>0.32900000000000001</v>
      </c>
      <c r="AR926">
        <v>4.109</v>
      </c>
      <c r="AS926">
        <v>18.489000000000001</v>
      </c>
      <c r="AT926">
        <v>52.32</v>
      </c>
      <c r="AU926">
        <v>23.04</v>
      </c>
      <c r="AV926">
        <v>35.200000000000003</v>
      </c>
      <c r="AW926">
        <v>31.36</v>
      </c>
      <c r="AX926">
        <v>17.28</v>
      </c>
      <c r="AY926">
        <v>0.96</v>
      </c>
      <c r="AZ926">
        <v>0</v>
      </c>
      <c r="BA926">
        <v>959</v>
      </c>
      <c r="BB926">
        <v>0</v>
      </c>
      <c r="BC926" t="s">
        <v>74</v>
      </c>
      <c r="BD926">
        <v>0</v>
      </c>
      <c r="BE926" t="s">
        <v>68</v>
      </c>
      <c r="BF926" t="s">
        <v>75</v>
      </c>
      <c r="BG926">
        <v>1.1399999999999999</v>
      </c>
      <c r="BH926">
        <v>0</v>
      </c>
      <c r="BI926" s="1">
        <v>45824.287569988424</v>
      </c>
      <c r="BJ926">
        <v>3.7</v>
      </c>
      <c r="BK926">
        <v>0.8165</v>
      </c>
      <c r="BL926" s="36">
        <f>HLOOKUP($A926,차량별코스!$E$1:$AZ$20,_xlfn.XLOOKUP(탕데이터!$I926,차량별코스!$D$2:$D$20,차량별코스!$A$2:$A$20),0)</f>
        <v>6</v>
      </c>
      <c r="BM926">
        <f t="shared" si="209"/>
        <v>979.81600000000003</v>
      </c>
      <c r="BN926">
        <f t="shared" si="210"/>
        <v>283.95999999999998</v>
      </c>
      <c r="BO926">
        <f>IF(COUNTIFS($BL$2:$BL926,$BL926,$O$2:$O926,$O926,$G$2:$G926,$G926)=1,_xlfn.MAXIFS($BO$2:$BO925,$O$2:$O925,$O926,$G$2:$G925,$G926)+1,_xlfn.MAXIFS($BO$2:$BO925,$O$2:$O925,$O926,$G$2:$G925,$G926))</f>
        <v>1</v>
      </c>
      <c r="BP926">
        <f t="shared" si="211"/>
        <v>299.34100000000035</v>
      </c>
      <c r="BQ926">
        <f t="shared" si="212"/>
        <v>1394.3520000000001</v>
      </c>
      <c r="BR926">
        <f t="shared" si="213"/>
        <v>2130.2600000000002</v>
      </c>
      <c r="BS926">
        <f t="shared" si="214"/>
        <v>1897.8680000000002</v>
      </c>
      <c r="BT926">
        <f t="shared" si="215"/>
        <v>1045.7640000000001</v>
      </c>
      <c r="BU926">
        <f t="shared" si="216"/>
        <v>58.097999999999999</v>
      </c>
      <c r="BV926">
        <f t="shared" si="217"/>
        <v>0</v>
      </c>
      <c r="BW926">
        <f t="shared" si="218"/>
        <v>6825.6830000000009</v>
      </c>
      <c r="BX926">
        <f t="shared" si="219"/>
        <v>8181</v>
      </c>
      <c r="BY926" t="str">
        <f t="shared" si="220"/>
        <v>직행2</v>
      </c>
      <c r="BZ926">
        <f t="shared" si="221"/>
        <v>6</v>
      </c>
    </row>
    <row r="927" spans="1:78" x14ac:dyDescent="0.3">
      <c r="A927" s="32">
        <f t="shared" si="208"/>
        <v>45809</v>
      </c>
      <c r="B927" s="1">
        <v>45809.689675925925</v>
      </c>
      <c r="C927" t="s">
        <v>60</v>
      </c>
      <c r="D927" t="s">
        <v>60</v>
      </c>
      <c r="E927" t="s">
        <v>60</v>
      </c>
      <c r="F927" t="s">
        <v>61</v>
      </c>
      <c r="G927" t="s">
        <v>84</v>
      </c>
      <c r="H927" t="s">
        <v>85</v>
      </c>
      <c r="I927" t="s">
        <v>87</v>
      </c>
      <c r="J927" t="s">
        <v>65</v>
      </c>
      <c r="K927" t="s">
        <v>66</v>
      </c>
      <c r="L927">
        <v>15</v>
      </c>
      <c r="M927">
        <v>3</v>
      </c>
      <c r="N927">
        <v>168</v>
      </c>
      <c r="O927">
        <v>8181</v>
      </c>
      <c r="P927" t="s">
        <v>255</v>
      </c>
      <c r="Q927" s="1">
        <v>45786.607562731479</v>
      </c>
      <c r="R927">
        <v>116.857</v>
      </c>
      <c r="S927">
        <v>44.381999999999998</v>
      </c>
      <c r="T927">
        <v>2.633</v>
      </c>
      <c r="U927">
        <v>15191</v>
      </c>
      <c r="V927">
        <v>78</v>
      </c>
      <c r="W927">
        <v>6179</v>
      </c>
      <c r="X927">
        <v>4255</v>
      </c>
      <c r="Y927">
        <v>2</v>
      </c>
      <c r="Z927">
        <v>31</v>
      </c>
      <c r="AA927">
        <v>5</v>
      </c>
      <c r="AB927">
        <v>2745</v>
      </c>
      <c r="AC927">
        <v>109</v>
      </c>
      <c r="AD927">
        <v>27.69</v>
      </c>
      <c r="AE927">
        <v>47.088087000000002</v>
      </c>
      <c r="AF927">
        <v>77.8</v>
      </c>
      <c r="AG927">
        <v>6.2</v>
      </c>
      <c r="AH927">
        <v>8.5</v>
      </c>
      <c r="AI927">
        <v>5.7</v>
      </c>
      <c r="AJ927">
        <v>1.5</v>
      </c>
      <c r="AK927">
        <v>0.3</v>
      </c>
      <c r="AL927">
        <v>0</v>
      </c>
      <c r="AM927">
        <v>2.31</v>
      </c>
      <c r="AN927">
        <v>54.213000000000001</v>
      </c>
      <c r="AO927">
        <v>0.51300000000000001</v>
      </c>
      <c r="AP927">
        <v>40.674999999999997</v>
      </c>
      <c r="AQ927">
        <v>0.35899999999999999</v>
      </c>
      <c r="AR927">
        <v>1.7110000000000001</v>
      </c>
      <c r="AS927">
        <v>26.527999999999999</v>
      </c>
      <c r="AT927">
        <v>195.797</v>
      </c>
      <c r="AU927">
        <v>15.603</v>
      </c>
      <c r="AV927">
        <v>21.391999999999999</v>
      </c>
      <c r="AW927">
        <v>14.345000000000001</v>
      </c>
      <c r="AX927">
        <v>3.7749999999999999</v>
      </c>
      <c r="AY927">
        <v>0.755</v>
      </c>
      <c r="AZ927">
        <v>0</v>
      </c>
      <c r="BA927">
        <v>1161</v>
      </c>
      <c r="BB927">
        <v>0</v>
      </c>
      <c r="BC927" t="s">
        <v>74</v>
      </c>
      <c r="BD927">
        <v>0</v>
      </c>
      <c r="BE927" t="s">
        <v>68</v>
      </c>
      <c r="BF927" t="s">
        <v>75</v>
      </c>
      <c r="BG927">
        <v>1.1399999999999999</v>
      </c>
      <c r="BH927">
        <v>0</v>
      </c>
      <c r="BI927" s="1">
        <v>45824.287569988424</v>
      </c>
      <c r="BJ927">
        <v>3.7</v>
      </c>
      <c r="BK927">
        <v>0.71160000000000001</v>
      </c>
      <c r="BL927" s="36">
        <f>HLOOKUP($A927,차량별코스!$E$1:$AZ$20,_xlfn.XLOOKUP(탕데이터!$I927,차량별코스!$D$2:$D$20,차량별코스!$A$2:$A$20),0)</f>
        <v>6</v>
      </c>
      <c r="BM927">
        <f t="shared" si="209"/>
        <v>979.81600000000003</v>
      </c>
      <c r="BN927">
        <f t="shared" si="210"/>
        <v>283.95999999999998</v>
      </c>
      <c r="BO927">
        <f>IF(COUNTIFS($BL$2:$BL927,$BL927,$O$2:$O927,$O927,$G$2:$G927,$G927)=1,_xlfn.MAXIFS($BO$2:$BO926,$O$2:$O926,$O927,$G$2:$G926,$G927)+1,_xlfn.MAXIFS($BO$2:$BO926,$O$2:$O926,$O927,$G$2:$G926,$G927))</f>
        <v>1</v>
      </c>
      <c r="BP927">
        <f t="shared" si="211"/>
        <v>5561.598</v>
      </c>
      <c r="BQ927">
        <f t="shared" si="212"/>
        <v>941.84199999999998</v>
      </c>
      <c r="BR927">
        <f t="shared" si="213"/>
        <v>1291.2350000000001</v>
      </c>
      <c r="BS927">
        <f t="shared" si="214"/>
        <v>865.88700000000006</v>
      </c>
      <c r="BT927">
        <f t="shared" si="215"/>
        <v>227.86499999999998</v>
      </c>
      <c r="BU927">
        <f t="shared" si="216"/>
        <v>45.573</v>
      </c>
      <c r="BV927">
        <f t="shared" si="217"/>
        <v>0</v>
      </c>
      <c r="BW927">
        <f t="shared" si="218"/>
        <v>8934</v>
      </c>
      <c r="BX927">
        <f t="shared" si="219"/>
        <v>8181</v>
      </c>
      <c r="BY927" t="str">
        <f t="shared" si="220"/>
        <v>직행2</v>
      </c>
      <c r="BZ927">
        <f t="shared" si="221"/>
        <v>6</v>
      </c>
    </row>
    <row r="928" spans="1:78" x14ac:dyDescent="0.3">
      <c r="A928" s="32">
        <f t="shared" si="208"/>
        <v>45809</v>
      </c>
      <c r="B928" s="1">
        <v>45809.876736111109</v>
      </c>
      <c r="C928" t="s">
        <v>60</v>
      </c>
      <c r="D928" t="s">
        <v>60</v>
      </c>
      <c r="E928" t="s">
        <v>60</v>
      </c>
      <c r="F928" t="s">
        <v>61</v>
      </c>
      <c r="G928" t="s">
        <v>84</v>
      </c>
      <c r="H928" t="s">
        <v>85</v>
      </c>
      <c r="I928" t="s">
        <v>87</v>
      </c>
      <c r="J928" t="s">
        <v>65</v>
      </c>
      <c r="K928" t="s">
        <v>66</v>
      </c>
      <c r="L928">
        <v>15</v>
      </c>
      <c r="M928">
        <v>3</v>
      </c>
      <c r="N928">
        <v>168</v>
      </c>
      <c r="O928">
        <v>8181</v>
      </c>
      <c r="P928" t="s">
        <v>255</v>
      </c>
      <c r="Q928" s="1">
        <v>45786.607562731479</v>
      </c>
      <c r="R928">
        <v>69.745999999999995</v>
      </c>
      <c r="S928">
        <v>21.85</v>
      </c>
      <c r="T928">
        <v>3.1920000000000002</v>
      </c>
      <c r="U928">
        <v>7260</v>
      </c>
      <c r="V928">
        <v>53</v>
      </c>
      <c r="W928">
        <v>2324</v>
      </c>
      <c r="X928">
        <v>2737</v>
      </c>
      <c r="Y928">
        <v>1</v>
      </c>
      <c r="Z928">
        <v>20</v>
      </c>
      <c r="AA928">
        <v>1</v>
      </c>
      <c r="AB928">
        <v>147</v>
      </c>
      <c r="AC928">
        <v>102</v>
      </c>
      <c r="AD928">
        <v>34.58</v>
      </c>
      <c r="AE928">
        <v>51.420352000000001</v>
      </c>
      <c r="AF928">
        <v>92.8</v>
      </c>
      <c r="AG928">
        <v>1.7</v>
      </c>
      <c r="AH928">
        <v>2.5</v>
      </c>
      <c r="AI928">
        <v>1.4</v>
      </c>
      <c r="AJ928">
        <v>1.5</v>
      </c>
      <c r="AK928">
        <v>0</v>
      </c>
      <c r="AL928">
        <v>0</v>
      </c>
      <c r="AM928">
        <v>2.8</v>
      </c>
      <c r="AN928">
        <v>48.011000000000003</v>
      </c>
      <c r="AO928">
        <v>0.73</v>
      </c>
      <c r="AP928">
        <v>32.011000000000003</v>
      </c>
      <c r="AQ928">
        <v>0.38700000000000001</v>
      </c>
      <c r="AR928">
        <v>1.4339999999999999</v>
      </c>
      <c r="AS928">
        <v>28.675000000000001</v>
      </c>
      <c r="AT928">
        <v>111.36</v>
      </c>
      <c r="AU928">
        <v>2.04</v>
      </c>
      <c r="AV928">
        <v>3</v>
      </c>
      <c r="AW928">
        <v>1.68</v>
      </c>
      <c r="AX928">
        <v>1.8</v>
      </c>
      <c r="AY928">
        <v>0</v>
      </c>
      <c r="AZ928">
        <v>0</v>
      </c>
      <c r="BA928">
        <v>694</v>
      </c>
      <c r="BB928">
        <v>0</v>
      </c>
      <c r="BC928" t="s">
        <v>74</v>
      </c>
      <c r="BD928">
        <v>0</v>
      </c>
      <c r="BE928" t="s">
        <v>68</v>
      </c>
      <c r="BF928" t="s">
        <v>75</v>
      </c>
      <c r="BG928">
        <v>1.1399999999999999</v>
      </c>
      <c r="BH928">
        <v>0</v>
      </c>
      <c r="BI928" s="1">
        <v>45824.287569988424</v>
      </c>
      <c r="BJ928">
        <v>3.7</v>
      </c>
      <c r="BK928">
        <v>0.86270000000000002</v>
      </c>
      <c r="BL928" s="36">
        <f>HLOOKUP($A928,차량별코스!$E$1:$AZ$20,_xlfn.XLOOKUP(탕데이터!$I928,차량별코스!$D$2:$D$20,차량별코스!$A$2:$A$20),0)</f>
        <v>6</v>
      </c>
      <c r="BM928">
        <f t="shared" si="209"/>
        <v>979.81600000000003</v>
      </c>
      <c r="BN928">
        <f t="shared" si="210"/>
        <v>283.95999999999998</v>
      </c>
      <c r="BO928">
        <f>IF(COUNTIFS($BL$2:$BL928,$BL928,$O$2:$O928,$O928,$G$2:$G928,$G928)=1,_xlfn.MAXIFS($BO$2:$BO927,$O$2:$O927,$O928,$G$2:$G927,$G928)+1,_xlfn.MAXIFS($BO$2:$BO927,$O$2:$O927,$O928,$G$2:$G927,$G928))</f>
        <v>1</v>
      </c>
      <c r="BP928">
        <f t="shared" si="211"/>
        <v>4360.28</v>
      </c>
      <c r="BQ928">
        <f t="shared" si="212"/>
        <v>123.42000000000002</v>
      </c>
      <c r="BR928">
        <f t="shared" si="213"/>
        <v>181.5</v>
      </c>
      <c r="BS928">
        <f t="shared" si="214"/>
        <v>101.63999999999999</v>
      </c>
      <c r="BT928">
        <f t="shared" si="215"/>
        <v>108.89999999999999</v>
      </c>
      <c r="BU928">
        <f t="shared" si="216"/>
        <v>0</v>
      </c>
      <c r="BV928">
        <f t="shared" si="217"/>
        <v>0</v>
      </c>
      <c r="BW928">
        <f t="shared" si="218"/>
        <v>4875.74</v>
      </c>
      <c r="BX928">
        <f t="shared" si="219"/>
        <v>8181</v>
      </c>
      <c r="BY928" t="str">
        <f t="shared" si="220"/>
        <v>직행2</v>
      </c>
      <c r="BZ928">
        <f t="shared" si="221"/>
        <v>6</v>
      </c>
    </row>
    <row r="929" spans="1:78" x14ac:dyDescent="0.3">
      <c r="A929" s="32">
        <f t="shared" si="208"/>
        <v>45810</v>
      </c>
      <c r="B929" s="1">
        <v>45810.314143518517</v>
      </c>
      <c r="C929" t="s">
        <v>60</v>
      </c>
      <c r="D929" t="s">
        <v>60</v>
      </c>
      <c r="E929" t="s">
        <v>60</v>
      </c>
      <c r="F929" t="s">
        <v>61</v>
      </c>
      <c r="G929" t="s">
        <v>84</v>
      </c>
      <c r="H929" t="s">
        <v>85</v>
      </c>
      <c r="I929" t="s">
        <v>87</v>
      </c>
      <c r="J929" t="s">
        <v>65</v>
      </c>
      <c r="K929" t="s">
        <v>66</v>
      </c>
      <c r="L929">
        <v>15</v>
      </c>
      <c r="M929">
        <v>3</v>
      </c>
      <c r="N929">
        <v>168</v>
      </c>
      <c r="O929">
        <v>8181</v>
      </c>
      <c r="P929" t="s">
        <v>255</v>
      </c>
      <c r="Q929" s="1">
        <v>45786.607562731479</v>
      </c>
      <c r="R929">
        <v>58.811999999999998</v>
      </c>
      <c r="S929">
        <v>20.635999999999999</v>
      </c>
      <c r="T929">
        <v>2.85</v>
      </c>
      <c r="U929">
        <v>6872</v>
      </c>
      <c r="V929">
        <v>135</v>
      </c>
      <c r="W929">
        <v>2315</v>
      </c>
      <c r="X929">
        <v>2300</v>
      </c>
      <c r="Y929">
        <v>1</v>
      </c>
      <c r="Z929">
        <v>11</v>
      </c>
      <c r="AA929">
        <v>1</v>
      </c>
      <c r="AB929">
        <v>68</v>
      </c>
      <c r="AC929">
        <v>99</v>
      </c>
      <c r="AD929">
        <v>30.81</v>
      </c>
      <c r="AE929">
        <v>47.879524000000004</v>
      </c>
      <c r="AF929">
        <v>91.7</v>
      </c>
      <c r="AG929">
        <v>2.4</v>
      </c>
      <c r="AH929">
        <v>2.2999999999999998</v>
      </c>
      <c r="AI929">
        <v>2.4</v>
      </c>
      <c r="AJ929">
        <v>1.2</v>
      </c>
      <c r="AK929">
        <v>0</v>
      </c>
      <c r="AL929">
        <v>0</v>
      </c>
      <c r="AM929">
        <v>2.5</v>
      </c>
      <c r="AN929">
        <v>50.5</v>
      </c>
      <c r="AO929">
        <v>1.964</v>
      </c>
      <c r="AP929">
        <v>33.686999999999998</v>
      </c>
      <c r="AQ929">
        <v>0.39100000000000001</v>
      </c>
      <c r="AR929">
        <v>1.7</v>
      </c>
      <c r="AS929">
        <v>18.704000000000001</v>
      </c>
      <c r="AT929">
        <v>103.92700000000001</v>
      </c>
      <c r="AU929">
        <v>2.72</v>
      </c>
      <c r="AV929">
        <v>2.6070000000000002</v>
      </c>
      <c r="AW929">
        <v>2.72</v>
      </c>
      <c r="AX929">
        <v>1.36</v>
      </c>
      <c r="AY929">
        <v>0</v>
      </c>
      <c r="AZ929">
        <v>0</v>
      </c>
      <c r="BA929">
        <v>583</v>
      </c>
      <c r="BB929">
        <v>0</v>
      </c>
      <c r="BC929" t="s">
        <v>74</v>
      </c>
      <c r="BD929">
        <v>0</v>
      </c>
      <c r="BE929" t="s">
        <v>68</v>
      </c>
      <c r="BF929" t="s">
        <v>75</v>
      </c>
      <c r="BG929">
        <v>1.1399999999999999</v>
      </c>
      <c r="BH929">
        <v>0</v>
      </c>
      <c r="BI929" s="1">
        <v>45824.287569988424</v>
      </c>
      <c r="BJ929">
        <v>3.7</v>
      </c>
      <c r="BK929">
        <v>0.77029999999999998</v>
      </c>
      <c r="BL929" s="36">
        <f>HLOOKUP($A929,차량별코스!$E$1:$AZ$20,_xlfn.XLOOKUP(탕데이터!$I929,차량별코스!$D$2:$D$20,차량별코스!$A$2:$A$20),0)</f>
        <v>7</v>
      </c>
      <c r="BM929">
        <f t="shared" si="209"/>
        <v>979.81600000000003</v>
      </c>
      <c r="BN929">
        <f t="shared" si="210"/>
        <v>334.30200000000002</v>
      </c>
      <c r="BO929">
        <f>IF(COUNTIFS($BL$2:$BL929,$BL929,$O$2:$O929,$O929,$G$2:$G929,$G929)=1,_xlfn.MAXIFS($BO$2:$BO928,$O$2:$O928,$O929,$G$2:$G928,$G929)+1,_xlfn.MAXIFS($BO$2:$BO928,$O$2:$O928,$O929,$G$2:$G928,$G929))</f>
        <v>2</v>
      </c>
      <c r="BP929">
        <f t="shared" si="211"/>
        <v>3851.6240000000007</v>
      </c>
      <c r="BQ929">
        <f t="shared" si="212"/>
        <v>164.928</v>
      </c>
      <c r="BR929">
        <f t="shared" si="213"/>
        <v>158.05599999999998</v>
      </c>
      <c r="BS929">
        <f t="shared" si="214"/>
        <v>164.928</v>
      </c>
      <c r="BT929">
        <f t="shared" si="215"/>
        <v>82.463999999999999</v>
      </c>
      <c r="BU929">
        <f t="shared" si="216"/>
        <v>0</v>
      </c>
      <c r="BV929">
        <f t="shared" si="217"/>
        <v>0</v>
      </c>
      <c r="BW929">
        <f t="shared" si="218"/>
        <v>4422</v>
      </c>
      <c r="BX929">
        <f t="shared" si="219"/>
        <v>8181</v>
      </c>
      <c r="BY929" t="str">
        <f t="shared" si="220"/>
        <v>직행2</v>
      </c>
      <c r="BZ929">
        <f t="shared" si="221"/>
        <v>7</v>
      </c>
    </row>
    <row r="930" spans="1:78" x14ac:dyDescent="0.3">
      <c r="A930" s="32">
        <f t="shared" si="208"/>
        <v>45810</v>
      </c>
      <c r="B930" s="1">
        <v>45810.432858796295</v>
      </c>
      <c r="C930" t="s">
        <v>60</v>
      </c>
      <c r="D930" t="s">
        <v>60</v>
      </c>
      <c r="E930" t="s">
        <v>60</v>
      </c>
      <c r="F930" t="s">
        <v>61</v>
      </c>
      <c r="G930" t="s">
        <v>84</v>
      </c>
      <c r="H930" t="s">
        <v>85</v>
      </c>
      <c r="I930" t="s">
        <v>87</v>
      </c>
      <c r="J930" t="s">
        <v>65</v>
      </c>
      <c r="K930" t="s">
        <v>66</v>
      </c>
      <c r="L930">
        <v>15</v>
      </c>
      <c r="M930">
        <v>3</v>
      </c>
      <c r="N930">
        <v>168</v>
      </c>
      <c r="O930">
        <v>8181</v>
      </c>
      <c r="P930" t="s">
        <v>255</v>
      </c>
      <c r="Q930" s="1">
        <v>45786.607562731479</v>
      </c>
      <c r="R930">
        <v>59.634999999999998</v>
      </c>
      <c r="S930">
        <v>18.617999999999999</v>
      </c>
      <c r="T930">
        <v>3.2029999999999998</v>
      </c>
      <c r="U930">
        <v>6030</v>
      </c>
      <c r="V930">
        <v>96</v>
      </c>
      <c r="W930">
        <v>1538</v>
      </c>
      <c r="X930">
        <v>2301</v>
      </c>
      <c r="Y930">
        <v>1</v>
      </c>
      <c r="Z930">
        <v>15</v>
      </c>
      <c r="AA930">
        <v>0</v>
      </c>
      <c r="AB930">
        <v>0</v>
      </c>
      <c r="AC930">
        <v>110</v>
      </c>
      <c r="AD930">
        <v>35.6</v>
      </c>
      <c r="AE930">
        <v>48.836633999999997</v>
      </c>
      <c r="AF930">
        <v>93</v>
      </c>
      <c r="AG930">
        <v>2.2000000000000002</v>
      </c>
      <c r="AH930">
        <v>2.2000000000000002</v>
      </c>
      <c r="AI930">
        <v>1.6</v>
      </c>
      <c r="AJ930">
        <v>1</v>
      </c>
      <c r="AK930">
        <v>0</v>
      </c>
      <c r="AL930">
        <v>0</v>
      </c>
      <c r="AM930">
        <v>2.81</v>
      </c>
      <c r="AN930">
        <v>45.125</v>
      </c>
      <c r="AO930">
        <v>1.5920000000000001</v>
      </c>
      <c r="AP930">
        <v>25.506</v>
      </c>
      <c r="AQ930">
        <v>0.38600000000000001</v>
      </c>
      <c r="AR930">
        <v>1.677</v>
      </c>
      <c r="AS930">
        <v>25.152999999999999</v>
      </c>
      <c r="AT930">
        <v>93</v>
      </c>
      <c r="AU930">
        <v>2.2000000000000002</v>
      </c>
      <c r="AV930">
        <v>2.2000000000000002</v>
      </c>
      <c r="AW930">
        <v>1.6</v>
      </c>
      <c r="AX930">
        <v>1</v>
      </c>
      <c r="AY930">
        <v>0</v>
      </c>
      <c r="AZ930">
        <v>0</v>
      </c>
      <c r="BA930">
        <v>591</v>
      </c>
      <c r="BB930">
        <v>0</v>
      </c>
      <c r="BC930" t="s">
        <v>74</v>
      </c>
      <c r="BD930">
        <v>0</v>
      </c>
      <c r="BE930" t="s">
        <v>68</v>
      </c>
      <c r="BF930" t="s">
        <v>75</v>
      </c>
      <c r="BG930">
        <v>1.1399999999999999</v>
      </c>
      <c r="BH930">
        <v>0</v>
      </c>
      <c r="BI930" s="1">
        <v>45824.287569988424</v>
      </c>
      <c r="BJ930">
        <v>3.7</v>
      </c>
      <c r="BK930">
        <v>0.86570000000000003</v>
      </c>
      <c r="BL930" s="36">
        <f>HLOOKUP($A930,차량별코스!$E$1:$AZ$20,_xlfn.XLOOKUP(탕데이터!$I930,차량별코스!$D$2:$D$20,차량별코스!$A$2:$A$20),0)</f>
        <v>7</v>
      </c>
      <c r="BM930">
        <f t="shared" si="209"/>
        <v>979.81600000000003</v>
      </c>
      <c r="BN930">
        <f t="shared" si="210"/>
        <v>334.30200000000002</v>
      </c>
      <c r="BO930">
        <f>IF(COUNTIFS($BL$2:$BL930,$BL930,$O$2:$O930,$O930,$G$2:$G930,$G930)=1,_xlfn.MAXIFS($BO$2:$BO929,$O$2:$O929,$O930,$G$2:$G929,$G930)+1,_xlfn.MAXIFS($BO$2:$BO929,$O$2:$O929,$O930,$G$2:$G929,$G930))</f>
        <v>2</v>
      </c>
      <c r="BP930">
        <f t="shared" si="211"/>
        <v>3973.9000000000005</v>
      </c>
      <c r="BQ930">
        <f t="shared" si="212"/>
        <v>132.66000000000003</v>
      </c>
      <c r="BR930">
        <f t="shared" si="213"/>
        <v>132.66000000000003</v>
      </c>
      <c r="BS930">
        <f t="shared" si="214"/>
        <v>96.48</v>
      </c>
      <c r="BT930">
        <f t="shared" si="215"/>
        <v>60.300000000000004</v>
      </c>
      <c r="BU930">
        <f t="shared" si="216"/>
        <v>0</v>
      </c>
      <c r="BV930">
        <f t="shared" si="217"/>
        <v>0</v>
      </c>
      <c r="BW930">
        <f t="shared" si="218"/>
        <v>4396</v>
      </c>
      <c r="BX930">
        <f t="shared" si="219"/>
        <v>8181</v>
      </c>
      <c r="BY930" t="str">
        <f t="shared" si="220"/>
        <v>직행2</v>
      </c>
      <c r="BZ930">
        <f t="shared" si="221"/>
        <v>7</v>
      </c>
    </row>
    <row r="931" spans="1:78" x14ac:dyDescent="0.3">
      <c r="A931" s="32">
        <f t="shared" si="208"/>
        <v>45810</v>
      </c>
      <c r="B931" s="1">
        <v>45810.505613425928</v>
      </c>
      <c r="C931" t="s">
        <v>60</v>
      </c>
      <c r="D931" t="s">
        <v>60</v>
      </c>
      <c r="E931" t="s">
        <v>60</v>
      </c>
      <c r="F931" t="s">
        <v>61</v>
      </c>
      <c r="G931" t="s">
        <v>84</v>
      </c>
      <c r="H931" t="s">
        <v>85</v>
      </c>
      <c r="I931" t="s">
        <v>87</v>
      </c>
      <c r="J931" t="s">
        <v>65</v>
      </c>
      <c r="K931" t="s">
        <v>66</v>
      </c>
      <c r="L931">
        <v>15</v>
      </c>
      <c r="M931">
        <v>3</v>
      </c>
      <c r="N931">
        <v>168</v>
      </c>
      <c r="O931">
        <v>8181</v>
      </c>
      <c r="P931" t="s">
        <v>255</v>
      </c>
      <c r="Q931" s="1">
        <v>45786.607562731479</v>
      </c>
      <c r="R931">
        <v>45.82</v>
      </c>
      <c r="S931">
        <v>14.404</v>
      </c>
      <c r="T931">
        <v>3.181</v>
      </c>
      <c r="U931">
        <v>4554</v>
      </c>
      <c r="V931">
        <v>100</v>
      </c>
      <c r="W931">
        <v>1306</v>
      </c>
      <c r="X931">
        <v>1668</v>
      </c>
      <c r="Y931">
        <v>1</v>
      </c>
      <c r="Z931">
        <v>9</v>
      </c>
      <c r="AA931">
        <v>1</v>
      </c>
      <c r="AB931">
        <v>199</v>
      </c>
      <c r="AC931">
        <v>108</v>
      </c>
      <c r="AD931">
        <v>36.22</v>
      </c>
      <c r="AE931">
        <v>52.398890000000002</v>
      </c>
      <c r="AF931">
        <v>85.7</v>
      </c>
      <c r="AG931">
        <v>3.8</v>
      </c>
      <c r="AH931">
        <v>3.3</v>
      </c>
      <c r="AI931">
        <v>4.5</v>
      </c>
      <c r="AJ931">
        <v>2.6</v>
      </c>
      <c r="AK931">
        <v>0.2</v>
      </c>
      <c r="AL931">
        <v>0</v>
      </c>
      <c r="AM931">
        <v>2.79</v>
      </c>
      <c r="AN931">
        <v>49.418999999999997</v>
      </c>
      <c r="AO931">
        <v>2.1960000000000002</v>
      </c>
      <c r="AP931">
        <v>28.678000000000001</v>
      </c>
      <c r="AQ931">
        <v>0.34899999999999998</v>
      </c>
      <c r="AR931">
        <v>2.1819999999999999</v>
      </c>
      <c r="AS931">
        <v>19.641999999999999</v>
      </c>
      <c r="AT931">
        <v>64.275000000000006</v>
      </c>
      <c r="AU931">
        <v>2.85</v>
      </c>
      <c r="AV931">
        <v>2.4750000000000001</v>
      </c>
      <c r="AW931">
        <v>3.375</v>
      </c>
      <c r="AX931">
        <v>1.95</v>
      </c>
      <c r="AY931">
        <v>0.15</v>
      </c>
      <c r="AZ931">
        <v>0</v>
      </c>
      <c r="BA931">
        <v>462</v>
      </c>
      <c r="BB931">
        <v>0</v>
      </c>
      <c r="BC931" t="s">
        <v>74</v>
      </c>
      <c r="BD931">
        <v>0</v>
      </c>
      <c r="BE931" t="s">
        <v>68</v>
      </c>
      <c r="BF931" t="s">
        <v>75</v>
      </c>
      <c r="BG931">
        <v>1.1399999999999999</v>
      </c>
      <c r="BH931">
        <v>0</v>
      </c>
      <c r="BI931" s="1">
        <v>45824.287569988424</v>
      </c>
      <c r="BJ931">
        <v>3.7</v>
      </c>
      <c r="BK931">
        <v>0.85970000000000002</v>
      </c>
      <c r="BL931" s="36">
        <f>HLOOKUP($A931,차량별코스!$E$1:$AZ$20,_xlfn.XLOOKUP(탕데이터!$I931,차량별코스!$D$2:$D$20,차량별코스!$A$2:$A$20),0)</f>
        <v>7</v>
      </c>
      <c r="BM931">
        <f t="shared" si="209"/>
        <v>979.81600000000003</v>
      </c>
      <c r="BN931">
        <f t="shared" si="210"/>
        <v>334.30200000000002</v>
      </c>
      <c r="BO931">
        <f>IF(COUNTIFS($BL$2:$BL931,$BL931,$O$2:$O931,$O931,$G$2:$G931,$G931)=1,_xlfn.MAXIFS($BO$2:$BO930,$O$2:$O930,$O931,$G$2:$G930,$G931)+1,_xlfn.MAXIFS($BO$2:$BO930,$O$2:$O930,$O931,$G$2:$G930,$G931))</f>
        <v>2</v>
      </c>
      <c r="BP931">
        <f t="shared" si="211"/>
        <v>2496.7779999999998</v>
      </c>
      <c r="BQ931">
        <f t="shared" si="212"/>
        <v>173.05199999999999</v>
      </c>
      <c r="BR931">
        <f t="shared" si="213"/>
        <v>150.28200000000001</v>
      </c>
      <c r="BS931">
        <f t="shared" si="214"/>
        <v>204.92999999999998</v>
      </c>
      <c r="BT931">
        <f t="shared" si="215"/>
        <v>118.40400000000001</v>
      </c>
      <c r="BU931">
        <f t="shared" si="216"/>
        <v>9.1080000000000005</v>
      </c>
      <c r="BV931">
        <f t="shared" si="217"/>
        <v>0</v>
      </c>
      <c r="BW931">
        <f t="shared" si="218"/>
        <v>3152.5540000000001</v>
      </c>
      <c r="BX931">
        <f t="shared" si="219"/>
        <v>8181</v>
      </c>
      <c r="BY931" t="str">
        <f t="shared" si="220"/>
        <v>직행2</v>
      </c>
      <c r="BZ931">
        <f t="shared" si="221"/>
        <v>7</v>
      </c>
    </row>
    <row r="932" spans="1:78" x14ac:dyDescent="0.3">
      <c r="A932" s="32">
        <f t="shared" si="208"/>
        <v>45810</v>
      </c>
      <c r="B932" s="1">
        <v>45810.623124999998</v>
      </c>
      <c r="C932" t="s">
        <v>60</v>
      </c>
      <c r="D932" t="s">
        <v>60</v>
      </c>
      <c r="E932" t="s">
        <v>60</v>
      </c>
      <c r="F932" t="s">
        <v>61</v>
      </c>
      <c r="G932" t="s">
        <v>84</v>
      </c>
      <c r="H932" t="s">
        <v>85</v>
      </c>
      <c r="I932" t="s">
        <v>87</v>
      </c>
      <c r="J932" t="s">
        <v>65</v>
      </c>
      <c r="K932" t="s">
        <v>66</v>
      </c>
      <c r="L932">
        <v>15</v>
      </c>
      <c r="M932">
        <v>3</v>
      </c>
      <c r="N932">
        <v>168</v>
      </c>
      <c r="O932">
        <v>8181</v>
      </c>
      <c r="P932" t="s">
        <v>255</v>
      </c>
      <c r="Q932" s="1">
        <v>45786.607562731479</v>
      </c>
      <c r="R932">
        <v>93.021000000000001</v>
      </c>
      <c r="S932">
        <v>27.111999999999998</v>
      </c>
      <c r="T932">
        <v>3.431</v>
      </c>
      <c r="U932">
        <v>9539</v>
      </c>
      <c r="V932">
        <v>32</v>
      </c>
      <c r="W932">
        <v>2572</v>
      </c>
      <c r="X932">
        <v>3506</v>
      </c>
      <c r="Y932">
        <v>3</v>
      </c>
      <c r="Z932">
        <v>25</v>
      </c>
      <c r="AA932">
        <v>2</v>
      </c>
      <c r="AB932">
        <v>195</v>
      </c>
      <c r="AC932">
        <v>91</v>
      </c>
      <c r="AD932">
        <v>35.11</v>
      </c>
      <c r="AE932">
        <v>48.287728999999999</v>
      </c>
      <c r="AF932">
        <v>91</v>
      </c>
      <c r="AG932">
        <v>2.1</v>
      </c>
      <c r="AH932">
        <v>3.3</v>
      </c>
      <c r="AI932">
        <v>3.3</v>
      </c>
      <c r="AJ932">
        <v>0.3</v>
      </c>
      <c r="AK932">
        <v>0</v>
      </c>
      <c r="AL932">
        <v>0</v>
      </c>
      <c r="AM932">
        <v>3.01</v>
      </c>
      <c r="AN932">
        <v>41.142000000000003</v>
      </c>
      <c r="AO932">
        <v>0.33500000000000002</v>
      </c>
      <c r="AP932">
        <v>26.963000000000001</v>
      </c>
      <c r="AQ932">
        <v>0.376</v>
      </c>
      <c r="AR932">
        <v>3.2250000000000001</v>
      </c>
      <c r="AS932">
        <v>26.876000000000001</v>
      </c>
      <c r="AT932">
        <v>144.083</v>
      </c>
      <c r="AU932">
        <v>3.3250000000000002</v>
      </c>
      <c r="AV932">
        <v>5.2249999999999996</v>
      </c>
      <c r="AW932">
        <v>5.2249999999999996</v>
      </c>
      <c r="AX932">
        <v>0.47499999999999998</v>
      </c>
      <c r="AY932">
        <v>0</v>
      </c>
      <c r="AZ932">
        <v>0</v>
      </c>
      <c r="BA932">
        <v>924</v>
      </c>
      <c r="BB932">
        <v>0</v>
      </c>
      <c r="BC932" t="s">
        <v>74</v>
      </c>
      <c r="BD932">
        <v>0</v>
      </c>
      <c r="BE932" t="s">
        <v>68</v>
      </c>
      <c r="BF932" t="s">
        <v>75</v>
      </c>
      <c r="BG932">
        <v>1.1399999999999999</v>
      </c>
      <c r="BH932">
        <v>0</v>
      </c>
      <c r="BI932" s="1">
        <v>45824.287569988424</v>
      </c>
      <c r="BJ932">
        <v>3.7</v>
      </c>
      <c r="BK932">
        <v>0.92730000000000001</v>
      </c>
      <c r="BL932" s="36">
        <f>HLOOKUP($A932,차량별코스!$E$1:$AZ$20,_xlfn.XLOOKUP(탕데이터!$I932,차량별코스!$D$2:$D$20,차량별코스!$A$2:$A$20),0)</f>
        <v>7</v>
      </c>
      <c r="BM932">
        <f t="shared" si="209"/>
        <v>979.81600000000003</v>
      </c>
      <c r="BN932">
        <f t="shared" si="210"/>
        <v>334.30200000000002</v>
      </c>
      <c r="BO932">
        <f>IF(COUNTIFS($BL$2:$BL932,$BL932,$O$2:$O932,$O932,$G$2:$G932,$G932)=1,_xlfn.MAXIFS($BO$2:$BO931,$O$2:$O931,$O932,$G$2:$G931,$G932)+1,_xlfn.MAXIFS($BO$2:$BO931,$O$2:$O931,$O932,$G$2:$G931,$G932))</f>
        <v>2</v>
      </c>
      <c r="BP932">
        <f t="shared" si="211"/>
        <v>6076.49</v>
      </c>
      <c r="BQ932">
        <f t="shared" si="212"/>
        <v>200.31900000000002</v>
      </c>
      <c r="BR932">
        <f t="shared" si="213"/>
        <v>314.78700000000003</v>
      </c>
      <c r="BS932">
        <f t="shared" si="214"/>
        <v>314.78700000000003</v>
      </c>
      <c r="BT932">
        <f t="shared" si="215"/>
        <v>28.617000000000001</v>
      </c>
      <c r="BU932">
        <f t="shared" si="216"/>
        <v>0</v>
      </c>
      <c r="BV932">
        <f t="shared" si="217"/>
        <v>0</v>
      </c>
      <c r="BW932">
        <f t="shared" si="218"/>
        <v>6935.0000000000009</v>
      </c>
      <c r="BX932">
        <f t="shared" si="219"/>
        <v>8181</v>
      </c>
      <c r="BY932" t="str">
        <f t="shared" si="220"/>
        <v>직행2</v>
      </c>
      <c r="BZ932">
        <f t="shared" si="221"/>
        <v>7</v>
      </c>
    </row>
    <row r="933" spans="1:78" x14ac:dyDescent="0.3">
      <c r="A933" s="32">
        <f t="shared" si="208"/>
        <v>45810</v>
      </c>
      <c r="B933" s="1">
        <v>45810.733680555553</v>
      </c>
      <c r="C933" t="s">
        <v>60</v>
      </c>
      <c r="D933" t="s">
        <v>60</v>
      </c>
      <c r="E933" t="s">
        <v>60</v>
      </c>
      <c r="F933" t="s">
        <v>61</v>
      </c>
      <c r="G933" t="s">
        <v>84</v>
      </c>
      <c r="H933" t="s">
        <v>85</v>
      </c>
      <c r="I933" t="s">
        <v>87</v>
      </c>
      <c r="J933" t="s">
        <v>65</v>
      </c>
      <c r="K933" t="s">
        <v>66</v>
      </c>
      <c r="L933">
        <v>15</v>
      </c>
      <c r="M933">
        <v>3</v>
      </c>
      <c r="N933">
        <v>168</v>
      </c>
      <c r="O933">
        <v>8181</v>
      </c>
      <c r="P933" t="s">
        <v>255</v>
      </c>
      <c r="Q933" s="1">
        <v>45786.607562731479</v>
      </c>
      <c r="R933">
        <v>4.1379999999999999</v>
      </c>
      <c r="S933">
        <v>1.871</v>
      </c>
      <c r="T933">
        <v>2.2120000000000002</v>
      </c>
      <c r="U933">
        <v>854</v>
      </c>
      <c r="V933">
        <v>36</v>
      </c>
      <c r="W933">
        <v>306</v>
      </c>
      <c r="X933">
        <v>153</v>
      </c>
      <c r="Y933">
        <v>2</v>
      </c>
      <c r="Z933">
        <v>0</v>
      </c>
      <c r="AA933">
        <v>0</v>
      </c>
      <c r="AB933">
        <v>0</v>
      </c>
      <c r="AC933">
        <v>65</v>
      </c>
      <c r="AD933">
        <v>17.440000000000001</v>
      </c>
      <c r="AE933">
        <v>29.095357</v>
      </c>
      <c r="AF933">
        <v>99.4</v>
      </c>
      <c r="AG933">
        <v>0.4</v>
      </c>
      <c r="AH933">
        <v>0.2</v>
      </c>
      <c r="AI933">
        <v>0</v>
      </c>
      <c r="AJ933">
        <v>0</v>
      </c>
      <c r="AK933">
        <v>0</v>
      </c>
      <c r="AL933">
        <v>0</v>
      </c>
      <c r="AM933">
        <v>1.94</v>
      </c>
      <c r="AN933">
        <v>38.034999999999997</v>
      </c>
      <c r="AO933">
        <v>4.2149999999999999</v>
      </c>
      <c r="AP933">
        <v>35.831000000000003</v>
      </c>
      <c r="AQ933">
        <v>0.24199999999999999</v>
      </c>
      <c r="AR933">
        <v>48.332999999999998</v>
      </c>
      <c r="AS933">
        <v>0</v>
      </c>
      <c r="AT933">
        <v>13.253</v>
      </c>
      <c r="AU933">
        <v>5.2999999999999999E-2</v>
      </c>
      <c r="AV933">
        <v>2.7E-2</v>
      </c>
      <c r="AW933">
        <v>0</v>
      </c>
      <c r="AX933">
        <v>0</v>
      </c>
      <c r="AY933">
        <v>0</v>
      </c>
      <c r="AZ933">
        <v>0</v>
      </c>
      <c r="BA933">
        <v>40</v>
      </c>
      <c r="BB933">
        <v>0</v>
      </c>
      <c r="BC933" t="s">
        <v>74</v>
      </c>
      <c r="BD933">
        <v>0</v>
      </c>
      <c r="BE933" t="s">
        <v>68</v>
      </c>
      <c r="BF933" t="s">
        <v>75</v>
      </c>
      <c r="BG933">
        <v>1.1399999999999999</v>
      </c>
      <c r="BH933">
        <v>0</v>
      </c>
      <c r="BI933" s="1">
        <v>45824.287569988424</v>
      </c>
      <c r="BJ933">
        <v>3.7</v>
      </c>
      <c r="BK933">
        <v>0.59770000000000001</v>
      </c>
      <c r="BL933" s="36">
        <f>HLOOKUP($A933,차량별코스!$E$1:$AZ$20,_xlfn.XLOOKUP(탕데이터!$I933,차량별코스!$D$2:$D$20,차량별코스!$A$2:$A$20),0)</f>
        <v>7</v>
      </c>
      <c r="BM933">
        <f t="shared" si="209"/>
        <v>979.81600000000003</v>
      </c>
      <c r="BN933">
        <f t="shared" si="210"/>
        <v>334.30200000000002</v>
      </c>
      <c r="BO933">
        <f>IF(COUNTIFS($BL$2:$BL933,$BL933,$O$2:$O933,$O933,$G$2:$G933,$G933)=1,_xlfn.MAXIFS($BO$2:$BO932,$O$2:$O932,$O933,$G$2:$G932,$G933)+1,_xlfn.MAXIFS($BO$2:$BO932,$O$2:$O932,$O933,$G$2:$G932,$G933))</f>
        <v>2</v>
      </c>
      <c r="BP933">
        <f t="shared" si="211"/>
        <v>506.87600000000009</v>
      </c>
      <c r="BQ933">
        <f t="shared" si="212"/>
        <v>3.4159999999999999</v>
      </c>
      <c r="BR933">
        <f t="shared" si="213"/>
        <v>1.708</v>
      </c>
      <c r="BS933">
        <f t="shared" si="214"/>
        <v>0</v>
      </c>
      <c r="BT933">
        <f t="shared" si="215"/>
        <v>0</v>
      </c>
      <c r="BU933">
        <f t="shared" si="216"/>
        <v>0</v>
      </c>
      <c r="BV933">
        <f t="shared" si="217"/>
        <v>0</v>
      </c>
      <c r="BW933">
        <f t="shared" si="218"/>
        <v>512.00000000000011</v>
      </c>
      <c r="BX933">
        <f t="shared" si="219"/>
        <v>8181</v>
      </c>
      <c r="BY933" t="str">
        <f t="shared" si="220"/>
        <v>직행2</v>
      </c>
      <c r="BZ933">
        <f t="shared" si="221"/>
        <v>7</v>
      </c>
    </row>
    <row r="934" spans="1:78" x14ac:dyDescent="0.3">
      <c r="A934" s="32">
        <f t="shared" si="208"/>
        <v>45810</v>
      </c>
      <c r="B934" s="1">
        <v>45810.799293981479</v>
      </c>
      <c r="C934" t="s">
        <v>60</v>
      </c>
      <c r="D934" t="s">
        <v>60</v>
      </c>
      <c r="E934" t="s">
        <v>60</v>
      </c>
      <c r="F934" t="s">
        <v>61</v>
      </c>
      <c r="G934" t="s">
        <v>84</v>
      </c>
      <c r="H934" t="s">
        <v>85</v>
      </c>
      <c r="I934" t="s">
        <v>87</v>
      </c>
      <c r="J934" t="s">
        <v>65</v>
      </c>
      <c r="K934" t="s">
        <v>66</v>
      </c>
      <c r="L934">
        <v>15</v>
      </c>
      <c r="M934">
        <v>3</v>
      </c>
      <c r="N934">
        <v>168</v>
      </c>
      <c r="O934">
        <v>8181</v>
      </c>
      <c r="P934" t="s">
        <v>255</v>
      </c>
      <c r="Q934" s="1">
        <v>45786.607562731479</v>
      </c>
      <c r="R934">
        <v>72.876000000000005</v>
      </c>
      <c r="S934">
        <v>22.751999999999999</v>
      </c>
      <c r="T934">
        <v>3.2029999999999998</v>
      </c>
      <c r="U934">
        <v>8495</v>
      </c>
      <c r="V934">
        <v>14</v>
      </c>
      <c r="W934">
        <v>2111</v>
      </c>
      <c r="X934">
        <v>3060</v>
      </c>
      <c r="Y934">
        <v>3</v>
      </c>
      <c r="Z934">
        <v>16</v>
      </c>
      <c r="AA934">
        <v>0</v>
      </c>
      <c r="AB934">
        <v>0</v>
      </c>
      <c r="AC934">
        <v>101</v>
      </c>
      <c r="AD934">
        <v>30.88</v>
      </c>
      <c r="AE934">
        <v>41.185772</v>
      </c>
      <c r="AF934">
        <v>62.7</v>
      </c>
      <c r="AG934">
        <v>14.6</v>
      </c>
      <c r="AH934">
        <v>18.8</v>
      </c>
      <c r="AI934">
        <v>3</v>
      </c>
      <c r="AJ934">
        <v>0.9</v>
      </c>
      <c r="AK934">
        <v>0</v>
      </c>
      <c r="AL934">
        <v>0</v>
      </c>
      <c r="AM934">
        <v>2.81</v>
      </c>
      <c r="AN934">
        <v>37.009</v>
      </c>
      <c r="AO934">
        <v>0.16500000000000001</v>
      </c>
      <c r="AP934">
        <v>24.85</v>
      </c>
      <c r="AQ934">
        <v>0.41199999999999998</v>
      </c>
      <c r="AR934">
        <v>4.117</v>
      </c>
      <c r="AS934">
        <v>21.954999999999998</v>
      </c>
      <c r="AT934">
        <v>87.78</v>
      </c>
      <c r="AU934">
        <v>20.440000000000001</v>
      </c>
      <c r="AV934">
        <v>26.32</v>
      </c>
      <c r="AW934">
        <v>4.2</v>
      </c>
      <c r="AX934">
        <v>1.26</v>
      </c>
      <c r="AY934">
        <v>0</v>
      </c>
      <c r="AZ934">
        <v>0</v>
      </c>
      <c r="BA934">
        <v>723</v>
      </c>
      <c r="BB934">
        <v>0</v>
      </c>
      <c r="BC934" t="s">
        <v>74</v>
      </c>
      <c r="BD934">
        <v>0</v>
      </c>
      <c r="BE934" t="s">
        <v>68</v>
      </c>
      <c r="BF934" t="s">
        <v>75</v>
      </c>
      <c r="BG934">
        <v>1.1399999999999999</v>
      </c>
      <c r="BH934">
        <v>0</v>
      </c>
      <c r="BI934" s="1">
        <v>45824.287569988424</v>
      </c>
      <c r="BJ934">
        <v>3.7</v>
      </c>
      <c r="BK934">
        <v>0.86570000000000003</v>
      </c>
      <c r="BL934" s="36">
        <f>HLOOKUP($A934,차량별코스!$E$1:$AZ$20,_xlfn.XLOOKUP(탕데이터!$I934,차량별코스!$D$2:$D$20,차량별코스!$A$2:$A$20),0)</f>
        <v>7</v>
      </c>
      <c r="BM934">
        <f t="shared" si="209"/>
        <v>979.81600000000003</v>
      </c>
      <c r="BN934">
        <f t="shared" si="210"/>
        <v>334.30200000000002</v>
      </c>
      <c r="BO934">
        <f>IF(COUNTIFS($BL$2:$BL934,$BL934,$O$2:$O934,$O934,$G$2:$G934,$G934)=1,_xlfn.MAXIFS($BO$2:$BO933,$O$2:$O933,$O934,$G$2:$G933,$G934)+1,_xlfn.MAXIFS($BO$2:$BO933,$O$2:$O933,$O934,$G$2:$G933,$G934))</f>
        <v>2</v>
      </c>
      <c r="BP934">
        <f t="shared" si="211"/>
        <v>3201.3649999999998</v>
      </c>
      <c r="BQ934">
        <f t="shared" si="212"/>
        <v>1240.27</v>
      </c>
      <c r="BR934">
        <f t="shared" si="213"/>
        <v>1597.06</v>
      </c>
      <c r="BS934">
        <f t="shared" si="214"/>
        <v>254.85</v>
      </c>
      <c r="BT934">
        <f t="shared" si="215"/>
        <v>76.455000000000013</v>
      </c>
      <c r="BU934">
        <f t="shared" si="216"/>
        <v>0</v>
      </c>
      <c r="BV934">
        <f t="shared" si="217"/>
        <v>0</v>
      </c>
      <c r="BW934">
        <f t="shared" si="218"/>
        <v>6370</v>
      </c>
      <c r="BX934">
        <f t="shared" si="219"/>
        <v>8181</v>
      </c>
      <c r="BY934" t="str">
        <f t="shared" si="220"/>
        <v>직행2</v>
      </c>
      <c r="BZ934">
        <f t="shared" si="221"/>
        <v>7</v>
      </c>
    </row>
    <row r="935" spans="1:78" x14ac:dyDescent="0.3">
      <c r="A935" s="32">
        <f t="shared" ref="A935:A998" si="222">DATE(YEAR(B935),MONTH(B935),DAY(B935))</f>
        <v>45811</v>
      </c>
      <c r="B935" s="1">
        <v>45811.291759259257</v>
      </c>
      <c r="C935" t="s">
        <v>60</v>
      </c>
      <c r="D935" t="s">
        <v>60</v>
      </c>
      <c r="E935" t="s">
        <v>60</v>
      </c>
      <c r="F935" t="s">
        <v>61</v>
      </c>
      <c r="G935" t="s">
        <v>84</v>
      </c>
      <c r="H935" t="s">
        <v>85</v>
      </c>
      <c r="I935" t="s">
        <v>87</v>
      </c>
      <c r="J935" t="s">
        <v>65</v>
      </c>
      <c r="K935" t="s">
        <v>66</v>
      </c>
      <c r="L935">
        <v>15</v>
      </c>
      <c r="M935">
        <v>3</v>
      </c>
      <c r="N935">
        <v>168</v>
      </c>
      <c r="O935">
        <v>8181</v>
      </c>
      <c r="P935" t="s">
        <v>255</v>
      </c>
      <c r="Q935" s="1">
        <v>45786.607562731479</v>
      </c>
      <c r="R935">
        <v>25.279</v>
      </c>
      <c r="S935">
        <v>6.6379999999999999</v>
      </c>
      <c r="T935">
        <v>3.8079999999999998</v>
      </c>
      <c r="U935">
        <v>2477</v>
      </c>
      <c r="V935">
        <v>24</v>
      </c>
      <c r="W935">
        <v>291</v>
      </c>
      <c r="X935">
        <v>993</v>
      </c>
      <c r="Y935">
        <v>3</v>
      </c>
      <c r="Z935">
        <v>10</v>
      </c>
      <c r="AA935">
        <v>0</v>
      </c>
      <c r="AB935">
        <v>0</v>
      </c>
      <c r="AC935">
        <v>74</v>
      </c>
      <c r="AD935">
        <v>36.74</v>
      </c>
      <c r="AE935">
        <v>42.092660000000002</v>
      </c>
      <c r="AF935">
        <v>96.8</v>
      </c>
      <c r="AG935">
        <v>1.2</v>
      </c>
      <c r="AH935">
        <v>1.5</v>
      </c>
      <c r="AI935">
        <v>0.5</v>
      </c>
      <c r="AJ935">
        <v>0</v>
      </c>
      <c r="AK935">
        <v>0</v>
      </c>
      <c r="AL935">
        <v>0</v>
      </c>
      <c r="AM935">
        <v>3.34</v>
      </c>
      <c r="AN935">
        <v>30.808</v>
      </c>
      <c r="AO935">
        <v>0.96899999999999997</v>
      </c>
      <c r="AP935">
        <v>11.747999999999999</v>
      </c>
      <c r="AQ935">
        <v>0.35599999999999998</v>
      </c>
      <c r="AR935">
        <v>11.868</v>
      </c>
      <c r="AS935">
        <v>39.558999999999997</v>
      </c>
      <c r="AT935">
        <v>38.72</v>
      </c>
      <c r="AU935">
        <v>0.48</v>
      </c>
      <c r="AV935">
        <v>0.6</v>
      </c>
      <c r="AW935">
        <v>0.2</v>
      </c>
      <c r="AX935">
        <v>0</v>
      </c>
      <c r="AY935">
        <v>0</v>
      </c>
      <c r="AZ935">
        <v>0</v>
      </c>
      <c r="BA935">
        <v>236</v>
      </c>
      <c r="BB935">
        <v>0</v>
      </c>
      <c r="BC935" t="s">
        <v>74</v>
      </c>
      <c r="BD935">
        <v>0</v>
      </c>
      <c r="BE935" t="s">
        <v>68</v>
      </c>
      <c r="BF935" t="s">
        <v>75</v>
      </c>
      <c r="BG935">
        <v>1.1399999999999999</v>
      </c>
      <c r="BH935">
        <v>0</v>
      </c>
      <c r="BI935" s="1">
        <v>45824.287569988424</v>
      </c>
      <c r="BJ935">
        <v>3.7</v>
      </c>
      <c r="BK935">
        <v>1.0293000000000001</v>
      </c>
      <c r="BL935" s="36">
        <f>HLOOKUP($A935,차량별코스!$E$1:$AZ$20,_xlfn.XLOOKUP(탕데이터!$I935,차량별코스!$D$2:$D$20,차량별코스!$A$2:$A$20),0)</f>
        <v>8</v>
      </c>
      <c r="BM935">
        <f t="shared" si="209"/>
        <v>979.81600000000003</v>
      </c>
      <c r="BN935">
        <f t="shared" si="210"/>
        <v>361.55399999999997</v>
      </c>
      <c r="BO935">
        <f>IF(COUNTIFS($BL$2:$BL935,$BL935,$O$2:$O935,$O935,$G$2:$G935,$G935)=1,_xlfn.MAXIFS($BO$2:$BO934,$O$2:$O934,$O935,$G$2:$G934,$G935)+1,_xlfn.MAXIFS($BO$2:$BO934,$O$2:$O934,$O935,$G$2:$G934,$G935))</f>
        <v>3</v>
      </c>
      <c r="BP935">
        <f t="shared" si="211"/>
        <v>2082.7359999999999</v>
      </c>
      <c r="BQ935">
        <f t="shared" si="212"/>
        <v>29.724</v>
      </c>
      <c r="BR935">
        <f t="shared" si="213"/>
        <v>37.155000000000001</v>
      </c>
      <c r="BS935">
        <f t="shared" si="214"/>
        <v>12.385</v>
      </c>
      <c r="BT935">
        <f t="shared" si="215"/>
        <v>0</v>
      </c>
      <c r="BU935">
        <f t="shared" si="216"/>
        <v>0</v>
      </c>
      <c r="BV935">
        <f t="shared" si="217"/>
        <v>0</v>
      </c>
      <c r="BW935">
        <f t="shared" si="218"/>
        <v>2162.0000000000005</v>
      </c>
      <c r="BX935">
        <f t="shared" si="219"/>
        <v>8181</v>
      </c>
      <c r="BY935" t="str">
        <f t="shared" si="220"/>
        <v>직행2</v>
      </c>
      <c r="BZ935">
        <f t="shared" si="221"/>
        <v>8</v>
      </c>
    </row>
    <row r="936" spans="1:78" x14ac:dyDescent="0.3">
      <c r="A936" s="32">
        <f t="shared" si="222"/>
        <v>45811</v>
      </c>
      <c r="B936" s="1">
        <v>45811.33384259259</v>
      </c>
      <c r="C936" t="s">
        <v>60</v>
      </c>
      <c r="D936" t="s">
        <v>60</v>
      </c>
      <c r="E936" t="s">
        <v>60</v>
      </c>
      <c r="F936" t="s">
        <v>61</v>
      </c>
      <c r="G936" t="s">
        <v>84</v>
      </c>
      <c r="H936" t="s">
        <v>85</v>
      </c>
      <c r="I936" t="s">
        <v>87</v>
      </c>
      <c r="J936" t="s">
        <v>65</v>
      </c>
      <c r="K936" t="s">
        <v>66</v>
      </c>
      <c r="L936">
        <v>15</v>
      </c>
      <c r="M936">
        <v>3</v>
      </c>
      <c r="N936">
        <v>168</v>
      </c>
      <c r="O936">
        <v>8181</v>
      </c>
      <c r="P936" t="s">
        <v>255</v>
      </c>
      <c r="Q936" s="1">
        <v>45786.607562731479</v>
      </c>
      <c r="R936">
        <v>35.805999999999997</v>
      </c>
      <c r="S936">
        <v>10.298</v>
      </c>
      <c r="T936">
        <v>3.4769999999999999</v>
      </c>
      <c r="U936">
        <v>3429</v>
      </c>
      <c r="V936">
        <v>21</v>
      </c>
      <c r="W936">
        <v>751</v>
      </c>
      <c r="X936">
        <v>1410</v>
      </c>
      <c r="Y936">
        <v>4</v>
      </c>
      <c r="Z936">
        <v>11</v>
      </c>
      <c r="AA936">
        <v>0</v>
      </c>
      <c r="AB936">
        <v>0</v>
      </c>
      <c r="AC936">
        <v>88</v>
      </c>
      <c r="AD936">
        <v>37.590000000000003</v>
      </c>
      <c r="AE936">
        <v>48.513933000000002</v>
      </c>
      <c r="AF936">
        <v>79.599999999999994</v>
      </c>
      <c r="AG936">
        <v>6.2</v>
      </c>
      <c r="AH936">
        <v>6.1</v>
      </c>
      <c r="AI936">
        <v>7.1</v>
      </c>
      <c r="AJ936">
        <v>1</v>
      </c>
      <c r="AK936">
        <v>0</v>
      </c>
      <c r="AL936">
        <v>0</v>
      </c>
      <c r="AM936">
        <v>3.05</v>
      </c>
      <c r="AN936">
        <v>40.75</v>
      </c>
      <c r="AO936">
        <v>0.61199999999999999</v>
      </c>
      <c r="AP936">
        <v>21.901</v>
      </c>
      <c r="AQ936">
        <v>0.39100000000000001</v>
      </c>
      <c r="AR936">
        <v>11.170999999999999</v>
      </c>
      <c r="AS936">
        <v>30.721</v>
      </c>
      <c r="AT936">
        <v>45.106999999999999</v>
      </c>
      <c r="AU936">
        <v>3.5129999999999999</v>
      </c>
      <c r="AV936">
        <v>3.4569999999999999</v>
      </c>
      <c r="AW936">
        <v>4.0229999999999997</v>
      </c>
      <c r="AX936">
        <v>0.56699999999999995</v>
      </c>
      <c r="AY936">
        <v>0</v>
      </c>
      <c r="AZ936">
        <v>0</v>
      </c>
      <c r="BA936">
        <v>361</v>
      </c>
      <c r="BB936">
        <v>0</v>
      </c>
      <c r="BC936" t="s">
        <v>74</v>
      </c>
      <c r="BD936">
        <v>0</v>
      </c>
      <c r="BE936" t="s">
        <v>68</v>
      </c>
      <c r="BF936" t="s">
        <v>75</v>
      </c>
      <c r="BG936">
        <v>1.1399999999999999</v>
      </c>
      <c r="BH936">
        <v>0</v>
      </c>
      <c r="BI936" s="1">
        <v>45824.287569988424</v>
      </c>
      <c r="BJ936">
        <v>3.7</v>
      </c>
      <c r="BK936">
        <v>0.93969999999999998</v>
      </c>
      <c r="BL936" s="36">
        <f>HLOOKUP($A936,차량별코스!$E$1:$AZ$20,_xlfn.XLOOKUP(탕데이터!$I936,차량별코스!$D$2:$D$20,차량별코스!$A$2:$A$20),0)</f>
        <v>8</v>
      </c>
      <c r="BM936">
        <f t="shared" si="209"/>
        <v>979.81600000000003</v>
      </c>
      <c r="BN936">
        <f t="shared" si="210"/>
        <v>361.55399999999997</v>
      </c>
      <c r="BO936">
        <f>IF(COUNTIFS($BL$2:$BL936,$BL936,$O$2:$O936,$O936,$G$2:$G936,$G936)=1,_xlfn.MAXIFS($BO$2:$BO935,$O$2:$O935,$O936,$G$2:$G935,$G936)+1,_xlfn.MAXIFS($BO$2:$BO935,$O$2:$O935,$O936,$G$2:$G935,$G936))</f>
        <v>3</v>
      </c>
      <c r="BP936">
        <f t="shared" si="211"/>
        <v>1957.4839999999999</v>
      </c>
      <c r="BQ936">
        <f t="shared" si="212"/>
        <v>212.59799999999998</v>
      </c>
      <c r="BR936">
        <f t="shared" si="213"/>
        <v>209.16899999999998</v>
      </c>
      <c r="BS936">
        <f t="shared" si="214"/>
        <v>243.45899999999997</v>
      </c>
      <c r="BT936">
        <f t="shared" si="215"/>
        <v>34.29</v>
      </c>
      <c r="BU936">
        <f t="shared" si="216"/>
        <v>0</v>
      </c>
      <c r="BV936">
        <f t="shared" si="217"/>
        <v>0</v>
      </c>
      <c r="BW936">
        <f t="shared" si="218"/>
        <v>2656.9999999999995</v>
      </c>
      <c r="BX936">
        <f t="shared" si="219"/>
        <v>8181</v>
      </c>
      <c r="BY936" t="str">
        <f t="shared" si="220"/>
        <v>직행2</v>
      </c>
      <c r="BZ936">
        <f t="shared" si="221"/>
        <v>8</v>
      </c>
    </row>
    <row r="937" spans="1:78" x14ac:dyDescent="0.3">
      <c r="A937" s="32">
        <f t="shared" si="222"/>
        <v>45811</v>
      </c>
      <c r="B937" s="1">
        <v>45811.378321759257</v>
      </c>
      <c r="C937" t="s">
        <v>60</v>
      </c>
      <c r="D937" t="s">
        <v>60</v>
      </c>
      <c r="E937" t="s">
        <v>60</v>
      </c>
      <c r="F937" t="s">
        <v>61</v>
      </c>
      <c r="G937" t="s">
        <v>84</v>
      </c>
      <c r="H937" t="s">
        <v>85</v>
      </c>
      <c r="I937" t="s">
        <v>87</v>
      </c>
      <c r="J937" t="s">
        <v>65</v>
      </c>
      <c r="K937" t="s">
        <v>66</v>
      </c>
      <c r="L937">
        <v>15</v>
      </c>
      <c r="M937">
        <v>3</v>
      </c>
      <c r="N937">
        <v>168</v>
      </c>
      <c r="O937">
        <v>8181</v>
      </c>
      <c r="P937" t="s">
        <v>255</v>
      </c>
      <c r="Q937" s="1">
        <v>45786.607562731479</v>
      </c>
      <c r="R937">
        <v>64.575999999999993</v>
      </c>
      <c r="S937">
        <v>21.786999999999999</v>
      </c>
      <c r="T937">
        <v>2.964</v>
      </c>
      <c r="U937">
        <v>7247</v>
      </c>
      <c r="V937">
        <v>15</v>
      </c>
      <c r="W937">
        <v>2300</v>
      </c>
      <c r="X937">
        <v>2438</v>
      </c>
      <c r="Y937">
        <v>10</v>
      </c>
      <c r="Z937">
        <v>31</v>
      </c>
      <c r="AA937">
        <v>2</v>
      </c>
      <c r="AB937">
        <v>128</v>
      </c>
      <c r="AC937">
        <v>108</v>
      </c>
      <c r="AD937">
        <v>32.08</v>
      </c>
      <c r="AE937">
        <v>47.135731999999997</v>
      </c>
      <c r="AF937">
        <v>83</v>
      </c>
      <c r="AG937">
        <v>4.3</v>
      </c>
      <c r="AH937">
        <v>6.7</v>
      </c>
      <c r="AI937">
        <v>3.9</v>
      </c>
      <c r="AJ937">
        <v>1.9</v>
      </c>
      <c r="AK937">
        <v>0.1</v>
      </c>
      <c r="AL937">
        <v>0</v>
      </c>
      <c r="AM937">
        <v>2.6</v>
      </c>
      <c r="AN937">
        <v>47.366999999999997</v>
      </c>
      <c r="AO937">
        <v>0.20699999999999999</v>
      </c>
      <c r="AP937">
        <v>31.736999999999998</v>
      </c>
      <c r="AQ937">
        <v>0.372</v>
      </c>
      <c r="AR937">
        <v>15.486000000000001</v>
      </c>
      <c r="AS937">
        <v>48.005000000000003</v>
      </c>
      <c r="AT937">
        <v>99.6</v>
      </c>
      <c r="AU937">
        <v>5.16</v>
      </c>
      <c r="AV937">
        <v>8.0399999999999991</v>
      </c>
      <c r="AW937">
        <v>4.68</v>
      </c>
      <c r="AX937">
        <v>2.2799999999999998</v>
      </c>
      <c r="AY937">
        <v>0.12</v>
      </c>
      <c r="AZ937">
        <v>0</v>
      </c>
      <c r="BA937">
        <v>639</v>
      </c>
      <c r="BB937">
        <v>0</v>
      </c>
      <c r="BC937" t="s">
        <v>74</v>
      </c>
      <c r="BD937">
        <v>0</v>
      </c>
      <c r="BE937" t="s">
        <v>68</v>
      </c>
      <c r="BF937" t="s">
        <v>75</v>
      </c>
      <c r="BG937">
        <v>1.1399999999999999</v>
      </c>
      <c r="BH937">
        <v>0</v>
      </c>
      <c r="BI937" s="1">
        <v>45824.287569988424</v>
      </c>
      <c r="BJ937">
        <v>3.7</v>
      </c>
      <c r="BK937">
        <v>0.80110000000000003</v>
      </c>
      <c r="BL937" s="36">
        <f>HLOOKUP($A937,차량별코스!$E$1:$AZ$20,_xlfn.XLOOKUP(탕데이터!$I937,차량별코스!$D$2:$D$20,차량별코스!$A$2:$A$20),0)</f>
        <v>8</v>
      </c>
      <c r="BM937">
        <f t="shared" si="209"/>
        <v>979.81600000000003</v>
      </c>
      <c r="BN937">
        <f t="shared" si="210"/>
        <v>361.55399999999997</v>
      </c>
      <c r="BO937">
        <f>IF(COUNTIFS($BL$2:$BL937,$BL937,$O$2:$O937,$O937,$G$2:$G937,$G937)=1,_xlfn.MAXIFS($BO$2:$BO936,$O$2:$O936,$O937,$G$2:$G936,$G937)+1,_xlfn.MAXIFS($BO$2:$BO936,$O$2:$O936,$O937,$G$2:$G936,$G937))</f>
        <v>3</v>
      </c>
      <c r="BP937">
        <f t="shared" si="211"/>
        <v>3700.0099999999993</v>
      </c>
      <c r="BQ937">
        <f t="shared" si="212"/>
        <v>311.62099999999998</v>
      </c>
      <c r="BR937">
        <f t="shared" si="213"/>
        <v>485.54900000000004</v>
      </c>
      <c r="BS937">
        <f t="shared" si="214"/>
        <v>282.63299999999998</v>
      </c>
      <c r="BT937">
        <f t="shared" si="215"/>
        <v>137.69299999999998</v>
      </c>
      <c r="BU937">
        <f t="shared" si="216"/>
        <v>7.2469999999999999</v>
      </c>
      <c r="BV937">
        <f t="shared" si="217"/>
        <v>0</v>
      </c>
      <c r="BW937">
        <f t="shared" si="218"/>
        <v>4924.7529999999997</v>
      </c>
      <c r="BX937">
        <f t="shared" si="219"/>
        <v>8181</v>
      </c>
      <c r="BY937" t="str">
        <f t="shared" si="220"/>
        <v>직행2</v>
      </c>
      <c r="BZ937">
        <f t="shared" si="221"/>
        <v>8</v>
      </c>
    </row>
    <row r="938" spans="1:78" x14ac:dyDescent="0.3">
      <c r="A938" s="32">
        <f t="shared" si="222"/>
        <v>45811</v>
      </c>
      <c r="B938" s="1">
        <v>45811.514849537038</v>
      </c>
      <c r="C938" t="s">
        <v>60</v>
      </c>
      <c r="D938" t="s">
        <v>60</v>
      </c>
      <c r="E938" t="s">
        <v>60</v>
      </c>
      <c r="F938" t="s">
        <v>61</v>
      </c>
      <c r="G938" t="s">
        <v>84</v>
      </c>
      <c r="H938" t="s">
        <v>85</v>
      </c>
      <c r="I938" t="s">
        <v>87</v>
      </c>
      <c r="J938" t="s">
        <v>65</v>
      </c>
      <c r="K938" t="s">
        <v>66</v>
      </c>
      <c r="L938">
        <v>15</v>
      </c>
      <c r="M938">
        <v>3</v>
      </c>
      <c r="N938">
        <v>168</v>
      </c>
      <c r="O938">
        <v>8181</v>
      </c>
      <c r="P938" t="s">
        <v>255</v>
      </c>
      <c r="Q938" s="1">
        <v>45786.607562731479</v>
      </c>
      <c r="R938">
        <v>100.494</v>
      </c>
      <c r="S938">
        <v>34.298000000000002</v>
      </c>
      <c r="T938">
        <v>2.93</v>
      </c>
      <c r="U938">
        <v>10038</v>
      </c>
      <c r="V938">
        <v>61</v>
      </c>
      <c r="W938">
        <v>2640</v>
      </c>
      <c r="X938">
        <v>3913</v>
      </c>
      <c r="Y938">
        <v>14</v>
      </c>
      <c r="Z938">
        <v>42</v>
      </c>
      <c r="AA938">
        <v>1</v>
      </c>
      <c r="AB938">
        <v>148</v>
      </c>
      <c r="AC938">
        <v>107</v>
      </c>
      <c r="AD938">
        <v>36.04</v>
      </c>
      <c r="AE938">
        <v>49.308753000000003</v>
      </c>
      <c r="AF938">
        <v>72.599999999999994</v>
      </c>
      <c r="AG938">
        <v>6.9</v>
      </c>
      <c r="AH938">
        <v>10</v>
      </c>
      <c r="AI938">
        <v>7.9</v>
      </c>
      <c r="AJ938">
        <v>2.6</v>
      </c>
      <c r="AK938">
        <v>0.1</v>
      </c>
      <c r="AL938">
        <v>0</v>
      </c>
      <c r="AM938">
        <v>2.57</v>
      </c>
      <c r="AN938">
        <v>50.462000000000003</v>
      </c>
      <c r="AO938">
        <v>0.60799999999999998</v>
      </c>
      <c r="AP938">
        <v>26.3</v>
      </c>
      <c r="AQ938">
        <v>0.38800000000000001</v>
      </c>
      <c r="AR938">
        <v>13.930999999999999</v>
      </c>
      <c r="AS938">
        <v>41.793999999999997</v>
      </c>
      <c r="AT938">
        <v>121</v>
      </c>
      <c r="AU938">
        <v>11.5</v>
      </c>
      <c r="AV938">
        <v>16.667000000000002</v>
      </c>
      <c r="AW938">
        <v>13.167</v>
      </c>
      <c r="AX938">
        <v>4.3330000000000002</v>
      </c>
      <c r="AY938">
        <v>0.16700000000000001</v>
      </c>
      <c r="AZ938">
        <v>0</v>
      </c>
      <c r="BA938">
        <v>1003</v>
      </c>
      <c r="BB938">
        <v>0</v>
      </c>
      <c r="BC938" t="s">
        <v>74</v>
      </c>
      <c r="BD938">
        <v>0</v>
      </c>
      <c r="BE938" t="s">
        <v>68</v>
      </c>
      <c r="BF938" t="s">
        <v>75</v>
      </c>
      <c r="BG938">
        <v>1.1399999999999999</v>
      </c>
      <c r="BH938">
        <v>0</v>
      </c>
      <c r="BI938" s="1">
        <v>45824.287569988424</v>
      </c>
      <c r="BJ938">
        <v>3.7</v>
      </c>
      <c r="BK938">
        <v>0.79190000000000005</v>
      </c>
      <c r="BL938" s="36">
        <f>HLOOKUP($A938,차량별코스!$E$1:$AZ$20,_xlfn.XLOOKUP(탕데이터!$I938,차량별코스!$D$2:$D$20,차량별코스!$A$2:$A$20),0)</f>
        <v>8</v>
      </c>
      <c r="BM938">
        <f t="shared" si="209"/>
        <v>979.81600000000003</v>
      </c>
      <c r="BN938">
        <f t="shared" si="210"/>
        <v>361.55399999999997</v>
      </c>
      <c r="BO938">
        <f>IF(COUNTIFS($BL$2:$BL938,$BL938,$O$2:$O938,$O938,$G$2:$G938,$G938)=1,_xlfn.MAXIFS($BO$2:$BO937,$O$2:$O937,$O938,$G$2:$G937,$G938)+1,_xlfn.MAXIFS($BO$2:$BO937,$O$2:$O937,$O938,$G$2:$G937,$G938))</f>
        <v>3</v>
      </c>
      <c r="BP938">
        <f t="shared" si="211"/>
        <v>4586.5879999999997</v>
      </c>
      <c r="BQ938">
        <f t="shared" si="212"/>
        <v>692.62200000000007</v>
      </c>
      <c r="BR938">
        <f t="shared" si="213"/>
        <v>1003.8000000000001</v>
      </c>
      <c r="BS938">
        <f t="shared" si="214"/>
        <v>793.00199999999995</v>
      </c>
      <c r="BT938">
        <f t="shared" si="215"/>
        <v>260.988</v>
      </c>
      <c r="BU938">
        <f t="shared" si="216"/>
        <v>10.038</v>
      </c>
      <c r="BV938">
        <f t="shared" si="217"/>
        <v>0</v>
      </c>
      <c r="BW938">
        <f t="shared" si="218"/>
        <v>7347.0380000000005</v>
      </c>
      <c r="BX938">
        <f t="shared" si="219"/>
        <v>8181</v>
      </c>
      <c r="BY938" t="str">
        <f t="shared" si="220"/>
        <v>직행2</v>
      </c>
      <c r="BZ938">
        <f t="shared" si="221"/>
        <v>8</v>
      </c>
    </row>
    <row r="939" spans="1:78" x14ac:dyDescent="0.3">
      <c r="A939" s="32">
        <f t="shared" si="222"/>
        <v>45811</v>
      </c>
      <c r="B939" s="1">
        <v>45811.682314814818</v>
      </c>
      <c r="C939" t="s">
        <v>60</v>
      </c>
      <c r="D939" t="s">
        <v>60</v>
      </c>
      <c r="E939" t="s">
        <v>60</v>
      </c>
      <c r="F939" t="s">
        <v>61</v>
      </c>
      <c r="G939" t="s">
        <v>84</v>
      </c>
      <c r="H939" t="s">
        <v>85</v>
      </c>
      <c r="I939" t="s">
        <v>87</v>
      </c>
      <c r="J939" t="s">
        <v>65</v>
      </c>
      <c r="K939" t="s">
        <v>66</v>
      </c>
      <c r="L939">
        <v>15</v>
      </c>
      <c r="M939">
        <v>3</v>
      </c>
      <c r="N939">
        <v>168</v>
      </c>
      <c r="O939">
        <v>8181</v>
      </c>
      <c r="P939" t="s">
        <v>255</v>
      </c>
      <c r="Q939" s="1">
        <v>45786.607562731479</v>
      </c>
      <c r="R939">
        <v>57.384</v>
      </c>
      <c r="S939">
        <v>19.431999999999999</v>
      </c>
      <c r="T939">
        <v>2.9529999999999998</v>
      </c>
      <c r="U939">
        <v>5696</v>
      </c>
      <c r="V939">
        <v>70</v>
      </c>
      <c r="W939">
        <v>1472</v>
      </c>
      <c r="X939">
        <v>2185</v>
      </c>
      <c r="Y939">
        <v>5</v>
      </c>
      <c r="Z939">
        <v>26</v>
      </c>
      <c r="AA939">
        <v>2</v>
      </c>
      <c r="AB939">
        <v>198</v>
      </c>
      <c r="AC939">
        <v>105</v>
      </c>
      <c r="AD939">
        <v>36.270000000000003</v>
      </c>
      <c r="AE939">
        <v>49.730910000000002</v>
      </c>
      <c r="AF939">
        <v>93.6</v>
      </c>
      <c r="AG939">
        <v>1.7</v>
      </c>
      <c r="AH939">
        <v>2.1</v>
      </c>
      <c r="AI939">
        <v>1.9</v>
      </c>
      <c r="AJ939">
        <v>0.6</v>
      </c>
      <c r="AK939">
        <v>0</v>
      </c>
      <c r="AL939">
        <v>0</v>
      </c>
      <c r="AM939">
        <v>2.59</v>
      </c>
      <c r="AN939">
        <v>50.591000000000001</v>
      </c>
      <c r="AO939">
        <v>1.2290000000000001</v>
      </c>
      <c r="AP939">
        <v>25.843</v>
      </c>
      <c r="AQ939">
        <v>0.36599999999999999</v>
      </c>
      <c r="AR939">
        <v>8.7129999999999992</v>
      </c>
      <c r="AS939">
        <v>45.308999999999997</v>
      </c>
      <c r="AT939">
        <v>87.36</v>
      </c>
      <c r="AU939">
        <v>1.587</v>
      </c>
      <c r="AV939">
        <v>1.96</v>
      </c>
      <c r="AW939">
        <v>1.7729999999999999</v>
      </c>
      <c r="AX939">
        <v>0.56000000000000005</v>
      </c>
      <c r="AY939">
        <v>0</v>
      </c>
      <c r="AZ939">
        <v>0</v>
      </c>
      <c r="BA939">
        <v>553</v>
      </c>
      <c r="BB939">
        <v>0</v>
      </c>
      <c r="BC939" t="s">
        <v>74</v>
      </c>
      <c r="BD939">
        <v>0</v>
      </c>
      <c r="BE939" t="s">
        <v>68</v>
      </c>
      <c r="BF939" t="s">
        <v>75</v>
      </c>
      <c r="BG939">
        <v>1.1399999999999999</v>
      </c>
      <c r="BH939">
        <v>0</v>
      </c>
      <c r="BI939" s="1">
        <v>45824.287569988424</v>
      </c>
      <c r="BJ939">
        <v>3.7</v>
      </c>
      <c r="BK939">
        <v>0.79810000000000003</v>
      </c>
      <c r="BL939" s="36">
        <f>HLOOKUP($A939,차량별코스!$E$1:$AZ$20,_xlfn.XLOOKUP(탕데이터!$I939,차량별코스!$D$2:$D$20,차량별코스!$A$2:$A$20),0)</f>
        <v>8</v>
      </c>
      <c r="BM939">
        <f t="shared" si="209"/>
        <v>979.81600000000003</v>
      </c>
      <c r="BN939">
        <f t="shared" si="210"/>
        <v>361.55399999999997</v>
      </c>
      <c r="BO939">
        <f>IF(COUNTIFS($BL$2:$BL939,$BL939,$O$2:$O939,$O939,$G$2:$G939,$G939)=1,_xlfn.MAXIFS($BO$2:$BO938,$O$2:$O938,$O939,$G$2:$G938,$G939)+1,_xlfn.MAXIFS($BO$2:$BO938,$O$2:$O938,$O939,$G$2:$G938,$G939))</f>
        <v>3</v>
      </c>
      <c r="BP939">
        <f t="shared" si="211"/>
        <v>3789.4560000000001</v>
      </c>
      <c r="BQ939">
        <f t="shared" si="212"/>
        <v>96.832000000000008</v>
      </c>
      <c r="BR939">
        <f t="shared" si="213"/>
        <v>119.61600000000001</v>
      </c>
      <c r="BS939">
        <f t="shared" si="214"/>
        <v>108.224</v>
      </c>
      <c r="BT939">
        <f t="shared" si="215"/>
        <v>34.176000000000002</v>
      </c>
      <c r="BU939">
        <f t="shared" si="216"/>
        <v>0</v>
      </c>
      <c r="BV939">
        <f t="shared" si="217"/>
        <v>0</v>
      </c>
      <c r="BW939">
        <f t="shared" si="218"/>
        <v>4148.3040000000001</v>
      </c>
      <c r="BX939">
        <f t="shared" si="219"/>
        <v>8181</v>
      </c>
      <c r="BY939" t="str">
        <f t="shared" si="220"/>
        <v>직행2</v>
      </c>
      <c r="BZ939">
        <f t="shared" si="221"/>
        <v>8</v>
      </c>
    </row>
    <row r="940" spans="1:78" x14ac:dyDescent="0.3">
      <c r="A940" s="32">
        <f t="shared" si="222"/>
        <v>45811</v>
      </c>
      <c r="B940" s="1">
        <v>45811.761504629627</v>
      </c>
      <c r="C940" t="s">
        <v>60</v>
      </c>
      <c r="D940" t="s">
        <v>60</v>
      </c>
      <c r="E940" t="s">
        <v>60</v>
      </c>
      <c r="F940" t="s">
        <v>61</v>
      </c>
      <c r="G940" t="s">
        <v>84</v>
      </c>
      <c r="H940" t="s">
        <v>85</v>
      </c>
      <c r="I940" t="s">
        <v>87</v>
      </c>
      <c r="J940" t="s">
        <v>65</v>
      </c>
      <c r="K940" t="s">
        <v>66</v>
      </c>
      <c r="L940">
        <v>15</v>
      </c>
      <c r="M940">
        <v>3</v>
      </c>
      <c r="N940">
        <v>168</v>
      </c>
      <c r="O940">
        <v>8181</v>
      </c>
      <c r="P940" t="s">
        <v>255</v>
      </c>
      <c r="Q940" s="1">
        <v>45786.607562731479</v>
      </c>
      <c r="R940">
        <v>38.826999999999998</v>
      </c>
      <c r="S940">
        <v>17.029</v>
      </c>
      <c r="T940">
        <v>2.2799999999999998</v>
      </c>
      <c r="U940">
        <v>6997</v>
      </c>
      <c r="V940">
        <v>11</v>
      </c>
      <c r="W940">
        <v>3723</v>
      </c>
      <c r="X940">
        <v>1580</v>
      </c>
      <c r="Y940">
        <v>6</v>
      </c>
      <c r="Z940">
        <v>8</v>
      </c>
      <c r="AA940">
        <v>1</v>
      </c>
      <c r="AB940">
        <v>2383</v>
      </c>
      <c r="AC940">
        <v>94</v>
      </c>
      <c r="AD940">
        <v>19.98</v>
      </c>
      <c r="AE940">
        <v>42.836967999999999</v>
      </c>
      <c r="AF940">
        <v>92.9</v>
      </c>
      <c r="AG940">
        <v>2.2000000000000002</v>
      </c>
      <c r="AH940">
        <v>3.4</v>
      </c>
      <c r="AI940">
        <v>1.4</v>
      </c>
      <c r="AJ940">
        <v>0.1</v>
      </c>
      <c r="AK940">
        <v>0</v>
      </c>
      <c r="AL940">
        <v>0</v>
      </c>
      <c r="AM940">
        <v>2</v>
      </c>
      <c r="AN940">
        <v>57.33</v>
      </c>
      <c r="AO940">
        <v>0.157</v>
      </c>
      <c r="AP940">
        <v>53.207999999999998</v>
      </c>
      <c r="AQ940">
        <v>0.38600000000000001</v>
      </c>
      <c r="AR940">
        <v>15.452999999999999</v>
      </c>
      <c r="AS940">
        <v>20.603999999999999</v>
      </c>
      <c r="AT940">
        <v>106.83499999999999</v>
      </c>
      <c r="AU940">
        <v>2.5299999999999998</v>
      </c>
      <c r="AV940">
        <v>3.91</v>
      </c>
      <c r="AW940">
        <v>1.61</v>
      </c>
      <c r="AX940">
        <v>0.115</v>
      </c>
      <c r="AY940">
        <v>0</v>
      </c>
      <c r="AZ940">
        <v>0</v>
      </c>
      <c r="BA940">
        <v>384</v>
      </c>
      <c r="BB940">
        <v>0</v>
      </c>
      <c r="BC940" t="s">
        <v>74</v>
      </c>
      <c r="BD940">
        <v>0</v>
      </c>
      <c r="BE940" t="s">
        <v>68</v>
      </c>
      <c r="BF940" t="s">
        <v>75</v>
      </c>
      <c r="BG940">
        <v>1.1399999999999999</v>
      </c>
      <c r="BH940">
        <v>0</v>
      </c>
      <c r="BI940" s="1">
        <v>45824.287569988424</v>
      </c>
      <c r="BJ940">
        <v>3.7</v>
      </c>
      <c r="BK940">
        <v>0.61619999999999997</v>
      </c>
      <c r="BL940" s="36">
        <f>HLOOKUP($A940,차량별코스!$E$1:$AZ$20,_xlfn.XLOOKUP(탕데이터!$I940,차량별코스!$D$2:$D$20,차량별코스!$A$2:$A$20),0)</f>
        <v>8</v>
      </c>
      <c r="BM940">
        <f t="shared" si="209"/>
        <v>979.81600000000003</v>
      </c>
      <c r="BN940">
        <f t="shared" si="210"/>
        <v>361.55399999999997</v>
      </c>
      <c r="BO940">
        <f>IF(COUNTIFS($BL$2:$BL940,$BL940,$O$2:$O940,$O940,$G$2:$G940,$G940)=1,_xlfn.MAXIFS($BO$2:$BO939,$O$2:$O939,$O940,$G$2:$G939,$G940)+1,_xlfn.MAXIFS($BO$2:$BO939,$O$2:$O939,$O940,$G$2:$G939,$G940))</f>
        <v>3</v>
      </c>
      <c r="BP940">
        <f t="shared" si="211"/>
        <v>2766.2130000000006</v>
      </c>
      <c r="BQ940">
        <f t="shared" si="212"/>
        <v>153.93400000000003</v>
      </c>
      <c r="BR940">
        <f t="shared" si="213"/>
        <v>237.89800000000002</v>
      </c>
      <c r="BS940">
        <f t="shared" si="214"/>
        <v>97.957999999999984</v>
      </c>
      <c r="BT940">
        <f t="shared" si="215"/>
        <v>6.9969999999999999</v>
      </c>
      <c r="BU940">
        <f t="shared" si="216"/>
        <v>0</v>
      </c>
      <c r="BV940">
        <f t="shared" si="217"/>
        <v>0</v>
      </c>
      <c r="BW940">
        <f t="shared" si="218"/>
        <v>3263.0000000000009</v>
      </c>
      <c r="BX940">
        <f t="shared" si="219"/>
        <v>8181</v>
      </c>
      <c r="BY940" t="str">
        <f t="shared" si="220"/>
        <v>직행2</v>
      </c>
      <c r="BZ940">
        <f t="shared" si="221"/>
        <v>8</v>
      </c>
    </row>
    <row r="941" spans="1:78" x14ac:dyDescent="0.3">
      <c r="A941" s="32">
        <f t="shared" si="222"/>
        <v>45811</v>
      </c>
      <c r="B941" s="1">
        <v>45811.859155092592</v>
      </c>
      <c r="C941" t="s">
        <v>60</v>
      </c>
      <c r="D941" t="s">
        <v>60</v>
      </c>
      <c r="E941" t="s">
        <v>60</v>
      </c>
      <c r="F941" t="s">
        <v>61</v>
      </c>
      <c r="G941" t="s">
        <v>84</v>
      </c>
      <c r="H941" t="s">
        <v>85</v>
      </c>
      <c r="I941" t="s">
        <v>87</v>
      </c>
      <c r="J941" t="s">
        <v>65</v>
      </c>
      <c r="K941" t="s">
        <v>66</v>
      </c>
      <c r="L941">
        <v>15</v>
      </c>
      <c r="M941">
        <v>3</v>
      </c>
      <c r="N941">
        <v>168</v>
      </c>
      <c r="O941">
        <v>8181</v>
      </c>
      <c r="P941" t="s">
        <v>255</v>
      </c>
      <c r="Q941" s="1">
        <v>45786.607562731479</v>
      </c>
      <c r="R941">
        <v>39.188000000000002</v>
      </c>
      <c r="S941">
        <v>12.686</v>
      </c>
      <c r="T941">
        <v>3.089</v>
      </c>
      <c r="U941">
        <v>5393</v>
      </c>
      <c r="V941">
        <v>35</v>
      </c>
      <c r="W941">
        <v>2105</v>
      </c>
      <c r="X941">
        <v>1556</v>
      </c>
      <c r="Y941">
        <v>1</v>
      </c>
      <c r="Z941">
        <v>10</v>
      </c>
      <c r="AA941">
        <v>1</v>
      </c>
      <c r="AB941">
        <v>314</v>
      </c>
      <c r="AC941">
        <v>89</v>
      </c>
      <c r="AD941">
        <v>26.16</v>
      </c>
      <c r="AE941">
        <v>43.368219000000003</v>
      </c>
      <c r="AF941">
        <v>93.6</v>
      </c>
      <c r="AG941">
        <v>2</v>
      </c>
      <c r="AH941">
        <v>2.5</v>
      </c>
      <c r="AI941">
        <v>1.8</v>
      </c>
      <c r="AJ941">
        <v>0.1</v>
      </c>
      <c r="AK941">
        <v>0</v>
      </c>
      <c r="AL941">
        <v>0</v>
      </c>
      <c r="AM941">
        <v>2.71</v>
      </c>
      <c r="AN941">
        <v>41.078000000000003</v>
      </c>
      <c r="AO941">
        <v>0.64900000000000002</v>
      </c>
      <c r="AP941">
        <v>39.031999999999996</v>
      </c>
      <c r="AQ941">
        <v>0.38300000000000001</v>
      </c>
      <c r="AR941">
        <v>2.552</v>
      </c>
      <c r="AS941">
        <v>25.518000000000001</v>
      </c>
      <c r="AT941">
        <v>82.68</v>
      </c>
      <c r="AU941">
        <v>1.7669999999999999</v>
      </c>
      <c r="AV941">
        <v>2.2080000000000002</v>
      </c>
      <c r="AW941">
        <v>1.59</v>
      </c>
      <c r="AX941">
        <v>8.7999999999999995E-2</v>
      </c>
      <c r="AY941">
        <v>0</v>
      </c>
      <c r="AZ941">
        <v>0</v>
      </c>
      <c r="BA941">
        <v>385</v>
      </c>
      <c r="BB941">
        <v>0</v>
      </c>
      <c r="BC941" t="s">
        <v>74</v>
      </c>
      <c r="BD941">
        <v>0</v>
      </c>
      <c r="BE941" t="s">
        <v>68</v>
      </c>
      <c r="BF941" t="s">
        <v>75</v>
      </c>
      <c r="BG941">
        <v>1.1399999999999999</v>
      </c>
      <c r="BH941">
        <v>0</v>
      </c>
      <c r="BI941" s="1">
        <v>45824.287569988424</v>
      </c>
      <c r="BJ941">
        <v>3.7</v>
      </c>
      <c r="BK941">
        <v>0.83489999999999998</v>
      </c>
      <c r="BL941" s="36">
        <f>HLOOKUP($A941,차량별코스!$E$1:$AZ$20,_xlfn.XLOOKUP(탕데이터!$I941,차량별코스!$D$2:$D$20,차량별코스!$A$2:$A$20),0)</f>
        <v>8</v>
      </c>
      <c r="BM941">
        <f t="shared" si="209"/>
        <v>979.81600000000003</v>
      </c>
      <c r="BN941">
        <f t="shared" si="210"/>
        <v>361.55399999999997</v>
      </c>
      <c r="BO941">
        <f>IF(COUNTIFS($BL$2:$BL941,$BL941,$O$2:$O941,$O941,$G$2:$G941,$G941)=1,_xlfn.MAXIFS($BO$2:$BO940,$O$2:$O940,$O941,$G$2:$G940,$G941)+1,_xlfn.MAXIFS($BO$2:$BO940,$O$2:$O940,$O941,$G$2:$G940,$G941))</f>
        <v>3</v>
      </c>
      <c r="BP941">
        <f t="shared" si="211"/>
        <v>2907.848</v>
      </c>
      <c r="BQ941">
        <f t="shared" si="212"/>
        <v>107.86</v>
      </c>
      <c r="BR941">
        <f t="shared" si="213"/>
        <v>134.82500000000002</v>
      </c>
      <c r="BS941">
        <f t="shared" si="214"/>
        <v>97.074000000000012</v>
      </c>
      <c r="BT941">
        <f t="shared" si="215"/>
        <v>5.3929999999999998</v>
      </c>
      <c r="BU941">
        <f t="shared" si="216"/>
        <v>0</v>
      </c>
      <c r="BV941">
        <f t="shared" si="217"/>
        <v>0</v>
      </c>
      <c r="BW941">
        <f t="shared" si="218"/>
        <v>3253</v>
      </c>
      <c r="BX941">
        <f t="shared" si="219"/>
        <v>8181</v>
      </c>
      <c r="BY941" t="str">
        <f t="shared" si="220"/>
        <v>직행2</v>
      </c>
      <c r="BZ941">
        <f t="shared" si="221"/>
        <v>8</v>
      </c>
    </row>
    <row r="942" spans="1:78" x14ac:dyDescent="0.3">
      <c r="A942" s="32">
        <f t="shared" si="222"/>
        <v>45812</v>
      </c>
      <c r="B942" s="1">
        <v>45812.27039351852</v>
      </c>
      <c r="C942" t="s">
        <v>60</v>
      </c>
      <c r="D942" t="s">
        <v>60</v>
      </c>
      <c r="E942" t="s">
        <v>60</v>
      </c>
      <c r="F942" t="s">
        <v>61</v>
      </c>
      <c r="G942" t="s">
        <v>84</v>
      </c>
      <c r="H942" t="s">
        <v>85</v>
      </c>
      <c r="I942" t="s">
        <v>87</v>
      </c>
      <c r="J942" t="s">
        <v>65</v>
      </c>
      <c r="K942" t="s">
        <v>66</v>
      </c>
      <c r="L942">
        <v>15</v>
      </c>
      <c r="M942">
        <v>3</v>
      </c>
      <c r="N942">
        <v>168</v>
      </c>
      <c r="O942">
        <v>2982</v>
      </c>
      <c r="P942" t="s">
        <v>256</v>
      </c>
      <c r="Q942" s="1">
        <v>45786.607561689816</v>
      </c>
      <c r="R942">
        <v>38.993000000000002</v>
      </c>
      <c r="S942">
        <v>12.173999999999999</v>
      </c>
      <c r="T942">
        <v>3.2029999999999998</v>
      </c>
      <c r="U942">
        <v>4164</v>
      </c>
      <c r="V942">
        <v>43</v>
      </c>
      <c r="W942">
        <v>1088</v>
      </c>
      <c r="X942">
        <v>1098</v>
      </c>
      <c r="Y942">
        <v>1</v>
      </c>
      <c r="Z942">
        <v>10</v>
      </c>
      <c r="AA942">
        <v>0</v>
      </c>
      <c r="AB942">
        <v>0</v>
      </c>
      <c r="AC942">
        <v>96</v>
      </c>
      <c r="AD942">
        <v>33.71</v>
      </c>
      <c r="AE942">
        <v>46.282491999999998</v>
      </c>
      <c r="AF942">
        <v>93.6</v>
      </c>
      <c r="AG942">
        <v>1.6</v>
      </c>
      <c r="AH942">
        <v>2.4</v>
      </c>
      <c r="AI942">
        <v>1.8</v>
      </c>
      <c r="AJ942">
        <v>0.6</v>
      </c>
      <c r="AK942">
        <v>0</v>
      </c>
      <c r="AL942">
        <v>0</v>
      </c>
      <c r="AM942">
        <v>2.81</v>
      </c>
      <c r="AN942">
        <v>42.423999999999999</v>
      </c>
      <c r="AO942">
        <v>1.0329999999999999</v>
      </c>
      <c r="AP942">
        <v>26.129000000000001</v>
      </c>
      <c r="AQ942">
        <v>0.25600000000000001</v>
      </c>
      <c r="AR942">
        <v>2.5649999999999999</v>
      </c>
      <c r="AS942">
        <v>25.646000000000001</v>
      </c>
      <c r="AT942">
        <v>63.96</v>
      </c>
      <c r="AU942">
        <v>1.093</v>
      </c>
      <c r="AV942">
        <v>1.64</v>
      </c>
      <c r="AW942">
        <v>1.23</v>
      </c>
      <c r="AX942">
        <v>0.41</v>
      </c>
      <c r="AY942">
        <v>0</v>
      </c>
      <c r="AZ942">
        <v>0</v>
      </c>
      <c r="BA942">
        <v>376</v>
      </c>
      <c r="BB942">
        <v>0</v>
      </c>
      <c r="BC942" t="s">
        <v>74</v>
      </c>
      <c r="BD942">
        <v>0</v>
      </c>
      <c r="BE942" t="s">
        <v>68</v>
      </c>
      <c r="BF942" t="s">
        <v>75</v>
      </c>
      <c r="BG942">
        <v>1.1399999999999999</v>
      </c>
      <c r="BH942">
        <v>0</v>
      </c>
      <c r="BI942" s="1">
        <v>45824.287569988424</v>
      </c>
      <c r="BJ942">
        <v>3.7</v>
      </c>
      <c r="BK942">
        <v>0.86570000000000003</v>
      </c>
      <c r="BL942" s="36">
        <f>HLOOKUP($A942,차량별코스!$E$1:$AZ$20,_xlfn.XLOOKUP(탕데이터!$I942,차량별코스!$D$2:$D$20,차량별코스!$A$2:$A$20),0)</f>
        <v>1</v>
      </c>
      <c r="BM942">
        <f t="shared" si="209"/>
        <v>2661.9029999999998</v>
      </c>
      <c r="BN942">
        <f t="shared" si="210"/>
        <v>309.20999999999998</v>
      </c>
      <c r="BO942">
        <f>IF(COUNTIFS($BL$2:$BL942,$BL942,$O$2:$O942,$O942,$G$2:$G942,$G942)=1,_xlfn.MAXIFS($BO$2:$BO941,$O$2:$O941,$O942,$G$2:$G941,$G942)+1,_xlfn.MAXIFS($BO$2:$BO941,$O$2:$O941,$O942,$G$2:$G941,$G942))</f>
        <v>1</v>
      </c>
      <c r="BP942">
        <f t="shared" si="211"/>
        <v>2766.5039999999999</v>
      </c>
      <c r="BQ942">
        <f t="shared" si="212"/>
        <v>66.623999999999995</v>
      </c>
      <c r="BR942">
        <f t="shared" si="213"/>
        <v>99.936000000000007</v>
      </c>
      <c r="BS942">
        <f t="shared" si="214"/>
        <v>74.952000000000012</v>
      </c>
      <c r="BT942">
        <f t="shared" si="215"/>
        <v>24.984000000000002</v>
      </c>
      <c r="BU942">
        <f t="shared" si="216"/>
        <v>0</v>
      </c>
      <c r="BV942">
        <f t="shared" si="217"/>
        <v>0</v>
      </c>
      <c r="BW942">
        <f t="shared" si="218"/>
        <v>3033</v>
      </c>
      <c r="BX942">
        <f t="shared" si="219"/>
        <v>2982</v>
      </c>
      <c r="BY942" t="str">
        <f t="shared" si="220"/>
        <v>직행2</v>
      </c>
      <c r="BZ942">
        <f t="shared" si="221"/>
        <v>1</v>
      </c>
    </row>
    <row r="943" spans="1:78" x14ac:dyDescent="0.3">
      <c r="A943" s="32">
        <f t="shared" si="222"/>
        <v>45812</v>
      </c>
      <c r="B943" s="1">
        <v>45812.386261574073</v>
      </c>
      <c r="C943" t="s">
        <v>60</v>
      </c>
      <c r="D943" t="s">
        <v>60</v>
      </c>
      <c r="E943" t="s">
        <v>60</v>
      </c>
      <c r="F943" t="s">
        <v>61</v>
      </c>
      <c r="G943" t="s">
        <v>84</v>
      </c>
      <c r="H943" t="s">
        <v>85</v>
      </c>
      <c r="I943" t="s">
        <v>87</v>
      </c>
      <c r="J943" t="s">
        <v>65</v>
      </c>
      <c r="K943" t="s">
        <v>66</v>
      </c>
      <c r="L943">
        <v>15</v>
      </c>
      <c r="M943">
        <v>3</v>
      </c>
      <c r="N943">
        <v>168</v>
      </c>
      <c r="O943">
        <v>2982</v>
      </c>
      <c r="P943" t="s">
        <v>256</v>
      </c>
      <c r="Q943" s="1">
        <v>45786.607561689816</v>
      </c>
      <c r="R943">
        <v>65.67</v>
      </c>
      <c r="S943">
        <v>22.675999999999998</v>
      </c>
      <c r="T943">
        <v>2.8959999999999999</v>
      </c>
      <c r="U943">
        <v>6986</v>
      </c>
      <c r="V943">
        <v>218</v>
      </c>
      <c r="W943">
        <v>1806</v>
      </c>
      <c r="X943">
        <v>2068</v>
      </c>
      <c r="Y943">
        <v>0</v>
      </c>
      <c r="Z943">
        <v>15</v>
      </c>
      <c r="AA943">
        <v>1</v>
      </c>
      <c r="AB943">
        <v>6</v>
      </c>
      <c r="AC943">
        <v>104</v>
      </c>
      <c r="AD943">
        <v>33.840000000000003</v>
      </c>
      <c r="AE943">
        <v>47.644475</v>
      </c>
      <c r="AF943">
        <v>92.3</v>
      </c>
      <c r="AG943">
        <v>2.1</v>
      </c>
      <c r="AH943">
        <v>2.8</v>
      </c>
      <c r="AI943">
        <v>1.8</v>
      </c>
      <c r="AJ943">
        <v>0.9</v>
      </c>
      <c r="AK943">
        <v>0</v>
      </c>
      <c r="AL943">
        <v>0</v>
      </c>
      <c r="AM943">
        <v>2.54</v>
      </c>
      <c r="AN943">
        <v>49.316000000000003</v>
      </c>
      <c r="AO943">
        <v>3.12</v>
      </c>
      <c r="AP943">
        <v>25.852</v>
      </c>
      <c r="AQ943">
        <v>0.30499999999999999</v>
      </c>
      <c r="AR943">
        <v>0</v>
      </c>
      <c r="AS943">
        <v>22.841000000000001</v>
      </c>
      <c r="AT943">
        <v>106.145</v>
      </c>
      <c r="AU943">
        <v>2.415</v>
      </c>
      <c r="AV943">
        <v>3.22</v>
      </c>
      <c r="AW943">
        <v>2.0699999999999998</v>
      </c>
      <c r="AX943">
        <v>1.0349999999999999</v>
      </c>
      <c r="AY943">
        <v>0</v>
      </c>
      <c r="AZ943">
        <v>0</v>
      </c>
      <c r="BA943">
        <v>648</v>
      </c>
      <c r="BB943">
        <v>0</v>
      </c>
      <c r="BC943" t="s">
        <v>74</v>
      </c>
      <c r="BD943">
        <v>0</v>
      </c>
      <c r="BE943" t="s">
        <v>68</v>
      </c>
      <c r="BF943" t="s">
        <v>75</v>
      </c>
      <c r="BG943">
        <v>1.1399999999999999</v>
      </c>
      <c r="BH943">
        <v>0</v>
      </c>
      <c r="BI943" s="1">
        <v>45824.287569988424</v>
      </c>
      <c r="BJ943">
        <v>3.7</v>
      </c>
      <c r="BK943">
        <v>0.78269999999999995</v>
      </c>
      <c r="BL943" s="36">
        <f>HLOOKUP($A943,차량별코스!$E$1:$AZ$20,_xlfn.XLOOKUP(탕데이터!$I943,차량별코스!$D$2:$D$20,차량별코스!$A$2:$A$20),0)</f>
        <v>1</v>
      </c>
      <c r="BM943">
        <f t="shared" si="209"/>
        <v>2661.9029999999998</v>
      </c>
      <c r="BN943">
        <f t="shared" si="210"/>
        <v>309.20999999999998</v>
      </c>
      <c r="BO943">
        <f>IF(COUNTIFS($BL$2:$BL943,$BL943,$O$2:$O943,$O943,$G$2:$G943,$G943)=1,_xlfn.MAXIFS($BO$2:$BO942,$O$2:$O942,$O943,$G$2:$G942,$G943)+1,_xlfn.MAXIFS($BO$2:$BO942,$O$2:$O942,$O943,$G$2:$G942,$G943))</f>
        <v>1</v>
      </c>
      <c r="BP943">
        <f t="shared" si="211"/>
        <v>4424.0779999999995</v>
      </c>
      <c r="BQ943">
        <f t="shared" si="212"/>
        <v>146.70600000000002</v>
      </c>
      <c r="BR943">
        <f t="shared" si="213"/>
        <v>195.60799999999998</v>
      </c>
      <c r="BS943">
        <f t="shared" si="214"/>
        <v>125.74800000000002</v>
      </c>
      <c r="BT943">
        <f t="shared" si="215"/>
        <v>62.874000000000009</v>
      </c>
      <c r="BU943">
        <f t="shared" si="216"/>
        <v>0</v>
      </c>
      <c r="BV943">
        <f t="shared" si="217"/>
        <v>0</v>
      </c>
      <c r="BW943">
        <f t="shared" si="218"/>
        <v>4955.0139999999992</v>
      </c>
      <c r="BX943">
        <f t="shared" si="219"/>
        <v>2982</v>
      </c>
      <c r="BY943" t="str">
        <f t="shared" si="220"/>
        <v>직행2</v>
      </c>
      <c r="BZ943">
        <f t="shared" si="221"/>
        <v>1</v>
      </c>
    </row>
    <row r="944" spans="1:78" x14ac:dyDescent="0.3">
      <c r="A944" s="32">
        <f t="shared" si="222"/>
        <v>45812</v>
      </c>
      <c r="B944" s="1">
        <v>45812.509189814817</v>
      </c>
      <c r="C944" t="s">
        <v>60</v>
      </c>
      <c r="D944" t="s">
        <v>60</v>
      </c>
      <c r="E944" t="s">
        <v>60</v>
      </c>
      <c r="F944" t="s">
        <v>61</v>
      </c>
      <c r="G944" t="s">
        <v>84</v>
      </c>
      <c r="H944" t="s">
        <v>85</v>
      </c>
      <c r="I944" t="s">
        <v>87</v>
      </c>
      <c r="J944" t="s">
        <v>65</v>
      </c>
      <c r="K944" t="s">
        <v>66</v>
      </c>
      <c r="L944">
        <v>15</v>
      </c>
      <c r="M944">
        <v>3</v>
      </c>
      <c r="N944">
        <v>168</v>
      </c>
      <c r="O944">
        <v>2982</v>
      </c>
      <c r="P944" t="s">
        <v>256</v>
      </c>
      <c r="Q944" s="1">
        <v>45786.607561689816</v>
      </c>
      <c r="R944">
        <v>60.031999999999996</v>
      </c>
      <c r="S944">
        <v>24.042000000000002</v>
      </c>
      <c r="T944">
        <v>2.4969999999999999</v>
      </c>
      <c r="U944">
        <v>8208</v>
      </c>
      <c r="V944">
        <v>59</v>
      </c>
      <c r="W944">
        <v>3808</v>
      </c>
      <c r="X944">
        <v>1771</v>
      </c>
      <c r="Y944">
        <v>1</v>
      </c>
      <c r="Z944">
        <v>1</v>
      </c>
      <c r="AA944">
        <v>3</v>
      </c>
      <c r="AB944">
        <v>1678</v>
      </c>
      <c r="AC944">
        <v>103</v>
      </c>
      <c r="AD944">
        <v>26.33</v>
      </c>
      <c r="AE944">
        <v>49.784588999999997</v>
      </c>
      <c r="AF944">
        <v>41.8</v>
      </c>
      <c r="AG944">
        <v>14.9</v>
      </c>
      <c r="AH944">
        <v>15.8</v>
      </c>
      <c r="AI944">
        <v>16.899999999999999</v>
      </c>
      <c r="AJ944">
        <v>10.5</v>
      </c>
      <c r="AK944">
        <v>0.1</v>
      </c>
      <c r="AL944">
        <v>0</v>
      </c>
      <c r="AM944">
        <v>2.19</v>
      </c>
      <c r="AN944">
        <v>61.069000000000003</v>
      </c>
      <c r="AO944">
        <v>0.71899999999999997</v>
      </c>
      <c r="AP944">
        <v>46.393999999999998</v>
      </c>
      <c r="AQ944">
        <v>0.28299999999999997</v>
      </c>
      <c r="AR944">
        <v>1.6659999999999999</v>
      </c>
      <c r="AS944">
        <v>1.6659999999999999</v>
      </c>
      <c r="AT944">
        <v>57.127000000000002</v>
      </c>
      <c r="AU944">
        <v>20.363</v>
      </c>
      <c r="AV944">
        <v>21.593</v>
      </c>
      <c r="AW944">
        <v>23.097000000000001</v>
      </c>
      <c r="AX944">
        <v>14.35</v>
      </c>
      <c r="AY944">
        <v>0.13700000000000001</v>
      </c>
      <c r="AZ944">
        <v>0</v>
      </c>
      <c r="BA944">
        <v>596</v>
      </c>
      <c r="BB944">
        <v>0</v>
      </c>
      <c r="BC944" t="s">
        <v>74</v>
      </c>
      <c r="BD944">
        <v>0</v>
      </c>
      <c r="BE944" t="s">
        <v>68</v>
      </c>
      <c r="BF944" t="s">
        <v>75</v>
      </c>
      <c r="BG944">
        <v>1.1399999999999999</v>
      </c>
      <c r="BH944">
        <v>0</v>
      </c>
      <c r="BI944" s="1">
        <v>45824.287569988424</v>
      </c>
      <c r="BJ944">
        <v>3.7</v>
      </c>
      <c r="BK944">
        <v>0.67490000000000006</v>
      </c>
      <c r="BL944" s="36">
        <f>HLOOKUP($A944,차량별코스!$E$1:$AZ$20,_xlfn.XLOOKUP(탕데이터!$I944,차량별코스!$D$2:$D$20,차량별코스!$A$2:$A$20),0)</f>
        <v>1</v>
      </c>
      <c r="BM944">
        <f t="shared" si="209"/>
        <v>2661.9029999999998</v>
      </c>
      <c r="BN944">
        <f t="shared" si="210"/>
        <v>309.20999999999998</v>
      </c>
      <c r="BO944">
        <f>IF(COUNTIFS($BL$2:$BL944,$BL944,$O$2:$O944,$O944,$G$2:$G944,$G944)=1,_xlfn.MAXIFS($BO$2:$BO943,$O$2:$O943,$O944,$G$2:$G943,$G944)+1,_xlfn.MAXIFS($BO$2:$BO943,$O$2:$O943,$O944,$G$2:$G943,$G944))</f>
        <v>1</v>
      </c>
      <c r="BP944">
        <f t="shared" si="211"/>
        <v>-436.05600000000004</v>
      </c>
      <c r="BQ944">
        <f t="shared" si="212"/>
        <v>1222.992</v>
      </c>
      <c r="BR944">
        <f t="shared" si="213"/>
        <v>1296.864</v>
      </c>
      <c r="BS944">
        <f t="shared" si="214"/>
        <v>1387.1519999999998</v>
      </c>
      <c r="BT944">
        <f t="shared" si="215"/>
        <v>861.83999999999992</v>
      </c>
      <c r="BU944">
        <f t="shared" si="216"/>
        <v>8.2080000000000002</v>
      </c>
      <c r="BV944">
        <f t="shared" si="217"/>
        <v>0</v>
      </c>
      <c r="BW944">
        <f t="shared" si="218"/>
        <v>4341</v>
      </c>
      <c r="BX944">
        <f t="shared" si="219"/>
        <v>2982</v>
      </c>
      <c r="BY944" t="str">
        <f t="shared" si="220"/>
        <v>직행2</v>
      </c>
      <c r="BZ944">
        <f t="shared" si="221"/>
        <v>1</v>
      </c>
    </row>
    <row r="945" spans="1:78" x14ac:dyDescent="0.3">
      <c r="A945" s="32">
        <f t="shared" si="222"/>
        <v>45812</v>
      </c>
      <c r="B945" s="1">
        <v>45812.708912037036</v>
      </c>
      <c r="C945" t="s">
        <v>60</v>
      </c>
      <c r="D945" t="s">
        <v>60</v>
      </c>
      <c r="E945" t="s">
        <v>60</v>
      </c>
      <c r="F945" t="s">
        <v>61</v>
      </c>
      <c r="G945" t="s">
        <v>84</v>
      </c>
      <c r="H945" t="s">
        <v>85</v>
      </c>
      <c r="I945" t="s">
        <v>87</v>
      </c>
      <c r="J945" t="s">
        <v>65</v>
      </c>
      <c r="K945" t="s">
        <v>66</v>
      </c>
      <c r="L945">
        <v>15</v>
      </c>
      <c r="M945">
        <v>3</v>
      </c>
      <c r="N945">
        <v>168</v>
      </c>
      <c r="O945">
        <v>2982</v>
      </c>
      <c r="P945" t="s">
        <v>256</v>
      </c>
      <c r="Q945" s="1">
        <v>45786.607561689816</v>
      </c>
      <c r="R945">
        <v>101.31100000000001</v>
      </c>
      <c r="S945">
        <v>31.405000000000001</v>
      </c>
      <c r="T945">
        <v>3.226</v>
      </c>
      <c r="U945">
        <v>10169</v>
      </c>
      <c r="V945">
        <v>44</v>
      </c>
      <c r="W945">
        <v>2526</v>
      </c>
      <c r="X945">
        <v>3504</v>
      </c>
      <c r="Y945">
        <v>4</v>
      </c>
      <c r="Z945">
        <v>12</v>
      </c>
      <c r="AA945">
        <v>1</v>
      </c>
      <c r="AB945">
        <v>182</v>
      </c>
      <c r="AC945">
        <v>106</v>
      </c>
      <c r="AD945">
        <v>35.869999999999997</v>
      </c>
      <c r="AE945">
        <v>47.995721000000003</v>
      </c>
      <c r="AF945">
        <v>79.5</v>
      </c>
      <c r="AG945">
        <v>5.7</v>
      </c>
      <c r="AH945">
        <v>6.6</v>
      </c>
      <c r="AI945">
        <v>6.6</v>
      </c>
      <c r="AJ945">
        <v>1.7</v>
      </c>
      <c r="AK945">
        <v>0</v>
      </c>
      <c r="AL945">
        <v>0</v>
      </c>
      <c r="AM945">
        <v>2.83</v>
      </c>
      <c r="AN945">
        <v>43.851999999999997</v>
      </c>
      <c r="AO945">
        <v>0.433</v>
      </c>
      <c r="AP945">
        <v>24.84</v>
      </c>
      <c r="AQ945">
        <v>0.34499999999999997</v>
      </c>
      <c r="AR945">
        <v>3.948</v>
      </c>
      <c r="AS945">
        <v>11.845000000000001</v>
      </c>
      <c r="AT945">
        <v>133.82499999999999</v>
      </c>
      <c r="AU945">
        <v>9.5950000000000006</v>
      </c>
      <c r="AV945">
        <v>11.11</v>
      </c>
      <c r="AW945">
        <v>11.11</v>
      </c>
      <c r="AX945">
        <v>2.8620000000000001</v>
      </c>
      <c r="AY945">
        <v>0</v>
      </c>
      <c r="AZ945">
        <v>0</v>
      </c>
      <c r="BA945">
        <v>1007</v>
      </c>
      <c r="BB945">
        <v>0</v>
      </c>
      <c r="BC945" t="s">
        <v>74</v>
      </c>
      <c r="BD945">
        <v>0</v>
      </c>
      <c r="BE945" t="s">
        <v>68</v>
      </c>
      <c r="BF945" t="s">
        <v>75</v>
      </c>
      <c r="BG945">
        <v>1.1399999999999999</v>
      </c>
      <c r="BH945">
        <v>0</v>
      </c>
      <c r="BI945" s="1">
        <v>45824.287569988424</v>
      </c>
      <c r="BJ945">
        <v>3.7</v>
      </c>
      <c r="BK945">
        <v>0.87190000000000001</v>
      </c>
      <c r="BL945" s="36">
        <f>HLOOKUP($A945,차량별코스!$E$1:$AZ$20,_xlfn.XLOOKUP(탕데이터!$I945,차량별코스!$D$2:$D$20,차량별코스!$A$2:$A$20),0)</f>
        <v>1</v>
      </c>
      <c r="BM945">
        <f t="shared" si="209"/>
        <v>2661.9029999999998</v>
      </c>
      <c r="BN945">
        <f t="shared" si="210"/>
        <v>309.20999999999998</v>
      </c>
      <c r="BO945">
        <f>IF(COUNTIFS($BL$2:$BL945,$BL945,$O$2:$O945,$O945,$G$2:$G945,$G945)=1,_xlfn.MAXIFS($BO$2:$BO944,$O$2:$O944,$O945,$G$2:$G944,$G945)+1,_xlfn.MAXIFS($BO$2:$BO944,$O$2:$O944,$O945,$G$2:$G944,$G945))</f>
        <v>1</v>
      </c>
      <c r="BP945">
        <f t="shared" si="211"/>
        <v>5514.3550000000005</v>
      </c>
      <c r="BQ945">
        <f t="shared" si="212"/>
        <v>579.63300000000004</v>
      </c>
      <c r="BR945">
        <f t="shared" si="213"/>
        <v>671.154</v>
      </c>
      <c r="BS945">
        <f t="shared" si="214"/>
        <v>671.154</v>
      </c>
      <c r="BT945">
        <f t="shared" si="215"/>
        <v>172.87300000000002</v>
      </c>
      <c r="BU945">
        <f t="shared" si="216"/>
        <v>0</v>
      </c>
      <c r="BV945">
        <f t="shared" si="217"/>
        <v>0</v>
      </c>
      <c r="BW945">
        <f t="shared" si="218"/>
        <v>7609.1689999999999</v>
      </c>
      <c r="BX945">
        <f t="shared" si="219"/>
        <v>2982</v>
      </c>
      <c r="BY945" t="str">
        <f t="shared" si="220"/>
        <v>직행2</v>
      </c>
      <c r="BZ945">
        <f t="shared" si="221"/>
        <v>1</v>
      </c>
    </row>
    <row r="946" spans="1:78" x14ac:dyDescent="0.3">
      <c r="A946" s="32">
        <f t="shared" si="222"/>
        <v>45813</v>
      </c>
      <c r="B946" s="1">
        <v>45813.2887962963</v>
      </c>
      <c r="C946" t="s">
        <v>60</v>
      </c>
      <c r="D946" t="s">
        <v>60</v>
      </c>
      <c r="E946" t="s">
        <v>60</v>
      </c>
      <c r="F946" t="s">
        <v>61</v>
      </c>
      <c r="G946" t="s">
        <v>84</v>
      </c>
      <c r="H946" t="s">
        <v>85</v>
      </c>
      <c r="I946" t="s">
        <v>87</v>
      </c>
      <c r="J946" t="s">
        <v>65</v>
      </c>
      <c r="K946" t="s">
        <v>66</v>
      </c>
      <c r="L946">
        <v>15</v>
      </c>
      <c r="M946">
        <v>3</v>
      </c>
      <c r="N946">
        <v>168</v>
      </c>
      <c r="O946">
        <v>2982</v>
      </c>
      <c r="P946" t="s">
        <v>256</v>
      </c>
      <c r="Q946" s="1">
        <v>45786.607561689816</v>
      </c>
      <c r="R946">
        <v>100.822</v>
      </c>
      <c r="S946">
        <v>31.815000000000001</v>
      </c>
      <c r="T946">
        <v>3.169</v>
      </c>
      <c r="U946">
        <v>9320</v>
      </c>
      <c r="V946">
        <v>243</v>
      </c>
      <c r="W946">
        <v>2175</v>
      </c>
      <c r="X946">
        <v>3563</v>
      </c>
      <c r="Y946">
        <v>3</v>
      </c>
      <c r="Z946">
        <v>6</v>
      </c>
      <c r="AA946">
        <v>1</v>
      </c>
      <c r="AB946">
        <v>24</v>
      </c>
      <c r="AC946">
        <v>100</v>
      </c>
      <c r="AD946">
        <v>38.94</v>
      </c>
      <c r="AE946">
        <v>52.587544999999999</v>
      </c>
      <c r="AF946">
        <v>84.8</v>
      </c>
      <c r="AG946">
        <v>3.3</v>
      </c>
      <c r="AH946">
        <v>5</v>
      </c>
      <c r="AI946">
        <v>4.7</v>
      </c>
      <c r="AJ946">
        <v>2.2000000000000002</v>
      </c>
      <c r="AK946">
        <v>0</v>
      </c>
      <c r="AL946">
        <v>0</v>
      </c>
      <c r="AM946">
        <v>2.78</v>
      </c>
      <c r="AN946">
        <v>49.713999999999999</v>
      </c>
      <c r="AO946">
        <v>2.6070000000000002</v>
      </c>
      <c r="AP946">
        <v>23.337</v>
      </c>
      <c r="AQ946">
        <v>0.34699999999999998</v>
      </c>
      <c r="AR946">
        <v>2.976</v>
      </c>
      <c r="AS946">
        <v>5.9509999999999996</v>
      </c>
      <c r="AT946">
        <v>131.44</v>
      </c>
      <c r="AU946">
        <v>5.1150000000000002</v>
      </c>
      <c r="AV946">
        <v>7.75</v>
      </c>
      <c r="AW946">
        <v>7.2850000000000001</v>
      </c>
      <c r="AX946">
        <v>3.41</v>
      </c>
      <c r="AY946">
        <v>0</v>
      </c>
      <c r="AZ946">
        <v>0</v>
      </c>
      <c r="BA946">
        <v>1005</v>
      </c>
      <c r="BB946">
        <v>0</v>
      </c>
      <c r="BC946" t="s">
        <v>74</v>
      </c>
      <c r="BD946">
        <v>0</v>
      </c>
      <c r="BE946" t="s">
        <v>68</v>
      </c>
      <c r="BF946" t="s">
        <v>75</v>
      </c>
      <c r="BG946">
        <v>1.1399999999999999</v>
      </c>
      <c r="BH946">
        <v>0</v>
      </c>
      <c r="BI946" s="1">
        <v>45824.287569988424</v>
      </c>
      <c r="BJ946">
        <v>3.7</v>
      </c>
      <c r="BK946">
        <v>0.85650000000000004</v>
      </c>
      <c r="BL946" s="36">
        <f>HLOOKUP($A946,차량별코스!$E$1:$AZ$20,_xlfn.XLOOKUP(탕데이터!$I946,차량별코스!$D$2:$D$20,차량별코스!$A$2:$A$20),0)</f>
        <v>2</v>
      </c>
      <c r="BM946">
        <f t="shared" si="209"/>
        <v>2661.9029999999998</v>
      </c>
      <c r="BN946">
        <f t="shared" si="210"/>
        <v>290.52199999999999</v>
      </c>
      <c r="BO946">
        <f>IF(COUNTIFS($BL$2:$BL946,$BL946,$O$2:$O946,$O946,$G$2:$G946,$G946)=1,_xlfn.MAXIFS($BO$2:$BO945,$O$2:$O945,$O946,$G$2:$G945,$G946)+1,_xlfn.MAXIFS($BO$2:$BO945,$O$2:$O945,$O946,$G$2:$G945,$G946))</f>
        <v>2</v>
      </c>
      <c r="BP946">
        <f t="shared" si="211"/>
        <v>5485.36</v>
      </c>
      <c r="BQ946">
        <f t="shared" si="212"/>
        <v>307.56</v>
      </c>
      <c r="BR946">
        <f t="shared" si="213"/>
        <v>466</v>
      </c>
      <c r="BS946">
        <f t="shared" si="214"/>
        <v>438.04</v>
      </c>
      <c r="BT946">
        <f t="shared" si="215"/>
        <v>205.04000000000002</v>
      </c>
      <c r="BU946">
        <f t="shared" si="216"/>
        <v>0</v>
      </c>
      <c r="BV946">
        <f t="shared" si="217"/>
        <v>0</v>
      </c>
      <c r="BW946">
        <f t="shared" si="218"/>
        <v>6902</v>
      </c>
      <c r="BX946">
        <f t="shared" si="219"/>
        <v>2982</v>
      </c>
      <c r="BY946" t="str">
        <f t="shared" si="220"/>
        <v>직행2</v>
      </c>
      <c r="BZ946">
        <f t="shared" si="221"/>
        <v>2</v>
      </c>
    </row>
    <row r="947" spans="1:78" x14ac:dyDescent="0.3">
      <c r="A947" s="32">
        <f t="shared" si="222"/>
        <v>45813</v>
      </c>
      <c r="B947" s="1">
        <v>45813.480254629627</v>
      </c>
      <c r="C947" t="s">
        <v>60</v>
      </c>
      <c r="D947" t="s">
        <v>60</v>
      </c>
      <c r="E947" t="s">
        <v>60</v>
      </c>
      <c r="F947" t="s">
        <v>61</v>
      </c>
      <c r="G947" t="s">
        <v>84</v>
      </c>
      <c r="H947" t="s">
        <v>85</v>
      </c>
      <c r="I947" t="s">
        <v>87</v>
      </c>
      <c r="J947" t="s">
        <v>65</v>
      </c>
      <c r="K947" t="s">
        <v>66</v>
      </c>
      <c r="L947">
        <v>15</v>
      </c>
      <c r="M947">
        <v>3</v>
      </c>
      <c r="N947">
        <v>168</v>
      </c>
      <c r="O947">
        <v>2982</v>
      </c>
      <c r="P947" t="s">
        <v>256</v>
      </c>
      <c r="Q947" s="1">
        <v>45786.607561689816</v>
      </c>
      <c r="R947">
        <v>66.064999999999998</v>
      </c>
      <c r="S947">
        <v>23.369</v>
      </c>
      <c r="T947">
        <v>2.827</v>
      </c>
      <c r="U947">
        <v>7369</v>
      </c>
      <c r="V947">
        <v>19</v>
      </c>
      <c r="W947">
        <v>2165</v>
      </c>
      <c r="X947">
        <v>2199</v>
      </c>
      <c r="Y947">
        <v>1</v>
      </c>
      <c r="Z947">
        <v>3</v>
      </c>
      <c r="AA947">
        <v>1</v>
      </c>
      <c r="AB947">
        <v>146</v>
      </c>
      <c r="AC947">
        <v>107</v>
      </c>
      <c r="AD947">
        <v>32.270000000000003</v>
      </c>
      <c r="AE947">
        <v>45.869584000000003</v>
      </c>
      <c r="AF947">
        <v>92.4</v>
      </c>
      <c r="AG947">
        <v>2.2000000000000002</v>
      </c>
      <c r="AH947">
        <v>3</v>
      </c>
      <c r="AI947">
        <v>1.8</v>
      </c>
      <c r="AJ947">
        <v>0.6</v>
      </c>
      <c r="AK947">
        <v>0.1</v>
      </c>
      <c r="AL947">
        <v>0</v>
      </c>
      <c r="AM947">
        <v>2.48</v>
      </c>
      <c r="AN947">
        <v>48.427</v>
      </c>
      <c r="AO947">
        <v>0.25800000000000001</v>
      </c>
      <c r="AP947">
        <v>29.38</v>
      </c>
      <c r="AQ947">
        <v>0.318</v>
      </c>
      <c r="AR947">
        <v>1.514</v>
      </c>
      <c r="AS947">
        <v>4.5410000000000004</v>
      </c>
      <c r="AT947">
        <v>112.42</v>
      </c>
      <c r="AU947">
        <v>2.677</v>
      </c>
      <c r="AV947">
        <v>3.65</v>
      </c>
      <c r="AW947">
        <v>2.19</v>
      </c>
      <c r="AX947">
        <v>0.73</v>
      </c>
      <c r="AY947">
        <v>0.122</v>
      </c>
      <c r="AZ947">
        <v>0</v>
      </c>
      <c r="BA947">
        <v>653</v>
      </c>
      <c r="BB947">
        <v>0</v>
      </c>
      <c r="BC947" t="s">
        <v>74</v>
      </c>
      <c r="BD947">
        <v>0</v>
      </c>
      <c r="BE947" t="s">
        <v>68</v>
      </c>
      <c r="BF947" t="s">
        <v>75</v>
      </c>
      <c r="BG947">
        <v>1.1399999999999999</v>
      </c>
      <c r="BH947">
        <v>0</v>
      </c>
      <c r="BI947" s="1">
        <v>45824.287569988424</v>
      </c>
      <c r="BJ947">
        <v>3.7</v>
      </c>
      <c r="BK947">
        <v>0.7641</v>
      </c>
      <c r="BL947" s="36">
        <f>HLOOKUP($A947,차량별코스!$E$1:$AZ$20,_xlfn.XLOOKUP(탕데이터!$I947,차량별코스!$D$2:$D$20,차량별코스!$A$2:$A$20),0)</f>
        <v>2</v>
      </c>
      <c r="BM947">
        <f t="shared" si="209"/>
        <v>2661.9029999999998</v>
      </c>
      <c r="BN947">
        <f t="shared" si="210"/>
        <v>290.52199999999999</v>
      </c>
      <c r="BO947">
        <f>IF(COUNTIFS($BL$2:$BL947,$BL947,$O$2:$O947,$O947,$G$2:$G947,$G947)=1,_xlfn.MAXIFS($BO$2:$BO946,$O$2:$O946,$O947,$G$2:$G946,$G947)+1,_xlfn.MAXIFS($BO$2:$BO946,$O$2:$O946,$O947,$G$2:$G946,$G947))</f>
        <v>2</v>
      </c>
      <c r="BP947">
        <f t="shared" si="211"/>
        <v>4624.9560000000001</v>
      </c>
      <c r="BQ947">
        <f t="shared" si="212"/>
        <v>162.11800000000002</v>
      </c>
      <c r="BR947">
        <f t="shared" si="213"/>
        <v>221.07</v>
      </c>
      <c r="BS947">
        <f t="shared" si="214"/>
        <v>132.64200000000002</v>
      </c>
      <c r="BT947">
        <f t="shared" si="215"/>
        <v>44.213999999999999</v>
      </c>
      <c r="BU947">
        <f t="shared" si="216"/>
        <v>7.3689999999999998</v>
      </c>
      <c r="BV947">
        <f t="shared" si="217"/>
        <v>0</v>
      </c>
      <c r="BW947">
        <f t="shared" si="218"/>
        <v>5192.3689999999997</v>
      </c>
      <c r="BX947">
        <f t="shared" si="219"/>
        <v>2982</v>
      </c>
      <c r="BY947" t="str">
        <f t="shared" si="220"/>
        <v>직행2</v>
      </c>
      <c r="BZ947">
        <f t="shared" si="221"/>
        <v>2</v>
      </c>
    </row>
    <row r="948" spans="1:78" x14ac:dyDescent="0.3">
      <c r="A948" s="32">
        <f t="shared" si="222"/>
        <v>45813</v>
      </c>
      <c r="B948" s="1">
        <v>45813.606215277781</v>
      </c>
      <c r="C948" t="s">
        <v>60</v>
      </c>
      <c r="D948" t="s">
        <v>60</v>
      </c>
      <c r="E948" t="s">
        <v>60</v>
      </c>
      <c r="F948" t="s">
        <v>61</v>
      </c>
      <c r="G948" t="s">
        <v>84</v>
      </c>
      <c r="H948" t="s">
        <v>85</v>
      </c>
      <c r="I948" t="s">
        <v>87</v>
      </c>
      <c r="J948" t="s">
        <v>65</v>
      </c>
      <c r="K948" t="s">
        <v>66</v>
      </c>
      <c r="L948">
        <v>15</v>
      </c>
      <c r="M948">
        <v>3</v>
      </c>
      <c r="N948">
        <v>168</v>
      </c>
      <c r="O948">
        <v>2982</v>
      </c>
      <c r="P948" t="s">
        <v>256</v>
      </c>
      <c r="Q948" s="1">
        <v>45786.607561689816</v>
      </c>
      <c r="R948">
        <v>60.088000000000001</v>
      </c>
      <c r="S948">
        <v>26.091000000000001</v>
      </c>
      <c r="T948">
        <v>2.3029999999999999</v>
      </c>
      <c r="U948">
        <v>8902</v>
      </c>
      <c r="V948">
        <v>144</v>
      </c>
      <c r="W948">
        <v>4001</v>
      </c>
      <c r="X948">
        <v>1880</v>
      </c>
      <c r="Y948">
        <v>2</v>
      </c>
      <c r="Z948">
        <v>2</v>
      </c>
      <c r="AA948">
        <v>2</v>
      </c>
      <c r="AB948">
        <v>1985</v>
      </c>
      <c r="AC948">
        <v>107</v>
      </c>
      <c r="AD948">
        <v>24.3</v>
      </c>
      <c r="AE948">
        <v>45.473360999999997</v>
      </c>
      <c r="AF948">
        <v>91.4</v>
      </c>
      <c r="AG948">
        <v>2.8</v>
      </c>
      <c r="AH948">
        <v>2.6</v>
      </c>
      <c r="AI948">
        <v>2.1</v>
      </c>
      <c r="AJ948">
        <v>1.1000000000000001</v>
      </c>
      <c r="AK948">
        <v>0</v>
      </c>
      <c r="AL948">
        <v>0</v>
      </c>
      <c r="AM948">
        <v>2.02</v>
      </c>
      <c r="AN948">
        <v>60.368000000000002</v>
      </c>
      <c r="AO948">
        <v>1.6180000000000001</v>
      </c>
      <c r="AP948">
        <v>44.945</v>
      </c>
      <c r="AQ948">
        <v>0.3</v>
      </c>
      <c r="AR948">
        <v>3.3279999999999998</v>
      </c>
      <c r="AS948">
        <v>3.3279999999999998</v>
      </c>
      <c r="AT948">
        <v>135.577</v>
      </c>
      <c r="AU948">
        <v>4.1529999999999996</v>
      </c>
      <c r="AV948">
        <v>3.8570000000000002</v>
      </c>
      <c r="AW948">
        <v>3.1150000000000002</v>
      </c>
      <c r="AX948">
        <v>1.6319999999999999</v>
      </c>
      <c r="AY948">
        <v>0</v>
      </c>
      <c r="AZ948">
        <v>0</v>
      </c>
      <c r="BA948">
        <v>596</v>
      </c>
      <c r="BB948">
        <v>0</v>
      </c>
      <c r="BC948" t="s">
        <v>74</v>
      </c>
      <c r="BD948">
        <v>0</v>
      </c>
      <c r="BE948" t="s">
        <v>68</v>
      </c>
      <c r="BF948" t="s">
        <v>75</v>
      </c>
      <c r="BG948">
        <v>1.1399999999999999</v>
      </c>
      <c r="BH948">
        <v>0</v>
      </c>
      <c r="BI948" s="1">
        <v>45824.287569988424</v>
      </c>
      <c r="BJ948">
        <v>3.7</v>
      </c>
      <c r="BK948">
        <v>0.62239999999999995</v>
      </c>
      <c r="BL948" s="36">
        <f>HLOOKUP($A948,차량별코스!$E$1:$AZ$20,_xlfn.XLOOKUP(탕데이터!$I948,차량별코스!$D$2:$D$20,차량별코스!$A$2:$A$20),0)</f>
        <v>2</v>
      </c>
      <c r="BM948">
        <f t="shared" si="209"/>
        <v>2661.9029999999998</v>
      </c>
      <c r="BN948">
        <f t="shared" si="210"/>
        <v>290.52199999999999</v>
      </c>
      <c r="BO948">
        <f>IF(COUNTIFS($BL$2:$BL948,$BL948,$O$2:$O948,$O948,$G$2:$G948,$G948)=1,_xlfn.MAXIFS($BO$2:$BO947,$O$2:$O947,$O948,$G$2:$G947,$G948)+1,_xlfn.MAXIFS($BO$2:$BO947,$O$2:$O947,$O948,$G$2:$G947,$G948))</f>
        <v>2</v>
      </c>
      <c r="BP948">
        <f t="shared" si="211"/>
        <v>3991.4279999999999</v>
      </c>
      <c r="BQ948">
        <f t="shared" si="212"/>
        <v>249.25599999999997</v>
      </c>
      <c r="BR948">
        <f t="shared" si="213"/>
        <v>231.45200000000003</v>
      </c>
      <c r="BS948">
        <f t="shared" si="214"/>
        <v>186.94200000000001</v>
      </c>
      <c r="BT948">
        <f t="shared" si="215"/>
        <v>97.922000000000011</v>
      </c>
      <c r="BU948">
        <f t="shared" si="216"/>
        <v>0</v>
      </c>
      <c r="BV948">
        <f t="shared" si="217"/>
        <v>0</v>
      </c>
      <c r="BW948">
        <f t="shared" si="218"/>
        <v>4757</v>
      </c>
      <c r="BX948">
        <f t="shared" si="219"/>
        <v>2982</v>
      </c>
      <c r="BY948" t="str">
        <f t="shared" si="220"/>
        <v>직행2</v>
      </c>
      <c r="BZ948">
        <f t="shared" si="221"/>
        <v>2</v>
      </c>
    </row>
    <row r="949" spans="1:78" x14ac:dyDescent="0.3">
      <c r="A949" s="32">
        <f t="shared" si="222"/>
        <v>45813</v>
      </c>
      <c r="B949" s="1">
        <v>45813.72215277778</v>
      </c>
      <c r="C949" t="s">
        <v>60</v>
      </c>
      <c r="D949" t="s">
        <v>60</v>
      </c>
      <c r="E949" t="s">
        <v>60</v>
      </c>
      <c r="F949" t="s">
        <v>61</v>
      </c>
      <c r="G949" t="s">
        <v>84</v>
      </c>
      <c r="H949" t="s">
        <v>85</v>
      </c>
      <c r="I949" t="s">
        <v>87</v>
      </c>
      <c r="J949" t="s">
        <v>65</v>
      </c>
      <c r="K949" t="s">
        <v>66</v>
      </c>
      <c r="L949">
        <v>15</v>
      </c>
      <c r="M949">
        <v>3</v>
      </c>
      <c r="N949">
        <v>168</v>
      </c>
      <c r="O949">
        <v>2982</v>
      </c>
      <c r="P949" t="s">
        <v>256</v>
      </c>
      <c r="Q949" s="1">
        <v>45786.607561689816</v>
      </c>
      <c r="R949">
        <v>63.546999999999997</v>
      </c>
      <c r="S949">
        <v>23.623000000000001</v>
      </c>
      <c r="T949">
        <v>2.69</v>
      </c>
      <c r="U949">
        <v>7643</v>
      </c>
      <c r="V949">
        <v>18</v>
      </c>
      <c r="W949">
        <v>2847</v>
      </c>
      <c r="X949">
        <v>1953</v>
      </c>
      <c r="Y949">
        <v>2</v>
      </c>
      <c r="Z949">
        <v>8</v>
      </c>
      <c r="AA949">
        <v>1</v>
      </c>
      <c r="AB949">
        <v>234</v>
      </c>
      <c r="AC949">
        <v>108</v>
      </c>
      <c r="AD949">
        <v>29.93</v>
      </c>
      <c r="AE949">
        <v>47.879705999999999</v>
      </c>
      <c r="AF949">
        <v>93.4</v>
      </c>
      <c r="AG949">
        <v>1.6</v>
      </c>
      <c r="AH949">
        <v>2.2999999999999998</v>
      </c>
      <c r="AI949">
        <v>1.8</v>
      </c>
      <c r="AJ949">
        <v>0.8</v>
      </c>
      <c r="AK949">
        <v>0.2</v>
      </c>
      <c r="AL949">
        <v>0</v>
      </c>
      <c r="AM949">
        <v>2.36</v>
      </c>
      <c r="AN949">
        <v>53.786000000000001</v>
      </c>
      <c r="AO949">
        <v>0.23599999999999999</v>
      </c>
      <c r="AP949">
        <v>37.25</v>
      </c>
      <c r="AQ949">
        <v>0.29899999999999999</v>
      </c>
      <c r="AR949">
        <v>3.1469999999999998</v>
      </c>
      <c r="AS949">
        <v>12.589</v>
      </c>
      <c r="AT949">
        <v>118.307</v>
      </c>
      <c r="AU949">
        <v>2.0270000000000001</v>
      </c>
      <c r="AV949">
        <v>2.9129999999999998</v>
      </c>
      <c r="AW949">
        <v>2.2799999999999998</v>
      </c>
      <c r="AX949">
        <v>1.0129999999999999</v>
      </c>
      <c r="AY949">
        <v>0.253</v>
      </c>
      <c r="AZ949">
        <v>0</v>
      </c>
      <c r="BA949">
        <v>624</v>
      </c>
      <c r="BB949">
        <v>0</v>
      </c>
      <c r="BC949" t="s">
        <v>74</v>
      </c>
      <c r="BD949">
        <v>0</v>
      </c>
      <c r="BE949" t="s">
        <v>68</v>
      </c>
      <c r="BF949" t="s">
        <v>75</v>
      </c>
      <c r="BG949">
        <v>1.1399999999999999</v>
      </c>
      <c r="BH949">
        <v>0</v>
      </c>
      <c r="BI949" s="1">
        <v>45824.287569988424</v>
      </c>
      <c r="BJ949">
        <v>3.7</v>
      </c>
      <c r="BK949">
        <v>0.72699999999999998</v>
      </c>
      <c r="BL949" s="36">
        <f>HLOOKUP($A949,차량별코스!$E$1:$AZ$20,_xlfn.XLOOKUP(탕데이터!$I949,차량별코스!$D$2:$D$20,차량별코스!$A$2:$A$20),0)</f>
        <v>2</v>
      </c>
      <c r="BM949">
        <f t="shared" si="209"/>
        <v>2661.9029999999998</v>
      </c>
      <c r="BN949">
        <f t="shared" si="210"/>
        <v>290.52199999999999</v>
      </c>
      <c r="BO949">
        <f>IF(COUNTIFS($BL$2:$BL949,$BL949,$O$2:$O949,$O949,$G$2:$G949,$G949)=1,_xlfn.MAXIFS($BO$2:$BO948,$O$2:$O948,$O949,$G$2:$G948,$G949)+1,_xlfn.MAXIFS($BO$2:$BO948,$O$2:$O948,$O949,$G$2:$G948,$G949))</f>
        <v>2</v>
      </c>
      <c r="BP949">
        <f t="shared" si="211"/>
        <v>4273.5620000000008</v>
      </c>
      <c r="BQ949">
        <f t="shared" si="212"/>
        <v>122.288</v>
      </c>
      <c r="BR949">
        <f t="shared" si="213"/>
        <v>175.78899999999999</v>
      </c>
      <c r="BS949">
        <f t="shared" si="214"/>
        <v>137.57400000000001</v>
      </c>
      <c r="BT949">
        <f t="shared" si="215"/>
        <v>61.143999999999998</v>
      </c>
      <c r="BU949">
        <f t="shared" si="216"/>
        <v>15.286</v>
      </c>
      <c r="BV949">
        <f t="shared" si="217"/>
        <v>0</v>
      </c>
      <c r="BW949">
        <f t="shared" si="218"/>
        <v>4785.643</v>
      </c>
      <c r="BX949">
        <f t="shared" si="219"/>
        <v>2982</v>
      </c>
      <c r="BY949" t="str">
        <f t="shared" si="220"/>
        <v>직행2</v>
      </c>
      <c r="BZ949">
        <f t="shared" si="221"/>
        <v>2</v>
      </c>
    </row>
    <row r="950" spans="1:78" x14ac:dyDescent="0.3">
      <c r="A950" s="32">
        <f t="shared" si="222"/>
        <v>45814</v>
      </c>
      <c r="B950" s="1">
        <v>45814.276192129626</v>
      </c>
      <c r="C950" t="s">
        <v>60</v>
      </c>
      <c r="D950" t="s">
        <v>60</v>
      </c>
      <c r="E950" t="s">
        <v>60</v>
      </c>
      <c r="F950" t="s">
        <v>61</v>
      </c>
      <c r="G950" t="s">
        <v>84</v>
      </c>
      <c r="H950" t="s">
        <v>85</v>
      </c>
      <c r="I950" t="s">
        <v>87</v>
      </c>
      <c r="J950" t="s">
        <v>65</v>
      </c>
      <c r="K950" t="s">
        <v>66</v>
      </c>
      <c r="L950">
        <v>15</v>
      </c>
      <c r="M950">
        <v>3</v>
      </c>
      <c r="N950">
        <v>168</v>
      </c>
      <c r="O950">
        <v>2982</v>
      </c>
      <c r="P950" t="s">
        <v>256</v>
      </c>
      <c r="Q950" s="1">
        <v>45786.607561689816</v>
      </c>
      <c r="R950">
        <v>25.433</v>
      </c>
      <c r="S950">
        <v>7.2439999999999998</v>
      </c>
      <c r="T950">
        <v>3.5110000000000001</v>
      </c>
      <c r="U950">
        <v>1981</v>
      </c>
      <c r="V950">
        <v>139</v>
      </c>
      <c r="W950">
        <v>201</v>
      </c>
      <c r="X950">
        <v>619</v>
      </c>
      <c r="Y950">
        <v>1</v>
      </c>
      <c r="Z950">
        <v>2</v>
      </c>
      <c r="AA950">
        <v>0</v>
      </c>
      <c r="AB950">
        <v>0</v>
      </c>
      <c r="AC950">
        <v>108</v>
      </c>
      <c r="AD950">
        <v>46.22</v>
      </c>
      <c r="AE950">
        <v>55.794556</v>
      </c>
      <c r="AF950">
        <v>84.2</v>
      </c>
      <c r="AG950">
        <v>3.3</v>
      </c>
      <c r="AH950">
        <v>4.5999999999999996</v>
      </c>
      <c r="AI950">
        <v>3.5</v>
      </c>
      <c r="AJ950">
        <v>3.9</v>
      </c>
      <c r="AK950">
        <v>0.5</v>
      </c>
      <c r="AL950">
        <v>0</v>
      </c>
      <c r="AM950">
        <v>3.08</v>
      </c>
      <c r="AN950">
        <v>47.323999999999998</v>
      </c>
      <c r="AO950">
        <v>7.0170000000000003</v>
      </c>
      <c r="AP950">
        <v>10.146000000000001</v>
      </c>
      <c r="AQ950">
        <v>0.23599999999999999</v>
      </c>
      <c r="AR950">
        <v>3.9319999999999999</v>
      </c>
      <c r="AS950">
        <v>7.8639999999999999</v>
      </c>
      <c r="AT950">
        <v>26.663</v>
      </c>
      <c r="AU950">
        <v>1.0449999999999999</v>
      </c>
      <c r="AV950">
        <v>1.4570000000000001</v>
      </c>
      <c r="AW950">
        <v>1.1080000000000001</v>
      </c>
      <c r="AX950">
        <v>1.2350000000000001</v>
      </c>
      <c r="AY950">
        <v>0.158</v>
      </c>
      <c r="AZ950">
        <v>0</v>
      </c>
      <c r="BA950">
        <v>243</v>
      </c>
      <c r="BB950">
        <v>0</v>
      </c>
      <c r="BC950" t="s">
        <v>74</v>
      </c>
      <c r="BD950">
        <v>0</v>
      </c>
      <c r="BE950" t="s">
        <v>68</v>
      </c>
      <c r="BF950" t="s">
        <v>75</v>
      </c>
      <c r="BG950">
        <v>1.1399999999999999</v>
      </c>
      <c r="BH950">
        <v>0</v>
      </c>
      <c r="BI950" s="1">
        <v>45824.287569988424</v>
      </c>
      <c r="BJ950">
        <v>3.7</v>
      </c>
      <c r="BK950">
        <v>0.94889999999999997</v>
      </c>
      <c r="BL950" s="36">
        <f>HLOOKUP($A950,차량별코스!$E$1:$AZ$20,_xlfn.XLOOKUP(탕데이터!$I950,차량별코스!$D$2:$D$20,차량별코스!$A$2:$A$20),0)</f>
        <v>3</v>
      </c>
      <c r="BM950">
        <f t="shared" si="209"/>
        <v>2661.9029999999998</v>
      </c>
      <c r="BN950">
        <f t="shared" si="210"/>
        <v>370.49099999999999</v>
      </c>
      <c r="BO950">
        <f>IF(COUNTIFS($BL$2:$BL950,$BL950,$O$2:$O950,$O950,$G$2:$G950,$G950)=1,_xlfn.MAXIFS($BO$2:$BO949,$O$2:$O949,$O950,$G$2:$G949,$G950)+1,_xlfn.MAXIFS($BO$2:$BO949,$O$2:$O949,$O950,$G$2:$G949,$G950))</f>
        <v>3</v>
      </c>
      <c r="BP950">
        <f t="shared" si="211"/>
        <v>1328.0020000000002</v>
      </c>
      <c r="BQ950">
        <f t="shared" si="212"/>
        <v>65.373000000000005</v>
      </c>
      <c r="BR950">
        <f t="shared" si="213"/>
        <v>91.126000000000005</v>
      </c>
      <c r="BS950">
        <f t="shared" si="214"/>
        <v>69.335000000000008</v>
      </c>
      <c r="BT950">
        <f t="shared" si="215"/>
        <v>77.259</v>
      </c>
      <c r="BU950">
        <f t="shared" si="216"/>
        <v>9.9049999999999994</v>
      </c>
      <c r="BV950">
        <f t="shared" si="217"/>
        <v>0</v>
      </c>
      <c r="BW950">
        <f t="shared" si="218"/>
        <v>1641.0000000000002</v>
      </c>
      <c r="BX950">
        <f t="shared" si="219"/>
        <v>2982</v>
      </c>
      <c r="BY950" t="str">
        <f t="shared" si="220"/>
        <v>직행2</v>
      </c>
      <c r="BZ950">
        <f t="shared" si="221"/>
        <v>3</v>
      </c>
    </row>
    <row r="951" spans="1:78" x14ac:dyDescent="0.3">
      <c r="A951" s="32">
        <f t="shared" si="222"/>
        <v>45814</v>
      </c>
      <c r="B951" s="1">
        <v>45814.304664351854</v>
      </c>
      <c r="C951" t="s">
        <v>60</v>
      </c>
      <c r="D951" t="s">
        <v>60</v>
      </c>
      <c r="E951" t="s">
        <v>60</v>
      </c>
      <c r="F951" t="s">
        <v>61</v>
      </c>
      <c r="G951" t="s">
        <v>84</v>
      </c>
      <c r="H951" t="s">
        <v>85</v>
      </c>
      <c r="I951" t="s">
        <v>87</v>
      </c>
      <c r="J951" t="s">
        <v>65</v>
      </c>
      <c r="K951" t="s">
        <v>66</v>
      </c>
      <c r="L951">
        <v>15</v>
      </c>
      <c r="M951">
        <v>3</v>
      </c>
      <c r="N951">
        <v>168</v>
      </c>
      <c r="O951">
        <v>2982</v>
      </c>
      <c r="P951" t="s">
        <v>256</v>
      </c>
      <c r="Q951" s="1">
        <v>45786.607561689816</v>
      </c>
      <c r="R951">
        <v>39.090000000000003</v>
      </c>
      <c r="S951">
        <v>13.087</v>
      </c>
      <c r="T951">
        <v>2.9870000000000001</v>
      </c>
      <c r="U951">
        <v>4135</v>
      </c>
      <c r="V951">
        <v>78</v>
      </c>
      <c r="W951">
        <v>1359</v>
      </c>
      <c r="X951">
        <v>1291</v>
      </c>
      <c r="Y951">
        <v>1</v>
      </c>
      <c r="Z951">
        <v>7</v>
      </c>
      <c r="AA951">
        <v>0</v>
      </c>
      <c r="AB951">
        <v>0</v>
      </c>
      <c r="AC951">
        <v>103</v>
      </c>
      <c r="AD951">
        <v>34.03</v>
      </c>
      <c r="AE951">
        <v>52.158597</v>
      </c>
      <c r="AF951">
        <v>84.5</v>
      </c>
      <c r="AG951">
        <v>3</v>
      </c>
      <c r="AH951">
        <v>5.0999999999999996</v>
      </c>
      <c r="AI951">
        <v>5</v>
      </c>
      <c r="AJ951">
        <v>2.2999999999999998</v>
      </c>
      <c r="AK951">
        <v>0.1</v>
      </c>
      <c r="AL951">
        <v>0</v>
      </c>
      <c r="AM951">
        <v>2.62</v>
      </c>
      <c r="AN951">
        <v>52.771999999999998</v>
      </c>
      <c r="AO951">
        <v>1.8859999999999999</v>
      </c>
      <c r="AP951">
        <v>32.866</v>
      </c>
      <c r="AQ951">
        <v>0.307</v>
      </c>
      <c r="AR951">
        <v>2.5579999999999998</v>
      </c>
      <c r="AS951">
        <v>17.907</v>
      </c>
      <c r="AT951">
        <v>57.741999999999997</v>
      </c>
      <c r="AU951">
        <v>2.0499999999999998</v>
      </c>
      <c r="AV951">
        <v>3.4849999999999999</v>
      </c>
      <c r="AW951">
        <v>3.4169999999999998</v>
      </c>
      <c r="AX951">
        <v>1.5720000000000001</v>
      </c>
      <c r="AY951">
        <v>6.8000000000000005E-2</v>
      </c>
      <c r="AZ951">
        <v>0</v>
      </c>
      <c r="BA951">
        <v>386</v>
      </c>
      <c r="BB951">
        <v>0</v>
      </c>
      <c r="BC951" t="s">
        <v>74</v>
      </c>
      <c r="BD951">
        <v>0</v>
      </c>
      <c r="BE951" t="s">
        <v>68</v>
      </c>
      <c r="BF951" t="s">
        <v>75</v>
      </c>
      <c r="BG951">
        <v>1.1399999999999999</v>
      </c>
      <c r="BH951">
        <v>0</v>
      </c>
      <c r="BI951" s="1">
        <v>45824.287569988424</v>
      </c>
      <c r="BJ951">
        <v>3.7</v>
      </c>
      <c r="BK951">
        <v>0.80730000000000002</v>
      </c>
      <c r="BL951" s="36">
        <f>HLOOKUP($A951,차량별코스!$E$1:$AZ$20,_xlfn.XLOOKUP(탕데이터!$I951,차량별코스!$D$2:$D$20,차량별코스!$A$2:$A$20),0)</f>
        <v>3</v>
      </c>
      <c r="BM951">
        <f t="shared" si="209"/>
        <v>2661.9029999999998</v>
      </c>
      <c r="BN951">
        <f t="shared" si="210"/>
        <v>370.49099999999999</v>
      </c>
      <c r="BO951">
        <f>IF(COUNTIFS($BL$2:$BL951,$BL951,$O$2:$O951,$O951,$G$2:$G951,$G951)=1,_xlfn.MAXIFS($BO$2:$BO950,$O$2:$O950,$O951,$G$2:$G950,$G951)+1,_xlfn.MAXIFS($BO$2:$BO950,$O$2:$O950,$O951,$G$2:$G950,$G951))</f>
        <v>3</v>
      </c>
      <c r="BP951">
        <f t="shared" si="211"/>
        <v>2057.0749999999998</v>
      </c>
      <c r="BQ951">
        <f t="shared" si="212"/>
        <v>124.05</v>
      </c>
      <c r="BR951">
        <f t="shared" si="213"/>
        <v>210.88499999999999</v>
      </c>
      <c r="BS951">
        <f t="shared" si="214"/>
        <v>206.75</v>
      </c>
      <c r="BT951">
        <f t="shared" si="215"/>
        <v>95.105000000000004</v>
      </c>
      <c r="BU951">
        <f t="shared" si="216"/>
        <v>4.1349999999999998</v>
      </c>
      <c r="BV951">
        <f t="shared" si="217"/>
        <v>0</v>
      </c>
      <c r="BW951">
        <f t="shared" si="218"/>
        <v>2698.0000000000005</v>
      </c>
      <c r="BX951">
        <f t="shared" si="219"/>
        <v>2982</v>
      </c>
      <c r="BY951" t="str">
        <f t="shared" si="220"/>
        <v>직행2</v>
      </c>
      <c r="BZ951">
        <f t="shared" si="221"/>
        <v>3</v>
      </c>
    </row>
    <row r="952" spans="1:78" x14ac:dyDescent="0.3">
      <c r="A952" s="32">
        <f t="shared" si="222"/>
        <v>45814</v>
      </c>
      <c r="B952" s="1">
        <v>45814.425081018519</v>
      </c>
      <c r="C952" t="s">
        <v>60</v>
      </c>
      <c r="D952" t="s">
        <v>60</v>
      </c>
      <c r="E952" t="s">
        <v>60</v>
      </c>
      <c r="F952" t="s">
        <v>61</v>
      </c>
      <c r="G952" t="s">
        <v>84</v>
      </c>
      <c r="H952" t="s">
        <v>85</v>
      </c>
      <c r="I952" t="s">
        <v>87</v>
      </c>
      <c r="J952" t="s">
        <v>65</v>
      </c>
      <c r="K952" t="s">
        <v>66</v>
      </c>
      <c r="L952">
        <v>15</v>
      </c>
      <c r="M952">
        <v>3</v>
      </c>
      <c r="N952">
        <v>168</v>
      </c>
      <c r="O952">
        <v>2982</v>
      </c>
      <c r="P952" t="s">
        <v>256</v>
      </c>
      <c r="Q952" s="1">
        <v>45786.607561689816</v>
      </c>
      <c r="R952">
        <v>105.259</v>
      </c>
      <c r="S952">
        <v>36.637</v>
      </c>
      <c r="T952">
        <v>2.8730000000000002</v>
      </c>
      <c r="U952">
        <v>10723</v>
      </c>
      <c r="V952">
        <v>7</v>
      </c>
      <c r="W952">
        <v>2451</v>
      </c>
      <c r="X952">
        <v>3456</v>
      </c>
      <c r="Y952">
        <v>2</v>
      </c>
      <c r="Z952">
        <v>15</v>
      </c>
      <c r="AA952">
        <v>1</v>
      </c>
      <c r="AB952">
        <v>141</v>
      </c>
      <c r="AC952">
        <v>107</v>
      </c>
      <c r="AD952">
        <v>35.340000000000003</v>
      </c>
      <c r="AE952">
        <v>45.847825999999998</v>
      </c>
      <c r="AF952">
        <v>49.3</v>
      </c>
      <c r="AG952">
        <v>15.3</v>
      </c>
      <c r="AH952">
        <v>20.7</v>
      </c>
      <c r="AI952">
        <v>10.8</v>
      </c>
      <c r="AJ952">
        <v>3.5</v>
      </c>
      <c r="AK952">
        <v>0.3</v>
      </c>
      <c r="AL952">
        <v>0</v>
      </c>
      <c r="AM952">
        <v>2.52</v>
      </c>
      <c r="AN952">
        <v>47.491</v>
      </c>
      <c r="AO952">
        <v>6.5000000000000002E-2</v>
      </c>
      <c r="AP952">
        <v>22.856999999999999</v>
      </c>
      <c r="AQ952">
        <v>0.32300000000000001</v>
      </c>
      <c r="AR952">
        <v>1.9</v>
      </c>
      <c r="AS952">
        <v>14.250999999999999</v>
      </c>
      <c r="AT952">
        <v>87.918000000000006</v>
      </c>
      <c r="AU952">
        <v>27.285</v>
      </c>
      <c r="AV952">
        <v>36.914999999999999</v>
      </c>
      <c r="AW952">
        <v>19.260000000000002</v>
      </c>
      <c r="AX952">
        <v>6.242</v>
      </c>
      <c r="AY952">
        <v>0.53500000000000003</v>
      </c>
      <c r="AZ952">
        <v>0</v>
      </c>
      <c r="BA952">
        <v>1049</v>
      </c>
      <c r="BB952">
        <v>0</v>
      </c>
      <c r="BC952" t="s">
        <v>74</v>
      </c>
      <c r="BD952">
        <v>0</v>
      </c>
      <c r="BE952" t="s">
        <v>68</v>
      </c>
      <c r="BF952" t="s">
        <v>75</v>
      </c>
      <c r="BG952">
        <v>1.1399999999999999</v>
      </c>
      <c r="BH952">
        <v>0</v>
      </c>
      <c r="BI952" s="1">
        <v>45824.287569988424</v>
      </c>
      <c r="BJ952">
        <v>3.7</v>
      </c>
      <c r="BK952">
        <v>0.77649999999999997</v>
      </c>
      <c r="BL952" s="36">
        <f>HLOOKUP($A952,차량별코스!$E$1:$AZ$20,_xlfn.XLOOKUP(탕데이터!$I952,차량별코스!$D$2:$D$20,차량별코스!$A$2:$A$20),0)</f>
        <v>3</v>
      </c>
      <c r="BM952">
        <f t="shared" si="209"/>
        <v>2661.9029999999998</v>
      </c>
      <c r="BN952">
        <f t="shared" si="210"/>
        <v>370.49099999999999</v>
      </c>
      <c r="BO952">
        <f>IF(COUNTIFS($BL$2:$BL952,$BL952,$O$2:$O952,$O952,$G$2:$G952,$G952)=1,_xlfn.MAXIFS($BO$2:$BO951,$O$2:$O951,$O952,$G$2:$G951,$G952)+1,_xlfn.MAXIFS($BO$2:$BO951,$O$2:$O951,$O952,$G$2:$G951,$G952))</f>
        <v>3</v>
      </c>
      <c r="BP952">
        <f t="shared" si="211"/>
        <v>2828.4390000000003</v>
      </c>
      <c r="BQ952">
        <f t="shared" si="212"/>
        <v>1640.6189999999999</v>
      </c>
      <c r="BR952">
        <f t="shared" si="213"/>
        <v>2219.6610000000001</v>
      </c>
      <c r="BS952">
        <f t="shared" si="214"/>
        <v>1158.0840000000001</v>
      </c>
      <c r="BT952">
        <f t="shared" si="215"/>
        <v>375.30500000000006</v>
      </c>
      <c r="BU952">
        <f t="shared" si="216"/>
        <v>32.169000000000004</v>
      </c>
      <c r="BV952">
        <f t="shared" si="217"/>
        <v>0</v>
      </c>
      <c r="BW952">
        <f t="shared" si="218"/>
        <v>8254.277</v>
      </c>
      <c r="BX952">
        <f t="shared" si="219"/>
        <v>2982</v>
      </c>
      <c r="BY952" t="str">
        <f t="shared" si="220"/>
        <v>직행2</v>
      </c>
      <c r="BZ952">
        <f t="shared" si="221"/>
        <v>3</v>
      </c>
    </row>
    <row r="953" spans="1:78" x14ac:dyDescent="0.3">
      <c r="A953" s="32">
        <f t="shared" si="222"/>
        <v>45814</v>
      </c>
      <c r="B953" s="1">
        <v>45814.577546296299</v>
      </c>
      <c r="C953" t="s">
        <v>60</v>
      </c>
      <c r="D953" t="s">
        <v>60</v>
      </c>
      <c r="E953" t="s">
        <v>60</v>
      </c>
      <c r="F953" t="s">
        <v>61</v>
      </c>
      <c r="G953" t="s">
        <v>84</v>
      </c>
      <c r="H953" t="s">
        <v>85</v>
      </c>
      <c r="I953" t="s">
        <v>87</v>
      </c>
      <c r="J953" t="s">
        <v>65</v>
      </c>
      <c r="K953" t="s">
        <v>66</v>
      </c>
      <c r="L953">
        <v>15</v>
      </c>
      <c r="M953">
        <v>3</v>
      </c>
      <c r="N953">
        <v>168</v>
      </c>
      <c r="O953">
        <v>2982</v>
      </c>
      <c r="P953" t="s">
        <v>256</v>
      </c>
      <c r="Q953" s="1">
        <v>45786.607561689816</v>
      </c>
      <c r="R953">
        <v>30.242999999999999</v>
      </c>
      <c r="S953">
        <v>9.0850000000000009</v>
      </c>
      <c r="T953">
        <v>3.3290000000000002</v>
      </c>
      <c r="U953">
        <v>2286</v>
      </c>
      <c r="V953">
        <v>196</v>
      </c>
      <c r="W953">
        <v>122</v>
      </c>
      <c r="X953">
        <v>958</v>
      </c>
      <c r="Y953">
        <v>1</v>
      </c>
      <c r="Z953">
        <v>3</v>
      </c>
      <c r="AA953">
        <v>0</v>
      </c>
      <c r="AB953">
        <v>0</v>
      </c>
      <c r="AC953">
        <v>97</v>
      </c>
      <c r="AD953">
        <v>47.63</v>
      </c>
      <c r="AE953">
        <v>55.322426</v>
      </c>
      <c r="AF953">
        <v>96.7</v>
      </c>
      <c r="AG953">
        <v>0.7</v>
      </c>
      <c r="AH953">
        <v>0.9</v>
      </c>
      <c r="AI953">
        <v>1.1000000000000001</v>
      </c>
      <c r="AJ953">
        <v>0.5</v>
      </c>
      <c r="AK953">
        <v>0</v>
      </c>
      <c r="AL953">
        <v>0</v>
      </c>
      <c r="AM953">
        <v>2.92</v>
      </c>
      <c r="AN953">
        <v>49.917999999999999</v>
      </c>
      <c r="AO953">
        <v>8.5739999999999998</v>
      </c>
      <c r="AP953">
        <v>5.3369999999999997</v>
      </c>
      <c r="AQ953">
        <v>0.29799999999999999</v>
      </c>
      <c r="AR953">
        <v>3.3069999999999999</v>
      </c>
      <c r="AS953">
        <v>9.92</v>
      </c>
      <c r="AT953">
        <v>35.457000000000001</v>
      </c>
      <c r="AU953">
        <v>0.25700000000000001</v>
      </c>
      <c r="AV953">
        <v>0.33</v>
      </c>
      <c r="AW953">
        <v>0.40300000000000002</v>
      </c>
      <c r="AX953">
        <v>0.183</v>
      </c>
      <c r="AY953">
        <v>0</v>
      </c>
      <c r="AZ953">
        <v>0</v>
      </c>
      <c r="BA953">
        <v>303</v>
      </c>
      <c r="BB953">
        <v>0</v>
      </c>
      <c r="BC953" t="s">
        <v>74</v>
      </c>
      <c r="BD953">
        <v>0</v>
      </c>
      <c r="BE953" t="s">
        <v>68</v>
      </c>
      <c r="BF953" t="s">
        <v>75</v>
      </c>
      <c r="BG953">
        <v>1.1399999999999999</v>
      </c>
      <c r="BH953">
        <v>0</v>
      </c>
      <c r="BI953" s="1">
        <v>45824.287569988424</v>
      </c>
      <c r="BJ953">
        <v>3.7</v>
      </c>
      <c r="BK953">
        <v>0.89970000000000006</v>
      </c>
      <c r="BL953" s="36">
        <f>HLOOKUP($A953,차량별코스!$E$1:$AZ$20,_xlfn.XLOOKUP(탕데이터!$I953,차량별코스!$D$2:$D$20,차량별코스!$A$2:$A$20),0)</f>
        <v>3</v>
      </c>
      <c r="BM953">
        <f t="shared" si="209"/>
        <v>2661.9029999999998</v>
      </c>
      <c r="BN953">
        <f t="shared" si="210"/>
        <v>370.49099999999999</v>
      </c>
      <c r="BO953">
        <f>IF(COUNTIFS($BL$2:$BL953,$BL953,$O$2:$O953,$O953,$G$2:$G953,$G953)=1,_xlfn.MAXIFS($BO$2:$BO952,$O$2:$O952,$O953,$G$2:$G952,$G953)+1,_xlfn.MAXIFS($BO$2:$BO952,$O$2:$O952,$O953,$G$2:$G952,$G953))</f>
        <v>3</v>
      </c>
      <c r="BP953">
        <f t="shared" si="211"/>
        <v>1892.5620000000004</v>
      </c>
      <c r="BQ953">
        <f t="shared" si="212"/>
        <v>16.001999999999999</v>
      </c>
      <c r="BR953">
        <f t="shared" si="213"/>
        <v>20.574000000000002</v>
      </c>
      <c r="BS953">
        <f t="shared" si="214"/>
        <v>25.146000000000001</v>
      </c>
      <c r="BT953">
        <f t="shared" si="215"/>
        <v>11.43</v>
      </c>
      <c r="BU953">
        <f t="shared" si="216"/>
        <v>0</v>
      </c>
      <c r="BV953">
        <f t="shared" si="217"/>
        <v>0</v>
      </c>
      <c r="BW953">
        <f t="shared" si="218"/>
        <v>1965.7140000000004</v>
      </c>
      <c r="BX953">
        <f t="shared" si="219"/>
        <v>2982</v>
      </c>
      <c r="BY953" t="str">
        <f t="shared" si="220"/>
        <v>직행2</v>
      </c>
      <c r="BZ953">
        <f t="shared" si="221"/>
        <v>3</v>
      </c>
    </row>
    <row r="954" spans="1:78" x14ac:dyDescent="0.3">
      <c r="A954" s="32">
        <f t="shared" si="222"/>
        <v>45814</v>
      </c>
      <c r="B954" s="1">
        <v>45814.609803240739</v>
      </c>
      <c r="C954" t="s">
        <v>60</v>
      </c>
      <c r="D954" t="s">
        <v>60</v>
      </c>
      <c r="E954" t="s">
        <v>60</v>
      </c>
      <c r="F954" t="s">
        <v>61</v>
      </c>
      <c r="G954" t="s">
        <v>84</v>
      </c>
      <c r="H954" t="s">
        <v>85</v>
      </c>
      <c r="I954" t="s">
        <v>87</v>
      </c>
      <c r="J954" t="s">
        <v>65</v>
      </c>
      <c r="K954" t="s">
        <v>66</v>
      </c>
      <c r="L954">
        <v>15</v>
      </c>
      <c r="M954">
        <v>3</v>
      </c>
      <c r="N954">
        <v>168</v>
      </c>
      <c r="O954">
        <v>2982</v>
      </c>
      <c r="P954" t="s">
        <v>256</v>
      </c>
      <c r="Q954" s="1">
        <v>45786.607561689816</v>
      </c>
      <c r="R954">
        <v>75.055999999999997</v>
      </c>
      <c r="S954">
        <v>30.623000000000001</v>
      </c>
      <c r="T954">
        <v>2.4510000000000001</v>
      </c>
      <c r="U954">
        <v>9412</v>
      </c>
      <c r="V954">
        <v>118</v>
      </c>
      <c r="W954">
        <v>3495</v>
      </c>
      <c r="X954">
        <v>2490</v>
      </c>
      <c r="Y954">
        <v>3</v>
      </c>
      <c r="Z954">
        <v>9</v>
      </c>
      <c r="AA954">
        <v>1</v>
      </c>
      <c r="AB954">
        <v>1462</v>
      </c>
      <c r="AC954">
        <v>100</v>
      </c>
      <c r="AD954">
        <v>28.71</v>
      </c>
      <c r="AE954">
        <v>46.594496999999997</v>
      </c>
      <c r="AF954">
        <v>61.3</v>
      </c>
      <c r="AG954">
        <v>11.2</v>
      </c>
      <c r="AH954">
        <v>15.1</v>
      </c>
      <c r="AI954">
        <v>10.3</v>
      </c>
      <c r="AJ954">
        <v>2.1</v>
      </c>
      <c r="AK954">
        <v>0</v>
      </c>
      <c r="AL954">
        <v>0</v>
      </c>
      <c r="AM954">
        <v>2.15</v>
      </c>
      <c r="AN954">
        <v>57.921999999999997</v>
      </c>
      <c r="AO954">
        <v>1.254</v>
      </c>
      <c r="AP954">
        <v>37.133000000000003</v>
      </c>
      <c r="AQ954">
        <v>0.32</v>
      </c>
      <c r="AR954">
        <v>3.9969999999999999</v>
      </c>
      <c r="AS954">
        <v>11.991</v>
      </c>
      <c r="AT954">
        <v>96.037000000000006</v>
      </c>
      <c r="AU954">
        <v>17.547000000000001</v>
      </c>
      <c r="AV954">
        <v>23.657</v>
      </c>
      <c r="AW954">
        <v>16.137</v>
      </c>
      <c r="AX954">
        <v>3.29</v>
      </c>
      <c r="AY954">
        <v>0</v>
      </c>
      <c r="AZ954">
        <v>0</v>
      </c>
      <c r="BA954">
        <v>745</v>
      </c>
      <c r="BB954">
        <v>0</v>
      </c>
      <c r="BC954" t="s">
        <v>74</v>
      </c>
      <c r="BD954">
        <v>0</v>
      </c>
      <c r="BE954" t="s">
        <v>68</v>
      </c>
      <c r="BF954" t="s">
        <v>75</v>
      </c>
      <c r="BG954">
        <v>1.1399999999999999</v>
      </c>
      <c r="BH954">
        <v>0</v>
      </c>
      <c r="BI954" s="1">
        <v>45824.287569988424</v>
      </c>
      <c r="BJ954">
        <v>3.7</v>
      </c>
      <c r="BK954">
        <v>0.66239999999999999</v>
      </c>
      <c r="BL954" s="36">
        <f>HLOOKUP($A954,차량별코스!$E$1:$AZ$20,_xlfn.XLOOKUP(탕데이터!$I954,차량별코스!$D$2:$D$20,차량별코스!$A$2:$A$20),0)</f>
        <v>3</v>
      </c>
      <c r="BM954">
        <f t="shared" si="209"/>
        <v>2661.9029999999998</v>
      </c>
      <c r="BN954">
        <f t="shared" si="210"/>
        <v>370.49099999999999</v>
      </c>
      <c r="BO954">
        <f>IF(COUNTIFS($BL$2:$BL954,$BL954,$O$2:$O954,$O954,$G$2:$G954,$G954)=1,_xlfn.MAXIFS($BO$2:$BO953,$O$2:$O953,$O954,$G$2:$G953,$G954)+1,_xlfn.MAXIFS($BO$2:$BO953,$O$2:$O953,$O954,$G$2:$G953,$G954))</f>
        <v>3</v>
      </c>
      <c r="BP954">
        <f t="shared" si="211"/>
        <v>2156.5559999999996</v>
      </c>
      <c r="BQ954">
        <f t="shared" si="212"/>
        <v>1054.1439999999998</v>
      </c>
      <c r="BR954">
        <f t="shared" si="213"/>
        <v>1421.212</v>
      </c>
      <c r="BS954">
        <f t="shared" si="214"/>
        <v>969.43600000000004</v>
      </c>
      <c r="BT954">
        <f t="shared" si="215"/>
        <v>197.65200000000002</v>
      </c>
      <c r="BU954">
        <f t="shared" si="216"/>
        <v>0</v>
      </c>
      <c r="BV954">
        <f t="shared" si="217"/>
        <v>0</v>
      </c>
      <c r="BW954">
        <f t="shared" si="218"/>
        <v>5798.9999999999991</v>
      </c>
      <c r="BX954">
        <f t="shared" si="219"/>
        <v>2982</v>
      </c>
      <c r="BY954" t="str">
        <f t="shared" si="220"/>
        <v>직행2</v>
      </c>
      <c r="BZ954">
        <f t="shared" si="221"/>
        <v>3</v>
      </c>
    </row>
    <row r="955" spans="1:78" x14ac:dyDescent="0.3">
      <c r="A955" s="32">
        <f t="shared" si="222"/>
        <v>45814</v>
      </c>
      <c r="B955" s="1">
        <v>45814.760092592594</v>
      </c>
      <c r="C955" t="s">
        <v>60</v>
      </c>
      <c r="D955" t="s">
        <v>60</v>
      </c>
      <c r="E955" t="s">
        <v>60</v>
      </c>
      <c r="F955" t="s">
        <v>61</v>
      </c>
      <c r="G955" t="s">
        <v>84</v>
      </c>
      <c r="H955" t="s">
        <v>85</v>
      </c>
      <c r="I955" t="s">
        <v>87</v>
      </c>
      <c r="J955" t="s">
        <v>65</v>
      </c>
      <c r="K955" t="s">
        <v>66</v>
      </c>
      <c r="L955">
        <v>15</v>
      </c>
      <c r="M955">
        <v>3</v>
      </c>
      <c r="N955">
        <v>168</v>
      </c>
      <c r="O955">
        <v>2982</v>
      </c>
      <c r="P955" t="s">
        <v>256</v>
      </c>
      <c r="Q955" s="1">
        <v>45786.607561689816</v>
      </c>
      <c r="R955">
        <v>39.319000000000003</v>
      </c>
      <c r="S955">
        <v>14.022</v>
      </c>
      <c r="T955">
        <v>2.8039999999999998</v>
      </c>
      <c r="U955">
        <v>4429</v>
      </c>
      <c r="V955">
        <v>18</v>
      </c>
      <c r="W955">
        <v>1523</v>
      </c>
      <c r="X955">
        <v>1266</v>
      </c>
      <c r="Y955">
        <v>0</v>
      </c>
      <c r="Z955">
        <v>8</v>
      </c>
      <c r="AA955">
        <v>0</v>
      </c>
      <c r="AB955">
        <v>0</v>
      </c>
      <c r="AC955">
        <v>104</v>
      </c>
      <c r="AD955">
        <v>31.96</v>
      </c>
      <c r="AE955">
        <v>49.012616999999999</v>
      </c>
      <c r="AF955">
        <v>95.4</v>
      </c>
      <c r="AG955">
        <v>1.2</v>
      </c>
      <c r="AH955">
        <v>1.5</v>
      </c>
      <c r="AI955">
        <v>1.2</v>
      </c>
      <c r="AJ955">
        <v>0.6</v>
      </c>
      <c r="AK955">
        <v>0</v>
      </c>
      <c r="AL955">
        <v>0</v>
      </c>
      <c r="AM955">
        <v>2.46</v>
      </c>
      <c r="AN955">
        <v>52.81</v>
      </c>
      <c r="AO955">
        <v>0.40600000000000003</v>
      </c>
      <c r="AP955">
        <v>34.387</v>
      </c>
      <c r="AQ955">
        <v>0.30499999999999999</v>
      </c>
      <c r="AR955">
        <v>0</v>
      </c>
      <c r="AS955">
        <v>20.346</v>
      </c>
      <c r="AT955">
        <v>69.959999999999994</v>
      </c>
      <c r="AU955">
        <v>0.88</v>
      </c>
      <c r="AV955">
        <v>1.1000000000000001</v>
      </c>
      <c r="AW955">
        <v>0.88</v>
      </c>
      <c r="AX955">
        <v>0.44</v>
      </c>
      <c r="AY955">
        <v>0</v>
      </c>
      <c r="AZ955">
        <v>0</v>
      </c>
      <c r="BA955">
        <v>382</v>
      </c>
      <c r="BB955">
        <v>0</v>
      </c>
      <c r="BC955" t="s">
        <v>74</v>
      </c>
      <c r="BD955">
        <v>0</v>
      </c>
      <c r="BE955" t="s">
        <v>68</v>
      </c>
      <c r="BF955" t="s">
        <v>75</v>
      </c>
      <c r="BG955">
        <v>1.1399999999999999</v>
      </c>
      <c r="BH955">
        <v>0</v>
      </c>
      <c r="BI955" s="1">
        <v>45824.287569988424</v>
      </c>
      <c r="BJ955">
        <v>3.7</v>
      </c>
      <c r="BK955">
        <v>0.75790000000000002</v>
      </c>
      <c r="BL955" s="36">
        <f>HLOOKUP($A955,차량별코스!$E$1:$AZ$20,_xlfn.XLOOKUP(탕데이터!$I955,차량별코스!$D$2:$D$20,차량별코스!$A$2:$A$20),0)</f>
        <v>3</v>
      </c>
      <c r="BM955">
        <f t="shared" si="209"/>
        <v>2661.9029999999998</v>
      </c>
      <c r="BN955">
        <f t="shared" si="210"/>
        <v>370.49099999999999</v>
      </c>
      <c r="BO955">
        <f>IF(COUNTIFS($BL$2:$BL955,$BL955,$O$2:$O955,$O955,$G$2:$G955,$G955)=1,_xlfn.MAXIFS($BO$2:$BO954,$O$2:$O954,$O955,$G$2:$G954,$G955)+1,_xlfn.MAXIFS($BO$2:$BO954,$O$2:$O954,$O955,$G$2:$G954,$G955))</f>
        <v>3</v>
      </c>
      <c r="BP955">
        <f t="shared" si="211"/>
        <v>2684.2660000000005</v>
      </c>
      <c r="BQ955">
        <f t="shared" si="212"/>
        <v>53.148000000000003</v>
      </c>
      <c r="BR955">
        <f t="shared" si="213"/>
        <v>66.435000000000002</v>
      </c>
      <c r="BS955">
        <f t="shared" si="214"/>
        <v>53.148000000000003</v>
      </c>
      <c r="BT955">
        <f t="shared" si="215"/>
        <v>26.574000000000002</v>
      </c>
      <c r="BU955">
        <f t="shared" si="216"/>
        <v>0</v>
      </c>
      <c r="BV955">
        <f t="shared" si="217"/>
        <v>0</v>
      </c>
      <c r="BW955">
        <f t="shared" si="218"/>
        <v>2883.5710000000008</v>
      </c>
      <c r="BX955">
        <f t="shared" si="219"/>
        <v>2982</v>
      </c>
      <c r="BY955" t="str">
        <f t="shared" si="220"/>
        <v>직행2</v>
      </c>
      <c r="BZ955">
        <f t="shared" si="221"/>
        <v>3</v>
      </c>
    </row>
    <row r="956" spans="1:78" x14ac:dyDescent="0.3">
      <c r="A956" s="32">
        <f t="shared" si="222"/>
        <v>45814</v>
      </c>
      <c r="B956" s="1">
        <v>45814.815127314818</v>
      </c>
      <c r="C956" t="s">
        <v>60</v>
      </c>
      <c r="D956" t="s">
        <v>60</v>
      </c>
      <c r="E956" t="s">
        <v>60</v>
      </c>
      <c r="F956" t="s">
        <v>61</v>
      </c>
      <c r="G956" t="s">
        <v>84</v>
      </c>
      <c r="H956" t="s">
        <v>85</v>
      </c>
      <c r="I956" t="s">
        <v>87</v>
      </c>
      <c r="J956" t="s">
        <v>65</v>
      </c>
      <c r="K956" t="s">
        <v>66</v>
      </c>
      <c r="L956">
        <v>15</v>
      </c>
      <c r="M956">
        <v>3</v>
      </c>
      <c r="N956">
        <v>168</v>
      </c>
      <c r="O956">
        <v>2982</v>
      </c>
      <c r="P956" t="s">
        <v>256</v>
      </c>
      <c r="Q956" s="1">
        <v>45786.607561689816</v>
      </c>
      <c r="R956">
        <v>18.907</v>
      </c>
      <c r="S956">
        <v>5.6609999999999996</v>
      </c>
      <c r="T956">
        <v>3.34</v>
      </c>
      <c r="U956">
        <v>1659</v>
      </c>
      <c r="V956">
        <v>69</v>
      </c>
      <c r="W956">
        <v>243</v>
      </c>
      <c r="X956">
        <v>587</v>
      </c>
      <c r="Y956">
        <v>1</v>
      </c>
      <c r="Z956">
        <v>0</v>
      </c>
      <c r="AA956">
        <v>0</v>
      </c>
      <c r="AB956">
        <v>0</v>
      </c>
      <c r="AC956">
        <v>82</v>
      </c>
      <c r="AD956">
        <v>41.03</v>
      </c>
      <c r="AE956">
        <v>50.530912000000001</v>
      </c>
      <c r="AF956">
        <v>97.7</v>
      </c>
      <c r="AG956">
        <v>0.6</v>
      </c>
      <c r="AH956">
        <v>0.7</v>
      </c>
      <c r="AI956">
        <v>1</v>
      </c>
      <c r="AJ956">
        <v>0</v>
      </c>
      <c r="AK956">
        <v>0</v>
      </c>
      <c r="AL956">
        <v>0</v>
      </c>
      <c r="AM956">
        <v>2.93</v>
      </c>
      <c r="AN956">
        <v>44.728000000000002</v>
      </c>
      <c r="AO956">
        <v>4.1589999999999998</v>
      </c>
      <c r="AP956">
        <v>14.647</v>
      </c>
      <c r="AQ956">
        <v>0.26400000000000001</v>
      </c>
      <c r="AR956">
        <v>5.2889999999999997</v>
      </c>
      <c r="AS956">
        <v>0</v>
      </c>
      <c r="AT956">
        <v>26.053000000000001</v>
      </c>
      <c r="AU956">
        <v>0.16</v>
      </c>
      <c r="AV956">
        <v>0.187</v>
      </c>
      <c r="AW956">
        <v>0.26700000000000002</v>
      </c>
      <c r="AX956">
        <v>0</v>
      </c>
      <c r="AY956">
        <v>0</v>
      </c>
      <c r="AZ956">
        <v>0</v>
      </c>
      <c r="BA956">
        <v>191</v>
      </c>
      <c r="BB956">
        <v>0</v>
      </c>
      <c r="BC956" t="s">
        <v>74</v>
      </c>
      <c r="BD956">
        <v>0</v>
      </c>
      <c r="BE956" t="s">
        <v>68</v>
      </c>
      <c r="BF956" t="s">
        <v>75</v>
      </c>
      <c r="BG956">
        <v>1.1399999999999999</v>
      </c>
      <c r="BH956">
        <v>0</v>
      </c>
      <c r="BI956" s="1">
        <v>45824.287569988424</v>
      </c>
      <c r="BJ956">
        <v>3.7</v>
      </c>
      <c r="BK956">
        <v>0.90269999999999995</v>
      </c>
      <c r="BL956" s="36">
        <f>HLOOKUP($A956,차량별코스!$E$1:$AZ$20,_xlfn.XLOOKUP(탕데이터!$I956,차량별코스!$D$2:$D$20,차량별코스!$A$2:$A$20),0)</f>
        <v>3</v>
      </c>
      <c r="BM956">
        <f t="shared" si="209"/>
        <v>2661.9029999999998</v>
      </c>
      <c r="BN956">
        <f t="shared" si="210"/>
        <v>370.49099999999999</v>
      </c>
      <c r="BO956">
        <f>IF(COUNTIFS($BL$2:$BL956,$BL956,$O$2:$O956,$O956,$G$2:$G956,$G956)=1,_xlfn.MAXIFS($BO$2:$BO955,$O$2:$O955,$O956,$G$2:$G955,$G956)+1,_xlfn.MAXIFS($BO$2:$BO955,$O$2:$O955,$O956,$G$2:$G955,$G956))</f>
        <v>3</v>
      </c>
      <c r="BP956">
        <f t="shared" si="211"/>
        <v>1308.8430000000001</v>
      </c>
      <c r="BQ956">
        <f t="shared" si="212"/>
        <v>9.9540000000000006</v>
      </c>
      <c r="BR956">
        <f t="shared" si="213"/>
        <v>11.613</v>
      </c>
      <c r="BS956">
        <f t="shared" si="214"/>
        <v>16.59</v>
      </c>
      <c r="BT956">
        <f t="shared" si="215"/>
        <v>0</v>
      </c>
      <c r="BU956">
        <f t="shared" si="216"/>
        <v>0</v>
      </c>
      <c r="BV956">
        <f t="shared" si="217"/>
        <v>0</v>
      </c>
      <c r="BW956">
        <f t="shared" si="218"/>
        <v>1347</v>
      </c>
      <c r="BX956">
        <f t="shared" si="219"/>
        <v>2982</v>
      </c>
      <c r="BY956" t="str">
        <f t="shared" si="220"/>
        <v>직행2</v>
      </c>
      <c r="BZ956">
        <f t="shared" si="221"/>
        <v>3</v>
      </c>
    </row>
    <row r="957" spans="1:78" x14ac:dyDescent="0.3">
      <c r="A957" s="32">
        <f t="shared" si="222"/>
        <v>45814</v>
      </c>
      <c r="B957" s="1">
        <v>45814.839594907404</v>
      </c>
      <c r="C957" t="s">
        <v>60</v>
      </c>
      <c r="D957" t="s">
        <v>60</v>
      </c>
      <c r="E957" t="s">
        <v>60</v>
      </c>
      <c r="F957" t="s">
        <v>61</v>
      </c>
      <c r="G957" t="s">
        <v>84</v>
      </c>
      <c r="H957" t="s">
        <v>85</v>
      </c>
      <c r="I957" t="s">
        <v>87</v>
      </c>
      <c r="J957" t="s">
        <v>65</v>
      </c>
      <c r="K957" t="s">
        <v>66</v>
      </c>
      <c r="L957">
        <v>15</v>
      </c>
      <c r="M957">
        <v>3</v>
      </c>
      <c r="N957">
        <v>168</v>
      </c>
      <c r="O957">
        <v>2982</v>
      </c>
      <c r="P957" t="s">
        <v>256</v>
      </c>
      <c r="Q957" s="1">
        <v>45786.607561689816</v>
      </c>
      <c r="R957">
        <v>37.183999999999997</v>
      </c>
      <c r="S957">
        <v>10.099</v>
      </c>
      <c r="T957">
        <v>3.6819999999999999</v>
      </c>
      <c r="U957">
        <v>3112</v>
      </c>
      <c r="V957">
        <v>40</v>
      </c>
      <c r="W957">
        <v>518</v>
      </c>
      <c r="X957">
        <v>1067</v>
      </c>
      <c r="Y957">
        <v>1</v>
      </c>
      <c r="Z957">
        <v>2</v>
      </c>
      <c r="AA957">
        <v>0</v>
      </c>
      <c r="AB957">
        <v>0</v>
      </c>
      <c r="AC957">
        <v>93</v>
      </c>
      <c r="AD957">
        <v>43.01</v>
      </c>
      <c r="AE957">
        <v>52.412801000000002</v>
      </c>
      <c r="AF957">
        <v>90.7</v>
      </c>
      <c r="AG957">
        <v>2.1</v>
      </c>
      <c r="AH957">
        <v>2.5</v>
      </c>
      <c r="AI957">
        <v>4.0999999999999996</v>
      </c>
      <c r="AJ957">
        <v>0.6</v>
      </c>
      <c r="AK957">
        <v>0</v>
      </c>
      <c r="AL957">
        <v>0</v>
      </c>
      <c r="AM957">
        <v>3.23</v>
      </c>
      <c r="AN957">
        <v>41.738999999999997</v>
      </c>
      <c r="AO957">
        <v>1.2849999999999999</v>
      </c>
      <c r="AP957">
        <v>16.645</v>
      </c>
      <c r="AQ957">
        <v>0.26900000000000002</v>
      </c>
      <c r="AR957">
        <v>2.6890000000000001</v>
      </c>
      <c r="AS957">
        <v>5.3789999999999996</v>
      </c>
      <c r="AT957">
        <v>46.862000000000002</v>
      </c>
      <c r="AU957">
        <v>1.085</v>
      </c>
      <c r="AV957">
        <v>1.292</v>
      </c>
      <c r="AW957">
        <v>2.1179999999999999</v>
      </c>
      <c r="AX957">
        <v>0.31</v>
      </c>
      <c r="AY957">
        <v>0</v>
      </c>
      <c r="AZ957">
        <v>0</v>
      </c>
      <c r="BA957">
        <v>375</v>
      </c>
      <c r="BB957">
        <v>0</v>
      </c>
      <c r="BC957" t="s">
        <v>74</v>
      </c>
      <c r="BD957">
        <v>0</v>
      </c>
      <c r="BE957" t="s">
        <v>68</v>
      </c>
      <c r="BF957" t="s">
        <v>75</v>
      </c>
      <c r="BG957">
        <v>1.1399999999999999</v>
      </c>
      <c r="BH957">
        <v>0</v>
      </c>
      <c r="BI957" s="1">
        <v>45824.287569988424</v>
      </c>
      <c r="BJ957">
        <v>3.7</v>
      </c>
      <c r="BK957">
        <v>0.99509999999999998</v>
      </c>
      <c r="BL957" s="36">
        <f>HLOOKUP($A957,차량별코스!$E$1:$AZ$20,_xlfn.XLOOKUP(탕데이터!$I957,차량별코스!$D$2:$D$20,차량별코스!$A$2:$A$20),0)</f>
        <v>3</v>
      </c>
      <c r="BM957">
        <f t="shared" si="209"/>
        <v>2661.9029999999998</v>
      </c>
      <c r="BN957">
        <f t="shared" si="210"/>
        <v>370.49099999999999</v>
      </c>
      <c r="BO957">
        <f>IF(COUNTIFS($BL$2:$BL957,$BL957,$O$2:$O957,$O957,$G$2:$G957,$G957)=1,_xlfn.MAXIFS($BO$2:$BO956,$O$2:$O956,$O957,$G$2:$G956,$G957)+1,_xlfn.MAXIFS($BO$2:$BO956,$O$2:$O956,$O957,$G$2:$G956,$G957))</f>
        <v>3</v>
      </c>
      <c r="BP957">
        <f t="shared" si="211"/>
        <v>2264.5840000000003</v>
      </c>
      <c r="BQ957">
        <f t="shared" si="212"/>
        <v>65.352000000000004</v>
      </c>
      <c r="BR957">
        <f t="shared" si="213"/>
        <v>77.800000000000011</v>
      </c>
      <c r="BS957">
        <f t="shared" si="214"/>
        <v>127.59199999999998</v>
      </c>
      <c r="BT957">
        <f t="shared" si="215"/>
        <v>18.672000000000001</v>
      </c>
      <c r="BU957">
        <f t="shared" si="216"/>
        <v>0</v>
      </c>
      <c r="BV957">
        <f t="shared" si="217"/>
        <v>0</v>
      </c>
      <c r="BW957">
        <f t="shared" si="218"/>
        <v>2554.0000000000005</v>
      </c>
      <c r="BX957">
        <f t="shared" si="219"/>
        <v>2982</v>
      </c>
      <c r="BY957" t="str">
        <f t="shared" si="220"/>
        <v>직행2</v>
      </c>
      <c r="BZ957">
        <f t="shared" si="221"/>
        <v>3</v>
      </c>
    </row>
    <row r="958" spans="1:78" x14ac:dyDescent="0.3">
      <c r="A958" s="32">
        <f t="shared" si="222"/>
        <v>45815</v>
      </c>
      <c r="B958" s="1">
        <v>45815.283935185187</v>
      </c>
      <c r="C958" t="s">
        <v>60</v>
      </c>
      <c r="D958" t="s">
        <v>60</v>
      </c>
      <c r="E958" t="s">
        <v>60</v>
      </c>
      <c r="F958" t="s">
        <v>61</v>
      </c>
      <c r="G958" t="s">
        <v>84</v>
      </c>
      <c r="H958" t="s">
        <v>85</v>
      </c>
      <c r="I958" t="s">
        <v>87</v>
      </c>
      <c r="J958" t="s">
        <v>65</v>
      </c>
      <c r="K958" t="s">
        <v>66</v>
      </c>
      <c r="L958">
        <v>15</v>
      </c>
      <c r="M958">
        <v>3</v>
      </c>
      <c r="N958">
        <v>168</v>
      </c>
      <c r="O958">
        <v>2982</v>
      </c>
      <c r="P958" t="s">
        <v>256</v>
      </c>
      <c r="Q958" s="1">
        <v>45786.607561689816</v>
      </c>
      <c r="R958">
        <v>41.329000000000001</v>
      </c>
      <c r="S958">
        <v>10.013999999999999</v>
      </c>
      <c r="T958">
        <v>4.1269999999999998</v>
      </c>
      <c r="U958">
        <v>3084</v>
      </c>
      <c r="V958">
        <v>75</v>
      </c>
      <c r="W958">
        <v>96</v>
      </c>
      <c r="X958">
        <v>1493</v>
      </c>
      <c r="Y958">
        <v>0</v>
      </c>
      <c r="Z958">
        <v>0</v>
      </c>
      <c r="AA958">
        <v>0</v>
      </c>
      <c r="AB958">
        <v>0</v>
      </c>
      <c r="AC958">
        <v>86</v>
      </c>
      <c r="AD958">
        <v>48.24</v>
      </c>
      <c r="AE958">
        <v>51.075983000000001</v>
      </c>
      <c r="AF958">
        <v>90.5</v>
      </c>
      <c r="AG958">
        <v>2.2000000000000002</v>
      </c>
      <c r="AH958">
        <v>3.2</v>
      </c>
      <c r="AI958">
        <v>3.9</v>
      </c>
      <c r="AJ958">
        <v>0.2</v>
      </c>
      <c r="AK958">
        <v>0</v>
      </c>
      <c r="AL958">
        <v>0</v>
      </c>
      <c r="AM958">
        <v>3.62</v>
      </c>
      <c r="AN958">
        <v>35.347999999999999</v>
      </c>
      <c r="AO958">
        <v>2.4319999999999999</v>
      </c>
      <c r="AP958">
        <v>3.113</v>
      </c>
      <c r="AQ958">
        <v>0.33900000000000002</v>
      </c>
      <c r="AR958">
        <v>0</v>
      </c>
      <c r="AS958">
        <v>0</v>
      </c>
      <c r="AT958">
        <v>45.25</v>
      </c>
      <c r="AU958">
        <v>1.1000000000000001</v>
      </c>
      <c r="AV958">
        <v>1.6</v>
      </c>
      <c r="AW958">
        <v>1.95</v>
      </c>
      <c r="AX958">
        <v>0.1</v>
      </c>
      <c r="AY958">
        <v>0</v>
      </c>
      <c r="AZ958">
        <v>0</v>
      </c>
      <c r="BA958">
        <v>410</v>
      </c>
      <c r="BB958">
        <v>0</v>
      </c>
      <c r="BC958" t="s">
        <v>74</v>
      </c>
      <c r="BD958">
        <v>0</v>
      </c>
      <c r="BE958" t="s">
        <v>68</v>
      </c>
      <c r="BF958" t="s">
        <v>75</v>
      </c>
      <c r="BG958">
        <v>1.1399999999999999</v>
      </c>
      <c r="BH958">
        <v>0</v>
      </c>
      <c r="BI958" s="1">
        <v>45824.287569988424</v>
      </c>
      <c r="BJ958">
        <v>3.7</v>
      </c>
      <c r="BK958">
        <v>1.1153999999999999</v>
      </c>
      <c r="BL958" s="36">
        <f>HLOOKUP($A958,차량별코스!$E$1:$AZ$20,_xlfn.XLOOKUP(탕데이터!$I958,차량별코스!$D$2:$D$20,차량별코스!$A$2:$A$20),0)</f>
        <v>4</v>
      </c>
      <c r="BM958">
        <f t="shared" si="209"/>
        <v>2661.9029999999998</v>
      </c>
      <c r="BN958">
        <f t="shared" si="210"/>
        <v>383.82299999999998</v>
      </c>
      <c r="BO958">
        <f>IF(COUNTIFS($BL$2:$BL958,$BL958,$O$2:$O958,$O958,$G$2:$G958,$G958)=1,_xlfn.MAXIFS($BO$2:$BO957,$O$2:$O957,$O958,$G$2:$G957,$G958)+1,_xlfn.MAXIFS($BO$2:$BO957,$O$2:$O957,$O958,$G$2:$G957,$G958))</f>
        <v>4</v>
      </c>
      <c r="BP958">
        <f t="shared" si="211"/>
        <v>2620.02</v>
      </c>
      <c r="BQ958">
        <f t="shared" si="212"/>
        <v>67.848000000000013</v>
      </c>
      <c r="BR958">
        <f t="shared" si="213"/>
        <v>98.688000000000002</v>
      </c>
      <c r="BS958">
        <f t="shared" si="214"/>
        <v>120.276</v>
      </c>
      <c r="BT958">
        <f t="shared" si="215"/>
        <v>6.1680000000000001</v>
      </c>
      <c r="BU958">
        <f t="shared" si="216"/>
        <v>0</v>
      </c>
      <c r="BV958">
        <f t="shared" si="217"/>
        <v>0</v>
      </c>
      <c r="BW958">
        <f t="shared" si="218"/>
        <v>2913</v>
      </c>
      <c r="BX958">
        <f t="shared" si="219"/>
        <v>2982</v>
      </c>
      <c r="BY958" t="str">
        <f t="shared" si="220"/>
        <v>직행2</v>
      </c>
      <c r="BZ958">
        <f t="shared" si="221"/>
        <v>4</v>
      </c>
    </row>
    <row r="959" spans="1:78" x14ac:dyDescent="0.3">
      <c r="A959" s="32">
        <f t="shared" si="222"/>
        <v>45815</v>
      </c>
      <c r="B959" s="1">
        <v>45815.325173611112</v>
      </c>
      <c r="C959" t="s">
        <v>60</v>
      </c>
      <c r="D959" t="s">
        <v>60</v>
      </c>
      <c r="E959" t="s">
        <v>60</v>
      </c>
      <c r="F959" t="s">
        <v>61</v>
      </c>
      <c r="G959" t="s">
        <v>84</v>
      </c>
      <c r="H959" t="s">
        <v>85</v>
      </c>
      <c r="I959" t="s">
        <v>87</v>
      </c>
      <c r="J959" t="s">
        <v>65</v>
      </c>
      <c r="K959" t="s">
        <v>66</v>
      </c>
      <c r="L959">
        <v>15</v>
      </c>
      <c r="M959">
        <v>3</v>
      </c>
      <c r="N959">
        <v>168</v>
      </c>
      <c r="O959">
        <v>2982</v>
      </c>
      <c r="P959" t="s">
        <v>256</v>
      </c>
      <c r="Q959" s="1">
        <v>45786.607561689816</v>
      </c>
      <c r="R959">
        <v>13.093</v>
      </c>
      <c r="S959">
        <v>3.8159999999999998</v>
      </c>
      <c r="T959">
        <v>3.431</v>
      </c>
      <c r="U959">
        <v>1206</v>
      </c>
      <c r="V959">
        <v>100</v>
      </c>
      <c r="W959">
        <v>200</v>
      </c>
      <c r="X959">
        <v>455</v>
      </c>
      <c r="Y959">
        <v>0</v>
      </c>
      <c r="Z959">
        <v>1</v>
      </c>
      <c r="AA959">
        <v>0</v>
      </c>
      <c r="AB959">
        <v>0</v>
      </c>
      <c r="AC959">
        <v>94</v>
      </c>
      <c r="AD959">
        <v>39.08</v>
      </c>
      <c r="AE959">
        <v>52.024889000000002</v>
      </c>
      <c r="AF959">
        <v>98.1</v>
      </c>
      <c r="AG959">
        <v>0.5</v>
      </c>
      <c r="AH959">
        <v>0.5</v>
      </c>
      <c r="AI959">
        <v>0.4</v>
      </c>
      <c r="AJ959">
        <v>0.5</v>
      </c>
      <c r="AK959">
        <v>0</v>
      </c>
      <c r="AL959">
        <v>0</v>
      </c>
      <c r="AM959">
        <v>3.01</v>
      </c>
      <c r="AN959">
        <v>44.914000000000001</v>
      </c>
      <c r="AO959">
        <v>8.2919999999999998</v>
      </c>
      <c r="AP959">
        <v>16.584</v>
      </c>
      <c r="AQ959">
        <v>0.30599999999999999</v>
      </c>
      <c r="AR959">
        <v>0</v>
      </c>
      <c r="AS959">
        <v>7.6379999999999999</v>
      </c>
      <c r="AT959">
        <v>19.62</v>
      </c>
      <c r="AU959">
        <v>0.1</v>
      </c>
      <c r="AV959">
        <v>0.1</v>
      </c>
      <c r="AW959">
        <v>0.08</v>
      </c>
      <c r="AX959">
        <v>0.1</v>
      </c>
      <c r="AY959">
        <v>0</v>
      </c>
      <c r="AZ959">
        <v>0</v>
      </c>
      <c r="BA959">
        <v>131</v>
      </c>
      <c r="BB959">
        <v>0</v>
      </c>
      <c r="BC959" t="s">
        <v>74</v>
      </c>
      <c r="BD959">
        <v>0</v>
      </c>
      <c r="BE959" t="s">
        <v>68</v>
      </c>
      <c r="BF959" t="s">
        <v>75</v>
      </c>
      <c r="BG959">
        <v>1.1399999999999999</v>
      </c>
      <c r="BH959">
        <v>0</v>
      </c>
      <c r="BI959" s="1">
        <v>45824.287569988424</v>
      </c>
      <c r="BJ959">
        <v>3.7</v>
      </c>
      <c r="BK959">
        <v>0.92730000000000001</v>
      </c>
      <c r="BL959" s="36">
        <f>HLOOKUP($A959,차량별코스!$E$1:$AZ$20,_xlfn.XLOOKUP(탕데이터!$I959,차량별코스!$D$2:$D$20,차량별코스!$A$2:$A$20),0)</f>
        <v>4</v>
      </c>
      <c r="BM959">
        <f t="shared" si="209"/>
        <v>2661.9029999999998</v>
      </c>
      <c r="BN959">
        <f t="shared" si="210"/>
        <v>383.82299999999998</v>
      </c>
      <c r="BO959">
        <f>IF(COUNTIFS($BL$2:$BL959,$BL959,$O$2:$O959,$O959,$G$2:$G959,$G959)=1,_xlfn.MAXIFS($BO$2:$BO958,$O$2:$O958,$O959,$G$2:$G958,$G959)+1,_xlfn.MAXIFS($BO$2:$BO958,$O$2:$O958,$O959,$G$2:$G958,$G959))</f>
        <v>4</v>
      </c>
      <c r="BP959">
        <f t="shared" si="211"/>
        <v>883.08600000000001</v>
      </c>
      <c r="BQ959">
        <f t="shared" si="212"/>
        <v>6.03</v>
      </c>
      <c r="BR959">
        <f t="shared" si="213"/>
        <v>6.03</v>
      </c>
      <c r="BS959">
        <f t="shared" si="214"/>
        <v>4.8239999999999998</v>
      </c>
      <c r="BT959">
        <f t="shared" si="215"/>
        <v>6.03</v>
      </c>
      <c r="BU959">
        <f t="shared" si="216"/>
        <v>0</v>
      </c>
      <c r="BV959">
        <f t="shared" si="217"/>
        <v>0</v>
      </c>
      <c r="BW959">
        <f t="shared" si="218"/>
        <v>905.99999999999989</v>
      </c>
      <c r="BX959">
        <f t="shared" si="219"/>
        <v>2982</v>
      </c>
      <c r="BY959" t="str">
        <f t="shared" si="220"/>
        <v>직행2</v>
      </c>
      <c r="BZ959">
        <f t="shared" si="221"/>
        <v>4</v>
      </c>
    </row>
    <row r="960" spans="1:78" x14ac:dyDescent="0.3">
      <c r="A960" s="32">
        <f t="shared" si="222"/>
        <v>45815</v>
      </c>
      <c r="B960" s="1">
        <v>45815.364432870374</v>
      </c>
      <c r="C960" t="s">
        <v>60</v>
      </c>
      <c r="D960" t="s">
        <v>60</v>
      </c>
      <c r="E960" t="s">
        <v>60</v>
      </c>
      <c r="F960" t="s">
        <v>61</v>
      </c>
      <c r="G960" t="s">
        <v>84</v>
      </c>
      <c r="H960" t="s">
        <v>85</v>
      </c>
      <c r="I960" t="s">
        <v>87</v>
      </c>
      <c r="J960" t="s">
        <v>65</v>
      </c>
      <c r="K960" t="s">
        <v>66</v>
      </c>
      <c r="L960">
        <v>15</v>
      </c>
      <c r="M960">
        <v>3</v>
      </c>
      <c r="N960">
        <v>168</v>
      </c>
      <c r="O960">
        <v>2982</v>
      </c>
      <c r="P960" t="s">
        <v>256</v>
      </c>
      <c r="Q960" s="1">
        <v>45786.607561689816</v>
      </c>
      <c r="R960">
        <v>12.356999999999999</v>
      </c>
      <c r="S960">
        <v>3.2850000000000001</v>
      </c>
      <c r="T960">
        <v>3.762</v>
      </c>
      <c r="U960">
        <v>1395</v>
      </c>
      <c r="V960">
        <v>16</v>
      </c>
      <c r="W960">
        <v>519</v>
      </c>
      <c r="X960">
        <v>480</v>
      </c>
      <c r="Y960">
        <v>1</v>
      </c>
      <c r="Z960">
        <v>2</v>
      </c>
      <c r="AA960">
        <v>0</v>
      </c>
      <c r="AB960">
        <v>0</v>
      </c>
      <c r="AC960">
        <v>83</v>
      </c>
      <c r="AD960">
        <v>31.89</v>
      </c>
      <c r="AE960">
        <v>51.726736000000002</v>
      </c>
      <c r="AF960">
        <v>98</v>
      </c>
      <c r="AG960">
        <v>0.3</v>
      </c>
      <c r="AH960">
        <v>0.7</v>
      </c>
      <c r="AI960">
        <v>1</v>
      </c>
      <c r="AJ960">
        <v>0</v>
      </c>
      <c r="AK960">
        <v>0</v>
      </c>
      <c r="AL960">
        <v>0</v>
      </c>
      <c r="AM960">
        <v>3.3</v>
      </c>
      <c r="AN960">
        <v>40.04</v>
      </c>
      <c r="AO960">
        <v>1.147</v>
      </c>
      <c r="AP960">
        <v>37.204000000000001</v>
      </c>
      <c r="AQ960">
        <v>0.32400000000000001</v>
      </c>
      <c r="AR960">
        <v>8.093</v>
      </c>
      <c r="AS960">
        <v>16.184999999999999</v>
      </c>
      <c r="AT960">
        <v>21.233000000000001</v>
      </c>
      <c r="AU960">
        <v>6.5000000000000002E-2</v>
      </c>
      <c r="AV960">
        <v>0.152</v>
      </c>
      <c r="AW960">
        <v>0.217</v>
      </c>
      <c r="AX960">
        <v>0</v>
      </c>
      <c r="AY960">
        <v>0</v>
      </c>
      <c r="AZ960">
        <v>0</v>
      </c>
      <c r="BA960">
        <v>123</v>
      </c>
      <c r="BB960">
        <v>0</v>
      </c>
      <c r="BC960" t="s">
        <v>74</v>
      </c>
      <c r="BD960">
        <v>0</v>
      </c>
      <c r="BE960" t="s">
        <v>68</v>
      </c>
      <c r="BF960" t="s">
        <v>75</v>
      </c>
      <c r="BG960">
        <v>1.1399999999999999</v>
      </c>
      <c r="BH960">
        <v>0</v>
      </c>
      <c r="BI960" s="1">
        <v>45824.287569988424</v>
      </c>
      <c r="BJ960">
        <v>3.7</v>
      </c>
      <c r="BK960">
        <v>1.0166999999999999</v>
      </c>
      <c r="BL960" s="36">
        <f>HLOOKUP($A960,차량별코스!$E$1:$AZ$20,_xlfn.XLOOKUP(탕데이터!$I960,차량별코스!$D$2:$D$20,차량별코스!$A$2:$A$20),0)</f>
        <v>4</v>
      </c>
      <c r="BM960">
        <f t="shared" si="209"/>
        <v>2661.9029999999998</v>
      </c>
      <c r="BN960">
        <f t="shared" si="210"/>
        <v>383.82299999999998</v>
      </c>
      <c r="BO960">
        <f>IF(COUNTIFS($BL$2:$BL960,$BL960,$O$2:$O960,$O960,$G$2:$G960,$G960)=1,_xlfn.MAXIFS($BO$2:$BO959,$O$2:$O959,$O960,$G$2:$G959,$G960)+1,_xlfn.MAXIFS($BO$2:$BO959,$O$2:$O959,$O960,$G$2:$G959,$G960))</f>
        <v>4</v>
      </c>
      <c r="BP960">
        <f t="shared" si="211"/>
        <v>832.09999999999991</v>
      </c>
      <c r="BQ960">
        <f t="shared" si="212"/>
        <v>4.1850000000000005</v>
      </c>
      <c r="BR960">
        <f t="shared" si="213"/>
        <v>9.7649999999999988</v>
      </c>
      <c r="BS960">
        <f t="shared" si="214"/>
        <v>13.950000000000001</v>
      </c>
      <c r="BT960">
        <f t="shared" si="215"/>
        <v>0</v>
      </c>
      <c r="BU960">
        <f t="shared" si="216"/>
        <v>0</v>
      </c>
      <c r="BV960">
        <f t="shared" si="217"/>
        <v>0</v>
      </c>
      <c r="BW960">
        <f t="shared" si="218"/>
        <v>859.99999999999989</v>
      </c>
      <c r="BX960">
        <f t="shared" si="219"/>
        <v>2982</v>
      </c>
      <c r="BY960" t="str">
        <f t="shared" si="220"/>
        <v>직행2</v>
      </c>
      <c r="BZ960">
        <f t="shared" si="221"/>
        <v>4</v>
      </c>
    </row>
    <row r="961" spans="1:78" x14ac:dyDescent="0.3">
      <c r="A961" s="32">
        <f t="shared" si="222"/>
        <v>45815</v>
      </c>
      <c r="B961" s="1">
        <v>45815.384317129632</v>
      </c>
      <c r="C961" t="s">
        <v>60</v>
      </c>
      <c r="D961" t="s">
        <v>60</v>
      </c>
      <c r="E961" t="s">
        <v>60</v>
      </c>
      <c r="F961" t="s">
        <v>61</v>
      </c>
      <c r="G961" t="s">
        <v>84</v>
      </c>
      <c r="H961" t="s">
        <v>85</v>
      </c>
      <c r="I961" t="s">
        <v>87</v>
      </c>
      <c r="J961" t="s">
        <v>65</v>
      </c>
      <c r="K961" t="s">
        <v>66</v>
      </c>
      <c r="L961">
        <v>15</v>
      </c>
      <c r="M961">
        <v>3</v>
      </c>
      <c r="N961">
        <v>168</v>
      </c>
      <c r="O961">
        <v>2982</v>
      </c>
      <c r="P961" t="s">
        <v>256</v>
      </c>
      <c r="Q961" s="1">
        <v>45786.607561689816</v>
      </c>
      <c r="R961">
        <v>148.34800000000001</v>
      </c>
      <c r="S961">
        <v>39.08</v>
      </c>
      <c r="T961">
        <v>3.7959999999999998</v>
      </c>
      <c r="U961">
        <v>8146</v>
      </c>
      <c r="V961">
        <v>92</v>
      </c>
      <c r="W961">
        <v>1225</v>
      </c>
      <c r="X961">
        <v>3059</v>
      </c>
      <c r="Y961">
        <v>3</v>
      </c>
      <c r="Z961">
        <v>3</v>
      </c>
      <c r="AA961">
        <v>1</v>
      </c>
      <c r="AB961">
        <v>31</v>
      </c>
      <c r="AC961">
        <v>109</v>
      </c>
      <c r="AD961">
        <v>65.56</v>
      </c>
      <c r="AE961">
        <v>78.203637000000001</v>
      </c>
      <c r="AF961">
        <v>42.1</v>
      </c>
      <c r="AG961">
        <v>4.9000000000000004</v>
      </c>
      <c r="AH961">
        <v>8.3000000000000007</v>
      </c>
      <c r="AI961">
        <v>9</v>
      </c>
      <c r="AJ961">
        <v>10.4</v>
      </c>
      <c r="AK961">
        <v>25.4</v>
      </c>
      <c r="AL961">
        <v>0</v>
      </c>
      <c r="AM961">
        <v>3.33</v>
      </c>
      <c r="AN961">
        <v>63.378</v>
      </c>
      <c r="AO961">
        <v>1.129</v>
      </c>
      <c r="AP961">
        <v>15.038</v>
      </c>
      <c r="AQ961">
        <v>0.20200000000000001</v>
      </c>
      <c r="AR961">
        <v>2.0219999999999998</v>
      </c>
      <c r="AS961">
        <v>2.0219999999999998</v>
      </c>
      <c r="AT961">
        <v>56.835000000000001</v>
      </c>
      <c r="AU961">
        <v>6.6150000000000002</v>
      </c>
      <c r="AV961">
        <v>11.205</v>
      </c>
      <c r="AW961">
        <v>12.15</v>
      </c>
      <c r="AX961">
        <v>14.04</v>
      </c>
      <c r="AY961">
        <v>34.29</v>
      </c>
      <c r="AZ961">
        <v>0</v>
      </c>
      <c r="BA961">
        <v>1380</v>
      </c>
      <c r="BB961">
        <v>0</v>
      </c>
      <c r="BC961" t="s">
        <v>74</v>
      </c>
      <c r="BD961">
        <v>0</v>
      </c>
      <c r="BE961" t="s">
        <v>68</v>
      </c>
      <c r="BF961" t="s">
        <v>75</v>
      </c>
      <c r="BG961">
        <v>1.1399999999999999</v>
      </c>
      <c r="BH961">
        <v>0</v>
      </c>
      <c r="BI961" s="1">
        <v>45824.287569988424</v>
      </c>
      <c r="BJ961">
        <v>3.7</v>
      </c>
      <c r="BK961">
        <v>1.0259</v>
      </c>
      <c r="BL961" s="36">
        <f>HLOOKUP($A961,차량별코스!$E$1:$AZ$20,_xlfn.XLOOKUP(탕데이터!$I961,차량별코스!$D$2:$D$20,차량별코스!$A$2:$A$20),0)</f>
        <v>4</v>
      </c>
      <c r="BM961">
        <f t="shared" si="209"/>
        <v>2661.9029999999998</v>
      </c>
      <c r="BN961">
        <f t="shared" si="210"/>
        <v>383.82299999999998</v>
      </c>
      <c r="BO961">
        <f>IF(COUNTIFS($BL$2:$BL961,$BL961,$O$2:$O961,$O961,$G$2:$G961,$G961)=1,_xlfn.MAXIFS($BO$2:$BO960,$O$2:$O960,$O961,$G$2:$G960,$G961)+1,_xlfn.MAXIFS($BO$2:$BO960,$O$2:$O960,$O961,$G$2:$G960,$G961))</f>
        <v>4</v>
      </c>
      <c r="BP961">
        <f t="shared" si="211"/>
        <v>2112.4660000000003</v>
      </c>
      <c r="BQ961">
        <f t="shared" si="212"/>
        <v>399.154</v>
      </c>
      <c r="BR961">
        <f t="shared" si="213"/>
        <v>676.11800000000005</v>
      </c>
      <c r="BS961">
        <f t="shared" si="214"/>
        <v>733.14</v>
      </c>
      <c r="BT961">
        <f t="shared" si="215"/>
        <v>847.18400000000008</v>
      </c>
      <c r="BU961">
        <f t="shared" si="216"/>
        <v>2069.0839999999998</v>
      </c>
      <c r="BV961">
        <f t="shared" si="217"/>
        <v>0</v>
      </c>
      <c r="BW961">
        <f t="shared" si="218"/>
        <v>6837.1459999999997</v>
      </c>
      <c r="BX961">
        <f t="shared" si="219"/>
        <v>2982</v>
      </c>
      <c r="BY961" t="str">
        <f t="shared" si="220"/>
        <v>직행2</v>
      </c>
      <c r="BZ961">
        <f t="shared" si="221"/>
        <v>4</v>
      </c>
    </row>
    <row r="962" spans="1:78" x14ac:dyDescent="0.3">
      <c r="A962" s="32">
        <f t="shared" si="222"/>
        <v>45815</v>
      </c>
      <c r="B962" s="1">
        <v>45815.62222222222</v>
      </c>
      <c r="C962" t="s">
        <v>60</v>
      </c>
      <c r="D962" t="s">
        <v>60</v>
      </c>
      <c r="E962" t="s">
        <v>60</v>
      </c>
      <c r="F962" t="s">
        <v>61</v>
      </c>
      <c r="G962" t="s">
        <v>84</v>
      </c>
      <c r="H962" t="s">
        <v>85</v>
      </c>
      <c r="I962" t="s">
        <v>87</v>
      </c>
      <c r="J962" t="s">
        <v>65</v>
      </c>
      <c r="K962" t="s">
        <v>66</v>
      </c>
      <c r="L962">
        <v>15</v>
      </c>
      <c r="M962">
        <v>3</v>
      </c>
      <c r="N962">
        <v>168</v>
      </c>
      <c r="O962">
        <v>2982</v>
      </c>
      <c r="P962" t="s">
        <v>256</v>
      </c>
      <c r="Q962" s="1">
        <v>45786.607561689816</v>
      </c>
      <c r="R962">
        <v>100.696</v>
      </c>
      <c r="S962">
        <v>36.497</v>
      </c>
      <c r="T962">
        <v>2.7589999999999999</v>
      </c>
      <c r="U962">
        <v>10449</v>
      </c>
      <c r="V962">
        <v>300</v>
      </c>
      <c r="W962">
        <v>3111</v>
      </c>
      <c r="X962">
        <v>3005</v>
      </c>
      <c r="Y962">
        <v>6</v>
      </c>
      <c r="Z962">
        <v>22</v>
      </c>
      <c r="AA962">
        <v>1</v>
      </c>
      <c r="AB962">
        <v>213</v>
      </c>
      <c r="AC962">
        <v>107</v>
      </c>
      <c r="AD962">
        <v>34.69</v>
      </c>
      <c r="AE962">
        <v>51.506878999999998</v>
      </c>
      <c r="AF962">
        <v>83.5</v>
      </c>
      <c r="AG962">
        <v>3.7</v>
      </c>
      <c r="AH962">
        <v>5.2</v>
      </c>
      <c r="AI962">
        <v>4.5999999999999996</v>
      </c>
      <c r="AJ962">
        <v>2.8</v>
      </c>
      <c r="AK962">
        <v>0.3</v>
      </c>
      <c r="AL962">
        <v>0</v>
      </c>
      <c r="AM962">
        <v>2.42</v>
      </c>
      <c r="AN962">
        <v>56.84</v>
      </c>
      <c r="AO962">
        <v>2.871</v>
      </c>
      <c r="AP962">
        <v>29.773</v>
      </c>
      <c r="AQ962">
        <v>0.29799999999999999</v>
      </c>
      <c r="AR962">
        <v>5.9589999999999996</v>
      </c>
      <c r="AS962">
        <v>21.847999999999999</v>
      </c>
      <c r="AT962">
        <v>144.733</v>
      </c>
      <c r="AU962">
        <v>6.4130000000000003</v>
      </c>
      <c r="AV962">
        <v>9.0129999999999999</v>
      </c>
      <c r="AW962">
        <v>7.9729999999999999</v>
      </c>
      <c r="AX962">
        <v>4.8529999999999998</v>
      </c>
      <c r="AY962">
        <v>0.52</v>
      </c>
      <c r="AZ962">
        <v>0</v>
      </c>
      <c r="BA962">
        <v>1001</v>
      </c>
      <c r="BB962">
        <v>0</v>
      </c>
      <c r="BC962" t="s">
        <v>74</v>
      </c>
      <c r="BD962">
        <v>0</v>
      </c>
      <c r="BE962" t="s">
        <v>68</v>
      </c>
      <c r="BF962" t="s">
        <v>75</v>
      </c>
      <c r="BG962">
        <v>1.1399999999999999</v>
      </c>
      <c r="BH962">
        <v>0</v>
      </c>
      <c r="BI962" s="1">
        <v>45824.287569988424</v>
      </c>
      <c r="BJ962">
        <v>3.7</v>
      </c>
      <c r="BK962">
        <v>0.74570000000000003</v>
      </c>
      <c r="BL962" s="36">
        <f>HLOOKUP($A962,차량별코스!$E$1:$AZ$20,_xlfn.XLOOKUP(탕데이터!$I962,차량별코스!$D$2:$D$20,차량별코스!$A$2:$A$20),0)</f>
        <v>4</v>
      </c>
      <c r="BM962">
        <f t="shared" si="209"/>
        <v>2661.9029999999998</v>
      </c>
      <c r="BN962">
        <f t="shared" si="210"/>
        <v>383.82299999999998</v>
      </c>
      <c r="BO962">
        <f>IF(COUNTIFS($BL$2:$BL962,$BL962,$O$2:$O962,$O962,$G$2:$G962,$G962)=1,_xlfn.MAXIFS($BO$2:$BO961,$O$2:$O961,$O962,$G$2:$G961,$G962)+1,_xlfn.MAXIFS($BO$2:$BO961,$O$2:$O961,$O962,$G$2:$G961,$G962))</f>
        <v>4</v>
      </c>
      <c r="BP962">
        <f t="shared" si="211"/>
        <v>5313.9149999999991</v>
      </c>
      <c r="BQ962">
        <f t="shared" si="212"/>
        <v>386.61300000000006</v>
      </c>
      <c r="BR962">
        <f t="shared" si="213"/>
        <v>543.34800000000007</v>
      </c>
      <c r="BS962">
        <f t="shared" si="214"/>
        <v>480.654</v>
      </c>
      <c r="BT962">
        <f t="shared" si="215"/>
        <v>292.57199999999995</v>
      </c>
      <c r="BU962">
        <f t="shared" si="216"/>
        <v>31.347000000000001</v>
      </c>
      <c r="BV962">
        <f t="shared" si="217"/>
        <v>0</v>
      </c>
      <c r="BW962">
        <f t="shared" si="218"/>
        <v>7048.4489999999987</v>
      </c>
      <c r="BX962">
        <f t="shared" si="219"/>
        <v>2982</v>
      </c>
      <c r="BY962" t="str">
        <f t="shared" si="220"/>
        <v>직행2</v>
      </c>
      <c r="BZ962">
        <f t="shared" si="221"/>
        <v>4</v>
      </c>
    </row>
    <row r="963" spans="1:78" x14ac:dyDescent="0.3">
      <c r="A963" s="32">
        <f t="shared" si="222"/>
        <v>45815</v>
      </c>
      <c r="B963" s="1">
        <v>45815.849918981483</v>
      </c>
      <c r="C963" t="s">
        <v>60</v>
      </c>
      <c r="D963" t="s">
        <v>60</v>
      </c>
      <c r="E963" t="s">
        <v>60</v>
      </c>
      <c r="F963" t="s">
        <v>61</v>
      </c>
      <c r="G963" t="s">
        <v>84</v>
      </c>
      <c r="H963" t="s">
        <v>85</v>
      </c>
      <c r="I963" t="s">
        <v>87</v>
      </c>
      <c r="J963" t="s">
        <v>65</v>
      </c>
      <c r="K963" t="s">
        <v>66</v>
      </c>
      <c r="L963">
        <v>15</v>
      </c>
      <c r="M963">
        <v>3</v>
      </c>
      <c r="N963">
        <v>168</v>
      </c>
      <c r="O963">
        <v>2982</v>
      </c>
      <c r="P963" t="s">
        <v>256</v>
      </c>
      <c r="Q963" s="1">
        <v>45786.607561689816</v>
      </c>
      <c r="R963">
        <v>68</v>
      </c>
      <c r="S963">
        <v>18.408000000000001</v>
      </c>
      <c r="T963">
        <v>3.694</v>
      </c>
      <c r="U963">
        <v>5972</v>
      </c>
      <c r="V963">
        <v>26</v>
      </c>
      <c r="W963">
        <v>1368</v>
      </c>
      <c r="X963">
        <v>2267</v>
      </c>
      <c r="Y963">
        <v>2</v>
      </c>
      <c r="Z963">
        <v>7</v>
      </c>
      <c r="AA963">
        <v>1</v>
      </c>
      <c r="AB963">
        <v>48</v>
      </c>
      <c r="AC963">
        <v>108</v>
      </c>
      <c r="AD963">
        <v>40.99</v>
      </c>
      <c r="AE963">
        <v>53.47316</v>
      </c>
      <c r="AF963">
        <v>74.400000000000006</v>
      </c>
      <c r="AG963">
        <v>5.0999999999999996</v>
      </c>
      <c r="AH963">
        <v>7.7</v>
      </c>
      <c r="AI963">
        <v>9.9</v>
      </c>
      <c r="AJ963">
        <v>2.6</v>
      </c>
      <c r="AK963">
        <v>0.2</v>
      </c>
      <c r="AL963">
        <v>0</v>
      </c>
      <c r="AM963">
        <v>3.24</v>
      </c>
      <c r="AN963">
        <v>42.570999999999998</v>
      </c>
      <c r="AO963">
        <v>0.435</v>
      </c>
      <c r="AP963">
        <v>22.907</v>
      </c>
      <c r="AQ963">
        <v>0.32400000000000001</v>
      </c>
      <c r="AR963">
        <v>2.9409999999999998</v>
      </c>
      <c r="AS963">
        <v>10.294</v>
      </c>
      <c r="AT963">
        <v>73.16</v>
      </c>
      <c r="AU963">
        <v>5.0149999999999997</v>
      </c>
      <c r="AV963">
        <v>7.5720000000000001</v>
      </c>
      <c r="AW963">
        <v>9.7349999999999994</v>
      </c>
      <c r="AX963">
        <v>2.5569999999999999</v>
      </c>
      <c r="AY963">
        <v>0.19700000000000001</v>
      </c>
      <c r="AZ963">
        <v>0</v>
      </c>
      <c r="BA963">
        <v>666</v>
      </c>
      <c r="BB963">
        <v>0</v>
      </c>
      <c r="BC963" t="s">
        <v>74</v>
      </c>
      <c r="BD963">
        <v>0</v>
      </c>
      <c r="BE963" t="s">
        <v>68</v>
      </c>
      <c r="BF963" t="s">
        <v>75</v>
      </c>
      <c r="BG963">
        <v>1.1399999999999999</v>
      </c>
      <c r="BH963">
        <v>0</v>
      </c>
      <c r="BI963" s="1">
        <v>45824.287569988424</v>
      </c>
      <c r="BJ963">
        <v>3.7</v>
      </c>
      <c r="BK963">
        <v>0.99839999999999995</v>
      </c>
      <c r="BL963" s="36">
        <f>HLOOKUP($A963,차량별코스!$E$1:$AZ$20,_xlfn.XLOOKUP(탕데이터!$I963,차량별코스!$D$2:$D$20,차량별코스!$A$2:$A$20),0)</f>
        <v>4</v>
      </c>
      <c r="BM963">
        <f t="shared" ref="BM963:BM1026" si="223">SUMIFS(R:R,I:I,I963,O:O,O963)</f>
        <v>2661.9029999999998</v>
      </c>
      <c r="BN963">
        <f t="shared" ref="BN963:BN1026" si="224">SUMIFS(R:R,O:O,O963,BL:BL,BL963,G:G,G963)</f>
        <v>383.82299999999998</v>
      </c>
      <c r="BO963">
        <f>IF(COUNTIFS($BL$2:$BL963,$BL963,$O$2:$O963,$O963,$G$2:$G963,$G963)=1,_xlfn.MAXIFS($BO$2:$BO962,$O$2:$O962,$O963,$G$2:$G962,$G963)+1,_xlfn.MAXIFS($BO$2:$BO962,$O$2:$O962,$O963,$G$2:$G962,$G963))</f>
        <v>4</v>
      </c>
      <c r="BP963">
        <f t="shared" ref="BP963:BP1026" si="225">$U963*AF963%-V963-W963</f>
        <v>3049.1680000000006</v>
      </c>
      <c r="BQ963">
        <f t="shared" ref="BQ963:BQ1026" si="226">$U963*AG963%</f>
        <v>304.572</v>
      </c>
      <c r="BR963">
        <f t="shared" ref="BR963:BR1026" si="227">$U963*AH963%</f>
        <v>459.84399999999999</v>
      </c>
      <c r="BS963">
        <f t="shared" ref="BS963:BS1026" si="228">$U963*AI963%</f>
        <v>591.22800000000007</v>
      </c>
      <c r="BT963">
        <f t="shared" ref="BT963:BT1026" si="229">$U963*AJ963%</f>
        <v>155.27200000000002</v>
      </c>
      <c r="BU963">
        <f t="shared" ref="BU963:BU1026" si="230">$U963*AK963%</f>
        <v>11.944000000000001</v>
      </c>
      <c r="BV963">
        <f t="shared" ref="BV963:BV1026" si="231">$U963*AL963%</f>
        <v>0</v>
      </c>
      <c r="BW963">
        <f t="shared" ref="BW963:BW1026" si="232">SUM(BP963:BV963)</f>
        <v>4572.0280000000012</v>
      </c>
      <c r="BX963">
        <f t="shared" ref="BX963:BX1026" si="233">O963</f>
        <v>2982</v>
      </c>
      <c r="BY963" t="str">
        <f t="shared" ref="BY963:BY1026" si="234">G963</f>
        <v>직행2</v>
      </c>
      <c r="BZ963">
        <f t="shared" ref="BZ963:BZ1026" si="235">BL963</f>
        <v>4</v>
      </c>
    </row>
    <row r="964" spans="1:78" x14ac:dyDescent="0.3">
      <c r="A964" s="32">
        <f t="shared" si="222"/>
        <v>45816</v>
      </c>
      <c r="B964" s="1">
        <v>45816.288958333331</v>
      </c>
      <c r="C964" t="s">
        <v>60</v>
      </c>
      <c r="D964" t="s">
        <v>60</v>
      </c>
      <c r="E964" t="s">
        <v>60</v>
      </c>
      <c r="F964" t="s">
        <v>61</v>
      </c>
      <c r="G964" t="s">
        <v>84</v>
      </c>
      <c r="H964" t="s">
        <v>85</v>
      </c>
      <c r="I964" t="s">
        <v>87</v>
      </c>
      <c r="J964" t="s">
        <v>65</v>
      </c>
      <c r="K964" t="s">
        <v>66</v>
      </c>
      <c r="L964">
        <v>15</v>
      </c>
      <c r="M964">
        <v>3</v>
      </c>
      <c r="N964">
        <v>168</v>
      </c>
      <c r="O964">
        <v>2982</v>
      </c>
      <c r="P964" t="s">
        <v>256</v>
      </c>
      <c r="Q964" s="1">
        <v>45786.607561689816</v>
      </c>
      <c r="R964">
        <v>18.97</v>
      </c>
      <c r="S964">
        <v>5.819</v>
      </c>
      <c r="T964">
        <v>3.26</v>
      </c>
      <c r="U964">
        <v>1557</v>
      </c>
      <c r="V964">
        <v>230</v>
      </c>
      <c r="W964">
        <v>57</v>
      </c>
      <c r="X964">
        <v>566</v>
      </c>
      <c r="Y964">
        <v>0</v>
      </c>
      <c r="Z964">
        <v>3</v>
      </c>
      <c r="AA964">
        <v>0</v>
      </c>
      <c r="AB964">
        <v>0</v>
      </c>
      <c r="AC964">
        <v>96</v>
      </c>
      <c r="AD964">
        <v>43.86</v>
      </c>
      <c r="AE964">
        <v>53.773041999999997</v>
      </c>
      <c r="AF964">
        <v>97.5</v>
      </c>
      <c r="AG964">
        <v>0.5</v>
      </c>
      <c r="AH964">
        <v>0.7</v>
      </c>
      <c r="AI964">
        <v>1</v>
      </c>
      <c r="AJ964">
        <v>0.3</v>
      </c>
      <c r="AK964">
        <v>0</v>
      </c>
      <c r="AL964">
        <v>0</v>
      </c>
      <c r="AM964">
        <v>2.86</v>
      </c>
      <c r="AN964">
        <v>49.395000000000003</v>
      </c>
      <c r="AO964">
        <v>14.772</v>
      </c>
      <c r="AP964">
        <v>3.661</v>
      </c>
      <c r="AQ964">
        <v>0.26400000000000001</v>
      </c>
      <c r="AR964">
        <v>0</v>
      </c>
      <c r="AS964">
        <v>15.814</v>
      </c>
      <c r="AT964">
        <v>24.375</v>
      </c>
      <c r="AU964">
        <v>0.125</v>
      </c>
      <c r="AV964">
        <v>0.17499999999999999</v>
      </c>
      <c r="AW964">
        <v>0.25</v>
      </c>
      <c r="AX964">
        <v>7.4999999999999997E-2</v>
      </c>
      <c r="AY964">
        <v>0</v>
      </c>
      <c r="AZ964">
        <v>0</v>
      </c>
      <c r="BA964">
        <v>191</v>
      </c>
      <c r="BB964">
        <v>0</v>
      </c>
      <c r="BC964" t="s">
        <v>74</v>
      </c>
      <c r="BD964">
        <v>0</v>
      </c>
      <c r="BE964" t="s">
        <v>68</v>
      </c>
      <c r="BF964" t="s">
        <v>75</v>
      </c>
      <c r="BG964">
        <v>1.1399999999999999</v>
      </c>
      <c r="BH964">
        <v>0</v>
      </c>
      <c r="BI964" s="1">
        <v>45824.287569988424</v>
      </c>
      <c r="BJ964">
        <v>3.7</v>
      </c>
      <c r="BK964">
        <v>0.88109999999999999</v>
      </c>
      <c r="BL964" s="36">
        <f>HLOOKUP($A964,차량별코스!$E$1:$AZ$20,_xlfn.XLOOKUP(탕데이터!$I964,차량별코스!$D$2:$D$20,차량별코스!$A$2:$A$20),0)</f>
        <v>5</v>
      </c>
      <c r="BM964">
        <f t="shared" si="223"/>
        <v>2661.9029999999998</v>
      </c>
      <c r="BN964">
        <f t="shared" si="224"/>
        <v>261.21600000000001</v>
      </c>
      <c r="BO964">
        <f>IF(COUNTIFS($BL$2:$BL964,$BL964,$O$2:$O964,$O964,$G$2:$G964,$G964)=1,_xlfn.MAXIFS($BO$2:$BO963,$O$2:$O963,$O964,$G$2:$G963,$G964)+1,_xlfn.MAXIFS($BO$2:$BO963,$O$2:$O963,$O964,$G$2:$G963,$G964))</f>
        <v>5</v>
      </c>
      <c r="BP964">
        <f t="shared" si="225"/>
        <v>1231.075</v>
      </c>
      <c r="BQ964">
        <f t="shared" si="226"/>
        <v>7.7850000000000001</v>
      </c>
      <c r="BR964">
        <f t="shared" si="227"/>
        <v>10.898999999999999</v>
      </c>
      <c r="BS964">
        <f t="shared" si="228"/>
        <v>15.57</v>
      </c>
      <c r="BT964">
        <f t="shared" si="229"/>
        <v>4.6710000000000003</v>
      </c>
      <c r="BU964">
        <f t="shared" si="230"/>
        <v>0</v>
      </c>
      <c r="BV964">
        <f t="shared" si="231"/>
        <v>0</v>
      </c>
      <c r="BW964">
        <f t="shared" si="232"/>
        <v>1270</v>
      </c>
      <c r="BX964">
        <f t="shared" si="233"/>
        <v>2982</v>
      </c>
      <c r="BY964" t="str">
        <f t="shared" si="234"/>
        <v>직행2</v>
      </c>
      <c r="BZ964">
        <f t="shared" si="235"/>
        <v>5</v>
      </c>
    </row>
    <row r="965" spans="1:78" x14ac:dyDescent="0.3">
      <c r="A965" s="32">
        <f t="shared" si="222"/>
        <v>45816</v>
      </c>
      <c r="B965" s="1">
        <v>45816.311597222222</v>
      </c>
      <c r="C965" t="s">
        <v>60</v>
      </c>
      <c r="D965" t="s">
        <v>60</v>
      </c>
      <c r="E965" t="s">
        <v>60</v>
      </c>
      <c r="F965" t="s">
        <v>61</v>
      </c>
      <c r="G965" t="s">
        <v>84</v>
      </c>
      <c r="H965" t="s">
        <v>85</v>
      </c>
      <c r="I965" t="s">
        <v>87</v>
      </c>
      <c r="J965" t="s">
        <v>65</v>
      </c>
      <c r="K965" t="s">
        <v>66</v>
      </c>
      <c r="L965">
        <v>15</v>
      </c>
      <c r="M965">
        <v>3</v>
      </c>
      <c r="N965">
        <v>168</v>
      </c>
      <c r="O965">
        <v>2982</v>
      </c>
      <c r="P965" t="s">
        <v>256</v>
      </c>
      <c r="Q965" s="1">
        <v>45786.607561689816</v>
      </c>
      <c r="R965">
        <v>41.601999999999997</v>
      </c>
      <c r="S965">
        <v>11.696</v>
      </c>
      <c r="T965">
        <v>3.5569999999999999</v>
      </c>
      <c r="U965">
        <v>2940</v>
      </c>
      <c r="V965">
        <v>73</v>
      </c>
      <c r="W965">
        <v>256</v>
      </c>
      <c r="X965">
        <v>1599</v>
      </c>
      <c r="Y965">
        <v>0</v>
      </c>
      <c r="Z965">
        <v>3</v>
      </c>
      <c r="AA965">
        <v>0</v>
      </c>
      <c r="AB965">
        <v>0</v>
      </c>
      <c r="AC965">
        <v>107</v>
      </c>
      <c r="AD965">
        <v>50.94</v>
      </c>
      <c r="AE965">
        <v>57.360073999999997</v>
      </c>
      <c r="AF965">
        <v>91</v>
      </c>
      <c r="AG965">
        <v>2.1</v>
      </c>
      <c r="AH965">
        <v>1.8</v>
      </c>
      <c r="AI965">
        <v>2.6</v>
      </c>
      <c r="AJ965">
        <v>2.4</v>
      </c>
      <c r="AK965">
        <v>0.1</v>
      </c>
      <c r="AL965">
        <v>0</v>
      </c>
      <c r="AM965">
        <v>3.12</v>
      </c>
      <c r="AN965">
        <v>48.173999999999999</v>
      </c>
      <c r="AO965">
        <v>2.4830000000000001</v>
      </c>
      <c r="AP965">
        <v>8.7070000000000007</v>
      </c>
      <c r="AQ965">
        <v>0.36099999999999999</v>
      </c>
      <c r="AR965">
        <v>0</v>
      </c>
      <c r="AS965">
        <v>7.2110000000000003</v>
      </c>
      <c r="AT965">
        <v>43.982999999999997</v>
      </c>
      <c r="AU965">
        <v>1.0149999999999999</v>
      </c>
      <c r="AV965">
        <v>0.87</v>
      </c>
      <c r="AW965">
        <v>1.2569999999999999</v>
      </c>
      <c r="AX965">
        <v>1.1599999999999999</v>
      </c>
      <c r="AY965">
        <v>4.8000000000000001E-2</v>
      </c>
      <c r="AZ965">
        <v>0</v>
      </c>
      <c r="BA965">
        <v>412</v>
      </c>
      <c r="BB965">
        <v>0</v>
      </c>
      <c r="BC965" t="s">
        <v>74</v>
      </c>
      <c r="BD965">
        <v>0</v>
      </c>
      <c r="BE965" t="s">
        <v>68</v>
      </c>
      <c r="BF965" t="s">
        <v>75</v>
      </c>
      <c r="BG965">
        <v>1.1399999999999999</v>
      </c>
      <c r="BH965">
        <v>0</v>
      </c>
      <c r="BI965" s="1">
        <v>45824.287569988424</v>
      </c>
      <c r="BJ965">
        <v>3.7</v>
      </c>
      <c r="BK965">
        <v>0.96130000000000004</v>
      </c>
      <c r="BL965" s="36">
        <f>HLOOKUP($A965,차량별코스!$E$1:$AZ$20,_xlfn.XLOOKUP(탕데이터!$I965,차량별코스!$D$2:$D$20,차량별코스!$A$2:$A$20),0)</f>
        <v>5</v>
      </c>
      <c r="BM965">
        <f t="shared" si="223"/>
        <v>2661.9029999999998</v>
      </c>
      <c r="BN965">
        <f t="shared" si="224"/>
        <v>261.21600000000001</v>
      </c>
      <c r="BO965">
        <f>IF(COUNTIFS($BL$2:$BL965,$BL965,$O$2:$O965,$O965,$G$2:$G965,$G965)=1,_xlfn.MAXIFS($BO$2:$BO964,$O$2:$O964,$O965,$G$2:$G964,$G965)+1,_xlfn.MAXIFS($BO$2:$BO964,$O$2:$O964,$O965,$G$2:$G964,$G965))</f>
        <v>5</v>
      </c>
      <c r="BP965">
        <f t="shared" si="225"/>
        <v>2346.4</v>
      </c>
      <c r="BQ965">
        <f t="shared" si="226"/>
        <v>61.74</v>
      </c>
      <c r="BR965">
        <f t="shared" si="227"/>
        <v>52.920000000000009</v>
      </c>
      <c r="BS965">
        <f t="shared" si="228"/>
        <v>76.440000000000012</v>
      </c>
      <c r="BT965">
        <f t="shared" si="229"/>
        <v>70.56</v>
      </c>
      <c r="BU965">
        <f t="shared" si="230"/>
        <v>2.94</v>
      </c>
      <c r="BV965">
        <f t="shared" si="231"/>
        <v>0</v>
      </c>
      <c r="BW965">
        <f t="shared" si="232"/>
        <v>2611</v>
      </c>
      <c r="BX965">
        <f t="shared" si="233"/>
        <v>2982</v>
      </c>
      <c r="BY965" t="str">
        <f t="shared" si="234"/>
        <v>직행2</v>
      </c>
      <c r="BZ965">
        <f t="shared" si="235"/>
        <v>5</v>
      </c>
    </row>
    <row r="966" spans="1:78" x14ac:dyDescent="0.3">
      <c r="A966" s="32">
        <f t="shared" si="222"/>
        <v>45816</v>
      </c>
      <c r="B966" s="1">
        <v>45816.353125000001</v>
      </c>
      <c r="C966" t="s">
        <v>60</v>
      </c>
      <c r="D966" t="s">
        <v>60</v>
      </c>
      <c r="E966" t="s">
        <v>60</v>
      </c>
      <c r="F966" t="s">
        <v>61</v>
      </c>
      <c r="G966" t="s">
        <v>84</v>
      </c>
      <c r="H966" t="s">
        <v>85</v>
      </c>
      <c r="I966" t="s">
        <v>87</v>
      </c>
      <c r="J966" t="s">
        <v>65</v>
      </c>
      <c r="K966" t="s">
        <v>66</v>
      </c>
      <c r="L966">
        <v>15</v>
      </c>
      <c r="M966">
        <v>3</v>
      </c>
      <c r="N966">
        <v>168</v>
      </c>
      <c r="O966">
        <v>2982</v>
      </c>
      <c r="P966" t="s">
        <v>256</v>
      </c>
      <c r="Q966" s="1">
        <v>45786.607561689816</v>
      </c>
      <c r="R966">
        <v>17.164000000000001</v>
      </c>
      <c r="S966">
        <v>4.9850000000000003</v>
      </c>
      <c r="T966">
        <v>3.4430000000000001</v>
      </c>
      <c r="U966">
        <v>1532</v>
      </c>
      <c r="V966">
        <v>85</v>
      </c>
      <c r="W966">
        <v>368</v>
      </c>
      <c r="X966">
        <v>564</v>
      </c>
      <c r="Y966">
        <v>0</v>
      </c>
      <c r="Z966">
        <v>0</v>
      </c>
      <c r="AA966">
        <v>0</v>
      </c>
      <c r="AB966">
        <v>0</v>
      </c>
      <c r="AC966">
        <v>103</v>
      </c>
      <c r="AD966">
        <v>40.33</v>
      </c>
      <c r="AE966">
        <v>57.266399999999997</v>
      </c>
      <c r="AF966">
        <v>96.9</v>
      </c>
      <c r="AG966">
        <v>0.6</v>
      </c>
      <c r="AH966">
        <v>0.5</v>
      </c>
      <c r="AI966">
        <v>1.2</v>
      </c>
      <c r="AJ966">
        <v>0.8</v>
      </c>
      <c r="AK966">
        <v>0.1</v>
      </c>
      <c r="AL966">
        <v>0</v>
      </c>
      <c r="AM966">
        <v>3.02</v>
      </c>
      <c r="AN966">
        <v>49.792999999999999</v>
      </c>
      <c r="AO966">
        <v>5.548</v>
      </c>
      <c r="AP966">
        <v>24.021000000000001</v>
      </c>
      <c r="AQ966">
        <v>0.29099999999999998</v>
      </c>
      <c r="AR966">
        <v>0</v>
      </c>
      <c r="AS966">
        <v>0</v>
      </c>
      <c r="AT966">
        <v>24.225000000000001</v>
      </c>
      <c r="AU966">
        <v>0.15</v>
      </c>
      <c r="AV966">
        <v>0.125</v>
      </c>
      <c r="AW966">
        <v>0.3</v>
      </c>
      <c r="AX966">
        <v>0.2</v>
      </c>
      <c r="AY966">
        <v>2.5000000000000001E-2</v>
      </c>
      <c r="AZ966">
        <v>0</v>
      </c>
      <c r="BA966">
        <v>172</v>
      </c>
      <c r="BB966">
        <v>0</v>
      </c>
      <c r="BC966" t="s">
        <v>74</v>
      </c>
      <c r="BD966">
        <v>0</v>
      </c>
      <c r="BE966" t="s">
        <v>68</v>
      </c>
      <c r="BF966" t="s">
        <v>75</v>
      </c>
      <c r="BG966">
        <v>1.1399999999999999</v>
      </c>
      <c r="BH966">
        <v>0</v>
      </c>
      <c r="BI966" s="1">
        <v>45824.287569988424</v>
      </c>
      <c r="BJ966">
        <v>3.7</v>
      </c>
      <c r="BK966">
        <v>0.93059999999999998</v>
      </c>
      <c r="BL966" s="36">
        <f>HLOOKUP($A966,차량별코스!$E$1:$AZ$20,_xlfn.XLOOKUP(탕데이터!$I966,차량별코스!$D$2:$D$20,차량별코스!$A$2:$A$20),0)</f>
        <v>5</v>
      </c>
      <c r="BM966">
        <f t="shared" si="223"/>
        <v>2661.9029999999998</v>
      </c>
      <c r="BN966">
        <f t="shared" si="224"/>
        <v>261.21600000000001</v>
      </c>
      <c r="BO966">
        <f>IF(COUNTIFS($BL$2:$BL966,$BL966,$O$2:$O966,$O966,$G$2:$G966,$G966)=1,_xlfn.MAXIFS($BO$2:$BO965,$O$2:$O965,$O966,$G$2:$G965,$G966)+1,_xlfn.MAXIFS($BO$2:$BO965,$O$2:$O965,$O966,$G$2:$G965,$G966))</f>
        <v>5</v>
      </c>
      <c r="BP966">
        <f t="shared" si="225"/>
        <v>1031.508</v>
      </c>
      <c r="BQ966">
        <f t="shared" si="226"/>
        <v>9.1920000000000002</v>
      </c>
      <c r="BR966">
        <f t="shared" si="227"/>
        <v>7.66</v>
      </c>
      <c r="BS966">
        <f t="shared" si="228"/>
        <v>18.384</v>
      </c>
      <c r="BT966">
        <f t="shared" si="229"/>
        <v>12.256</v>
      </c>
      <c r="BU966">
        <f t="shared" si="230"/>
        <v>1.532</v>
      </c>
      <c r="BV966">
        <f t="shared" si="231"/>
        <v>0</v>
      </c>
      <c r="BW966">
        <f t="shared" si="232"/>
        <v>1080.5320000000002</v>
      </c>
      <c r="BX966">
        <f t="shared" si="233"/>
        <v>2982</v>
      </c>
      <c r="BY966" t="str">
        <f t="shared" si="234"/>
        <v>직행2</v>
      </c>
      <c r="BZ966">
        <f t="shared" si="235"/>
        <v>5</v>
      </c>
    </row>
    <row r="967" spans="1:78" x14ac:dyDescent="0.3">
      <c r="A967" s="32">
        <f t="shared" si="222"/>
        <v>45816</v>
      </c>
      <c r="B967" s="1">
        <v>45816.475115740737</v>
      </c>
      <c r="C967" t="s">
        <v>60</v>
      </c>
      <c r="D967" t="s">
        <v>60</v>
      </c>
      <c r="E967" t="s">
        <v>60</v>
      </c>
      <c r="F967" t="s">
        <v>61</v>
      </c>
      <c r="G967" t="s">
        <v>84</v>
      </c>
      <c r="H967" t="s">
        <v>85</v>
      </c>
      <c r="I967" t="s">
        <v>87</v>
      </c>
      <c r="J967" t="s">
        <v>65</v>
      </c>
      <c r="K967" t="s">
        <v>66</v>
      </c>
      <c r="L967">
        <v>15</v>
      </c>
      <c r="M967">
        <v>3</v>
      </c>
      <c r="N967">
        <v>168</v>
      </c>
      <c r="O967">
        <v>2982</v>
      </c>
      <c r="P967" t="s">
        <v>256</v>
      </c>
      <c r="Q967" s="1">
        <v>45786.607561689816</v>
      </c>
      <c r="R967">
        <v>58.283000000000001</v>
      </c>
      <c r="S967">
        <v>16.815999999999999</v>
      </c>
      <c r="T967">
        <v>3.4660000000000002</v>
      </c>
      <c r="U967">
        <v>6083</v>
      </c>
      <c r="V967">
        <v>52</v>
      </c>
      <c r="W967">
        <v>1283</v>
      </c>
      <c r="X967">
        <v>1705</v>
      </c>
      <c r="Y967">
        <v>2</v>
      </c>
      <c r="Z967">
        <v>1</v>
      </c>
      <c r="AA967">
        <v>0</v>
      </c>
      <c r="AB967">
        <v>0</v>
      </c>
      <c r="AC967">
        <v>88</v>
      </c>
      <c r="AD967">
        <v>34.49</v>
      </c>
      <c r="AE967">
        <v>44.190947999999999</v>
      </c>
      <c r="AF967">
        <v>84.2</v>
      </c>
      <c r="AG967">
        <v>5.4</v>
      </c>
      <c r="AH967">
        <v>4.5</v>
      </c>
      <c r="AI967">
        <v>5.6</v>
      </c>
      <c r="AJ967">
        <v>0.4</v>
      </c>
      <c r="AK967">
        <v>0</v>
      </c>
      <c r="AL967">
        <v>0</v>
      </c>
      <c r="AM967">
        <v>3.04</v>
      </c>
      <c r="AN967">
        <v>36.56</v>
      </c>
      <c r="AO967">
        <v>0.85499999999999998</v>
      </c>
      <c r="AP967">
        <v>21.091999999999999</v>
      </c>
      <c r="AQ967">
        <v>0.29199999999999998</v>
      </c>
      <c r="AR967">
        <v>3.4319999999999999</v>
      </c>
      <c r="AS967">
        <v>1.716</v>
      </c>
      <c r="AT967">
        <v>84.2</v>
      </c>
      <c r="AU967">
        <v>5.4</v>
      </c>
      <c r="AV967">
        <v>4.5</v>
      </c>
      <c r="AW967">
        <v>5.6</v>
      </c>
      <c r="AX967">
        <v>0.4</v>
      </c>
      <c r="AY967">
        <v>0</v>
      </c>
      <c r="AZ967">
        <v>0</v>
      </c>
      <c r="BA967">
        <v>572</v>
      </c>
      <c r="BB967">
        <v>0</v>
      </c>
      <c r="BC967" t="s">
        <v>74</v>
      </c>
      <c r="BD967">
        <v>0</v>
      </c>
      <c r="BE967" t="s">
        <v>68</v>
      </c>
      <c r="BF967" t="s">
        <v>75</v>
      </c>
      <c r="BG967">
        <v>1.1399999999999999</v>
      </c>
      <c r="BH967">
        <v>0</v>
      </c>
      <c r="BI967" s="1">
        <v>45824.287569988424</v>
      </c>
      <c r="BJ967">
        <v>3.7</v>
      </c>
      <c r="BK967">
        <v>0.93669999999999998</v>
      </c>
      <c r="BL967" s="36">
        <f>HLOOKUP($A967,차량별코스!$E$1:$AZ$20,_xlfn.XLOOKUP(탕데이터!$I967,차량별코스!$D$2:$D$20,차량별코스!$A$2:$A$20),0)</f>
        <v>5</v>
      </c>
      <c r="BM967">
        <f t="shared" si="223"/>
        <v>2661.9029999999998</v>
      </c>
      <c r="BN967">
        <f t="shared" si="224"/>
        <v>261.21600000000001</v>
      </c>
      <c r="BO967">
        <f>IF(COUNTIFS($BL$2:$BL967,$BL967,$O$2:$O967,$O967,$G$2:$G967,$G967)=1,_xlfn.MAXIFS($BO$2:$BO966,$O$2:$O966,$O967,$G$2:$G966,$G967)+1,_xlfn.MAXIFS($BO$2:$BO966,$O$2:$O966,$O967,$G$2:$G966,$G967))</f>
        <v>5</v>
      </c>
      <c r="BP967">
        <f t="shared" si="225"/>
        <v>3786.8860000000004</v>
      </c>
      <c r="BQ967">
        <f t="shared" si="226"/>
        <v>328.48200000000003</v>
      </c>
      <c r="BR967">
        <f t="shared" si="227"/>
        <v>273.73500000000001</v>
      </c>
      <c r="BS967">
        <f t="shared" si="228"/>
        <v>340.64799999999997</v>
      </c>
      <c r="BT967">
        <f t="shared" si="229"/>
        <v>24.332000000000001</v>
      </c>
      <c r="BU967">
        <f t="shared" si="230"/>
        <v>0</v>
      </c>
      <c r="BV967">
        <f t="shared" si="231"/>
        <v>0</v>
      </c>
      <c r="BW967">
        <f t="shared" si="232"/>
        <v>4754.0830000000005</v>
      </c>
      <c r="BX967">
        <f t="shared" si="233"/>
        <v>2982</v>
      </c>
      <c r="BY967" t="str">
        <f t="shared" si="234"/>
        <v>직행2</v>
      </c>
      <c r="BZ967">
        <f t="shared" si="235"/>
        <v>5</v>
      </c>
    </row>
    <row r="968" spans="1:78" x14ac:dyDescent="0.3">
      <c r="A968" s="32">
        <f t="shared" si="222"/>
        <v>45816</v>
      </c>
      <c r="B968" s="1">
        <v>45816.558587962965</v>
      </c>
      <c r="C968" t="s">
        <v>60</v>
      </c>
      <c r="D968" t="s">
        <v>60</v>
      </c>
      <c r="E968" t="s">
        <v>60</v>
      </c>
      <c r="F968" t="s">
        <v>61</v>
      </c>
      <c r="G968" t="s">
        <v>84</v>
      </c>
      <c r="H968" t="s">
        <v>85</v>
      </c>
      <c r="I968" t="s">
        <v>87</v>
      </c>
      <c r="J968" t="s">
        <v>65</v>
      </c>
      <c r="K968" t="s">
        <v>66</v>
      </c>
      <c r="L968">
        <v>15</v>
      </c>
      <c r="M968">
        <v>3</v>
      </c>
      <c r="N968">
        <v>168</v>
      </c>
      <c r="O968">
        <v>2982</v>
      </c>
      <c r="P968" t="s">
        <v>256</v>
      </c>
      <c r="Q968" s="1">
        <v>45786.607561689816</v>
      </c>
      <c r="R968">
        <v>25.364999999999998</v>
      </c>
      <c r="S968">
        <v>7.5419999999999998</v>
      </c>
      <c r="T968">
        <v>3.363</v>
      </c>
      <c r="U968">
        <v>1976</v>
      </c>
      <c r="V968">
        <v>36</v>
      </c>
      <c r="W968">
        <v>191</v>
      </c>
      <c r="X968">
        <v>705</v>
      </c>
      <c r="Y968">
        <v>2</v>
      </c>
      <c r="Z968">
        <v>1</v>
      </c>
      <c r="AA968">
        <v>0</v>
      </c>
      <c r="AB968">
        <v>0</v>
      </c>
      <c r="AC968">
        <v>101</v>
      </c>
      <c r="AD968">
        <v>46.21</v>
      </c>
      <c r="AE968">
        <v>52.209297999999997</v>
      </c>
      <c r="AF968">
        <v>97.3</v>
      </c>
      <c r="AG968">
        <v>0.6</v>
      </c>
      <c r="AH968">
        <v>0.8</v>
      </c>
      <c r="AI968">
        <v>1</v>
      </c>
      <c r="AJ968">
        <v>0.3</v>
      </c>
      <c r="AK968">
        <v>0</v>
      </c>
      <c r="AL968">
        <v>0</v>
      </c>
      <c r="AM968">
        <v>2.95</v>
      </c>
      <c r="AN968">
        <v>46.1</v>
      </c>
      <c r="AO968">
        <v>1.8220000000000001</v>
      </c>
      <c r="AP968">
        <v>9.6660000000000004</v>
      </c>
      <c r="AQ968">
        <v>0.27600000000000002</v>
      </c>
      <c r="AR968">
        <v>7.8849999999999998</v>
      </c>
      <c r="AS968">
        <v>3.9420000000000002</v>
      </c>
      <c r="AT968">
        <v>30.812000000000001</v>
      </c>
      <c r="AU968">
        <v>0.19</v>
      </c>
      <c r="AV968">
        <v>0.253</v>
      </c>
      <c r="AW968">
        <v>0.317</v>
      </c>
      <c r="AX968">
        <v>9.5000000000000001E-2</v>
      </c>
      <c r="AY968">
        <v>0</v>
      </c>
      <c r="AZ968">
        <v>0</v>
      </c>
      <c r="BA968">
        <v>248</v>
      </c>
      <c r="BB968">
        <v>0</v>
      </c>
      <c r="BC968" t="s">
        <v>74</v>
      </c>
      <c r="BD968">
        <v>0</v>
      </c>
      <c r="BE968" t="s">
        <v>68</v>
      </c>
      <c r="BF968" t="s">
        <v>75</v>
      </c>
      <c r="BG968">
        <v>1.1399999999999999</v>
      </c>
      <c r="BH968">
        <v>0</v>
      </c>
      <c r="BI968" s="1">
        <v>45824.287569988424</v>
      </c>
      <c r="BJ968">
        <v>3.7</v>
      </c>
      <c r="BK968">
        <v>0.90900000000000003</v>
      </c>
      <c r="BL968" s="36">
        <f>HLOOKUP($A968,차량별코스!$E$1:$AZ$20,_xlfn.XLOOKUP(탕데이터!$I968,차량별코스!$D$2:$D$20,차량별코스!$A$2:$A$20),0)</f>
        <v>5</v>
      </c>
      <c r="BM968">
        <f t="shared" si="223"/>
        <v>2661.9029999999998</v>
      </c>
      <c r="BN968">
        <f t="shared" si="224"/>
        <v>261.21600000000001</v>
      </c>
      <c r="BO968">
        <f>IF(COUNTIFS($BL$2:$BL968,$BL968,$O$2:$O968,$O968,$G$2:$G968,$G968)=1,_xlfn.MAXIFS($BO$2:$BO967,$O$2:$O967,$O968,$G$2:$G967,$G968)+1,_xlfn.MAXIFS($BO$2:$BO967,$O$2:$O967,$O968,$G$2:$G967,$G968))</f>
        <v>5</v>
      </c>
      <c r="BP968">
        <f t="shared" si="225"/>
        <v>1695.6479999999999</v>
      </c>
      <c r="BQ968">
        <f t="shared" si="226"/>
        <v>11.856</v>
      </c>
      <c r="BR968">
        <f t="shared" si="227"/>
        <v>15.808</v>
      </c>
      <c r="BS968">
        <f t="shared" si="228"/>
        <v>19.760000000000002</v>
      </c>
      <c r="BT968">
        <f t="shared" si="229"/>
        <v>5.9279999999999999</v>
      </c>
      <c r="BU968">
        <f t="shared" si="230"/>
        <v>0</v>
      </c>
      <c r="BV968">
        <f t="shared" si="231"/>
        <v>0</v>
      </c>
      <c r="BW968">
        <f t="shared" si="232"/>
        <v>1749</v>
      </c>
      <c r="BX968">
        <f t="shared" si="233"/>
        <v>2982</v>
      </c>
      <c r="BY968" t="str">
        <f t="shared" si="234"/>
        <v>직행2</v>
      </c>
      <c r="BZ968">
        <f t="shared" si="235"/>
        <v>5</v>
      </c>
    </row>
    <row r="969" spans="1:78" x14ac:dyDescent="0.3">
      <c r="A969" s="32">
        <f t="shared" si="222"/>
        <v>45816</v>
      </c>
      <c r="B969" s="1">
        <v>45816.590150462966</v>
      </c>
      <c r="C969" t="s">
        <v>60</v>
      </c>
      <c r="D969" t="s">
        <v>60</v>
      </c>
      <c r="E969" t="s">
        <v>60</v>
      </c>
      <c r="F969" t="s">
        <v>61</v>
      </c>
      <c r="G969" t="s">
        <v>84</v>
      </c>
      <c r="H969" t="s">
        <v>85</v>
      </c>
      <c r="I969" t="s">
        <v>87</v>
      </c>
      <c r="J969" t="s">
        <v>65</v>
      </c>
      <c r="K969" t="s">
        <v>66</v>
      </c>
      <c r="L969">
        <v>15</v>
      </c>
      <c r="M969">
        <v>3</v>
      </c>
      <c r="N969">
        <v>168</v>
      </c>
      <c r="O969">
        <v>2982</v>
      </c>
      <c r="P969" t="s">
        <v>256</v>
      </c>
      <c r="Q969" s="1">
        <v>45786.607561689816</v>
      </c>
      <c r="R969">
        <v>39.942</v>
      </c>
      <c r="S969">
        <v>21.111000000000001</v>
      </c>
      <c r="T969">
        <v>1.8919999999999999</v>
      </c>
      <c r="U969">
        <v>7220</v>
      </c>
      <c r="V969">
        <v>308</v>
      </c>
      <c r="W969">
        <v>3569</v>
      </c>
      <c r="X969">
        <v>1213</v>
      </c>
      <c r="Y969">
        <v>1</v>
      </c>
      <c r="Z969">
        <v>7</v>
      </c>
      <c r="AA969">
        <v>2</v>
      </c>
      <c r="AB969">
        <v>1509</v>
      </c>
      <c r="AC969">
        <v>106</v>
      </c>
      <c r="AD969">
        <v>19.920000000000002</v>
      </c>
      <c r="AE969">
        <v>43.012582000000002</v>
      </c>
      <c r="AF969">
        <v>95.2</v>
      </c>
      <c r="AG969">
        <v>1.5</v>
      </c>
      <c r="AH969">
        <v>1.9</v>
      </c>
      <c r="AI969">
        <v>1.1000000000000001</v>
      </c>
      <c r="AJ969">
        <v>0.2</v>
      </c>
      <c r="AK969">
        <v>0.1</v>
      </c>
      <c r="AL969">
        <v>0</v>
      </c>
      <c r="AM969">
        <v>1.66</v>
      </c>
      <c r="AN969">
        <v>70.75</v>
      </c>
      <c r="AO969">
        <v>4.266</v>
      </c>
      <c r="AP969">
        <v>49.432000000000002</v>
      </c>
      <c r="AQ969">
        <v>0.3</v>
      </c>
      <c r="AR969">
        <v>2.504</v>
      </c>
      <c r="AS969">
        <v>17.524999999999999</v>
      </c>
      <c r="AT969">
        <v>114.24</v>
      </c>
      <c r="AU969">
        <v>1.8</v>
      </c>
      <c r="AV969">
        <v>2.2799999999999998</v>
      </c>
      <c r="AW969">
        <v>1.32</v>
      </c>
      <c r="AX969">
        <v>0.24</v>
      </c>
      <c r="AY969">
        <v>0.12</v>
      </c>
      <c r="AZ969">
        <v>0</v>
      </c>
      <c r="BA969">
        <v>393</v>
      </c>
      <c r="BB969">
        <v>0</v>
      </c>
      <c r="BC969" t="s">
        <v>74</v>
      </c>
      <c r="BD969">
        <v>0</v>
      </c>
      <c r="BE969" t="s">
        <v>68</v>
      </c>
      <c r="BF969" t="s">
        <v>75</v>
      </c>
      <c r="BG969">
        <v>1.1399999999999999</v>
      </c>
      <c r="BH969">
        <v>0</v>
      </c>
      <c r="BI969" s="1">
        <v>45824.287569988424</v>
      </c>
      <c r="BJ969">
        <v>3.7</v>
      </c>
      <c r="BK969">
        <v>0.51139999999999997</v>
      </c>
      <c r="BL969" s="36">
        <f>HLOOKUP($A969,차량별코스!$E$1:$AZ$20,_xlfn.XLOOKUP(탕데이터!$I969,차량별코스!$D$2:$D$20,차량별코스!$A$2:$A$20),0)</f>
        <v>5</v>
      </c>
      <c r="BM969">
        <f t="shared" si="223"/>
        <v>2661.9029999999998</v>
      </c>
      <c r="BN969">
        <f t="shared" si="224"/>
        <v>261.21600000000001</v>
      </c>
      <c r="BO969">
        <f>IF(COUNTIFS($BL$2:$BL969,$BL969,$O$2:$O969,$O969,$G$2:$G969,$G969)=1,_xlfn.MAXIFS($BO$2:$BO968,$O$2:$O968,$O969,$G$2:$G968,$G969)+1,_xlfn.MAXIFS($BO$2:$BO968,$O$2:$O968,$O969,$G$2:$G968,$G969))</f>
        <v>5</v>
      </c>
      <c r="BP969">
        <f t="shared" si="225"/>
        <v>2996.4400000000005</v>
      </c>
      <c r="BQ969">
        <f t="shared" si="226"/>
        <v>108.3</v>
      </c>
      <c r="BR969">
        <f t="shared" si="227"/>
        <v>137.18</v>
      </c>
      <c r="BS969">
        <f t="shared" si="228"/>
        <v>79.42</v>
      </c>
      <c r="BT969">
        <f t="shared" si="229"/>
        <v>14.44</v>
      </c>
      <c r="BU969">
        <f t="shared" si="230"/>
        <v>7.22</v>
      </c>
      <c r="BV969">
        <f t="shared" si="231"/>
        <v>0</v>
      </c>
      <c r="BW969">
        <f t="shared" si="232"/>
        <v>3343.0000000000005</v>
      </c>
      <c r="BX969">
        <f t="shared" si="233"/>
        <v>2982</v>
      </c>
      <c r="BY969" t="str">
        <f t="shared" si="234"/>
        <v>직행2</v>
      </c>
      <c r="BZ969">
        <f t="shared" si="235"/>
        <v>5</v>
      </c>
    </row>
    <row r="970" spans="1:78" x14ac:dyDescent="0.3">
      <c r="A970" s="32">
        <f t="shared" si="222"/>
        <v>45816</v>
      </c>
      <c r="B970" s="1">
        <v>45816.730196759258</v>
      </c>
      <c r="C970" t="s">
        <v>60</v>
      </c>
      <c r="D970" t="s">
        <v>60</v>
      </c>
      <c r="E970" t="s">
        <v>60</v>
      </c>
      <c r="F970" t="s">
        <v>61</v>
      </c>
      <c r="G970" t="s">
        <v>84</v>
      </c>
      <c r="H970" t="s">
        <v>85</v>
      </c>
      <c r="I970" t="s">
        <v>87</v>
      </c>
      <c r="J970" t="s">
        <v>65</v>
      </c>
      <c r="K970" t="s">
        <v>66</v>
      </c>
      <c r="L970">
        <v>15</v>
      </c>
      <c r="M970">
        <v>3</v>
      </c>
      <c r="N970">
        <v>168</v>
      </c>
      <c r="O970">
        <v>2982</v>
      </c>
      <c r="P970" t="s">
        <v>256</v>
      </c>
      <c r="Q970" s="1">
        <v>45786.607561689816</v>
      </c>
      <c r="R970">
        <v>59.89</v>
      </c>
      <c r="S970">
        <v>21.707000000000001</v>
      </c>
      <c r="T970">
        <v>2.7589999999999999</v>
      </c>
      <c r="U970">
        <v>6852</v>
      </c>
      <c r="V970">
        <v>26</v>
      </c>
      <c r="W970">
        <v>2435</v>
      </c>
      <c r="X970">
        <v>1870</v>
      </c>
      <c r="Y970">
        <v>0</v>
      </c>
      <c r="Z970">
        <v>4</v>
      </c>
      <c r="AA970">
        <v>2</v>
      </c>
      <c r="AB970">
        <v>170</v>
      </c>
      <c r="AC970">
        <v>104</v>
      </c>
      <c r="AD970">
        <v>31.47</v>
      </c>
      <c r="AE970">
        <v>49.101312</v>
      </c>
      <c r="AF970">
        <v>93.8</v>
      </c>
      <c r="AG970">
        <v>1.6</v>
      </c>
      <c r="AH970">
        <v>1.7</v>
      </c>
      <c r="AI970">
        <v>1.7</v>
      </c>
      <c r="AJ970">
        <v>1.1000000000000001</v>
      </c>
      <c r="AK970">
        <v>0</v>
      </c>
      <c r="AL970">
        <v>0</v>
      </c>
      <c r="AM970">
        <v>2.42</v>
      </c>
      <c r="AN970">
        <v>53.857999999999997</v>
      </c>
      <c r="AO970">
        <v>0.379</v>
      </c>
      <c r="AP970">
        <v>35.536999999999999</v>
      </c>
      <c r="AQ970">
        <v>0.30099999999999999</v>
      </c>
      <c r="AR970">
        <v>0</v>
      </c>
      <c r="AS970">
        <v>6.6790000000000003</v>
      </c>
      <c r="AT970">
        <v>106.307</v>
      </c>
      <c r="AU970">
        <v>1.8129999999999999</v>
      </c>
      <c r="AV970">
        <v>1.927</v>
      </c>
      <c r="AW970">
        <v>1.927</v>
      </c>
      <c r="AX970">
        <v>1.2470000000000001</v>
      </c>
      <c r="AY970">
        <v>0</v>
      </c>
      <c r="AZ970">
        <v>0</v>
      </c>
      <c r="BA970">
        <v>592</v>
      </c>
      <c r="BB970">
        <v>0</v>
      </c>
      <c r="BC970" t="s">
        <v>74</v>
      </c>
      <c r="BD970">
        <v>0</v>
      </c>
      <c r="BE970" t="s">
        <v>68</v>
      </c>
      <c r="BF970" t="s">
        <v>75</v>
      </c>
      <c r="BG970">
        <v>1.1399999999999999</v>
      </c>
      <c r="BH970">
        <v>0</v>
      </c>
      <c r="BI970" s="1">
        <v>45824.287569988424</v>
      </c>
      <c r="BJ970">
        <v>3.7</v>
      </c>
      <c r="BK970">
        <v>0.74570000000000003</v>
      </c>
      <c r="BL970" s="36">
        <f>HLOOKUP($A970,차량별코스!$E$1:$AZ$20,_xlfn.XLOOKUP(탕데이터!$I970,차량별코스!$D$2:$D$20,차량별코스!$A$2:$A$20),0)</f>
        <v>5</v>
      </c>
      <c r="BM970">
        <f t="shared" si="223"/>
        <v>2661.9029999999998</v>
      </c>
      <c r="BN970">
        <f t="shared" si="224"/>
        <v>261.21600000000001</v>
      </c>
      <c r="BO970">
        <f>IF(COUNTIFS($BL$2:$BL970,$BL970,$O$2:$O970,$O970,$G$2:$G970,$G970)=1,_xlfn.MAXIFS($BO$2:$BO969,$O$2:$O969,$O970,$G$2:$G969,$G970)+1,_xlfn.MAXIFS($BO$2:$BO969,$O$2:$O969,$O970,$G$2:$G969,$G970))</f>
        <v>5</v>
      </c>
      <c r="BP970">
        <f t="shared" si="225"/>
        <v>3966.1759999999995</v>
      </c>
      <c r="BQ970">
        <f t="shared" si="226"/>
        <v>109.63200000000001</v>
      </c>
      <c r="BR970">
        <f t="shared" si="227"/>
        <v>116.48400000000001</v>
      </c>
      <c r="BS970">
        <f t="shared" si="228"/>
        <v>116.48400000000001</v>
      </c>
      <c r="BT970">
        <f t="shared" si="229"/>
        <v>75.372000000000014</v>
      </c>
      <c r="BU970">
        <f t="shared" si="230"/>
        <v>0</v>
      </c>
      <c r="BV970">
        <f t="shared" si="231"/>
        <v>0</v>
      </c>
      <c r="BW970">
        <f t="shared" si="232"/>
        <v>4384.1480000000001</v>
      </c>
      <c r="BX970">
        <f t="shared" si="233"/>
        <v>2982</v>
      </c>
      <c r="BY970" t="str">
        <f t="shared" si="234"/>
        <v>직행2</v>
      </c>
      <c r="BZ970">
        <f t="shared" si="235"/>
        <v>5</v>
      </c>
    </row>
    <row r="971" spans="1:78" x14ac:dyDescent="0.3">
      <c r="A971" s="32">
        <f t="shared" si="222"/>
        <v>45817</v>
      </c>
      <c r="B971" s="1">
        <v>45817.268553240741</v>
      </c>
      <c r="C971" t="s">
        <v>60</v>
      </c>
      <c r="D971" t="s">
        <v>60</v>
      </c>
      <c r="E971" t="s">
        <v>60</v>
      </c>
      <c r="F971" t="s">
        <v>61</v>
      </c>
      <c r="G971" t="s">
        <v>84</v>
      </c>
      <c r="H971" t="s">
        <v>85</v>
      </c>
      <c r="I971" t="s">
        <v>87</v>
      </c>
      <c r="J971" t="s">
        <v>65</v>
      </c>
      <c r="K971" t="s">
        <v>66</v>
      </c>
      <c r="L971">
        <v>15</v>
      </c>
      <c r="M971">
        <v>3</v>
      </c>
      <c r="N971">
        <v>168</v>
      </c>
      <c r="O971">
        <v>2982</v>
      </c>
      <c r="P971" t="s">
        <v>256</v>
      </c>
      <c r="Q971" s="1">
        <v>45786.607561689816</v>
      </c>
      <c r="R971">
        <v>66.540999999999997</v>
      </c>
      <c r="S971">
        <v>25.484999999999999</v>
      </c>
      <c r="T971">
        <v>2.6110000000000002</v>
      </c>
      <c r="U971">
        <v>7482</v>
      </c>
      <c r="V971">
        <v>188</v>
      </c>
      <c r="W971">
        <v>2314</v>
      </c>
      <c r="X971">
        <v>2115</v>
      </c>
      <c r="Y971">
        <v>2</v>
      </c>
      <c r="Z971">
        <v>18</v>
      </c>
      <c r="AA971">
        <v>0</v>
      </c>
      <c r="AB971">
        <v>0</v>
      </c>
      <c r="AC971">
        <v>106</v>
      </c>
      <c r="AD971">
        <v>32.020000000000003</v>
      </c>
      <c r="AE971">
        <v>48.101903999999998</v>
      </c>
      <c r="AF971">
        <v>93.6</v>
      </c>
      <c r="AG971">
        <v>1.8</v>
      </c>
      <c r="AH971">
        <v>2.1</v>
      </c>
      <c r="AI971">
        <v>1.5</v>
      </c>
      <c r="AJ971">
        <v>0.9</v>
      </c>
      <c r="AK971">
        <v>0.1</v>
      </c>
      <c r="AL971">
        <v>0</v>
      </c>
      <c r="AM971">
        <v>2.29</v>
      </c>
      <c r="AN971">
        <v>56.100999999999999</v>
      </c>
      <c r="AO971">
        <v>2.5129999999999999</v>
      </c>
      <c r="AP971">
        <v>30.928000000000001</v>
      </c>
      <c r="AQ971">
        <v>0.316</v>
      </c>
      <c r="AR971">
        <v>3.0059999999999998</v>
      </c>
      <c r="AS971">
        <v>27.050999999999998</v>
      </c>
      <c r="AT971">
        <v>115.44</v>
      </c>
      <c r="AU971">
        <v>2.2200000000000002</v>
      </c>
      <c r="AV971">
        <v>2.59</v>
      </c>
      <c r="AW971">
        <v>1.85</v>
      </c>
      <c r="AX971">
        <v>1.1100000000000001</v>
      </c>
      <c r="AY971">
        <v>0.123</v>
      </c>
      <c r="AZ971">
        <v>0</v>
      </c>
      <c r="BA971">
        <v>661</v>
      </c>
      <c r="BB971">
        <v>0</v>
      </c>
      <c r="BC971" t="s">
        <v>74</v>
      </c>
      <c r="BD971">
        <v>0</v>
      </c>
      <c r="BE971" t="s">
        <v>68</v>
      </c>
      <c r="BF971" t="s">
        <v>75</v>
      </c>
      <c r="BG971">
        <v>1.1399999999999999</v>
      </c>
      <c r="BH971">
        <v>0</v>
      </c>
      <c r="BI971" s="1">
        <v>45824.287569988424</v>
      </c>
      <c r="BJ971">
        <v>3.7</v>
      </c>
      <c r="BK971">
        <v>0.70569999999999999</v>
      </c>
      <c r="BL971" s="36">
        <f>HLOOKUP($A971,차량별코스!$E$1:$AZ$20,_xlfn.XLOOKUP(탕데이터!$I971,차량별코스!$D$2:$D$20,차량별코스!$A$2:$A$20),0)</f>
        <v>6</v>
      </c>
      <c r="BM971">
        <f t="shared" si="223"/>
        <v>2661.9029999999998</v>
      </c>
      <c r="BN971">
        <f t="shared" si="224"/>
        <v>348.99199999999996</v>
      </c>
      <c r="BO971">
        <f>IF(COUNTIFS($BL$2:$BL971,$BL971,$O$2:$O971,$O971,$G$2:$G971,$G971)=1,_xlfn.MAXIFS($BO$2:$BO970,$O$2:$O970,$O971,$G$2:$G970,$G971)+1,_xlfn.MAXIFS($BO$2:$BO970,$O$2:$O970,$O971,$G$2:$G970,$G971))</f>
        <v>6</v>
      </c>
      <c r="BP971">
        <f t="shared" si="225"/>
        <v>4501.1519999999991</v>
      </c>
      <c r="BQ971">
        <f t="shared" si="226"/>
        <v>134.67600000000002</v>
      </c>
      <c r="BR971">
        <f t="shared" si="227"/>
        <v>157.12200000000001</v>
      </c>
      <c r="BS971">
        <f t="shared" si="228"/>
        <v>112.22999999999999</v>
      </c>
      <c r="BT971">
        <f t="shared" si="229"/>
        <v>67.338000000000008</v>
      </c>
      <c r="BU971">
        <f t="shared" si="230"/>
        <v>7.4820000000000002</v>
      </c>
      <c r="BV971">
        <f t="shared" si="231"/>
        <v>0</v>
      </c>
      <c r="BW971">
        <f t="shared" si="232"/>
        <v>4979.9999999999991</v>
      </c>
      <c r="BX971">
        <f t="shared" si="233"/>
        <v>2982</v>
      </c>
      <c r="BY971" t="str">
        <f t="shared" si="234"/>
        <v>직행2</v>
      </c>
      <c r="BZ971">
        <f t="shared" si="235"/>
        <v>6</v>
      </c>
    </row>
    <row r="972" spans="1:78" x14ac:dyDescent="0.3">
      <c r="A972" s="32">
        <f t="shared" si="222"/>
        <v>45817</v>
      </c>
      <c r="B972" s="1">
        <v>45817.471192129633</v>
      </c>
      <c r="C972" t="s">
        <v>60</v>
      </c>
      <c r="D972" t="s">
        <v>60</v>
      </c>
      <c r="E972" t="s">
        <v>60</v>
      </c>
      <c r="F972" t="s">
        <v>61</v>
      </c>
      <c r="G972" t="s">
        <v>84</v>
      </c>
      <c r="H972" t="s">
        <v>85</v>
      </c>
      <c r="I972" t="s">
        <v>87</v>
      </c>
      <c r="J972" t="s">
        <v>65</v>
      </c>
      <c r="K972" t="s">
        <v>66</v>
      </c>
      <c r="L972">
        <v>15</v>
      </c>
      <c r="M972">
        <v>3</v>
      </c>
      <c r="N972">
        <v>168</v>
      </c>
      <c r="O972">
        <v>2982</v>
      </c>
      <c r="P972" t="s">
        <v>256</v>
      </c>
      <c r="Q972" s="1">
        <v>45786.607561689816</v>
      </c>
      <c r="R972">
        <v>97.796999999999997</v>
      </c>
      <c r="S972">
        <v>32.128</v>
      </c>
      <c r="T972">
        <v>3.044</v>
      </c>
      <c r="U972">
        <v>8798</v>
      </c>
      <c r="V972">
        <v>148</v>
      </c>
      <c r="W972">
        <v>2369</v>
      </c>
      <c r="X972">
        <v>2974</v>
      </c>
      <c r="Y972">
        <v>3</v>
      </c>
      <c r="Z972">
        <v>8</v>
      </c>
      <c r="AA972">
        <v>1</v>
      </c>
      <c r="AB972">
        <v>212</v>
      </c>
      <c r="AC972">
        <v>108</v>
      </c>
      <c r="AD972">
        <v>40.020000000000003</v>
      </c>
      <c r="AE972">
        <v>56.053055999999998</v>
      </c>
      <c r="AF972">
        <v>91.8</v>
      </c>
      <c r="AG972">
        <v>1.5</v>
      </c>
      <c r="AH972">
        <v>2.1</v>
      </c>
      <c r="AI972">
        <v>2.4</v>
      </c>
      <c r="AJ972">
        <v>2</v>
      </c>
      <c r="AK972">
        <v>0.1</v>
      </c>
      <c r="AL972">
        <v>0</v>
      </c>
      <c r="AM972">
        <v>2.67</v>
      </c>
      <c r="AN972">
        <v>56.033000000000001</v>
      </c>
      <c r="AO972">
        <v>1.6819999999999999</v>
      </c>
      <c r="AP972">
        <v>26.927</v>
      </c>
      <c r="AQ972">
        <v>0.29699999999999999</v>
      </c>
      <c r="AR972">
        <v>3.0680000000000001</v>
      </c>
      <c r="AS972">
        <v>8.18</v>
      </c>
      <c r="AT972">
        <v>133.11000000000001</v>
      </c>
      <c r="AU972">
        <v>2.1749999999999998</v>
      </c>
      <c r="AV972">
        <v>3.0449999999999999</v>
      </c>
      <c r="AW972">
        <v>3.48</v>
      </c>
      <c r="AX972">
        <v>2.9</v>
      </c>
      <c r="AY972">
        <v>0.14499999999999999</v>
      </c>
      <c r="AZ972">
        <v>0</v>
      </c>
      <c r="BA972">
        <v>967</v>
      </c>
      <c r="BB972">
        <v>0</v>
      </c>
      <c r="BC972" t="s">
        <v>74</v>
      </c>
      <c r="BD972">
        <v>0</v>
      </c>
      <c r="BE972" t="s">
        <v>68</v>
      </c>
      <c r="BF972" t="s">
        <v>75</v>
      </c>
      <c r="BG972">
        <v>1.1399999999999999</v>
      </c>
      <c r="BH972">
        <v>0</v>
      </c>
      <c r="BI972" s="1">
        <v>45824.287569988424</v>
      </c>
      <c r="BJ972">
        <v>3.7</v>
      </c>
      <c r="BK972">
        <v>0.82269999999999999</v>
      </c>
      <c r="BL972" s="36">
        <f>HLOOKUP($A972,차량별코스!$E$1:$AZ$20,_xlfn.XLOOKUP(탕데이터!$I972,차량별코스!$D$2:$D$20,차량별코스!$A$2:$A$20),0)</f>
        <v>6</v>
      </c>
      <c r="BM972">
        <f t="shared" si="223"/>
        <v>2661.9029999999998</v>
      </c>
      <c r="BN972">
        <f t="shared" si="224"/>
        <v>348.99199999999996</v>
      </c>
      <c r="BO972">
        <f>IF(COUNTIFS($BL$2:$BL972,$BL972,$O$2:$O972,$O972,$G$2:$G972,$G972)=1,_xlfn.MAXIFS($BO$2:$BO971,$O$2:$O971,$O972,$G$2:$G971,$G972)+1,_xlfn.MAXIFS($BO$2:$BO971,$O$2:$O971,$O972,$G$2:$G971,$G972))</f>
        <v>6</v>
      </c>
      <c r="BP972">
        <f t="shared" si="225"/>
        <v>5559.5639999999994</v>
      </c>
      <c r="BQ972">
        <f t="shared" si="226"/>
        <v>131.97</v>
      </c>
      <c r="BR972">
        <f t="shared" si="227"/>
        <v>184.75800000000001</v>
      </c>
      <c r="BS972">
        <f t="shared" si="228"/>
        <v>211.15200000000002</v>
      </c>
      <c r="BT972">
        <f t="shared" si="229"/>
        <v>175.96</v>
      </c>
      <c r="BU972">
        <f t="shared" si="230"/>
        <v>8.798</v>
      </c>
      <c r="BV972">
        <f t="shared" si="231"/>
        <v>0</v>
      </c>
      <c r="BW972">
        <f t="shared" si="232"/>
        <v>6272.2019999999993</v>
      </c>
      <c r="BX972">
        <f t="shared" si="233"/>
        <v>2982</v>
      </c>
      <c r="BY972" t="str">
        <f t="shared" si="234"/>
        <v>직행2</v>
      </c>
      <c r="BZ972">
        <f t="shared" si="235"/>
        <v>6</v>
      </c>
    </row>
    <row r="973" spans="1:78" x14ac:dyDescent="0.3">
      <c r="A973" s="32">
        <f t="shared" si="222"/>
        <v>45817</v>
      </c>
      <c r="B973" s="1">
        <v>45817.691550925927</v>
      </c>
      <c r="C973" t="s">
        <v>60</v>
      </c>
      <c r="D973" t="s">
        <v>60</v>
      </c>
      <c r="E973" t="s">
        <v>60</v>
      </c>
      <c r="F973" t="s">
        <v>61</v>
      </c>
      <c r="G973" t="s">
        <v>84</v>
      </c>
      <c r="H973" t="s">
        <v>85</v>
      </c>
      <c r="I973" t="s">
        <v>87</v>
      </c>
      <c r="J973" t="s">
        <v>65</v>
      </c>
      <c r="K973" t="s">
        <v>66</v>
      </c>
      <c r="L973">
        <v>15</v>
      </c>
      <c r="M973">
        <v>3</v>
      </c>
      <c r="N973">
        <v>168</v>
      </c>
      <c r="O973">
        <v>2982</v>
      </c>
      <c r="P973" t="s">
        <v>256</v>
      </c>
      <c r="Q973" s="1">
        <v>45786.607561689816</v>
      </c>
      <c r="R973">
        <v>17.338000000000001</v>
      </c>
      <c r="S973">
        <v>5.0529999999999999</v>
      </c>
      <c r="T973">
        <v>3.431</v>
      </c>
      <c r="U973">
        <v>2007</v>
      </c>
      <c r="V973">
        <v>301</v>
      </c>
      <c r="W973">
        <v>447</v>
      </c>
      <c r="X973">
        <v>585</v>
      </c>
      <c r="Y973">
        <v>0</v>
      </c>
      <c r="Z973">
        <v>1</v>
      </c>
      <c r="AA973">
        <v>0</v>
      </c>
      <c r="AB973">
        <v>0</v>
      </c>
      <c r="AC973">
        <v>90</v>
      </c>
      <c r="AD973">
        <v>31.1</v>
      </c>
      <c r="AE973">
        <v>49.576379000000003</v>
      </c>
      <c r="AF973">
        <v>98.4</v>
      </c>
      <c r="AG973">
        <v>0.2</v>
      </c>
      <c r="AH973">
        <v>0.4</v>
      </c>
      <c r="AI973">
        <v>0.8</v>
      </c>
      <c r="AJ973">
        <v>0.1</v>
      </c>
      <c r="AK973">
        <v>0</v>
      </c>
      <c r="AL973">
        <v>0</v>
      </c>
      <c r="AM973">
        <v>3.01</v>
      </c>
      <c r="AN973">
        <v>42.417999999999999</v>
      </c>
      <c r="AO973">
        <v>14.997</v>
      </c>
      <c r="AP973">
        <v>22.271999999999998</v>
      </c>
      <c r="AQ973">
        <v>0.28799999999999998</v>
      </c>
      <c r="AR973">
        <v>0</v>
      </c>
      <c r="AS973">
        <v>5.7679999999999998</v>
      </c>
      <c r="AT973">
        <v>32.799999999999997</v>
      </c>
      <c r="AU973">
        <v>6.7000000000000004E-2</v>
      </c>
      <c r="AV973">
        <v>0.13300000000000001</v>
      </c>
      <c r="AW973">
        <v>0.26700000000000002</v>
      </c>
      <c r="AX973">
        <v>3.3000000000000002E-2</v>
      </c>
      <c r="AY973">
        <v>0</v>
      </c>
      <c r="AZ973">
        <v>0</v>
      </c>
      <c r="BA973">
        <v>174</v>
      </c>
      <c r="BB973">
        <v>0</v>
      </c>
      <c r="BC973" t="s">
        <v>74</v>
      </c>
      <c r="BD973">
        <v>0</v>
      </c>
      <c r="BE973" t="s">
        <v>68</v>
      </c>
      <c r="BF973" t="s">
        <v>75</v>
      </c>
      <c r="BG973">
        <v>1.1399999999999999</v>
      </c>
      <c r="BH973">
        <v>0</v>
      </c>
      <c r="BI973" s="1">
        <v>45824.287569988424</v>
      </c>
      <c r="BJ973">
        <v>3.7</v>
      </c>
      <c r="BK973">
        <v>0.9274</v>
      </c>
      <c r="BL973" s="36">
        <f>HLOOKUP($A973,차량별코스!$E$1:$AZ$20,_xlfn.XLOOKUP(탕데이터!$I973,차량별코스!$D$2:$D$20,차량별코스!$A$2:$A$20),0)</f>
        <v>6</v>
      </c>
      <c r="BM973">
        <f t="shared" si="223"/>
        <v>2661.9029999999998</v>
      </c>
      <c r="BN973">
        <f t="shared" si="224"/>
        <v>348.99199999999996</v>
      </c>
      <c r="BO973">
        <f>IF(COUNTIFS($BL$2:$BL973,$BL973,$O$2:$O973,$O973,$G$2:$G973,$G973)=1,_xlfn.MAXIFS($BO$2:$BO972,$O$2:$O972,$O973,$G$2:$G972,$G973)+1,_xlfn.MAXIFS($BO$2:$BO972,$O$2:$O972,$O973,$G$2:$G972,$G973))</f>
        <v>6</v>
      </c>
      <c r="BP973">
        <f t="shared" si="225"/>
        <v>1226.8880000000001</v>
      </c>
      <c r="BQ973">
        <f t="shared" si="226"/>
        <v>4.0140000000000002</v>
      </c>
      <c r="BR973">
        <f t="shared" si="227"/>
        <v>8.0280000000000005</v>
      </c>
      <c r="BS973">
        <f t="shared" si="228"/>
        <v>16.056000000000001</v>
      </c>
      <c r="BT973">
        <f t="shared" si="229"/>
        <v>2.0070000000000001</v>
      </c>
      <c r="BU973">
        <f t="shared" si="230"/>
        <v>0</v>
      </c>
      <c r="BV973">
        <f t="shared" si="231"/>
        <v>0</v>
      </c>
      <c r="BW973">
        <f t="shared" si="232"/>
        <v>1256.9930000000002</v>
      </c>
      <c r="BX973">
        <f t="shared" si="233"/>
        <v>2982</v>
      </c>
      <c r="BY973" t="str">
        <f t="shared" si="234"/>
        <v>직행2</v>
      </c>
      <c r="BZ973">
        <f t="shared" si="235"/>
        <v>6</v>
      </c>
    </row>
    <row r="974" spans="1:78" x14ac:dyDescent="0.3">
      <c r="A974" s="32">
        <f t="shared" si="222"/>
        <v>45817</v>
      </c>
      <c r="B974" s="1">
        <v>45817.720520833333</v>
      </c>
      <c r="C974" t="s">
        <v>60</v>
      </c>
      <c r="D974" t="s">
        <v>60</v>
      </c>
      <c r="E974" t="s">
        <v>60</v>
      </c>
      <c r="F974" t="s">
        <v>61</v>
      </c>
      <c r="G974" t="s">
        <v>84</v>
      </c>
      <c r="H974" t="s">
        <v>85</v>
      </c>
      <c r="I974" t="s">
        <v>87</v>
      </c>
      <c r="J974" t="s">
        <v>65</v>
      </c>
      <c r="K974" t="s">
        <v>66</v>
      </c>
      <c r="L974">
        <v>15</v>
      </c>
      <c r="M974">
        <v>3</v>
      </c>
      <c r="N974">
        <v>168</v>
      </c>
      <c r="O974">
        <v>2982</v>
      </c>
      <c r="P974" t="s">
        <v>256</v>
      </c>
      <c r="Q974" s="1">
        <v>45786.607561689816</v>
      </c>
      <c r="R974">
        <v>40.512999999999998</v>
      </c>
      <c r="S974">
        <v>14.563000000000001</v>
      </c>
      <c r="T974">
        <v>2.782</v>
      </c>
      <c r="U974">
        <v>3454</v>
      </c>
      <c r="V974">
        <v>136</v>
      </c>
      <c r="W974">
        <v>751</v>
      </c>
      <c r="X974">
        <v>1291</v>
      </c>
      <c r="Y974">
        <v>4</v>
      </c>
      <c r="Z974">
        <v>4</v>
      </c>
      <c r="AA974">
        <v>0</v>
      </c>
      <c r="AB974">
        <v>0</v>
      </c>
      <c r="AC974">
        <v>111</v>
      </c>
      <c r="AD974">
        <v>42.23</v>
      </c>
      <c r="AE974">
        <v>56.816014000000003</v>
      </c>
      <c r="AF974">
        <v>95.4</v>
      </c>
      <c r="AG974">
        <v>1.4</v>
      </c>
      <c r="AH974">
        <v>0.9</v>
      </c>
      <c r="AI974">
        <v>0.7</v>
      </c>
      <c r="AJ974">
        <v>1</v>
      </c>
      <c r="AK974">
        <v>0.6</v>
      </c>
      <c r="AL974">
        <v>0</v>
      </c>
      <c r="AM974">
        <v>2.44</v>
      </c>
      <c r="AN974">
        <v>62.968000000000004</v>
      </c>
      <c r="AO974">
        <v>3.9369999999999998</v>
      </c>
      <c r="AP974">
        <v>21.742999999999999</v>
      </c>
      <c r="AQ974">
        <v>0.29599999999999999</v>
      </c>
      <c r="AR974">
        <v>9.8729999999999993</v>
      </c>
      <c r="AS974">
        <v>9.8729999999999993</v>
      </c>
      <c r="AT974">
        <v>54.06</v>
      </c>
      <c r="AU974">
        <v>0.79300000000000004</v>
      </c>
      <c r="AV974">
        <v>0.51</v>
      </c>
      <c r="AW974">
        <v>0.39700000000000002</v>
      </c>
      <c r="AX974">
        <v>0.56699999999999995</v>
      </c>
      <c r="AY974">
        <v>0.34</v>
      </c>
      <c r="AZ974">
        <v>0</v>
      </c>
      <c r="BA974">
        <v>401</v>
      </c>
      <c r="BB974">
        <v>0</v>
      </c>
      <c r="BC974" t="s">
        <v>74</v>
      </c>
      <c r="BD974">
        <v>0</v>
      </c>
      <c r="BE974" t="s">
        <v>68</v>
      </c>
      <c r="BF974" t="s">
        <v>75</v>
      </c>
      <c r="BG974">
        <v>1.1399999999999999</v>
      </c>
      <c r="BH974">
        <v>0</v>
      </c>
      <c r="BI974" s="1">
        <v>45824.287569988424</v>
      </c>
      <c r="BJ974">
        <v>3.7</v>
      </c>
      <c r="BK974">
        <v>0.75190000000000001</v>
      </c>
      <c r="BL974" s="36">
        <f>HLOOKUP($A974,차량별코스!$E$1:$AZ$20,_xlfn.XLOOKUP(탕데이터!$I974,차량별코스!$D$2:$D$20,차량별코스!$A$2:$A$20),0)</f>
        <v>6</v>
      </c>
      <c r="BM974">
        <f t="shared" si="223"/>
        <v>2661.9029999999998</v>
      </c>
      <c r="BN974">
        <f t="shared" si="224"/>
        <v>348.99199999999996</v>
      </c>
      <c r="BO974">
        <f>IF(COUNTIFS($BL$2:$BL974,$BL974,$O$2:$O974,$O974,$G$2:$G974,$G974)=1,_xlfn.MAXIFS($BO$2:$BO973,$O$2:$O973,$O974,$G$2:$G973,$G974)+1,_xlfn.MAXIFS($BO$2:$BO973,$O$2:$O973,$O974,$G$2:$G973,$G974))</f>
        <v>6</v>
      </c>
      <c r="BP974">
        <f t="shared" si="225"/>
        <v>2408.1160000000004</v>
      </c>
      <c r="BQ974">
        <f t="shared" si="226"/>
        <v>48.355999999999995</v>
      </c>
      <c r="BR974">
        <f t="shared" si="227"/>
        <v>31.086000000000002</v>
      </c>
      <c r="BS974">
        <f t="shared" si="228"/>
        <v>24.177999999999997</v>
      </c>
      <c r="BT974">
        <f t="shared" si="229"/>
        <v>34.54</v>
      </c>
      <c r="BU974">
        <f t="shared" si="230"/>
        <v>20.724</v>
      </c>
      <c r="BV974">
        <f t="shared" si="231"/>
        <v>0</v>
      </c>
      <c r="BW974">
        <f t="shared" si="232"/>
        <v>2567.0000000000005</v>
      </c>
      <c r="BX974">
        <f t="shared" si="233"/>
        <v>2982</v>
      </c>
      <c r="BY974" t="str">
        <f t="shared" si="234"/>
        <v>직행2</v>
      </c>
      <c r="BZ974">
        <f t="shared" si="235"/>
        <v>6</v>
      </c>
    </row>
    <row r="975" spans="1:78" x14ac:dyDescent="0.3">
      <c r="A975" s="32">
        <f t="shared" si="222"/>
        <v>45817</v>
      </c>
      <c r="B975" s="1">
        <v>45817.766840277778</v>
      </c>
      <c r="C975" t="s">
        <v>60</v>
      </c>
      <c r="D975" t="s">
        <v>60</v>
      </c>
      <c r="E975" t="s">
        <v>60</v>
      </c>
      <c r="F975" t="s">
        <v>61</v>
      </c>
      <c r="G975" t="s">
        <v>84</v>
      </c>
      <c r="H975" t="s">
        <v>85</v>
      </c>
      <c r="I975" t="s">
        <v>87</v>
      </c>
      <c r="J975" t="s">
        <v>65</v>
      </c>
      <c r="K975" t="s">
        <v>66</v>
      </c>
      <c r="L975">
        <v>15</v>
      </c>
      <c r="M975">
        <v>3</v>
      </c>
      <c r="N975">
        <v>168</v>
      </c>
      <c r="O975">
        <v>2982</v>
      </c>
      <c r="P975" t="s">
        <v>256</v>
      </c>
      <c r="Q975" s="1">
        <v>45786.607561689816</v>
      </c>
      <c r="R975">
        <v>19.715</v>
      </c>
      <c r="S975">
        <v>5.8620000000000001</v>
      </c>
      <c r="T975">
        <v>3.363</v>
      </c>
      <c r="U975">
        <v>1680</v>
      </c>
      <c r="V975">
        <v>28</v>
      </c>
      <c r="W975">
        <v>184</v>
      </c>
      <c r="X975">
        <v>524</v>
      </c>
      <c r="Y975">
        <v>1</v>
      </c>
      <c r="Z975">
        <v>1</v>
      </c>
      <c r="AA975">
        <v>0</v>
      </c>
      <c r="AB975">
        <v>0</v>
      </c>
      <c r="AC975">
        <v>86</v>
      </c>
      <c r="AD975">
        <v>42.25</v>
      </c>
      <c r="AE975">
        <v>48.347385000000003</v>
      </c>
      <c r="AF975">
        <v>97.3</v>
      </c>
      <c r="AG975">
        <v>0.6</v>
      </c>
      <c r="AH975">
        <v>0.9</v>
      </c>
      <c r="AI975">
        <v>1.2</v>
      </c>
      <c r="AJ975">
        <v>0.1</v>
      </c>
      <c r="AK975">
        <v>0</v>
      </c>
      <c r="AL975">
        <v>0</v>
      </c>
      <c r="AM975">
        <v>2.95</v>
      </c>
      <c r="AN975">
        <v>42.21</v>
      </c>
      <c r="AO975">
        <v>1.667</v>
      </c>
      <c r="AP975">
        <v>10.952</v>
      </c>
      <c r="AQ975">
        <v>0.254</v>
      </c>
      <c r="AR975">
        <v>5.0720000000000001</v>
      </c>
      <c r="AS975">
        <v>5.0720000000000001</v>
      </c>
      <c r="AT975">
        <v>25.946999999999999</v>
      </c>
      <c r="AU975">
        <v>0.16</v>
      </c>
      <c r="AV975">
        <v>0.24</v>
      </c>
      <c r="AW975">
        <v>0.32</v>
      </c>
      <c r="AX975">
        <v>2.7E-2</v>
      </c>
      <c r="AY975">
        <v>0</v>
      </c>
      <c r="AZ975">
        <v>0</v>
      </c>
      <c r="BA975">
        <v>193</v>
      </c>
      <c r="BB975">
        <v>0</v>
      </c>
      <c r="BC975" t="s">
        <v>74</v>
      </c>
      <c r="BD975">
        <v>0</v>
      </c>
      <c r="BE975" t="s">
        <v>68</v>
      </c>
      <c r="BF975" t="s">
        <v>75</v>
      </c>
      <c r="BG975">
        <v>1.1399999999999999</v>
      </c>
      <c r="BH975">
        <v>0</v>
      </c>
      <c r="BI975" s="1">
        <v>45824.287569988424</v>
      </c>
      <c r="BJ975">
        <v>3.7</v>
      </c>
      <c r="BK975">
        <v>0.90900000000000003</v>
      </c>
      <c r="BL975" s="36">
        <f>HLOOKUP($A975,차량별코스!$E$1:$AZ$20,_xlfn.XLOOKUP(탕데이터!$I975,차량별코스!$D$2:$D$20,차량별코스!$A$2:$A$20),0)</f>
        <v>6</v>
      </c>
      <c r="BM975">
        <f t="shared" si="223"/>
        <v>2661.9029999999998</v>
      </c>
      <c r="BN975">
        <f t="shared" si="224"/>
        <v>348.99199999999996</v>
      </c>
      <c r="BO975">
        <f>IF(COUNTIFS($BL$2:$BL975,$BL975,$O$2:$O975,$O975,$G$2:$G975,$G975)=1,_xlfn.MAXIFS($BO$2:$BO974,$O$2:$O974,$O975,$G$2:$G974,$G975)+1,_xlfn.MAXIFS($BO$2:$BO974,$O$2:$O974,$O975,$G$2:$G974,$G975))</f>
        <v>6</v>
      </c>
      <c r="BP975">
        <f t="shared" si="225"/>
        <v>1422.6399999999999</v>
      </c>
      <c r="BQ975">
        <f t="shared" si="226"/>
        <v>10.08</v>
      </c>
      <c r="BR975">
        <f t="shared" si="227"/>
        <v>15.120000000000001</v>
      </c>
      <c r="BS975">
        <f t="shared" si="228"/>
        <v>20.16</v>
      </c>
      <c r="BT975">
        <f t="shared" si="229"/>
        <v>1.68</v>
      </c>
      <c r="BU975">
        <f t="shared" si="230"/>
        <v>0</v>
      </c>
      <c r="BV975">
        <f t="shared" si="231"/>
        <v>0</v>
      </c>
      <c r="BW975">
        <f t="shared" si="232"/>
        <v>1469.6799999999998</v>
      </c>
      <c r="BX975">
        <f t="shared" si="233"/>
        <v>2982</v>
      </c>
      <c r="BY975" t="str">
        <f t="shared" si="234"/>
        <v>직행2</v>
      </c>
      <c r="BZ975">
        <f t="shared" si="235"/>
        <v>6</v>
      </c>
    </row>
    <row r="976" spans="1:78" x14ac:dyDescent="0.3">
      <c r="A976" s="32">
        <f t="shared" si="222"/>
        <v>45817</v>
      </c>
      <c r="B976" s="1">
        <v>45817.790891203702</v>
      </c>
      <c r="C976" t="s">
        <v>60</v>
      </c>
      <c r="D976" t="s">
        <v>60</v>
      </c>
      <c r="E976" t="s">
        <v>60</v>
      </c>
      <c r="F976" t="s">
        <v>61</v>
      </c>
      <c r="G976" t="s">
        <v>84</v>
      </c>
      <c r="H976" t="s">
        <v>85</v>
      </c>
      <c r="I976" t="s">
        <v>87</v>
      </c>
      <c r="J976" t="s">
        <v>65</v>
      </c>
      <c r="K976" t="s">
        <v>66</v>
      </c>
      <c r="L976">
        <v>15</v>
      </c>
      <c r="M976">
        <v>3</v>
      </c>
      <c r="N976">
        <v>168</v>
      </c>
      <c r="O976">
        <v>2982</v>
      </c>
      <c r="P976" t="s">
        <v>256</v>
      </c>
      <c r="Q976" s="1">
        <v>45786.607561689816</v>
      </c>
      <c r="R976">
        <v>41.350999999999999</v>
      </c>
      <c r="S976">
        <v>16.870999999999999</v>
      </c>
      <c r="T976">
        <v>2.4510000000000001</v>
      </c>
      <c r="U976">
        <v>5324</v>
      </c>
      <c r="V976">
        <v>55</v>
      </c>
      <c r="W976">
        <v>2534</v>
      </c>
      <c r="X976">
        <v>1138</v>
      </c>
      <c r="Y976">
        <v>0</v>
      </c>
      <c r="Z976">
        <v>0</v>
      </c>
      <c r="AA976">
        <v>1</v>
      </c>
      <c r="AB976">
        <v>1793</v>
      </c>
      <c r="AC976">
        <v>104</v>
      </c>
      <c r="AD976">
        <v>27.96</v>
      </c>
      <c r="AE976">
        <v>54.429048000000002</v>
      </c>
      <c r="AF976">
        <v>88.6</v>
      </c>
      <c r="AG976">
        <v>2.7</v>
      </c>
      <c r="AH976">
        <v>3.7</v>
      </c>
      <c r="AI976">
        <v>2.1</v>
      </c>
      <c r="AJ976">
        <v>2.7</v>
      </c>
      <c r="AK976">
        <v>0.2</v>
      </c>
      <c r="AL976">
        <v>0</v>
      </c>
      <c r="AM976">
        <v>2.15</v>
      </c>
      <c r="AN976">
        <v>68.918000000000006</v>
      </c>
      <c r="AO976">
        <v>1.0329999999999999</v>
      </c>
      <c r="AP976">
        <v>47.595999999999997</v>
      </c>
      <c r="AQ976">
        <v>0.26600000000000001</v>
      </c>
      <c r="AR976">
        <v>0</v>
      </c>
      <c r="AS976">
        <v>0</v>
      </c>
      <c r="AT976">
        <v>78.263000000000005</v>
      </c>
      <c r="AU976">
        <v>2.3849999999999998</v>
      </c>
      <c r="AV976">
        <v>3.2679999999999998</v>
      </c>
      <c r="AW976">
        <v>1.855</v>
      </c>
      <c r="AX976">
        <v>2.3849999999999998</v>
      </c>
      <c r="AY976">
        <v>0.17699999999999999</v>
      </c>
      <c r="AZ976">
        <v>0</v>
      </c>
      <c r="BA976">
        <v>409</v>
      </c>
      <c r="BB976">
        <v>0</v>
      </c>
      <c r="BC976" t="s">
        <v>74</v>
      </c>
      <c r="BD976">
        <v>0</v>
      </c>
      <c r="BE976" t="s">
        <v>68</v>
      </c>
      <c r="BF976" t="s">
        <v>75</v>
      </c>
      <c r="BG976">
        <v>1.1399999999999999</v>
      </c>
      <c r="BH976">
        <v>0</v>
      </c>
      <c r="BI976" s="1">
        <v>45824.287569988424</v>
      </c>
      <c r="BJ976">
        <v>3.7</v>
      </c>
      <c r="BK976">
        <v>0.66239999999999999</v>
      </c>
      <c r="BL976" s="36">
        <f>HLOOKUP($A976,차량별코스!$E$1:$AZ$20,_xlfn.XLOOKUP(탕데이터!$I976,차량별코스!$D$2:$D$20,차량별코스!$A$2:$A$20),0)</f>
        <v>6</v>
      </c>
      <c r="BM976">
        <f t="shared" si="223"/>
        <v>2661.9029999999998</v>
      </c>
      <c r="BN976">
        <f t="shared" si="224"/>
        <v>348.99199999999996</v>
      </c>
      <c r="BO976">
        <f>IF(COUNTIFS($BL$2:$BL976,$BL976,$O$2:$O976,$O976,$G$2:$G976,$G976)=1,_xlfn.MAXIFS($BO$2:$BO975,$O$2:$O975,$O976,$G$2:$G975,$G976)+1,_xlfn.MAXIFS($BO$2:$BO975,$O$2:$O975,$O976,$G$2:$G975,$G976))</f>
        <v>6</v>
      </c>
      <c r="BP976">
        <f t="shared" si="225"/>
        <v>2128.0639999999994</v>
      </c>
      <c r="BQ976">
        <f t="shared" si="226"/>
        <v>143.74800000000002</v>
      </c>
      <c r="BR976">
        <f t="shared" si="227"/>
        <v>196.98800000000003</v>
      </c>
      <c r="BS976">
        <f t="shared" si="228"/>
        <v>111.804</v>
      </c>
      <c r="BT976">
        <f t="shared" si="229"/>
        <v>143.74800000000002</v>
      </c>
      <c r="BU976">
        <f t="shared" si="230"/>
        <v>10.648</v>
      </c>
      <c r="BV976">
        <f t="shared" si="231"/>
        <v>0</v>
      </c>
      <c r="BW976">
        <f t="shared" si="232"/>
        <v>2734.9999999999995</v>
      </c>
      <c r="BX976">
        <f t="shared" si="233"/>
        <v>2982</v>
      </c>
      <c r="BY976" t="str">
        <f t="shared" si="234"/>
        <v>직행2</v>
      </c>
      <c r="BZ976">
        <f t="shared" si="235"/>
        <v>6</v>
      </c>
    </row>
    <row r="977" spans="1:78" x14ac:dyDescent="0.3">
      <c r="A977" s="32">
        <f t="shared" si="222"/>
        <v>45817</v>
      </c>
      <c r="B977" s="1">
        <v>45817.876307870371</v>
      </c>
      <c r="C977" t="s">
        <v>60</v>
      </c>
      <c r="D977" t="s">
        <v>60</v>
      </c>
      <c r="E977" t="s">
        <v>60</v>
      </c>
      <c r="F977" t="s">
        <v>61</v>
      </c>
      <c r="G977" t="s">
        <v>84</v>
      </c>
      <c r="H977" t="s">
        <v>85</v>
      </c>
      <c r="I977" t="s">
        <v>87</v>
      </c>
      <c r="J977" t="s">
        <v>65</v>
      </c>
      <c r="K977" t="s">
        <v>66</v>
      </c>
      <c r="L977">
        <v>15</v>
      </c>
      <c r="M977">
        <v>3</v>
      </c>
      <c r="N977">
        <v>168</v>
      </c>
      <c r="O977">
        <v>2982</v>
      </c>
      <c r="P977" t="s">
        <v>256</v>
      </c>
      <c r="Q977" s="1">
        <v>45786.607561689816</v>
      </c>
      <c r="R977">
        <v>65.736999999999995</v>
      </c>
      <c r="S977">
        <v>21.199000000000002</v>
      </c>
      <c r="T977">
        <v>3.101</v>
      </c>
      <c r="U977">
        <v>6863</v>
      </c>
      <c r="V977">
        <v>25</v>
      </c>
      <c r="W977">
        <v>2151</v>
      </c>
      <c r="X977">
        <v>2084</v>
      </c>
      <c r="Y977">
        <v>2</v>
      </c>
      <c r="Z977">
        <v>10</v>
      </c>
      <c r="AA977">
        <v>1</v>
      </c>
      <c r="AB977">
        <v>135</v>
      </c>
      <c r="AC977">
        <v>108</v>
      </c>
      <c r="AD977">
        <v>34.479999999999997</v>
      </c>
      <c r="AE977">
        <v>50.491418000000003</v>
      </c>
      <c r="AF977">
        <v>93.6</v>
      </c>
      <c r="AG977">
        <v>1.5</v>
      </c>
      <c r="AH977">
        <v>2.2999999999999998</v>
      </c>
      <c r="AI977">
        <v>1.7</v>
      </c>
      <c r="AJ977">
        <v>0.8</v>
      </c>
      <c r="AK977">
        <v>0.1</v>
      </c>
      <c r="AL977">
        <v>0</v>
      </c>
      <c r="AM977">
        <v>2.72</v>
      </c>
      <c r="AN977">
        <v>48.642000000000003</v>
      </c>
      <c r="AO977">
        <v>0.36399999999999999</v>
      </c>
      <c r="AP977">
        <v>31.341999999999999</v>
      </c>
      <c r="AQ977">
        <v>0.30399999999999999</v>
      </c>
      <c r="AR977">
        <v>3.0419999999999998</v>
      </c>
      <c r="AS977">
        <v>15.212</v>
      </c>
      <c r="AT977">
        <v>106.08</v>
      </c>
      <c r="AU977">
        <v>1.7</v>
      </c>
      <c r="AV977">
        <v>2.6070000000000002</v>
      </c>
      <c r="AW977">
        <v>1.927</v>
      </c>
      <c r="AX977">
        <v>0.90700000000000003</v>
      </c>
      <c r="AY977">
        <v>0.113</v>
      </c>
      <c r="AZ977">
        <v>0</v>
      </c>
      <c r="BA977">
        <v>654</v>
      </c>
      <c r="BB977">
        <v>0</v>
      </c>
      <c r="BC977" t="s">
        <v>74</v>
      </c>
      <c r="BD977">
        <v>0</v>
      </c>
      <c r="BE977" t="s">
        <v>68</v>
      </c>
      <c r="BF977" t="s">
        <v>75</v>
      </c>
      <c r="BG977">
        <v>1.1399999999999999</v>
      </c>
      <c r="BH977">
        <v>0</v>
      </c>
      <c r="BI977" s="1">
        <v>45824.287569988424</v>
      </c>
      <c r="BJ977">
        <v>3.7</v>
      </c>
      <c r="BK977">
        <v>0.83809999999999996</v>
      </c>
      <c r="BL977" s="36">
        <f>HLOOKUP($A977,차량별코스!$E$1:$AZ$20,_xlfn.XLOOKUP(탕데이터!$I977,차량별코스!$D$2:$D$20,차량별코스!$A$2:$A$20),0)</f>
        <v>6</v>
      </c>
      <c r="BM977">
        <f t="shared" si="223"/>
        <v>2661.9029999999998</v>
      </c>
      <c r="BN977">
        <f t="shared" si="224"/>
        <v>348.99199999999996</v>
      </c>
      <c r="BO977">
        <f>IF(COUNTIFS($BL$2:$BL977,$BL977,$O$2:$O977,$O977,$G$2:$G977,$G977)=1,_xlfn.MAXIFS($BO$2:$BO976,$O$2:$O976,$O977,$G$2:$G976,$G977)+1,_xlfn.MAXIFS($BO$2:$BO976,$O$2:$O976,$O977,$G$2:$G976,$G977))</f>
        <v>6</v>
      </c>
      <c r="BP977">
        <f t="shared" si="225"/>
        <v>4247.768</v>
      </c>
      <c r="BQ977">
        <f t="shared" si="226"/>
        <v>102.94499999999999</v>
      </c>
      <c r="BR977">
        <f t="shared" si="227"/>
        <v>157.84899999999999</v>
      </c>
      <c r="BS977">
        <f t="shared" si="228"/>
        <v>116.67100000000001</v>
      </c>
      <c r="BT977">
        <f t="shared" si="229"/>
        <v>54.904000000000003</v>
      </c>
      <c r="BU977">
        <f t="shared" si="230"/>
        <v>6.8630000000000004</v>
      </c>
      <c r="BV977">
        <f t="shared" si="231"/>
        <v>0</v>
      </c>
      <c r="BW977">
        <f t="shared" si="232"/>
        <v>4687.0000000000009</v>
      </c>
      <c r="BX977">
        <f t="shared" si="233"/>
        <v>2982</v>
      </c>
      <c r="BY977" t="str">
        <f t="shared" si="234"/>
        <v>직행2</v>
      </c>
      <c r="BZ977">
        <f t="shared" si="235"/>
        <v>6</v>
      </c>
    </row>
    <row r="978" spans="1:78" x14ac:dyDescent="0.3">
      <c r="A978" s="32">
        <f t="shared" si="222"/>
        <v>45818</v>
      </c>
      <c r="B978" s="1">
        <v>45818.318182870367</v>
      </c>
      <c r="C978" t="s">
        <v>60</v>
      </c>
      <c r="D978" t="s">
        <v>60</v>
      </c>
      <c r="E978" t="s">
        <v>60</v>
      </c>
      <c r="F978" t="s">
        <v>61</v>
      </c>
      <c r="G978" t="s">
        <v>84</v>
      </c>
      <c r="H978" t="s">
        <v>85</v>
      </c>
      <c r="I978" t="s">
        <v>87</v>
      </c>
      <c r="J978" t="s">
        <v>65</v>
      </c>
      <c r="K978" t="s">
        <v>66</v>
      </c>
      <c r="L978">
        <v>15</v>
      </c>
      <c r="M978">
        <v>3</v>
      </c>
      <c r="N978">
        <v>168</v>
      </c>
      <c r="O978">
        <v>2982</v>
      </c>
      <c r="P978" t="s">
        <v>256</v>
      </c>
      <c r="Q978" s="1">
        <v>45786.607561689816</v>
      </c>
      <c r="R978">
        <v>58.856000000000002</v>
      </c>
      <c r="S978">
        <v>20.651</v>
      </c>
      <c r="T978">
        <v>2.85</v>
      </c>
      <c r="U978">
        <v>6197</v>
      </c>
      <c r="V978">
        <v>103</v>
      </c>
      <c r="W978">
        <v>1828</v>
      </c>
      <c r="X978">
        <v>1664</v>
      </c>
      <c r="Y978">
        <v>3</v>
      </c>
      <c r="Z978">
        <v>5</v>
      </c>
      <c r="AA978">
        <v>0</v>
      </c>
      <c r="AB978">
        <v>0</v>
      </c>
      <c r="AC978">
        <v>107</v>
      </c>
      <c r="AD978">
        <v>34.19</v>
      </c>
      <c r="AE978">
        <v>49.66751</v>
      </c>
      <c r="AF978">
        <v>90.7</v>
      </c>
      <c r="AG978">
        <v>2.6</v>
      </c>
      <c r="AH978">
        <v>2.5</v>
      </c>
      <c r="AI978">
        <v>2</v>
      </c>
      <c r="AJ978">
        <v>2</v>
      </c>
      <c r="AK978">
        <v>0.1</v>
      </c>
      <c r="AL978">
        <v>0</v>
      </c>
      <c r="AM978">
        <v>2.5</v>
      </c>
      <c r="AN978">
        <v>52.558999999999997</v>
      </c>
      <c r="AO978">
        <v>1.6619999999999999</v>
      </c>
      <c r="AP978">
        <v>29.498000000000001</v>
      </c>
      <c r="AQ978">
        <v>0.27200000000000002</v>
      </c>
      <c r="AR978">
        <v>5.0970000000000004</v>
      </c>
      <c r="AS978">
        <v>8.4949999999999992</v>
      </c>
      <c r="AT978">
        <v>92.212000000000003</v>
      </c>
      <c r="AU978">
        <v>2.6429999999999998</v>
      </c>
      <c r="AV978">
        <v>2.5419999999999998</v>
      </c>
      <c r="AW978">
        <v>2.0329999999999999</v>
      </c>
      <c r="AX978">
        <v>2.0329999999999999</v>
      </c>
      <c r="AY978">
        <v>0.10199999999999999</v>
      </c>
      <c r="AZ978">
        <v>0</v>
      </c>
      <c r="BA978">
        <v>584</v>
      </c>
      <c r="BB978">
        <v>0</v>
      </c>
      <c r="BC978" t="s">
        <v>74</v>
      </c>
      <c r="BD978">
        <v>0</v>
      </c>
      <c r="BE978" t="s">
        <v>68</v>
      </c>
      <c r="BF978" t="s">
        <v>75</v>
      </c>
      <c r="BG978">
        <v>1.1399999999999999</v>
      </c>
      <c r="BH978">
        <v>0</v>
      </c>
      <c r="BI978" s="1">
        <v>45824.287569988424</v>
      </c>
      <c r="BJ978">
        <v>3.7</v>
      </c>
      <c r="BK978">
        <v>0.77029999999999998</v>
      </c>
      <c r="BL978" s="36">
        <f>HLOOKUP($A978,차량별코스!$E$1:$AZ$20,_xlfn.XLOOKUP(탕데이터!$I978,차량별코스!$D$2:$D$20,차량별코스!$A$2:$A$20),0)</f>
        <v>7</v>
      </c>
      <c r="BM978">
        <f t="shared" si="223"/>
        <v>2661.9029999999998</v>
      </c>
      <c r="BN978">
        <f t="shared" si="224"/>
        <v>332.916</v>
      </c>
      <c r="BO978">
        <f>IF(COUNTIFS($BL$2:$BL978,$BL978,$O$2:$O978,$O978,$G$2:$G978,$G978)=1,_xlfn.MAXIFS($BO$2:$BO977,$O$2:$O977,$O978,$G$2:$G977,$G978)+1,_xlfn.MAXIFS($BO$2:$BO977,$O$2:$O977,$O978,$G$2:$G977,$G978))</f>
        <v>7</v>
      </c>
      <c r="BP978">
        <f t="shared" si="225"/>
        <v>3689.6790000000001</v>
      </c>
      <c r="BQ978">
        <f t="shared" si="226"/>
        <v>161.12200000000001</v>
      </c>
      <c r="BR978">
        <f t="shared" si="227"/>
        <v>154.92500000000001</v>
      </c>
      <c r="BS978">
        <f t="shared" si="228"/>
        <v>123.94</v>
      </c>
      <c r="BT978">
        <f t="shared" si="229"/>
        <v>123.94</v>
      </c>
      <c r="BU978">
        <f t="shared" si="230"/>
        <v>6.1970000000000001</v>
      </c>
      <c r="BV978">
        <f t="shared" si="231"/>
        <v>0</v>
      </c>
      <c r="BW978">
        <f t="shared" si="232"/>
        <v>4259.8029999999999</v>
      </c>
      <c r="BX978">
        <f t="shared" si="233"/>
        <v>2982</v>
      </c>
      <c r="BY978" t="str">
        <f t="shared" si="234"/>
        <v>직행2</v>
      </c>
      <c r="BZ978">
        <f t="shared" si="235"/>
        <v>7</v>
      </c>
    </row>
    <row r="979" spans="1:78" x14ac:dyDescent="0.3">
      <c r="A979" s="32">
        <f t="shared" si="222"/>
        <v>45818</v>
      </c>
      <c r="B979" s="1">
        <v>45818.430694444447</v>
      </c>
      <c r="C979" t="s">
        <v>60</v>
      </c>
      <c r="D979" t="s">
        <v>60</v>
      </c>
      <c r="E979" t="s">
        <v>60</v>
      </c>
      <c r="F979" t="s">
        <v>61</v>
      </c>
      <c r="G979" t="s">
        <v>84</v>
      </c>
      <c r="H979" t="s">
        <v>85</v>
      </c>
      <c r="I979" t="s">
        <v>87</v>
      </c>
      <c r="J979" t="s">
        <v>65</v>
      </c>
      <c r="K979" t="s">
        <v>66</v>
      </c>
      <c r="L979">
        <v>15</v>
      </c>
      <c r="M979">
        <v>3</v>
      </c>
      <c r="N979">
        <v>168</v>
      </c>
      <c r="O979">
        <v>2982</v>
      </c>
      <c r="P979" t="s">
        <v>256</v>
      </c>
      <c r="Q979" s="1">
        <v>45786.607561689816</v>
      </c>
      <c r="R979">
        <v>101.76900000000001</v>
      </c>
      <c r="S979">
        <v>28.34</v>
      </c>
      <c r="T979">
        <v>3.5910000000000002</v>
      </c>
      <c r="U979">
        <v>9190</v>
      </c>
      <c r="V979">
        <v>83</v>
      </c>
      <c r="W979">
        <v>2133</v>
      </c>
      <c r="X979">
        <v>2757</v>
      </c>
      <c r="Y979">
        <v>5</v>
      </c>
      <c r="Z979">
        <v>7</v>
      </c>
      <c r="AA979">
        <v>2</v>
      </c>
      <c r="AB979">
        <v>246</v>
      </c>
      <c r="AC979">
        <v>106</v>
      </c>
      <c r="AD979">
        <v>39.869999999999997</v>
      </c>
      <c r="AE979">
        <v>52.533473000000001</v>
      </c>
      <c r="AF979">
        <v>86.1</v>
      </c>
      <c r="AG979">
        <v>3</v>
      </c>
      <c r="AH979">
        <v>3.4</v>
      </c>
      <c r="AI979">
        <v>5.6</v>
      </c>
      <c r="AJ979">
        <v>2</v>
      </c>
      <c r="AK979">
        <v>0</v>
      </c>
      <c r="AL979">
        <v>0</v>
      </c>
      <c r="AM979">
        <v>3.15</v>
      </c>
      <c r="AN979">
        <v>43.075000000000003</v>
      </c>
      <c r="AO979">
        <v>0.90300000000000002</v>
      </c>
      <c r="AP979">
        <v>23.21</v>
      </c>
      <c r="AQ979">
        <v>0.26500000000000001</v>
      </c>
      <c r="AR979">
        <v>4.9130000000000003</v>
      </c>
      <c r="AS979">
        <v>6.8780000000000001</v>
      </c>
      <c r="AT979">
        <v>130.58500000000001</v>
      </c>
      <c r="AU979">
        <v>4.55</v>
      </c>
      <c r="AV979">
        <v>5.157</v>
      </c>
      <c r="AW979">
        <v>8.4930000000000003</v>
      </c>
      <c r="AX979">
        <v>3.0329999999999999</v>
      </c>
      <c r="AY979">
        <v>0</v>
      </c>
      <c r="AZ979">
        <v>0</v>
      </c>
      <c r="BA979">
        <v>1014</v>
      </c>
      <c r="BB979">
        <v>0</v>
      </c>
      <c r="BC979" t="s">
        <v>74</v>
      </c>
      <c r="BD979">
        <v>0</v>
      </c>
      <c r="BE979" t="s">
        <v>68</v>
      </c>
      <c r="BF979" t="s">
        <v>75</v>
      </c>
      <c r="BG979">
        <v>1.1399999999999999</v>
      </c>
      <c r="BH979">
        <v>0</v>
      </c>
      <c r="BI979" s="1">
        <v>45824.287569988424</v>
      </c>
      <c r="BJ979">
        <v>3.7</v>
      </c>
      <c r="BK979">
        <v>0.97050000000000003</v>
      </c>
      <c r="BL979" s="36">
        <f>HLOOKUP($A979,차량별코스!$E$1:$AZ$20,_xlfn.XLOOKUP(탕데이터!$I979,차량별코스!$D$2:$D$20,차량별코스!$A$2:$A$20),0)</f>
        <v>7</v>
      </c>
      <c r="BM979">
        <f t="shared" si="223"/>
        <v>2661.9029999999998</v>
      </c>
      <c r="BN979">
        <f t="shared" si="224"/>
        <v>332.916</v>
      </c>
      <c r="BO979">
        <f>IF(COUNTIFS($BL$2:$BL979,$BL979,$O$2:$O979,$O979,$G$2:$G979,$G979)=1,_xlfn.MAXIFS($BO$2:$BO978,$O$2:$O978,$O979,$G$2:$G978,$G979)+1,_xlfn.MAXIFS($BO$2:$BO978,$O$2:$O978,$O979,$G$2:$G978,$G979))</f>
        <v>7</v>
      </c>
      <c r="BP979">
        <f t="shared" si="225"/>
        <v>5696.59</v>
      </c>
      <c r="BQ979">
        <f t="shared" si="226"/>
        <v>275.7</v>
      </c>
      <c r="BR979">
        <f t="shared" si="227"/>
        <v>312.46000000000004</v>
      </c>
      <c r="BS979">
        <f t="shared" si="228"/>
        <v>514.64</v>
      </c>
      <c r="BT979">
        <f t="shared" si="229"/>
        <v>183.8</v>
      </c>
      <c r="BU979">
        <f t="shared" si="230"/>
        <v>0</v>
      </c>
      <c r="BV979">
        <f t="shared" si="231"/>
        <v>0</v>
      </c>
      <c r="BW979">
        <f t="shared" si="232"/>
        <v>6983.1900000000005</v>
      </c>
      <c r="BX979">
        <f t="shared" si="233"/>
        <v>2982</v>
      </c>
      <c r="BY979" t="str">
        <f t="shared" si="234"/>
        <v>직행2</v>
      </c>
      <c r="BZ979">
        <f t="shared" si="235"/>
        <v>7</v>
      </c>
    </row>
    <row r="980" spans="1:78" x14ac:dyDescent="0.3">
      <c r="A980" s="32">
        <f t="shared" si="222"/>
        <v>45818</v>
      </c>
      <c r="B980" s="1">
        <v>45818.616608796299</v>
      </c>
      <c r="C980" t="s">
        <v>60</v>
      </c>
      <c r="D980" t="s">
        <v>60</v>
      </c>
      <c r="E980" t="s">
        <v>60</v>
      </c>
      <c r="F980" t="s">
        <v>61</v>
      </c>
      <c r="G980" t="s">
        <v>84</v>
      </c>
      <c r="H980" t="s">
        <v>85</v>
      </c>
      <c r="I980" t="s">
        <v>87</v>
      </c>
      <c r="J980" t="s">
        <v>65</v>
      </c>
      <c r="K980" t="s">
        <v>66</v>
      </c>
      <c r="L980">
        <v>15</v>
      </c>
      <c r="M980">
        <v>3</v>
      </c>
      <c r="N980">
        <v>168</v>
      </c>
      <c r="O980">
        <v>2982</v>
      </c>
      <c r="P980" t="s">
        <v>256</v>
      </c>
      <c r="Q980" s="1">
        <v>45786.607561689816</v>
      </c>
      <c r="R980">
        <v>17.323</v>
      </c>
      <c r="S980">
        <v>4.8090000000000002</v>
      </c>
      <c r="T980">
        <v>3.6019999999999999</v>
      </c>
      <c r="U980">
        <v>1795</v>
      </c>
      <c r="V980">
        <v>81</v>
      </c>
      <c r="W980">
        <v>526</v>
      </c>
      <c r="X980">
        <v>484</v>
      </c>
      <c r="Y980">
        <v>0</v>
      </c>
      <c r="Z980">
        <v>0</v>
      </c>
      <c r="AA980">
        <v>1</v>
      </c>
      <c r="AB980">
        <v>23</v>
      </c>
      <c r="AC980">
        <v>98</v>
      </c>
      <c r="AD980">
        <v>34.74</v>
      </c>
      <c r="AE980">
        <v>52.493938999999997</v>
      </c>
      <c r="AF980">
        <v>94.1</v>
      </c>
      <c r="AG980">
        <v>0.7</v>
      </c>
      <c r="AH980">
        <v>1.2</v>
      </c>
      <c r="AI980">
        <v>3.4</v>
      </c>
      <c r="AJ980">
        <v>0.6</v>
      </c>
      <c r="AK980">
        <v>0</v>
      </c>
      <c r="AL980">
        <v>0</v>
      </c>
      <c r="AM980">
        <v>3.16</v>
      </c>
      <c r="AN980">
        <v>42.860999999999997</v>
      </c>
      <c r="AO980">
        <v>4.5129999999999999</v>
      </c>
      <c r="AP980">
        <v>29.303999999999998</v>
      </c>
      <c r="AQ980">
        <v>0.23100000000000001</v>
      </c>
      <c r="AR980">
        <v>0</v>
      </c>
      <c r="AS980">
        <v>0</v>
      </c>
      <c r="AT980">
        <v>26.661999999999999</v>
      </c>
      <c r="AU980">
        <v>0.19800000000000001</v>
      </c>
      <c r="AV980">
        <v>0.34</v>
      </c>
      <c r="AW980">
        <v>0.96299999999999997</v>
      </c>
      <c r="AX980">
        <v>0.17</v>
      </c>
      <c r="AY980">
        <v>0</v>
      </c>
      <c r="AZ980">
        <v>0</v>
      </c>
      <c r="BA980">
        <v>169</v>
      </c>
      <c r="BB980">
        <v>0</v>
      </c>
      <c r="BC980" t="s">
        <v>74</v>
      </c>
      <c r="BD980">
        <v>0</v>
      </c>
      <c r="BE980" t="s">
        <v>68</v>
      </c>
      <c r="BF980" t="s">
        <v>75</v>
      </c>
      <c r="BG980">
        <v>1.1399999999999999</v>
      </c>
      <c r="BH980">
        <v>0</v>
      </c>
      <c r="BI980" s="1">
        <v>45824.287569988424</v>
      </c>
      <c r="BJ980">
        <v>3.7</v>
      </c>
      <c r="BK980">
        <v>0.97360000000000002</v>
      </c>
      <c r="BL980" s="36">
        <f>HLOOKUP($A980,차량별코스!$E$1:$AZ$20,_xlfn.XLOOKUP(탕데이터!$I980,차량별코스!$D$2:$D$20,차량별코스!$A$2:$A$20),0)</f>
        <v>7</v>
      </c>
      <c r="BM980">
        <f t="shared" si="223"/>
        <v>2661.9029999999998</v>
      </c>
      <c r="BN980">
        <f t="shared" si="224"/>
        <v>332.916</v>
      </c>
      <c r="BO980">
        <f>IF(COUNTIFS($BL$2:$BL980,$BL980,$O$2:$O980,$O980,$G$2:$G980,$G980)=1,_xlfn.MAXIFS($BO$2:$BO979,$O$2:$O979,$O980,$G$2:$G979,$G980)+1,_xlfn.MAXIFS($BO$2:$BO979,$O$2:$O979,$O980,$G$2:$G979,$G980))</f>
        <v>7</v>
      </c>
      <c r="BP980">
        <f t="shared" si="225"/>
        <v>1082.0949999999998</v>
      </c>
      <c r="BQ980">
        <f t="shared" si="226"/>
        <v>12.565</v>
      </c>
      <c r="BR980">
        <f t="shared" si="227"/>
        <v>21.54</v>
      </c>
      <c r="BS980">
        <f t="shared" si="228"/>
        <v>61.03</v>
      </c>
      <c r="BT980">
        <f t="shared" si="229"/>
        <v>10.77</v>
      </c>
      <c r="BU980">
        <f t="shared" si="230"/>
        <v>0</v>
      </c>
      <c r="BV980">
        <f t="shared" si="231"/>
        <v>0</v>
      </c>
      <c r="BW980">
        <f t="shared" si="232"/>
        <v>1187.9999999999998</v>
      </c>
      <c r="BX980">
        <f t="shared" si="233"/>
        <v>2982</v>
      </c>
      <c r="BY980" t="str">
        <f t="shared" si="234"/>
        <v>직행2</v>
      </c>
      <c r="BZ980">
        <f t="shared" si="235"/>
        <v>7</v>
      </c>
    </row>
    <row r="981" spans="1:78" x14ac:dyDescent="0.3">
      <c r="A981" s="32">
        <f t="shared" si="222"/>
        <v>45818</v>
      </c>
      <c r="B981" s="1">
        <v>45818.644537037035</v>
      </c>
      <c r="C981" t="s">
        <v>60</v>
      </c>
      <c r="D981" t="s">
        <v>60</v>
      </c>
      <c r="E981" t="s">
        <v>60</v>
      </c>
      <c r="F981" t="s">
        <v>61</v>
      </c>
      <c r="G981" t="s">
        <v>84</v>
      </c>
      <c r="H981" t="s">
        <v>85</v>
      </c>
      <c r="I981" t="s">
        <v>87</v>
      </c>
      <c r="J981" t="s">
        <v>65</v>
      </c>
      <c r="K981" t="s">
        <v>66</v>
      </c>
      <c r="L981">
        <v>15</v>
      </c>
      <c r="M981">
        <v>3</v>
      </c>
      <c r="N981">
        <v>168</v>
      </c>
      <c r="O981">
        <v>2982</v>
      </c>
      <c r="P981" t="s">
        <v>256</v>
      </c>
      <c r="Q981" s="1">
        <v>45786.607561689816</v>
      </c>
      <c r="R981">
        <v>81.355000000000004</v>
      </c>
      <c r="S981">
        <v>30.492999999999999</v>
      </c>
      <c r="T981">
        <v>2.6680000000000001</v>
      </c>
      <c r="U981">
        <v>9404</v>
      </c>
      <c r="V981">
        <v>119</v>
      </c>
      <c r="W981">
        <v>3699</v>
      </c>
      <c r="X981">
        <v>2328</v>
      </c>
      <c r="Y981">
        <v>2</v>
      </c>
      <c r="Z981">
        <v>14</v>
      </c>
      <c r="AA981">
        <v>2</v>
      </c>
      <c r="AB981">
        <v>1456</v>
      </c>
      <c r="AC981">
        <v>108</v>
      </c>
      <c r="AD981">
        <v>31.14</v>
      </c>
      <c r="AE981">
        <v>52.430708000000003</v>
      </c>
      <c r="AF981">
        <v>76.5</v>
      </c>
      <c r="AG981">
        <v>5.4</v>
      </c>
      <c r="AH981">
        <v>6.3</v>
      </c>
      <c r="AI981">
        <v>7.6</v>
      </c>
      <c r="AJ981">
        <v>3.8</v>
      </c>
      <c r="AK981">
        <v>0.5</v>
      </c>
      <c r="AL981">
        <v>0</v>
      </c>
      <c r="AM981">
        <v>2.34</v>
      </c>
      <c r="AN981">
        <v>60.34</v>
      </c>
      <c r="AO981">
        <v>1.2649999999999999</v>
      </c>
      <c r="AP981">
        <v>39.334000000000003</v>
      </c>
      <c r="AQ981">
        <v>0.28299999999999997</v>
      </c>
      <c r="AR981">
        <v>2.4580000000000002</v>
      </c>
      <c r="AS981">
        <v>17.209</v>
      </c>
      <c r="AT981">
        <v>119.85</v>
      </c>
      <c r="AU981">
        <v>8.4600000000000009</v>
      </c>
      <c r="AV981">
        <v>9.8699999999999992</v>
      </c>
      <c r="AW981">
        <v>11.907</v>
      </c>
      <c r="AX981">
        <v>5.9530000000000003</v>
      </c>
      <c r="AY981">
        <v>0.78300000000000003</v>
      </c>
      <c r="AZ981">
        <v>0</v>
      </c>
      <c r="BA981">
        <v>805</v>
      </c>
      <c r="BB981">
        <v>0</v>
      </c>
      <c r="BC981" t="s">
        <v>74</v>
      </c>
      <c r="BD981">
        <v>0</v>
      </c>
      <c r="BE981" t="s">
        <v>68</v>
      </c>
      <c r="BF981" t="s">
        <v>75</v>
      </c>
      <c r="BG981">
        <v>1.1399999999999999</v>
      </c>
      <c r="BH981">
        <v>0</v>
      </c>
      <c r="BI981" s="1">
        <v>45824.287569988424</v>
      </c>
      <c r="BJ981">
        <v>3.7</v>
      </c>
      <c r="BK981">
        <v>0.72109999999999996</v>
      </c>
      <c r="BL981" s="36">
        <f>HLOOKUP($A981,차량별코스!$E$1:$AZ$20,_xlfn.XLOOKUP(탕데이터!$I981,차량별코스!$D$2:$D$20,차량별코스!$A$2:$A$20),0)</f>
        <v>7</v>
      </c>
      <c r="BM981">
        <f t="shared" si="223"/>
        <v>2661.9029999999998</v>
      </c>
      <c r="BN981">
        <f t="shared" si="224"/>
        <v>332.916</v>
      </c>
      <c r="BO981">
        <f>IF(COUNTIFS($BL$2:$BL981,$BL981,$O$2:$O981,$O981,$G$2:$G981,$G981)=1,_xlfn.MAXIFS($BO$2:$BO980,$O$2:$O980,$O981,$G$2:$G980,$G981)+1,_xlfn.MAXIFS($BO$2:$BO980,$O$2:$O980,$O981,$G$2:$G980,$G981))</f>
        <v>7</v>
      </c>
      <c r="BP981">
        <f t="shared" si="225"/>
        <v>3376.0600000000004</v>
      </c>
      <c r="BQ981">
        <f t="shared" si="226"/>
        <v>507.81600000000009</v>
      </c>
      <c r="BR981">
        <f t="shared" si="227"/>
        <v>592.452</v>
      </c>
      <c r="BS981">
        <f t="shared" si="228"/>
        <v>714.70399999999995</v>
      </c>
      <c r="BT981">
        <f t="shared" si="229"/>
        <v>357.35199999999998</v>
      </c>
      <c r="BU981">
        <f t="shared" si="230"/>
        <v>47.02</v>
      </c>
      <c r="BV981">
        <f t="shared" si="231"/>
        <v>0</v>
      </c>
      <c r="BW981">
        <f t="shared" si="232"/>
        <v>5595.4040000000005</v>
      </c>
      <c r="BX981">
        <f t="shared" si="233"/>
        <v>2982</v>
      </c>
      <c r="BY981" t="str">
        <f t="shared" si="234"/>
        <v>직행2</v>
      </c>
      <c r="BZ981">
        <f t="shared" si="235"/>
        <v>7</v>
      </c>
    </row>
    <row r="982" spans="1:78" x14ac:dyDescent="0.3">
      <c r="A982" s="32">
        <f t="shared" si="222"/>
        <v>45818</v>
      </c>
      <c r="B982" s="1">
        <v>45818.797627314816</v>
      </c>
      <c r="C982" t="s">
        <v>60</v>
      </c>
      <c r="D982" t="s">
        <v>60</v>
      </c>
      <c r="E982" t="s">
        <v>60</v>
      </c>
      <c r="F982" t="s">
        <v>61</v>
      </c>
      <c r="G982" t="s">
        <v>84</v>
      </c>
      <c r="H982" t="s">
        <v>85</v>
      </c>
      <c r="I982" t="s">
        <v>87</v>
      </c>
      <c r="J982" t="s">
        <v>65</v>
      </c>
      <c r="K982" t="s">
        <v>66</v>
      </c>
      <c r="L982">
        <v>15</v>
      </c>
      <c r="M982">
        <v>3</v>
      </c>
      <c r="N982">
        <v>168</v>
      </c>
      <c r="O982">
        <v>2982</v>
      </c>
      <c r="P982" t="s">
        <v>256</v>
      </c>
      <c r="Q982" s="1">
        <v>45786.607561689816</v>
      </c>
      <c r="R982">
        <v>39.280999999999999</v>
      </c>
      <c r="S982">
        <v>11.882</v>
      </c>
      <c r="T982">
        <v>3.306</v>
      </c>
      <c r="U982">
        <v>4069</v>
      </c>
      <c r="V982">
        <v>79</v>
      </c>
      <c r="W982">
        <v>953</v>
      </c>
      <c r="X982">
        <v>1159</v>
      </c>
      <c r="Y982">
        <v>0</v>
      </c>
      <c r="Z982">
        <v>0</v>
      </c>
      <c r="AA982">
        <v>0</v>
      </c>
      <c r="AB982">
        <v>0</v>
      </c>
      <c r="AC982">
        <v>103</v>
      </c>
      <c r="AD982">
        <v>34.75</v>
      </c>
      <c r="AE982">
        <v>46.562930000000001</v>
      </c>
      <c r="AF982">
        <v>79.2</v>
      </c>
      <c r="AG982">
        <v>5.3</v>
      </c>
      <c r="AH982">
        <v>8.9</v>
      </c>
      <c r="AI982">
        <v>4.4000000000000004</v>
      </c>
      <c r="AJ982">
        <v>2.2999999999999998</v>
      </c>
      <c r="AK982">
        <v>0.1</v>
      </c>
      <c r="AL982">
        <v>0</v>
      </c>
      <c r="AM982">
        <v>2.9</v>
      </c>
      <c r="AN982">
        <v>41.232999999999997</v>
      </c>
      <c r="AO982">
        <v>1.9410000000000001</v>
      </c>
      <c r="AP982">
        <v>23.420999999999999</v>
      </c>
      <c r="AQ982">
        <v>0.28000000000000003</v>
      </c>
      <c r="AR982">
        <v>0</v>
      </c>
      <c r="AS982">
        <v>0</v>
      </c>
      <c r="AT982">
        <v>52.8</v>
      </c>
      <c r="AU982">
        <v>3.5329999999999999</v>
      </c>
      <c r="AV982">
        <v>5.9329999999999998</v>
      </c>
      <c r="AW982">
        <v>2.9329999999999998</v>
      </c>
      <c r="AX982">
        <v>1.5329999999999999</v>
      </c>
      <c r="AY982">
        <v>6.7000000000000004E-2</v>
      </c>
      <c r="AZ982">
        <v>0</v>
      </c>
      <c r="BA982">
        <v>382</v>
      </c>
      <c r="BB982">
        <v>0</v>
      </c>
      <c r="BC982" t="s">
        <v>74</v>
      </c>
      <c r="BD982">
        <v>0</v>
      </c>
      <c r="BE982" t="s">
        <v>68</v>
      </c>
      <c r="BF982" t="s">
        <v>75</v>
      </c>
      <c r="BG982">
        <v>1.1399999999999999</v>
      </c>
      <c r="BH982">
        <v>0</v>
      </c>
      <c r="BI982" s="1">
        <v>45824.287569988424</v>
      </c>
      <c r="BJ982">
        <v>3.7</v>
      </c>
      <c r="BK982">
        <v>0.89349999999999996</v>
      </c>
      <c r="BL982" s="36">
        <f>HLOOKUP($A982,차량별코스!$E$1:$AZ$20,_xlfn.XLOOKUP(탕데이터!$I982,차량별코스!$D$2:$D$20,차량별코스!$A$2:$A$20),0)</f>
        <v>7</v>
      </c>
      <c r="BM982">
        <f t="shared" si="223"/>
        <v>2661.9029999999998</v>
      </c>
      <c r="BN982">
        <f t="shared" si="224"/>
        <v>332.916</v>
      </c>
      <c r="BO982">
        <f>IF(COUNTIFS($BL$2:$BL982,$BL982,$O$2:$O982,$O982,$G$2:$G982,$G982)=1,_xlfn.MAXIFS($BO$2:$BO981,$O$2:$O981,$O982,$G$2:$G981,$G982)+1,_xlfn.MAXIFS($BO$2:$BO981,$O$2:$O981,$O982,$G$2:$G981,$G982))</f>
        <v>7</v>
      </c>
      <c r="BP982">
        <f t="shared" si="225"/>
        <v>2190.6480000000001</v>
      </c>
      <c r="BQ982">
        <f t="shared" si="226"/>
        <v>215.65699999999998</v>
      </c>
      <c r="BR982">
        <f t="shared" si="227"/>
        <v>362.14100000000002</v>
      </c>
      <c r="BS982">
        <f t="shared" si="228"/>
        <v>179.03600000000003</v>
      </c>
      <c r="BT982">
        <f t="shared" si="229"/>
        <v>93.587000000000003</v>
      </c>
      <c r="BU982">
        <f t="shared" si="230"/>
        <v>4.069</v>
      </c>
      <c r="BV982">
        <f t="shared" si="231"/>
        <v>0</v>
      </c>
      <c r="BW982">
        <f t="shared" si="232"/>
        <v>3045.1380000000004</v>
      </c>
      <c r="BX982">
        <f t="shared" si="233"/>
        <v>2982</v>
      </c>
      <c r="BY982" t="str">
        <f t="shared" si="234"/>
        <v>직행2</v>
      </c>
      <c r="BZ982">
        <f t="shared" si="235"/>
        <v>7</v>
      </c>
    </row>
    <row r="983" spans="1:78" x14ac:dyDescent="0.3">
      <c r="A983" s="32">
        <f t="shared" si="222"/>
        <v>45818</v>
      </c>
      <c r="B983" s="1">
        <v>45818.852893518517</v>
      </c>
      <c r="C983" t="s">
        <v>60</v>
      </c>
      <c r="D983" t="s">
        <v>60</v>
      </c>
      <c r="E983" t="s">
        <v>60</v>
      </c>
      <c r="F983" t="s">
        <v>61</v>
      </c>
      <c r="G983" t="s">
        <v>84</v>
      </c>
      <c r="H983" t="s">
        <v>85</v>
      </c>
      <c r="I983" t="s">
        <v>87</v>
      </c>
      <c r="J983" t="s">
        <v>65</v>
      </c>
      <c r="K983" t="s">
        <v>66</v>
      </c>
      <c r="L983">
        <v>15</v>
      </c>
      <c r="M983">
        <v>3</v>
      </c>
      <c r="N983">
        <v>168</v>
      </c>
      <c r="O983">
        <v>2982</v>
      </c>
      <c r="P983" t="s">
        <v>256</v>
      </c>
      <c r="Q983" s="1">
        <v>45786.607561689816</v>
      </c>
      <c r="R983">
        <v>34.332000000000001</v>
      </c>
      <c r="S983">
        <v>9.0990000000000002</v>
      </c>
      <c r="T983">
        <v>3.7730000000000001</v>
      </c>
      <c r="U983">
        <v>2802</v>
      </c>
      <c r="V983">
        <v>104</v>
      </c>
      <c r="W983">
        <v>188</v>
      </c>
      <c r="X983">
        <v>1118</v>
      </c>
      <c r="Y983">
        <v>0</v>
      </c>
      <c r="Z983">
        <v>0</v>
      </c>
      <c r="AA983">
        <v>0</v>
      </c>
      <c r="AB983">
        <v>0</v>
      </c>
      <c r="AC983">
        <v>103</v>
      </c>
      <c r="AD983">
        <v>44.11</v>
      </c>
      <c r="AE983">
        <v>49.241059999999997</v>
      </c>
      <c r="AF983">
        <v>95.1</v>
      </c>
      <c r="AG983">
        <v>1.5</v>
      </c>
      <c r="AH983">
        <v>1.6</v>
      </c>
      <c r="AI983">
        <v>1.6</v>
      </c>
      <c r="AJ983">
        <v>0.2</v>
      </c>
      <c r="AK983">
        <v>0</v>
      </c>
      <c r="AL983">
        <v>0</v>
      </c>
      <c r="AM983">
        <v>3.31</v>
      </c>
      <c r="AN983">
        <v>37.652999999999999</v>
      </c>
      <c r="AO983">
        <v>3.7120000000000002</v>
      </c>
      <c r="AP983">
        <v>6.7089999999999996</v>
      </c>
      <c r="AQ983">
        <v>0.32</v>
      </c>
      <c r="AR983">
        <v>0</v>
      </c>
      <c r="AS983">
        <v>0</v>
      </c>
      <c r="AT983">
        <v>44.38</v>
      </c>
      <c r="AU983">
        <v>0.7</v>
      </c>
      <c r="AV983">
        <v>0.747</v>
      </c>
      <c r="AW983">
        <v>0.747</v>
      </c>
      <c r="AX983">
        <v>9.2999999999999999E-2</v>
      </c>
      <c r="AY983">
        <v>0</v>
      </c>
      <c r="AZ983">
        <v>0</v>
      </c>
      <c r="BA983">
        <v>346</v>
      </c>
      <c r="BB983">
        <v>0</v>
      </c>
      <c r="BC983" t="s">
        <v>74</v>
      </c>
      <c r="BD983">
        <v>0</v>
      </c>
      <c r="BE983" t="s">
        <v>68</v>
      </c>
      <c r="BF983" t="s">
        <v>75</v>
      </c>
      <c r="BG983">
        <v>1.1399999999999999</v>
      </c>
      <c r="BH983">
        <v>0</v>
      </c>
      <c r="BI983" s="1">
        <v>45824.287569988424</v>
      </c>
      <c r="BJ983">
        <v>3.7</v>
      </c>
      <c r="BK983">
        <v>1.0198</v>
      </c>
      <c r="BL983" s="36">
        <f>HLOOKUP($A983,차량별코스!$E$1:$AZ$20,_xlfn.XLOOKUP(탕데이터!$I983,차량별코스!$D$2:$D$20,차량별코스!$A$2:$A$20),0)</f>
        <v>7</v>
      </c>
      <c r="BM983">
        <f t="shared" si="223"/>
        <v>2661.9029999999998</v>
      </c>
      <c r="BN983">
        <f t="shared" si="224"/>
        <v>332.916</v>
      </c>
      <c r="BO983">
        <f>IF(COUNTIFS($BL$2:$BL983,$BL983,$O$2:$O983,$O983,$G$2:$G983,$G983)=1,_xlfn.MAXIFS($BO$2:$BO982,$O$2:$O982,$O983,$G$2:$G982,$G983)+1,_xlfn.MAXIFS($BO$2:$BO982,$O$2:$O982,$O983,$G$2:$G982,$G983))</f>
        <v>7</v>
      </c>
      <c r="BP983">
        <f t="shared" si="225"/>
        <v>2372.7019999999998</v>
      </c>
      <c r="BQ983">
        <f t="shared" si="226"/>
        <v>42.03</v>
      </c>
      <c r="BR983">
        <f t="shared" si="227"/>
        <v>44.832000000000001</v>
      </c>
      <c r="BS983">
        <f t="shared" si="228"/>
        <v>44.832000000000001</v>
      </c>
      <c r="BT983">
        <f t="shared" si="229"/>
        <v>5.6040000000000001</v>
      </c>
      <c r="BU983">
        <f t="shared" si="230"/>
        <v>0</v>
      </c>
      <c r="BV983">
        <f t="shared" si="231"/>
        <v>0</v>
      </c>
      <c r="BW983">
        <f t="shared" si="232"/>
        <v>2509.9999999999995</v>
      </c>
      <c r="BX983">
        <f t="shared" si="233"/>
        <v>2982</v>
      </c>
      <c r="BY983" t="str">
        <f t="shared" si="234"/>
        <v>직행2</v>
      </c>
      <c r="BZ983">
        <f t="shared" si="235"/>
        <v>7</v>
      </c>
    </row>
    <row r="984" spans="1:78" x14ac:dyDescent="0.3">
      <c r="A984" s="32">
        <f t="shared" si="222"/>
        <v>45819</v>
      </c>
      <c r="B984" s="1">
        <v>45819.290034722224</v>
      </c>
      <c r="C984" t="s">
        <v>60</v>
      </c>
      <c r="D984" t="s">
        <v>60</v>
      </c>
      <c r="E984" t="s">
        <v>60</v>
      </c>
      <c r="F984" t="s">
        <v>61</v>
      </c>
      <c r="G984" t="s">
        <v>84</v>
      </c>
      <c r="H984" t="s">
        <v>85</v>
      </c>
      <c r="I984" t="s">
        <v>87</v>
      </c>
      <c r="J984" t="s">
        <v>65</v>
      </c>
      <c r="K984" t="s">
        <v>66</v>
      </c>
      <c r="L984">
        <v>15</v>
      </c>
      <c r="M984">
        <v>3</v>
      </c>
      <c r="N984">
        <v>168</v>
      </c>
      <c r="O984">
        <v>2982</v>
      </c>
      <c r="P984" t="s">
        <v>256</v>
      </c>
      <c r="Q984" s="1">
        <v>45786.607561689816</v>
      </c>
      <c r="R984">
        <v>25.41</v>
      </c>
      <c r="S984">
        <v>6.7539999999999996</v>
      </c>
      <c r="T984">
        <v>3.762</v>
      </c>
      <c r="U984">
        <v>2132</v>
      </c>
      <c r="V984">
        <v>142</v>
      </c>
      <c r="W984">
        <v>265</v>
      </c>
      <c r="X984">
        <v>958</v>
      </c>
      <c r="Y984">
        <v>1</v>
      </c>
      <c r="Z984">
        <v>0</v>
      </c>
      <c r="AA984">
        <v>0</v>
      </c>
      <c r="AB984">
        <v>0</v>
      </c>
      <c r="AC984">
        <v>102</v>
      </c>
      <c r="AD984">
        <v>42.91</v>
      </c>
      <c r="AE984">
        <v>53.029527999999999</v>
      </c>
      <c r="AF984">
        <v>97.5</v>
      </c>
      <c r="AG984">
        <v>0.8</v>
      </c>
      <c r="AH984">
        <v>0.6</v>
      </c>
      <c r="AI984">
        <v>0.8</v>
      </c>
      <c r="AJ984">
        <v>0.3</v>
      </c>
      <c r="AK984">
        <v>0</v>
      </c>
      <c r="AL984">
        <v>0</v>
      </c>
      <c r="AM984">
        <v>3.3</v>
      </c>
      <c r="AN984">
        <v>41.201999999999998</v>
      </c>
      <c r="AO984">
        <v>6.66</v>
      </c>
      <c r="AP984">
        <v>12.43</v>
      </c>
      <c r="AQ984">
        <v>0.35399999999999998</v>
      </c>
      <c r="AR984">
        <v>3.9350000000000001</v>
      </c>
      <c r="AS984">
        <v>0</v>
      </c>
      <c r="AT984">
        <v>34.125</v>
      </c>
      <c r="AU984">
        <v>0.28000000000000003</v>
      </c>
      <c r="AV984">
        <v>0.21</v>
      </c>
      <c r="AW984">
        <v>0.28000000000000003</v>
      </c>
      <c r="AX984">
        <v>0.105</v>
      </c>
      <c r="AY984">
        <v>0</v>
      </c>
      <c r="AZ984">
        <v>0</v>
      </c>
      <c r="BA984">
        <v>236</v>
      </c>
      <c r="BB984">
        <v>0</v>
      </c>
      <c r="BC984" t="s">
        <v>74</v>
      </c>
      <c r="BD984">
        <v>0</v>
      </c>
      <c r="BE984" t="s">
        <v>68</v>
      </c>
      <c r="BF984" t="s">
        <v>75</v>
      </c>
      <c r="BG984">
        <v>1.1399999999999999</v>
      </c>
      <c r="BH984">
        <v>0</v>
      </c>
      <c r="BI984" s="1">
        <v>45824.287569988424</v>
      </c>
      <c r="BJ984">
        <v>3.7</v>
      </c>
      <c r="BK984">
        <v>1.0167999999999999</v>
      </c>
      <c r="BL984" s="36">
        <f>HLOOKUP($A984,차량별코스!$E$1:$AZ$20,_xlfn.XLOOKUP(탕데이터!$I984,차량별코스!$D$2:$D$20,차량별코스!$A$2:$A$20),0)</f>
        <v>8</v>
      </c>
      <c r="BM984">
        <f t="shared" si="223"/>
        <v>2661.9029999999998</v>
      </c>
      <c r="BN984">
        <f t="shared" si="224"/>
        <v>364.733</v>
      </c>
      <c r="BO984">
        <f>IF(COUNTIFS($BL$2:$BL984,$BL984,$O$2:$O984,$O984,$G$2:$G984,$G984)=1,_xlfn.MAXIFS($BO$2:$BO983,$O$2:$O983,$O984,$G$2:$G983,$G984)+1,_xlfn.MAXIFS($BO$2:$BO983,$O$2:$O983,$O984,$G$2:$G983,$G984))</f>
        <v>8</v>
      </c>
      <c r="BP984">
        <f t="shared" si="225"/>
        <v>1671.6999999999998</v>
      </c>
      <c r="BQ984">
        <f t="shared" si="226"/>
        <v>17.056000000000001</v>
      </c>
      <c r="BR984">
        <f t="shared" si="227"/>
        <v>12.792</v>
      </c>
      <c r="BS984">
        <f t="shared" si="228"/>
        <v>17.056000000000001</v>
      </c>
      <c r="BT984">
        <f t="shared" si="229"/>
        <v>6.3959999999999999</v>
      </c>
      <c r="BU984">
        <f t="shared" si="230"/>
        <v>0</v>
      </c>
      <c r="BV984">
        <f t="shared" si="231"/>
        <v>0</v>
      </c>
      <c r="BW984">
        <f t="shared" si="232"/>
        <v>1724.9999999999998</v>
      </c>
      <c r="BX984">
        <f t="shared" si="233"/>
        <v>2982</v>
      </c>
      <c r="BY984" t="str">
        <f t="shared" si="234"/>
        <v>직행2</v>
      </c>
      <c r="BZ984">
        <f t="shared" si="235"/>
        <v>8</v>
      </c>
    </row>
    <row r="985" spans="1:78" x14ac:dyDescent="0.3">
      <c r="A985" s="32">
        <f t="shared" si="222"/>
        <v>45819</v>
      </c>
      <c r="B985" s="1">
        <v>45819.33216435185</v>
      </c>
      <c r="C985" t="s">
        <v>60</v>
      </c>
      <c r="D985" t="s">
        <v>60</v>
      </c>
      <c r="E985" t="s">
        <v>60</v>
      </c>
      <c r="F985" t="s">
        <v>61</v>
      </c>
      <c r="G985" t="s">
        <v>84</v>
      </c>
      <c r="H985" t="s">
        <v>85</v>
      </c>
      <c r="I985" t="s">
        <v>87</v>
      </c>
      <c r="J985" t="s">
        <v>65</v>
      </c>
      <c r="K985" t="s">
        <v>66</v>
      </c>
      <c r="L985">
        <v>15</v>
      </c>
      <c r="M985">
        <v>3</v>
      </c>
      <c r="N985">
        <v>168</v>
      </c>
      <c r="O985">
        <v>2982</v>
      </c>
      <c r="P985" t="s">
        <v>256</v>
      </c>
      <c r="Q985" s="1">
        <v>45786.607561689816</v>
      </c>
      <c r="R985">
        <v>36.292999999999999</v>
      </c>
      <c r="S985">
        <v>10.238</v>
      </c>
      <c r="T985">
        <v>3.5449999999999999</v>
      </c>
      <c r="U985">
        <v>3404</v>
      </c>
      <c r="V985">
        <v>111</v>
      </c>
      <c r="W985">
        <v>549</v>
      </c>
      <c r="X985">
        <v>1036</v>
      </c>
      <c r="Y985">
        <v>1</v>
      </c>
      <c r="Z985">
        <v>5</v>
      </c>
      <c r="AA985">
        <v>0</v>
      </c>
      <c r="AB985">
        <v>0</v>
      </c>
      <c r="AC985">
        <v>95</v>
      </c>
      <c r="AD985">
        <v>38.380000000000003</v>
      </c>
      <c r="AE985">
        <v>47.614736000000001</v>
      </c>
      <c r="AF985">
        <v>96.3</v>
      </c>
      <c r="AG985">
        <v>1.1000000000000001</v>
      </c>
      <c r="AH985">
        <v>1.2</v>
      </c>
      <c r="AI985">
        <v>1.2</v>
      </c>
      <c r="AJ985">
        <v>0.3</v>
      </c>
      <c r="AK985">
        <v>0</v>
      </c>
      <c r="AL985">
        <v>0</v>
      </c>
      <c r="AM985">
        <v>3.11</v>
      </c>
      <c r="AN985">
        <v>38.899000000000001</v>
      </c>
      <c r="AO985">
        <v>3.2610000000000001</v>
      </c>
      <c r="AP985">
        <v>16.128</v>
      </c>
      <c r="AQ985">
        <v>0.27600000000000002</v>
      </c>
      <c r="AR985">
        <v>2.7549999999999999</v>
      </c>
      <c r="AS985">
        <v>13.776999999999999</v>
      </c>
      <c r="AT985">
        <v>54.57</v>
      </c>
      <c r="AU985">
        <v>0.623</v>
      </c>
      <c r="AV985">
        <v>0.68</v>
      </c>
      <c r="AW985">
        <v>0.68</v>
      </c>
      <c r="AX985">
        <v>0.17</v>
      </c>
      <c r="AY985">
        <v>0</v>
      </c>
      <c r="AZ985">
        <v>0</v>
      </c>
      <c r="BA985">
        <v>363</v>
      </c>
      <c r="BB985">
        <v>0</v>
      </c>
      <c r="BC985" t="s">
        <v>74</v>
      </c>
      <c r="BD985">
        <v>0</v>
      </c>
      <c r="BE985" t="s">
        <v>68</v>
      </c>
      <c r="BF985" t="s">
        <v>75</v>
      </c>
      <c r="BG985">
        <v>1.1399999999999999</v>
      </c>
      <c r="BH985">
        <v>0</v>
      </c>
      <c r="BI985" s="1">
        <v>45824.287569988424</v>
      </c>
      <c r="BJ985">
        <v>3.7</v>
      </c>
      <c r="BK985">
        <v>0.95809999999999995</v>
      </c>
      <c r="BL985" s="36">
        <f>HLOOKUP($A985,차량별코스!$E$1:$AZ$20,_xlfn.XLOOKUP(탕데이터!$I985,차량별코스!$D$2:$D$20,차량별코스!$A$2:$A$20),0)</f>
        <v>8</v>
      </c>
      <c r="BM985">
        <f t="shared" si="223"/>
        <v>2661.9029999999998</v>
      </c>
      <c r="BN985">
        <f t="shared" si="224"/>
        <v>364.733</v>
      </c>
      <c r="BO985">
        <f>IF(COUNTIFS($BL$2:$BL985,$BL985,$O$2:$O985,$O985,$G$2:$G985,$G985)=1,_xlfn.MAXIFS($BO$2:$BO984,$O$2:$O984,$O985,$G$2:$G984,$G985)+1,_xlfn.MAXIFS($BO$2:$BO984,$O$2:$O984,$O985,$G$2:$G984,$G985))</f>
        <v>8</v>
      </c>
      <c r="BP985">
        <f t="shared" si="225"/>
        <v>2618.0519999999997</v>
      </c>
      <c r="BQ985">
        <f t="shared" si="226"/>
        <v>37.444000000000003</v>
      </c>
      <c r="BR985">
        <f t="shared" si="227"/>
        <v>40.847999999999999</v>
      </c>
      <c r="BS985">
        <f t="shared" si="228"/>
        <v>40.847999999999999</v>
      </c>
      <c r="BT985">
        <f t="shared" si="229"/>
        <v>10.212</v>
      </c>
      <c r="BU985">
        <f t="shared" si="230"/>
        <v>0</v>
      </c>
      <c r="BV985">
        <f t="shared" si="231"/>
        <v>0</v>
      </c>
      <c r="BW985">
        <f t="shared" si="232"/>
        <v>2747.4039999999995</v>
      </c>
      <c r="BX985">
        <f t="shared" si="233"/>
        <v>2982</v>
      </c>
      <c r="BY985" t="str">
        <f t="shared" si="234"/>
        <v>직행2</v>
      </c>
      <c r="BZ985">
        <f t="shared" si="235"/>
        <v>8</v>
      </c>
    </row>
    <row r="986" spans="1:78" x14ac:dyDescent="0.3">
      <c r="A986" s="32">
        <f t="shared" si="222"/>
        <v>45819</v>
      </c>
      <c r="B986" s="1">
        <v>45819.377835648149</v>
      </c>
      <c r="C986" t="s">
        <v>60</v>
      </c>
      <c r="D986" t="s">
        <v>60</v>
      </c>
      <c r="E986" t="s">
        <v>60</v>
      </c>
      <c r="F986" t="s">
        <v>61</v>
      </c>
      <c r="G986" t="s">
        <v>84</v>
      </c>
      <c r="H986" t="s">
        <v>85</v>
      </c>
      <c r="I986" t="s">
        <v>87</v>
      </c>
      <c r="J986" t="s">
        <v>65</v>
      </c>
      <c r="K986" t="s">
        <v>66</v>
      </c>
      <c r="L986">
        <v>15</v>
      </c>
      <c r="M986">
        <v>3</v>
      </c>
      <c r="N986">
        <v>168</v>
      </c>
      <c r="O986">
        <v>2982</v>
      </c>
      <c r="P986" t="s">
        <v>256</v>
      </c>
      <c r="Q986" s="1">
        <v>45786.607561689816</v>
      </c>
      <c r="R986">
        <v>65.548000000000002</v>
      </c>
      <c r="S986">
        <v>22.547999999999998</v>
      </c>
      <c r="T986">
        <v>2.907</v>
      </c>
      <c r="U986">
        <v>6305</v>
      </c>
      <c r="V986">
        <v>45</v>
      </c>
      <c r="W986">
        <v>1605</v>
      </c>
      <c r="X986">
        <v>1912</v>
      </c>
      <c r="Y986">
        <v>2</v>
      </c>
      <c r="Z986">
        <v>5</v>
      </c>
      <c r="AA986">
        <v>1</v>
      </c>
      <c r="AB986">
        <v>15</v>
      </c>
      <c r="AC986">
        <v>108</v>
      </c>
      <c r="AD986">
        <v>37.43</v>
      </c>
      <c r="AE986">
        <v>50.692352</v>
      </c>
      <c r="AF986">
        <v>81.099999999999994</v>
      </c>
      <c r="AG986">
        <v>4.5</v>
      </c>
      <c r="AH986">
        <v>6.3</v>
      </c>
      <c r="AI986">
        <v>5.2</v>
      </c>
      <c r="AJ986">
        <v>2</v>
      </c>
      <c r="AK986">
        <v>0.9</v>
      </c>
      <c r="AL986">
        <v>0</v>
      </c>
      <c r="AM986">
        <v>2.5499999999999998</v>
      </c>
      <c r="AN986">
        <v>52.595999999999997</v>
      </c>
      <c r="AO986">
        <v>0.71399999999999997</v>
      </c>
      <c r="AP986">
        <v>25.456</v>
      </c>
      <c r="AQ986">
        <v>0.28999999999999998</v>
      </c>
      <c r="AR986">
        <v>3.0510000000000002</v>
      </c>
      <c r="AS986">
        <v>7.6280000000000001</v>
      </c>
      <c r="AT986">
        <v>85.155000000000001</v>
      </c>
      <c r="AU986">
        <v>4.7249999999999996</v>
      </c>
      <c r="AV986">
        <v>6.6150000000000002</v>
      </c>
      <c r="AW986">
        <v>5.46</v>
      </c>
      <c r="AX986">
        <v>2.1</v>
      </c>
      <c r="AY986">
        <v>0.94499999999999995</v>
      </c>
      <c r="AZ986">
        <v>0</v>
      </c>
      <c r="BA986">
        <v>645</v>
      </c>
      <c r="BB986">
        <v>0</v>
      </c>
      <c r="BC986" t="s">
        <v>74</v>
      </c>
      <c r="BD986">
        <v>0</v>
      </c>
      <c r="BE986" t="s">
        <v>68</v>
      </c>
      <c r="BF986" t="s">
        <v>75</v>
      </c>
      <c r="BG986">
        <v>1.1399999999999999</v>
      </c>
      <c r="BH986">
        <v>0</v>
      </c>
      <c r="BI986" s="1">
        <v>45824.287569988424</v>
      </c>
      <c r="BJ986">
        <v>3.7</v>
      </c>
      <c r="BK986">
        <v>0.78569999999999995</v>
      </c>
      <c r="BL986" s="36">
        <f>HLOOKUP($A986,차량별코스!$E$1:$AZ$20,_xlfn.XLOOKUP(탕데이터!$I986,차량별코스!$D$2:$D$20,차량별코스!$A$2:$A$20),0)</f>
        <v>8</v>
      </c>
      <c r="BM986">
        <f t="shared" si="223"/>
        <v>2661.9029999999998</v>
      </c>
      <c r="BN986">
        <f t="shared" si="224"/>
        <v>364.733</v>
      </c>
      <c r="BO986">
        <f>IF(COUNTIFS($BL$2:$BL986,$BL986,$O$2:$O986,$O986,$G$2:$G986,$G986)=1,_xlfn.MAXIFS($BO$2:$BO985,$O$2:$O985,$O986,$G$2:$G985,$G986)+1,_xlfn.MAXIFS($BO$2:$BO985,$O$2:$O985,$O986,$G$2:$G985,$G986))</f>
        <v>8</v>
      </c>
      <c r="BP986">
        <f t="shared" si="225"/>
        <v>3463.3549999999996</v>
      </c>
      <c r="BQ986">
        <f t="shared" si="226"/>
        <v>283.72499999999997</v>
      </c>
      <c r="BR986">
        <f t="shared" si="227"/>
        <v>397.21499999999997</v>
      </c>
      <c r="BS986">
        <f t="shared" si="228"/>
        <v>327.86</v>
      </c>
      <c r="BT986">
        <f t="shared" si="229"/>
        <v>126.10000000000001</v>
      </c>
      <c r="BU986">
        <f t="shared" si="230"/>
        <v>56.745000000000005</v>
      </c>
      <c r="BV986">
        <f t="shared" si="231"/>
        <v>0</v>
      </c>
      <c r="BW986">
        <f t="shared" si="232"/>
        <v>4654.9999999999991</v>
      </c>
      <c r="BX986">
        <f t="shared" si="233"/>
        <v>2982</v>
      </c>
      <c r="BY986" t="str">
        <f t="shared" si="234"/>
        <v>직행2</v>
      </c>
      <c r="BZ986">
        <f t="shared" si="235"/>
        <v>8</v>
      </c>
    </row>
    <row r="987" spans="1:78" x14ac:dyDescent="0.3">
      <c r="A987" s="32">
        <f t="shared" si="222"/>
        <v>45819</v>
      </c>
      <c r="B987" s="1">
        <v>45819.514108796298</v>
      </c>
      <c r="C987" t="s">
        <v>60</v>
      </c>
      <c r="D987" t="s">
        <v>60</v>
      </c>
      <c r="E987" t="s">
        <v>60</v>
      </c>
      <c r="F987" t="s">
        <v>61</v>
      </c>
      <c r="G987" t="s">
        <v>84</v>
      </c>
      <c r="H987" t="s">
        <v>85</v>
      </c>
      <c r="I987" t="s">
        <v>87</v>
      </c>
      <c r="J987" t="s">
        <v>65</v>
      </c>
      <c r="K987" t="s">
        <v>66</v>
      </c>
      <c r="L987">
        <v>15</v>
      </c>
      <c r="M987">
        <v>3</v>
      </c>
      <c r="N987">
        <v>168</v>
      </c>
      <c r="O987">
        <v>2982</v>
      </c>
      <c r="P987" t="s">
        <v>256</v>
      </c>
      <c r="Q987" s="1">
        <v>45786.607561689816</v>
      </c>
      <c r="R987">
        <v>100.72799999999999</v>
      </c>
      <c r="S987">
        <v>35.923000000000002</v>
      </c>
      <c r="T987">
        <v>2.8039999999999998</v>
      </c>
      <c r="U987">
        <v>10527</v>
      </c>
      <c r="V987">
        <v>31</v>
      </c>
      <c r="W987">
        <v>3438</v>
      </c>
      <c r="X987">
        <v>2921</v>
      </c>
      <c r="Y987">
        <v>6</v>
      </c>
      <c r="Z987">
        <v>20</v>
      </c>
      <c r="AA987">
        <v>3</v>
      </c>
      <c r="AB987">
        <v>379</v>
      </c>
      <c r="AC987">
        <v>109</v>
      </c>
      <c r="AD987">
        <v>34.450000000000003</v>
      </c>
      <c r="AE987">
        <v>51.377288</v>
      </c>
      <c r="AF987">
        <v>87.9</v>
      </c>
      <c r="AG987">
        <v>2.8</v>
      </c>
      <c r="AH987">
        <v>3.9</v>
      </c>
      <c r="AI987">
        <v>3.1</v>
      </c>
      <c r="AJ987">
        <v>1.9</v>
      </c>
      <c r="AK987">
        <v>0.4</v>
      </c>
      <c r="AL987">
        <v>0</v>
      </c>
      <c r="AM987">
        <v>2.46</v>
      </c>
      <c r="AN987">
        <v>55.643000000000001</v>
      </c>
      <c r="AO987">
        <v>0.29399999999999998</v>
      </c>
      <c r="AP987">
        <v>32.658999999999999</v>
      </c>
      <c r="AQ987">
        <v>0.28799999999999998</v>
      </c>
      <c r="AR987">
        <v>5.9569999999999999</v>
      </c>
      <c r="AS987">
        <v>19.855</v>
      </c>
      <c r="AT987">
        <v>153.82499999999999</v>
      </c>
      <c r="AU987">
        <v>4.9000000000000004</v>
      </c>
      <c r="AV987">
        <v>6.8250000000000002</v>
      </c>
      <c r="AW987">
        <v>5.4249999999999998</v>
      </c>
      <c r="AX987">
        <v>3.3250000000000002</v>
      </c>
      <c r="AY987">
        <v>0.7</v>
      </c>
      <c r="AZ987">
        <v>0</v>
      </c>
      <c r="BA987">
        <v>993</v>
      </c>
      <c r="BB987">
        <v>0</v>
      </c>
      <c r="BC987" t="s">
        <v>74</v>
      </c>
      <c r="BD987">
        <v>0</v>
      </c>
      <c r="BE987" t="s">
        <v>68</v>
      </c>
      <c r="BF987" t="s">
        <v>75</v>
      </c>
      <c r="BG987">
        <v>1.1399999999999999</v>
      </c>
      <c r="BH987">
        <v>0</v>
      </c>
      <c r="BI987" s="1">
        <v>45824.287569988424</v>
      </c>
      <c r="BJ987">
        <v>3.7</v>
      </c>
      <c r="BK987">
        <v>0.75780000000000003</v>
      </c>
      <c r="BL987" s="36">
        <f>HLOOKUP($A987,차량별코스!$E$1:$AZ$20,_xlfn.XLOOKUP(탕데이터!$I987,차량별코스!$D$2:$D$20,차량별코스!$A$2:$A$20),0)</f>
        <v>8</v>
      </c>
      <c r="BM987">
        <f t="shared" si="223"/>
        <v>2661.9029999999998</v>
      </c>
      <c r="BN987">
        <f t="shared" si="224"/>
        <v>364.733</v>
      </c>
      <c r="BO987">
        <f>IF(COUNTIFS($BL$2:$BL987,$BL987,$O$2:$O987,$O987,$G$2:$G987,$G987)=1,_xlfn.MAXIFS($BO$2:$BO986,$O$2:$O986,$O987,$G$2:$G986,$G987)+1,_xlfn.MAXIFS($BO$2:$BO986,$O$2:$O986,$O987,$G$2:$G986,$G987))</f>
        <v>8</v>
      </c>
      <c r="BP987">
        <f t="shared" si="225"/>
        <v>5784.2330000000002</v>
      </c>
      <c r="BQ987">
        <f t="shared" si="226"/>
        <v>294.75599999999997</v>
      </c>
      <c r="BR987">
        <f t="shared" si="227"/>
        <v>410.553</v>
      </c>
      <c r="BS987">
        <f t="shared" si="228"/>
        <v>326.33699999999999</v>
      </c>
      <c r="BT987">
        <f t="shared" si="229"/>
        <v>200.01300000000001</v>
      </c>
      <c r="BU987">
        <f t="shared" si="230"/>
        <v>42.108000000000004</v>
      </c>
      <c r="BV987">
        <f t="shared" si="231"/>
        <v>0</v>
      </c>
      <c r="BW987">
        <f t="shared" si="232"/>
        <v>7058.0000000000009</v>
      </c>
      <c r="BX987">
        <f t="shared" si="233"/>
        <v>2982</v>
      </c>
      <c r="BY987" t="str">
        <f t="shared" si="234"/>
        <v>직행2</v>
      </c>
      <c r="BZ987">
        <f t="shared" si="235"/>
        <v>8</v>
      </c>
    </row>
    <row r="988" spans="1:78" x14ac:dyDescent="0.3">
      <c r="A988" s="32">
        <f t="shared" si="222"/>
        <v>45819</v>
      </c>
      <c r="B988" s="1">
        <v>45819.684421296297</v>
      </c>
      <c r="C988" t="s">
        <v>60</v>
      </c>
      <c r="D988" t="s">
        <v>60</v>
      </c>
      <c r="E988" t="s">
        <v>60</v>
      </c>
      <c r="F988" t="s">
        <v>61</v>
      </c>
      <c r="G988" t="s">
        <v>84</v>
      </c>
      <c r="H988" t="s">
        <v>85</v>
      </c>
      <c r="I988" t="s">
        <v>87</v>
      </c>
      <c r="J988" t="s">
        <v>65</v>
      </c>
      <c r="K988" t="s">
        <v>66</v>
      </c>
      <c r="L988">
        <v>15</v>
      </c>
      <c r="M988">
        <v>3</v>
      </c>
      <c r="N988">
        <v>168</v>
      </c>
      <c r="O988">
        <v>2982</v>
      </c>
      <c r="P988" t="s">
        <v>256</v>
      </c>
      <c r="Q988" s="1">
        <v>45786.607561689816</v>
      </c>
      <c r="R988">
        <v>25.654</v>
      </c>
      <c r="S988">
        <v>7.4770000000000003</v>
      </c>
      <c r="T988">
        <v>3.431</v>
      </c>
      <c r="U988">
        <v>2785</v>
      </c>
      <c r="V988">
        <v>10</v>
      </c>
      <c r="W988">
        <v>534</v>
      </c>
      <c r="X988">
        <v>660</v>
      </c>
      <c r="Y988">
        <v>0</v>
      </c>
      <c r="Z988">
        <v>2</v>
      </c>
      <c r="AA988">
        <v>0</v>
      </c>
      <c r="AB988">
        <v>0</v>
      </c>
      <c r="AC988">
        <v>83</v>
      </c>
      <c r="AD988">
        <v>33.159999999999997</v>
      </c>
      <c r="AE988">
        <v>41.211177999999997</v>
      </c>
      <c r="AF988">
        <v>78.3</v>
      </c>
      <c r="AG988">
        <v>8.8000000000000007</v>
      </c>
      <c r="AH988">
        <v>9.9</v>
      </c>
      <c r="AI988">
        <v>3</v>
      </c>
      <c r="AJ988">
        <v>0</v>
      </c>
      <c r="AK988">
        <v>0</v>
      </c>
      <c r="AL988">
        <v>0</v>
      </c>
      <c r="AM988">
        <v>3.01</v>
      </c>
      <c r="AN988">
        <v>34.011000000000003</v>
      </c>
      <c r="AO988">
        <v>0.35899999999999999</v>
      </c>
      <c r="AP988">
        <v>19.173999999999999</v>
      </c>
      <c r="AQ988">
        <v>0.23400000000000001</v>
      </c>
      <c r="AR988">
        <v>0</v>
      </c>
      <c r="AS988">
        <v>7.7960000000000003</v>
      </c>
      <c r="AT988">
        <v>35.234999999999999</v>
      </c>
      <c r="AU988">
        <v>3.96</v>
      </c>
      <c r="AV988">
        <v>4.4550000000000001</v>
      </c>
      <c r="AW988">
        <v>1.35</v>
      </c>
      <c r="AX988">
        <v>0</v>
      </c>
      <c r="AY988">
        <v>0</v>
      </c>
      <c r="AZ988">
        <v>0</v>
      </c>
      <c r="BA988">
        <v>240</v>
      </c>
      <c r="BB988">
        <v>0</v>
      </c>
      <c r="BC988" t="s">
        <v>74</v>
      </c>
      <c r="BD988">
        <v>0</v>
      </c>
      <c r="BE988" t="s">
        <v>68</v>
      </c>
      <c r="BF988" t="s">
        <v>75</v>
      </c>
      <c r="BG988">
        <v>1.1399999999999999</v>
      </c>
      <c r="BH988">
        <v>0</v>
      </c>
      <c r="BI988" s="1">
        <v>45824.287569988424</v>
      </c>
      <c r="BJ988">
        <v>3.7</v>
      </c>
      <c r="BK988">
        <v>0.92730000000000001</v>
      </c>
      <c r="BL988" s="36">
        <f>HLOOKUP($A988,차량별코스!$E$1:$AZ$20,_xlfn.XLOOKUP(탕데이터!$I988,차량별코스!$D$2:$D$20,차량별코스!$A$2:$A$20),0)</f>
        <v>8</v>
      </c>
      <c r="BM988">
        <f t="shared" si="223"/>
        <v>2661.9029999999998</v>
      </c>
      <c r="BN988">
        <f t="shared" si="224"/>
        <v>364.733</v>
      </c>
      <c r="BO988">
        <f>IF(COUNTIFS($BL$2:$BL988,$BL988,$O$2:$O988,$O988,$G$2:$G988,$G988)=1,_xlfn.MAXIFS($BO$2:$BO987,$O$2:$O987,$O988,$G$2:$G987,$G988)+1,_xlfn.MAXIFS($BO$2:$BO987,$O$2:$O987,$O988,$G$2:$G987,$G988))</f>
        <v>8</v>
      </c>
      <c r="BP988">
        <f t="shared" si="225"/>
        <v>1636.6549999999997</v>
      </c>
      <c r="BQ988">
        <f t="shared" si="226"/>
        <v>245.08</v>
      </c>
      <c r="BR988">
        <f t="shared" si="227"/>
        <v>275.71500000000003</v>
      </c>
      <c r="BS988">
        <f t="shared" si="228"/>
        <v>83.55</v>
      </c>
      <c r="BT988">
        <f t="shared" si="229"/>
        <v>0</v>
      </c>
      <c r="BU988">
        <f t="shared" si="230"/>
        <v>0</v>
      </c>
      <c r="BV988">
        <f t="shared" si="231"/>
        <v>0</v>
      </c>
      <c r="BW988">
        <f t="shared" si="232"/>
        <v>2241</v>
      </c>
      <c r="BX988">
        <f t="shared" si="233"/>
        <v>2982</v>
      </c>
      <c r="BY988" t="str">
        <f t="shared" si="234"/>
        <v>직행2</v>
      </c>
      <c r="BZ988">
        <f t="shared" si="235"/>
        <v>8</v>
      </c>
    </row>
    <row r="989" spans="1:78" x14ac:dyDescent="0.3">
      <c r="A989" s="32">
        <f t="shared" si="222"/>
        <v>45819</v>
      </c>
      <c r="B989" s="1">
        <v>45819.721863425926</v>
      </c>
      <c r="C989" t="s">
        <v>60</v>
      </c>
      <c r="D989" t="s">
        <v>60</v>
      </c>
      <c r="E989" t="s">
        <v>60</v>
      </c>
      <c r="F989" t="s">
        <v>61</v>
      </c>
      <c r="G989" t="s">
        <v>84</v>
      </c>
      <c r="H989" t="s">
        <v>85</v>
      </c>
      <c r="I989" t="s">
        <v>87</v>
      </c>
      <c r="J989" t="s">
        <v>65</v>
      </c>
      <c r="K989" t="s">
        <v>66</v>
      </c>
      <c r="L989">
        <v>15</v>
      </c>
      <c r="M989">
        <v>3</v>
      </c>
      <c r="N989">
        <v>168</v>
      </c>
      <c r="O989">
        <v>2982</v>
      </c>
      <c r="P989" t="s">
        <v>256</v>
      </c>
      <c r="Q989" s="1">
        <v>45786.607561689816</v>
      </c>
      <c r="R989">
        <v>31.603999999999999</v>
      </c>
      <c r="S989">
        <v>6.633</v>
      </c>
      <c r="T989">
        <v>4.7649999999999997</v>
      </c>
      <c r="U989">
        <v>2633</v>
      </c>
      <c r="V989">
        <v>33</v>
      </c>
      <c r="W989">
        <v>142</v>
      </c>
      <c r="X989">
        <v>722</v>
      </c>
      <c r="Y989">
        <v>0</v>
      </c>
      <c r="Z989">
        <v>1</v>
      </c>
      <c r="AA989">
        <v>0</v>
      </c>
      <c r="AB989">
        <v>0</v>
      </c>
      <c r="AC989">
        <v>67</v>
      </c>
      <c r="AD989">
        <v>43.21</v>
      </c>
      <c r="AE989">
        <v>46.287373000000002</v>
      </c>
      <c r="AF989">
        <v>92.1</v>
      </c>
      <c r="AG989">
        <v>1.8</v>
      </c>
      <c r="AH989">
        <v>5.3</v>
      </c>
      <c r="AI989">
        <v>0.8</v>
      </c>
      <c r="AJ989">
        <v>0</v>
      </c>
      <c r="AK989">
        <v>0</v>
      </c>
      <c r="AL989">
        <v>0</v>
      </c>
      <c r="AM989">
        <v>4.18</v>
      </c>
      <c r="AN989">
        <v>26.207000000000001</v>
      </c>
      <c r="AO989">
        <v>1.2529999999999999</v>
      </c>
      <c r="AP989">
        <v>5.3929999999999998</v>
      </c>
      <c r="AQ989">
        <v>0.221</v>
      </c>
      <c r="AR989">
        <v>0</v>
      </c>
      <c r="AS989">
        <v>3.1640000000000001</v>
      </c>
      <c r="AT989">
        <v>39.909999999999997</v>
      </c>
      <c r="AU989">
        <v>0.78</v>
      </c>
      <c r="AV989">
        <v>2.2970000000000002</v>
      </c>
      <c r="AW989">
        <v>0.34699999999999998</v>
      </c>
      <c r="AX989">
        <v>0</v>
      </c>
      <c r="AY989">
        <v>0</v>
      </c>
      <c r="AZ989">
        <v>0</v>
      </c>
      <c r="BA989">
        <v>315</v>
      </c>
      <c r="BB989">
        <v>0</v>
      </c>
      <c r="BC989" t="s">
        <v>74</v>
      </c>
      <c r="BD989">
        <v>0</v>
      </c>
      <c r="BE989" t="s">
        <v>68</v>
      </c>
      <c r="BF989" t="s">
        <v>75</v>
      </c>
      <c r="BG989">
        <v>1.1399999999999999</v>
      </c>
      <c r="BH989">
        <v>0</v>
      </c>
      <c r="BI989" s="1">
        <v>45824.287569988424</v>
      </c>
      <c r="BJ989">
        <v>3.7</v>
      </c>
      <c r="BK989">
        <v>1.2877000000000001</v>
      </c>
      <c r="BL989" s="36">
        <f>HLOOKUP($A989,차량별코스!$E$1:$AZ$20,_xlfn.XLOOKUP(탕데이터!$I989,차량별코스!$D$2:$D$20,차량별코스!$A$2:$A$20),0)</f>
        <v>8</v>
      </c>
      <c r="BM989">
        <f t="shared" si="223"/>
        <v>2661.9029999999998</v>
      </c>
      <c r="BN989">
        <f t="shared" si="224"/>
        <v>364.733</v>
      </c>
      <c r="BO989">
        <f>IF(COUNTIFS($BL$2:$BL989,$BL989,$O$2:$O989,$O989,$G$2:$G989,$G989)=1,_xlfn.MAXIFS($BO$2:$BO988,$O$2:$O988,$O989,$G$2:$G988,$G989)+1,_xlfn.MAXIFS($BO$2:$BO988,$O$2:$O988,$O989,$G$2:$G988,$G989))</f>
        <v>8</v>
      </c>
      <c r="BP989">
        <f t="shared" si="225"/>
        <v>2249.9929999999999</v>
      </c>
      <c r="BQ989">
        <f t="shared" si="226"/>
        <v>47.394000000000005</v>
      </c>
      <c r="BR989">
        <f t="shared" si="227"/>
        <v>139.54900000000001</v>
      </c>
      <c r="BS989">
        <f t="shared" si="228"/>
        <v>21.064</v>
      </c>
      <c r="BT989">
        <f t="shared" si="229"/>
        <v>0</v>
      </c>
      <c r="BU989">
        <f t="shared" si="230"/>
        <v>0</v>
      </c>
      <c r="BV989">
        <f t="shared" si="231"/>
        <v>0</v>
      </c>
      <c r="BW989">
        <f t="shared" si="232"/>
        <v>2457.9999999999995</v>
      </c>
      <c r="BX989">
        <f t="shared" si="233"/>
        <v>2982</v>
      </c>
      <c r="BY989" t="str">
        <f t="shared" si="234"/>
        <v>직행2</v>
      </c>
      <c r="BZ989">
        <f t="shared" si="235"/>
        <v>8</v>
      </c>
    </row>
    <row r="990" spans="1:78" x14ac:dyDescent="0.3">
      <c r="A990" s="32">
        <f t="shared" si="222"/>
        <v>45819</v>
      </c>
      <c r="B990" s="1">
        <v>45819.760150462964</v>
      </c>
      <c r="C990" t="s">
        <v>60</v>
      </c>
      <c r="D990" t="s">
        <v>60</v>
      </c>
      <c r="E990" t="s">
        <v>60</v>
      </c>
      <c r="F990" t="s">
        <v>61</v>
      </c>
      <c r="G990" t="s">
        <v>84</v>
      </c>
      <c r="H990" t="s">
        <v>85</v>
      </c>
      <c r="I990" t="s">
        <v>87</v>
      </c>
      <c r="J990" t="s">
        <v>65</v>
      </c>
      <c r="K990" t="s">
        <v>66</v>
      </c>
      <c r="L990">
        <v>15</v>
      </c>
      <c r="M990">
        <v>3</v>
      </c>
      <c r="N990">
        <v>168</v>
      </c>
      <c r="O990">
        <v>2982</v>
      </c>
      <c r="P990" t="s">
        <v>256</v>
      </c>
      <c r="Q990" s="1">
        <v>45786.607561689816</v>
      </c>
      <c r="R990">
        <v>40.177</v>
      </c>
      <c r="S990">
        <v>17.446000000000002</v>
      </c>
      <c r="T990">
        <v>2.3029999999999999</v>
      </c>
      <c r="U990">
        <v>6305</v>
      </c>
      <c r="V990">
        <v>50</v>
      </c>
      <c r="W990">
        <v>2842</v>
      </c>
      <c r="X990">
        <v>1089</v>
      </c>
      <c r="Y990">
        <v>1</v>
      </c>
      <c r="Z990">
        <v>6</v>
      </c>
      <c r="AA990">
        <v>1</v>
      </c>
      <c r="AB990">
        <v>1544</v>
      </c>
      <c r="AC990">
        <v>89</v>
      </c>
      <c r="AD990">
        <v>22.94</v>
      </c>
      <c r="AE990">
        <v>42.378298000000001</v>
      </c>
      <c r="AF990">
        <v>53.3</v>
      </c>
      <c r="AG990">
        <v>13.8</v>
      </c>
      <c r="AH990">
        <v>19.100000000000001</v>
      </c>
      <c r="AI990">
        <v>12.1</v>
      </c>
      <c r="AJ990">
        <v>1.7</v>
      </c>
      <c r="AK990">
        <v>0</v>
      </c>
      <c r="AL990">
        <v>0</v>
      </c>
      <c r="AM990">
        <v>2.02</v>
      </c>
      <c r="AN990">
        <v>55.81</v>
      </c>
      <c r="AO990">
        <v>0.79300000000000004</v>
      </c>
      <c r="AP990">
        <v>45.075000000000003</v>
      </c>
      <c r="AQ990">
        <v>0.249</v>
      </c>
      <c r="AR990">
        <v>2.4889999999999999</v>
      </c>
      <c r="AS990">
        <v>14.933999999999999</v>
      </c>
      <c r="AT990">
        <v>55.965000000000003</v>
      </c>
      <c r="AU990">
        <v>14.49</v>
      </c>
      <c r="AV990">
        <v>20.055</v>
      </c>
      <c r="AW990">
        <v>12.705</v>
      </c>
      <c r="AX990">
        <v>1.7849999999999999</v>
      </c>
      <c r="AY990">
        <v>0</v>
      </c>
      <c r="AZ990">
        <v>0</v>
      </c>
      <c r="BA990">
        <v>394</v>
      </c>
      <c r="BB990">
        <v>0</v>
      </c>
      <c r="BC990" t="s">
        <v>74</v>
      </c>
      <c r="BD990">
        <v>0</v>
      </c>
      <c r="BE990" t="s">
        <v>68</v>
      </c>
      <c r="BF990" t="s">
        <v>75</v>
      </c>
      <c r="BG990">
        <v>1.1399999999999999</v>
      </c>
      <c r="BH990">
        <v>0</v>
      </c>
      <c r="BI990" s="1">
        <v>45824.287569988424</v>
      </c>
      <c r="BJ990">
        <v>3.7</v>
      </c>
      <c r="BK990">
        <v>0.62239999999999995</v>
      </c>
      <c r="BL990" s="36">
        <f>HLOOKUP($A990,차량별코스!$E$1:$AZ$20,_xlfn.XLOOKUP(탕데이터!$I990,차량별코스!$D$2:$D$20,차량별코스!$A$2:$A$20),0)</f>
        <v>8</v>
      </c>
      <c r="BM990">
        <f t="shared" si="223"/>
        <v>2661.9029999999998</v>
      </c>
      <c r="BN990">
        <f t="shared" si="224"/>
        <v>364.733</v>
      </c>
      <c r="BO990">
        <f>IF(COUNTIFS($BL$2:$BL990,$BL990,$O$2:$O990,$O990,$G$2:$G990,$G990)=1,_xlfn.MAXIFS($BO$2:$BO989,$O$2:$O989,$O990,$G$2:$G989,$G990)+1,_xlfn.MAXIFS($BO$2:$BO989,$O$2:$O989,$O990,$G$2:$G989,$G990))</f>
        <v>8</v>
      </c>
      <c r="BP990">
        <f t="shared" si="225"/>
        <v>468.5649999999996</v>
      </c>
      <c r="BQ990">
        <f t="shared" si="226"/>
        <v>870.09</v>
      </c>
      <c r="BR990">
        <f t="shared" si="227"/>
        <v>1204.2550000000001</v>
      </c>
      <c r="BS990">
        <f t="shared" si="228"/>
        <v>762.90499999999997</v>
      </c>
      <c r="BT990">
        <f t="shared" si="229"/>
        <v>107.185</v>
      </c>
      <c r="BU990">
        <f t="shared" si="230"/>
        <v>0</v>
      </c>
      <c r="BV990">
        <f t="shared" si="231"/>
        <v>0</v>
      </c>
      <c r="BW990">
        <f t="shared" si="232"/>
        <v>3412.9999999999995</v>
      </c>
      <c r="BX990">
        <f t="shared" si="233"/>
        <v>2982</v>
      </c>
      <c r="BY990" t="str">
        <f t="shared" si="234"/>
        <v>직행2</v>
      </c>
      <c r="BZ990">
        <f t="shared" si="235"/>
        <v>8</v>
      </c>
    </row>
    <row r="991" spans="1:78" x14ac:dyDescent="0.3">
      <c r="A991" s="32">
        <f t="shared" si="222"/>
        <v>45819</v>
      </c>
      <c r="B991" s="1">
        <v>45819.859155092592</v>
      </c>
      <c r="C991" t="s">
        <v>60</v>
      </c>
      <c r="D991" t="s">
        <v>60</v>
      </c>
      <c r="E991" t="s">
        <v>60</v>
      </c>
      <c r="F991" t="s">
        <v>61</v>
      </c>
      <c r="G991" t="s">
        <v>84</v>
      </c>
      <c r="H991" t="s">
        <v>85</v>
      </c>
      <c r="I991" t="s">
        <v>87</v>
      </c>
      <c r="J991" t="s">
        <v>65</v>
      </c>
      <c r="K991" t="s">
        <v>66</v>
      </c>
      <c r="L991">
        <v>15</v>
      </c>
      <c r="M991">
        <v>3</v>
      </c>
      <c r="N991">
        <v>168</v>
      </c>
      <c r="O991">
        <v>2982</v>
      </c>
      <c r="P991" t="s">
        <v>256</v>
      </c>
      <c r="Q991" s="1">
        <v>45786.607561689816</v>
      </c>
      <c r="R991">
        <v>39.319000000000003</v>
      </c>
      <c r="S991">
        <v>14.022</v>
      </c>
      <c r="T991">
        <v>2.8039999999999998</v>
      </c>
      <c r="U991">
        <v>4428</v>
      </c>
      <c r="V991">
        <v>161</v>
      </c>
      <c r="W991">
        <v>1468</v>
      </c>
      <c r="X991">
        <v>1371</v>
      </c>
      <c r="Y991">
        <v>3</v>
      </c>
      <c r="Z991">
        <v>3</v>
      </c>
      <c r="AA991">
        <v>1</v>
      </c>
      <c r="AB991">
        <v>103</v>
      </c>
      <c r="AC991">
        <v>107</v>
      </c>
      <c r="AD991">
        <v>31.97</v>
      </c>
      <c r="AE991">
        <v>50.570996000000001</v>
      </c>
      <c r="AF991">
        <v>79.7</v>
      </c>
      <c r="AG991">
        <v>4.5999999999999996</v>
      </c>
      <c r="AH991">
        <v>6.7</v>
      </c>
      <c r="AI991">
        <v>5.4</v>
      </c>
      <c r="AJ991">
        <v>3.1</v>
      </c>
      <c r="AK991">
        <v>0.4</v>
      </c>
      <c r="AL991">
        <v>0</v>
      </c>
      <c r="AM991">
        <v>2.46</v>
      </c>
      <c r="AN991">
        <v>54.698</v>
      </c>
      <c r="AO991">
        <v>3.6360000000000001</v>
      </c>
      <c r="AP991">
        <v>33.152999999999999</v>
      </c>
      <c r="AQ991">
        <v>0.33100000000000002</v>
      </c>
      <c r="AR991">
        <v>7.63</v>
      </c>
      <c r="AS991">
        <v>7.63</v>
      </c>
      <c r="AT991">
        <v>58.447000000000003</v>
      </c>
      <c r="AU991">
        <v>3.3730000000000002</v>
      </c>
      <c r="AV991">
        <v>4.9130000000000003</v>
      </c>
      <c r="AW991">
        <v>3.96</v>
      </c>
      <c r="AX991">
        <v>2.2730000000000001</v>
      </c>
      <c r="AY991">
        <v>0.29299999999999998</v>
      </c>
      <c r="AZ991">
        <v>0</v>
      </c>
      <c r="BA991">
        <v>385</v>
      </c>
      <c r="BB991">
        <v>0</v>
      </c>
      <c r="BC991" t="s">
        <v>74</v>
      </c>
      <c r="BD991">
        <v>0</v>
      </c>
      <c r="BE991" t="s">
        <v>68</v>
      </c>
      <c r="BF991" t="s">
        <v>75</v>
      </c>
      <c r="BG991">
        <v>1.1399999999999999</v>
      </c>
      <c r="BH991">
        <v>0</v>
      </c>
      <c r="BI991" s="1">
        <v>45824.287569988424</v>
      </c>
      <c r="BJ991">
        <v>3.7</v>
      </c>
      <c r="BK991">
        <v>0.75790000000000002</v>
      </c>
      <c r="BL991" s="36">
        <f>HLOOKUP($A991,차량별코스!$E$1:$AZ$20,_xlfn.XLOOKUP(탕데이터!$I991,차량별코스!$D$2:$D$20,차량별코스!$A$2:$A$20),0)</f>
        <v>8</v>
      </c>
      <c r="BM991">
        <f t="shared" si="223"/>
        <v>2661.9029999999998</v>
      </c>
      <c r="BN991">
        <f t="shared" si="224"/>
        <v>364.733</v>
      </c>
      <c r="BO991">
        <f>IF(COUNTIFS($BL$2:$BL991,$BL991,$O$2:$O991,$O991,$G$2:$G991,$G991)=1,_xlfn.MAXIFS($BO$2:$BO990,$O$2:$O990,$O991,$G$2:$G990,$G991)+1,_xlfn.MAXIFS($BO$2:$BO990,$O$2:$O990,$O991,$G$2:$G990,$G991))</f>
        <v>8</v>
      </c>
      <c r="BP991">
        <f t="shared" si="225"/>
        <v>1900.116</v>
      </c>
      <c r="BQ991">
        <f t="shared" si="226"/>
        <v>203.68799999999999</v>
      </c>
      <c r="BR991">
        <f t="shared" si="227"/>
        <v>296.67600000000004</v>
      </c>
      <c r="BS991">
        <f t="shared" si="228"/>
        <v>239.11200000000002</v>
      </c>
      <c r="BT991">
        <f t="shared" si="229"/>
        <v>137.268</v>
      </c>
      <c r="BU991">
        <f t="shared" si="230"/>
        <v>17.712</v>
      </c>
      <c r="BV991">
        <f t="shared" si="231"/>
        <v>0</v>
      </c>
      <c r="BW991">
        <f t="shared" si="232"/>
        <v>2794.5720000000001</v>
      </c>
      <c r="BX991">
        <f t="shared" si="233"/>
        <v>2982</v>
      </c>
      <c r="BY991" t="str">
        <f t="shared" si="234"/>
        <v>직행2</v>
      </c>
      <c r="BZ991">
        <f t="shared" si="235"/>
        <v>8</v>
      </c>
    </row>
    <row r="992" spans="1:78" x14ac:dyDescent="0.3">
      <c r="A992" s="32">
        <f t="shared" si="222"/>
        <v>45820</v>
      </c>
      <c r="B992" s="1">
        <v>45820.24695601852</v>
      </c>
      <c r="C992" t="s">
        <v>60</v>
      </c>
      <c r="D992" t="s">
        <v>60</v>
      </c>
      <c r="E992" t="s">
        <v>60</v>
      </c>
      <c r="F992" t="s">
        <v>61</v>
      </c>
      <c r="G992" t="s">
        <v>84</v>
      </c>
      <c r="H992" t="s">
        <v>85</v>
      </c>
      <c r="I992" t="s">
        <v>87</v>
      </c>
      <c r="J992" t="s">
        <v>65</v>
      </c>
      <c r="K992" t="s">
        <v>66</v>
      </c>
      <c r="L992">
        <v>15</v>
      </c>
      <c r="M992">
        <v>3</v>
      </c>
      <c r="N992">
        <v>168</v>
      </c>
      <c r="O992">
        <v>2982</v>
      </c>
      <c r="P992" t="s">
        <v>256</v>
      </c>
      <c r="Q992" s="1">
        <v>45786.607561689816</v>
      </c>
      <c r="R992">
        <v>43.204000000000001</v>
      </c>
      <c r="S992">
        <v>16.844000000000001</v>
      </c>
      <c r="T992">
        <v>2.5649999999999999</v>
      </c>
      <c r="U992">
        <v>6700</v>
      </c>
      <c r="V992">
        <v>2065</v>
      </c>
      <c r="W992">
        <v>1354</v>
      </c>
      <c r="X992">
        <v>1173</v>
      </c>
      <c r="Y992">
        <v>7</v>
      </c>
      <c r="Z992">
        <v>13</v>
      </c>
      <c r="AA992">
        <v>0</v>
      </c>
      <c r="AB992">
        <v>0</v>
      </c>
      <c r="AC992">
        <v>104</v>
      </c>
      <c r="AD992">
        <v>23.21</v>
      </c>
      <c r="AE992">
        <v>47.404564999999998</v>
      </c>
      <c r="AF992">
        <v>95.5</v>
      </c>
      <c r="AG992">
        <v>1.1000000000000001</v>
      </c>
      <c r="AH992">
        <v>1.7</v>
      </c>
      <c r="AI992">
        <v>0.8</v>
      </c>
      <c r="AJ992">
        <v>0.8</v>
      </c>
      <c r="AK992">
        <v>0.1</v>
      </c>
      <c r="AL992">
        <v>0</v>
      </c>
      <c r="AM992">
        <v>2.25</v>
      </c>
      <c r="AN992">
        <v>56.304000000000002</v>
      </c>
      <c r="AO992">
        <v>30.821000000000002</v>
      </c>
      <c r="AP992">
        <v>20.209</v>
      </c>
      <c r="AQ992">
        <v>0.255</v>
      </c>
      <c r="AR992">
        <v>16.202000000000002</v>
      </c>
      <c r="AS992">
        <v>30.09</v>
      </c>
      <c r="AT992">
        <v>106.642</v>
      </c>
      <c r="AU992">
        <v>1.228</v>
      </c>
      <c r="AV992">
        <v>1.8979999999999999</v>
      </c>
      <c r="AW992">
        <v>0.89300000000000002</v>
      </c>
      <c r="AX992">
        <v>0.89300000000000002</v>
      </c>
      <c r="AY992">
        <v>0.112</v>
      </c>
      <c r="AZ992">
        <v>0</v>
      </c>
      <c r="BA992">
        <v>427</v>
      </c>
      <c r="BB992">
        <v>0</v>
      </c>
      <c r="BC992" t="s">
        <v>74</v>
      </c>
      <c r="BD992">
        <v>0</v>
      </c>
      <c r="BE992" t="s">
        <v>68</v>
      </c>
      <c r="BF992" t="s">
        <v>75</v>
      </c>
      <c r="BG992">
        <v>1.1399999999999999</v>
      </c>
      <c r="BH992">
        <v>0</v>
      </c>
      <c r="BI992" s="1">
        <v>45824.287569988424</v>
      </c>
      <c r="BJ992">
        <v>3.7</v>
      </c>
      <c r="BK992">
        <v>0.69320000000000004</v>
      </c>
      <c r="BL992" s="36">
        <f>HLOOKUP($A992,차량별코스!$E$1:$AZ$20,_xlfn.XLOOKUP(탕데이터!$I992,차량별코스!$D$2:$D$20,차량별코스!$A$2:$A$20),0)</f>
        <v>1</v>
      </c>
      <c r="BM992">
        <f t="shared" si="223"/>
        <v>2661.9029999999998</v>
      </c>
      <c r="BN992">
        <f t="shared" si="224"/>
        <v>309.20999999999998</v>
      </c>
      <c r="BO992">
        <f>IF(COUNTIFS($BL$2:$BL992,$BL992,$O$2:$O992,$O992,$G$2:$G992,$G992)=1,_xlfn.MAXIFS($BO$2:$BO991,$O$2:$O991,$O992,$G$2:$G991,$G992)+1,_xlfn.MAXIFS($BO$2:$BO991,$O$2:$O991,$O992,$G$2:$G991,$G992))</f>
        <v>8</v>
      </c>
      <c r="BP992">
        <f t="shared" si="225"/>
        <v>2979.5</v>
      </c>
      <c r="BQ992">
        <f t="shared" si="226"/>
        <v>73.7</v>
      </c>
      <c r="BR992">
        <f t="shared" si="227"/>
        <v>113.9</v>
      </c>
      <c r="BS992">
        <f t="shared" si="228"/>
        <v>53.6</v>
      </c>
      <c r="BT992">
        <f t="shared" si="229"/>
        <v>53.6</v>
      </c>
      <c r="BU992">
        <f t="shared" si="230"/>
        <v>6.7</v>
      </c>
      <c r="BV992">
        <f t="shared" si="231"/>
        <v>0</v>
      </c>
      <c r="BW992">
        <f t="shared" si="232"/>
        <v>3280.9999999999995</v>
      </c>
      <c r="BX992">
        <f t="shared" si="233"/>
        <v>2982</v>
      </c>
      <c r="BY992" t="str">
        <f t="shared" si="234"/>
        <v>직행2</v>
      </c>
      <c r="BZ992">
        <f t="shared" si="235"/>
        <v>1</v>
      </c>
    </row>
    <row r="993" spans="1:78" x14ac:dyDescent="0.3">
      <c r="A993" s="32">
        <f t="shared" si="222"/>
        <v>45820</v>
      </c>
      <c r="B993" s="1">
        <v>45820.386157407411</v>
      </c>
      <c r="C993" t="s">
        <v>60</v>
      </c>
      <c r="D993" t="s">
        <v>60</v>
      </c>
      <c r="E993" t="s">
        <v>60</v>
      </c>
      <c r="F993" t="s">
        <v>61</v>
      </c>
      <c r="G993" t="s">
        <v>84</v>
      </c>
      <c r="H993" t="s">
        <v>85</v>
      </c>
      <c r="I993" t="s">
        <v>87</v>
      </c>
      <c r="J993" t="s">
        <v>65</v>
      </c>
      <c r="K993" t="s">
        <v>66</v>
      </c>
      <c r="L993">
        <v>15</v>
      </c>
      <c r="M993">
        <v>3</v>
      </c>
      <c r="N993">
        <v>168</v>
      </c>
      <c r="O993">
        <v>2640</v>
      </c>
      <c r="P993" t="s">
        <v>270</v>
      </c>
      <c r="Q993" s="1">
        <v>45786.607562881945</v>
      </c>
      <c r="R993">
        <v>68.48</v>
      </c>
      <c r="S993">
        <v>24.821000000000002</v>
      </c>
      <c r="T993">
        <v>2.7589999999999999</v>
      </c>
      <c r="U993">
        <v>7102</v>
      </c>
      <c r="V993">
        <v>236</v>
      </c>
      <c r="W993">
        <v>1781</v>
      </c>
      <c r="X993">
        <v>1830</v>
      </c>
      <c r="Y993">
        <v>10</v>
      </c>
      <c r="Z993">
        <v>23</v>
      </c>
      <c r="AA993">
        <v>0</v>
      </c>
      <c r="AB993">
        <v>0</v>
      </c>
      <c r="AC993">
        <v>108</v>
      </c>
      <c r="AD993">
        <v>34.71</v>
      </c>
      <c r="AE993">
        <v>48.481414999999998</v>
      </c>
      <c r="AF993">
        <v>87.7</v>
      </c>
      <c r="AG993">
        <v>3.2</v>
      </c>
      <c r="AH993">
        <v>4.2</v>
      </c>
      <c r="AI993">
        <v>2.6</v>
      </c>
      <c r="AJ993">
        <v>1.5</v>
      </c>
      <c r="AK993">
        <v>0.7</v>
      </c>
      <c r="AL993">
        <v>0</v>
      </c>
      <c r="AM993">
        <v>2.42</v>
      </c>
      <c r="AN993">
        <v>53.055999999999997</v>
      </c>
      <c r="AO993">
        <v>3.323</v>
      </c>
      <c r="AP993">
        <v>25.077000000000002</v>
      </c>
      <c r="AQ993">
        <v>0.26300000000000001</v>
      </c>
      <c r="AR993">
        <v>14.603</v>
      </c>
      <c r="AS993">
        <v>33.585999999999999</v>
      </c>
      <c r="AT993">
        <v>103.77800000000001</v>
      </c>
      <c r="AU993">
        <v>3.7869999999999999</v>
      </c>
      <c r="AV993">
        <v>4.97</v>
      </c>
      <c r="AW993">
        <v>3.077</v>
      </c>
      <c r="AX993">
        <v>1.7749999999999999</v>
      </c>
      <c r="AY993">
        <v>0.82799999999999996</v>
      </c>
      <c r="AZ993">
        <v>0</v>
      </c>
      <c r="BA993">
        <v>676</v>
      </c>
      <c r="BB993">
        <v>0</v>
      </c>
      <c r="BC993" t="s">
        <v>74</v>
      </c>
      <c r="BD993">
        <v>0</v>
      </c>
      <c r="BE993" t="s">
        <v>68</v>
      </c>
      <c r="BF993" t="s">
        <v>75</v>
      </c>
      <c r="BG993">
        <v>1.1399999999999999</v>
      </c>
      <c r="BH993">
        <v>0</v>
      </c>
      <c r="BI993" s="1">
        <v>45824.287569988424</v>
      </c>
      <c r="BJ993">
        <v>3.7</v>
      </c>
      <c r="BK993">
        <v>0.74570000000000003</v>
      </c>
      <c r="BL993" s="36">
        <f>HLOOKUP($A993,차량별코스!$E$1:$AZ$20,_xlfn.XLOOKUP(탕데이터!$I993,차량별코스!$D$2:$D$20,차량별코스!$A$2:$A$20),0)</f>
        <v>1</v>
      </c>
      <c r="BM993">
        <f t="shared" si="223"/>
        <v>1292.075</v>
      </c>
      <c r="BN993">
        <f t="shared" si="224"/>
        <v>229.19900000000001</v>
      </c>
      <c r="BO993">
        <f>IF(COUNTIFS($BL$2:$BL993,$BL993,$O$2:$O993,$O993,$G$2:$G993,$G993)=1,_xlfn.MAXIFS($BO$2:$BO992,$O$2:$O992,$O993,$G$2:$G992,$G993)+1,_xlfn.MAXIFS($BO$2:$BO992,$O$2:$O992,$O993,$G$2:$G992,$G993))</f>
        <v>1</v>
      </c>
      <c r="BP993">
        <f t="shared" si="225"/>
        <v>4211.4539999999997</v>
      </c>
      <c r="BQ993">
        <f t="shared" si="226"/>
        <v>227.26400000000001</v>
      </c>
      <c r="BR993">
        <f t="shared" si="227"/>
        <v>298.28399999999999</v>
      </c>
      <c r="BS993">
        <f t="shared" si="228"/>
        <v>184.65200000000002</v>
      </c>
      <c r="BT993">
        <f t="shared" si="229"/>
        <v>106.53</v>
      </c>
      <c r="BU993">
        <f t="shared" si="230"/>
        <v>49.713999999999992</v>
      </c>
      <c r="BV993">
        <f t="shared" si="231"/>
        <v>0</v>
      </c>
      <c r="BW993">
        <f t="shared" si="232"/>
        <v>5077.8979999999992</v>
      </c>
      <c r="BX993">
        <f t="shared" si="233"/>
        <v>2640</v>
      </c>
      <c r="BY993" t="str">
        <f t="shared" si="234"/>
        <v>직행2</v>
      </c>
      <c r="BZ993">
        <f t="shared" si="235"/>
        <v>1</v>
      </c>
    </row>
    <row r="994" spans="1:78" x14ac:dyDescent="0.3">
      <c r="A994" s="32">
        <f t="shared" si="222"/>
        <v>45820</v>
      </c>
      <c r="B994" s="1">
        <v>45820.507870370369</v>
      </c>
      <c r="C994" t="s">
        <v>60</v>
      </c>
      <c r="D994" t="s">
        <v>60</v>
      </c>
      <c r="E994" t="s">
        <v>60</v>
      </c>
      <c r="F994" t="s">
        <v>61</v>
      </c>
      <c r="G994" t="s">
        <v>84</v>
      </c>
      <c r="H994" t="s">
        <v>85</v>
      </c>
      <c r="I994" t="s">
        <v>87</v>
      </c>
      <c r="J994" t="s">
        <v>65</v>
      </c>
      <c r="K994" t="s">
        <v>66</v>
      </c>
      <c r="L994">
        <v>15</v>
      </c>
      <c r="M994">
        <v>3</v>
      </c>
      <c r="N994">
        <v>168</v>
      </c>
      <c r="O994">
        <v>2640</v>
      </c>
      <c r="P994" t="s">
        <v>270</v>
      </c>
      <c r="Q994" s="1">
        <v>45786.607562881945</v>
      </c>
      <c r="R994">
        <v>59.951000000000001</v>
      </c>
      <c r="S994">
        <v>21.55</v>
      </c>
      <c r="T994">
        <v>2.782</v>
      </c>
      <c r="U994">
        <v>6470</v>
      </c>
      <c r="V994">
        <v>106</v>
      </c>
      <c r="W994">
        <v>1948</v>
      </c>
      <c r="X994">
        <v>1648</v>
      </c>
      <c r="Y994">
        <v>4</v>
      </c>
      <c r="Z994">
        <v>12</v>
      </c>
      <c r="AA994">
        <v>1</v>
      </c>
      <c r="AB994">
        <v>83</v>
      </c>
      <c r="AC994">
        <v>108</v>
      </c>
      <c r="AD994">
        <v>33.36</v>
      </c>
      <c r="AE994">
        <v>48.873083999999999</v>
      </c>
      <c r="AF994">
        <v>73.400000000000006</v>
      </c>
      <c r="AG994">
        <v>6.6</v>
      </c>
      <c r="AH994">
        <v>7.9</v>
      </c>
      <c r="AI994">
        <v>7.5</v>
      </c>
      <c r="AJ994">
        <v>4.4000000000000004</v>
      </c>
      <c r="AK994">
        <v>0.2</v>
      </c>
      <c r="AL994">
        <v>0</v>
      </c>
      <c r="AM994">
        <v>2.44</v>
      </c>
      <c r="AN994">
        <v>53.07</v>
      </c>
      <c r="AO994">
        <v>1.6379999999999999</v>
      </c>
      <c r="AP994">
        <v>30.108000000000001</v>
      </c>
      <c r="AQ994">
        <v>0.26700000000000002</v>
      </c>
      <c r="AR994">
        <v>6.6719999999999997</v>
      </c>
      <c r="AS994">
        <v>20.015999999999998</v>
      </c>
      <c r="AT994">
        <v>78.293000000000006</v>
      </c>
      <c r="AU994">
        <v>7.04</v>
      </c>
      <c r="AV994">
        <v>8.4269999999999996</v>
      </c>
      <c r="AW994">
        <v>8</v>
      </c>
      <c r="AX994">
        <v>4.6929999999999996</v>
      </c>
      <c r="AY994">
        <v>0.21299999999999999</v>
      </c>
      <c r="AZ994">
        <v>0</v>
      </c>
      <c r="BA994">
        <v>593</v>
      </c>
      <c r="BB994">
        <v>0</v>
      </c>
      <c r="BC994" t="s">
        <v>74</v>
      </c>
      <c r="BD994">
        <v>0</v>
      </c>
      <c r="BE994" t="s">
        <v>68</v>
      </c>
      <c r="BF994" t="s">
        <v>75</v>
      </c>
      <c r="BG994">
        <v>1.1399999999999999</v>
      </c>
      <c r="BH994">
        <v>0</v>
      </c>
      <c r="BI994" s="1">
        <v>45824.287569988424</v>
      </c>
      <c r="BJ994">
        <v>3.7</v>
      </c>
      <c r="BK994">
        <v>0.75190000000000001</v>
      </c>
      <c r="BL994" s="36">
        <f>HLOOKUP($A994,차량별코스!$E$1:$AZ$20,_xlfn.XLOOKUP(탕데이터!$I994,차량별코스!$D$2:$D$20,차량별코스!$A$2:$A$20),0)</f>
        <v>1</v>
      </c>
      <c r="BM994">
        <f t="shared" si="223"/>
        <v>1292.075</v>
      </c>
      <c r="BN994">
        <f t="shared" si="224"/>
        <v>229.19900000000001</v>
      </c>
      <c r="BO994">
        <f>IF(COUNTIFS($BL$2:$BL994,$BL994,$O$2:$O994,$O994,$G$2:$G994,$G994)=1,_xlfn.MAXIFS($BO$2:$BO993,$O$2:$O993,$O994,$G$2:$G993,$G994)+1,_xlfn.MAXIFS($BO$2:$BO993,$O$2:$O993,$O994,$G$2:$G993,$G994))</f>
        <v>1</v>
      </c>
      <c r="BP994">
        <f t="shared" si="225"/>
        <v>2694.9800000000005</v>
      </c>
      <c r="BQ994">
        <f t="shared" si="226"/>
        <v>427.02000000000004</v>
      </c>
      <c r="BR994">
        <f t="shared" si="227"/>
        <v>511.13</v>
      </c>
      <c r="BS994">
        <f t="shared" si="228"/>
        <v>485.25</v>
      </c>
      <c r="BT994">
        <f t="shared" si="229"/>
        <v>284.68</v>
      </c>
      <c r="BU994">
        <f t="shared" si="230"/>
        <v>12.94</v>
      </c>
      <c r="BV994">
        <f t="shared" si="231"/>
        <v>0</v>
      </c>
      <c r="BW994">
        <f t="shared" si="232"/>
        <v>4416.0000000000009</v>
      </c>
      <c r="BX994">
        <f t="shared" si="233"/>
        <v>2640</v>
      </c>
      <c r="BY994" t="str">
        <f t="shared" si="234"/>
        <v>직행2</v>
      </c>
      <c r="BZ994">
        <f t="shared" si="235"/>
        <v>1</v>
      </c>
    </row>
    <row r="995" spans="1:78" x14ac:dyDescent="0.3">
      <c r="A995" s="32">
        <f t="shared" si="222"/>
        <v>45820</v>
      </c>
      <c r="B995" s="1">
        <v>45820.704791666663</v>
      </c>
      <c r="C995" t="s">
        <v>60</v>
      </c>
      <c r="D995" t="s">
        <v>60</v>
      </c>
      <c r="E995" t="s">
        <v>60</v>
      </c>
      <c r="F995" t="s">
        <v>61</v>
      </c>
      <c r="G995" t="s">
        <v>84</v>
      </c>
      <c r="H995" t="s">
        <v>85</v>
      </c>
      <c r="I995" t="s">
        <v>87</v>
      </c>
      <c r="J995" t="s">
        <v>65</v>
      </c>
      <c r="K995" t="s">
        <v>66</v>
      </c>
      <c r="L995">
        <v>15</v>
      </c>
      <c r="M995">
        <v>3</v>
      </c>
      <c r="N995">
        <v>168</v>
      </c>
      <c r="O995">
        <v>2640</v>
      </c>
      <c r="P995" t="s">
        <v>270</v>
      </c>
      <c r="Q995" s="1">
        <v>45786.607562881945</v>
      </c>
      <c r="R995">
        <v>100.768</v>
      </c>
      <c r="S995">
        <v>31.908999999999999</v>
      </c>
      <c r="T995">
        <v>3.1579999999999999</v>
      </c>
      <c r="U995">
        <v>11216</v>
      </c>
      <c r="V995">
        <v>293</v>
      </c>
      <c r="W995">
        <v>2726</v>
      </c>
      <c r="X995">
        <v>3141</v>
      </c>
      <c r="Y995">
        <v>2</v>
      </c>
      <c r="Z995">
        <v>5</v>
      </c>
      <c r="AA995">
        <v>2</v>
      </c>
      <c r="AB995">
        <v>298</v>
      </c>
      <c r="AC995">
        <v>90</v>
      </c>
      <c r="AD995">
        <v>32.340000000000003</v>
      </c>
      <c r="AE995">
        <v>44.255789999999998</v>
      </c>
      <c r="AF995">
        <v>40.299999999999997</v>
      </c>
      <c r="AG995">
        <v>18.100000000000001</v>
      </c>
      <c r="AH995">
        <v>22.4</v>
      </c>
      <c r="AI995">
        <v>18.2</v>
      </c>
      <c r="AJ995">
        <v>1</v>
      </c>
      <c r="AK995">
        <v>0</v>
      </c>
      <c r="AL995">
        <v>0</v>
      </c>
      <c r="AM995">
        <v>2.77</v>
      </c>
      <c r="AN995">
        <v>40.890999999999998</v>
      </c>
      <c r="AO995">
        <v>2.6120000000000001</v>
      </c>
      <c r="AP995">
        <v>24.305</v>
      </c>
      <c r="AQ995">
        <v>0.308</v>
      </c>
      <c r="AR995">
        <v>1.9850000000000001</v>
      </c>
      <c r="AS995">
        <v>4.9619999999999997</v>
      </c>
      <c r="AT995">
        <v>75.227000000000004</v>
      </c>
      <c r="AU995">
        <v>33.786999999999999</v>
      </c>
      <c r="AV995">
        <v>41.813000000000002</v>
      </c>
      <c r="AW995">
        <v>33.972999999999999</v>
      </c>
      <c r="AX995">
        <v>1.867</v>
      </c>
      <c r="AY995">
        <v>0</v>
      </c>
      <c r="AZ995">
        <v>0</v>
      </c>
      <c r="BA995">
        <v>1000</v>
      </c>
      <c r="BB995">
        <v>0</v>
      </c>
      <c r="BC995" t="s">
        <v>74</v>
      </c>
      <c r="BD995">
        <v>0</v>
      </c>
      <c r="BE995" t="s">
        <v>68</v>
      </c>
      <c r="BF995" t="s">
        <v>75</v>
      </c>
      <c r="BG995">
        <v>1.1399999999999999</v>
      </c>
      <c r="BH995">
        <v>0</v>
      </c>
      <c r="BI995" s="1">
        <v>45824.287569988424</v>
      </c>
      <c r="BJ995">
        <v>3.7</v>
      </c>
      <c r="BK995">
        <v>0.85350000000000004</v>
      </c>
      <c r="BL995" s="36">
        <f>HLOOKUP($A995,차량별코스!$E$1:$AZ$20,_xlfn.XLOOKUP(탕데이터!$I995,차량별코스!$D$2:$D$20,차량별코스!$A$2:$A$20),0)</f>
        <v>1</v>
      </c>
      <c r="BM995">
        <f t="shared" si="223"/>
        <v>1292.075</v>
      </c>
      <c r="BN995">
        <f t="shared" si="224"/>
        <v>229.19900000000001</v>
      </c>
      <c r="BO995">
        <f>IF(COUNTIFS($BL$2:$BL995,$BL995,$O$2:$O995,$O995,$G$2:$G995,$G995)=1,_xlfn.MAXIFS($BO$2:$BO994,$O$2:$O994,$O995,$G$2:$G994,$G995)+1,_xlfn.MAXIFS($BO$2:$BO994,$O$2:$O994,$O995,$G$2:$G994,$G995))</f>
        <v>1</v>
      </c>
      <c r="BP995">
        <f t="shared" si="225"/>
        <v>1501.0479999999998</v>
      </c>
      <c r="BQ995">
        <f t="shared" si="226"/>
        <v>2030.0960000000002</v>
      </c>
      <c r="BR995">
        <f t="shared" si="227"/>
        <v>2512.3839999999996</v>
      </c>
      <c r="BS995">
        <f t="shared" si="228"/>
        <v>2041.3119999999999</v>
      </c>
      <c r="BT995">
        <f t="shared" si="229"/>
        <v>112.16</v>
      </c>
      <c r="BU995">
        <f t="shared" si="230"/>
        <v>0</v>
      </c>
      <c r="BV995">
        <f t="shared" si="231"/>
        <v>0</v>
      </c>
      <c r="BW995">
        <f t="shared" si="232"/>
        <v>8197</v>
      </c>
      <c r="BX995">
        <f t="shared" si="233"/>
        <v>2640</v>
      </c>
      <c r="BY995" t="str">
        <f t="shared" si="234"/>
        <v>직행2</v>
      </c>
      <c r="BZ995">
        <f t="shared" si="235"/>
        <v>1</v>
      </c>
    </row>
    <row r="996" spans="1:78" x14ac:dyDescent="0.3">
      <c r="A996" s="32">
        <f t="shared" si="222"/>
        <v>45821</v>
      </c>
      <c r="B996" s="1">
        <v>45821.283518518518</v>
      </c>
      <c r="C996" t="s">
        <v>60</v>
      </c>
      <c r="D996" t="s">
        <v>60</v>
      </c>
      <c r="E996" t="s">
        <v>60</v>
      </c>
      <c r="F996" t="s">
        <v>61</v>
      </c>
      <c r="G996" t="s">
        <v>84</v>
      </c>
      <c r="H996" t="s">
        <v>85</v>
      </c>
      <c r="I996" t="s">
        <v>87</v>
      </c>
      <c r="J996" t="s">
        <v>65</v>
      </c>
      <c r="K996" t="s">
        <v>66</v>
      </c>
      <c r="L996">
        <v>15</v>
      </c>
      <c r="M996">
        <v>3</v>
      </c>
      <c r="N996">
        <v>168</v>
      </c>
      <c r="O996">
        <v>2640</v>
      </c>
      <c r="P996" t="s">
        <v>270</v>
      </c>
      <c r="Q996" s="1">
        <v>45786.607562881945</v>
      </c>
      <c r="R996">
        <v>104.253</v>
      </c>
      <c r="S996">
        <v>32.197000000000003</v>
      </c>
      <c r="T996">
        <v>3.238</v>
      </c>
      <c r="U996">
        <v>10698</v>
      </c>
      <c r="V996">
        <v>712</v>
      </c>
      <c r="W996">
        <v>1696</v>
      </c>
      <c r="X996">
        <v>3236</v>
      </c>
      <c r="Y996">
        <v>1</v>
      </c>
      <c r="Z996">
        <v>5</v>
      </c>
      <c r="AA996">
        <v>0</v>
      </c>
      <c r="AB996">
        <v>0</v>
      </c>
      <c r="AC996">
        <v>101</v>
      </c>
      <c r="AD996">
        <v>35.08</v>
      </c>
      <c r="AE996">
        <v>45.272708999999999</v>
      </c>
      <c r="AF996">
        <v>89.1</v>
      </c>
      <c r="AG996">
        <v>3.1</v>
      </c>
      <c r="AH996">
        <v>3.9</v>
      </c>
      <c r="AI996">
        <v>3.4</v>
      </c>
      <c r="AJ996">
        <v>0.5</v>
      </c>
      <c r="AK996">
        <v>0</v>
      </c>
      <c r="AL996">
        <v>0</v>
      </c>
      <c r="AM996">
        <v>2.84</v>
      </c>
      <c r="AN996">
        <v>40.747</v>
      </c>
      <c r="AO996">
        <v>6.6550000000000002</v>
      </c>
      <c r="AP996">
        <v>15.853</v>
      </c>
      <c r="AQ996">
        <v>0.307</v>
      </c>
      <c r="AR996">
        <v>0.95899999999999996</v>
      </c>
      <c r="AS996">
        <v>4.7960000000000003</v>
      </c>
      <c r="AT996">
        <v>157.41</v>
      </c>
      <c r="AU996">
        <v>5.4770000000000003</v>
      </c>
      <c r="AV996">
        <v>6.89</v>
      </c>
      <c r="AW996">
        <v>6.0069999999999997</v>
      </c>
      <c r="AX996">
        <v>0.88300000000000001</v>
      </c>
      <c r="AY996">
        <v>0</v>
      </c>
      <c r="AZ996">
        <v>0</v>
      </c>
      <c r="BA996">
        <v>1036</v>
      </c>
      <c r="BB996">
        <v>0</v>
      </c>
      <c r="BC996" t="s">
        <v>74</v>
      </c>
      <c r="BD996">
        <v>0</v>
      </c>
      <c r="BE996" t="s">
        <v>68</v>
      </c>
      <c r="BF996" t="s">
        <v>75</v>
      </c>
      <c r="BG996">
        <v>1.1399999999999999</v>
      </c>
      <c r="BH996">
        <v>0</v>
      </c>
      <c r="BI996" s="1">
        <v>45824.287569988424</v>
      </c>
      <c r="BJ996">
        <v>3.7</v>
      </c>
      <c r="BK996">
        <v>0.87509999999999999</v>
      </c>
      <c r="BL996" s="36">
        <f>HLOOKUP($A996,차량별코스!$E$1:$AZ$20,_xlfn.XLOOKUP(탕데이터!$I996,차량별코스!$D$2:$D$20,차량별코스!$A$2:$A$20),0)</f>
        <v>2</v>
      </c>
      <c r="BM996">
        <f t="shared" si="223"/>
        <v>1292.075</v>
      </c>
      <c r="BN996">
        <f t="shared" si="224"/>
        <v>299.726</v>
      </c>
      <c r="BO996">
        <f>IF(COUNTIFS($BL$2:$BL996,$BL996,$O$2:$O996,$O996,$G$2:$G996,$G996)=1,_xlfn.MAXIFS($BO$2:$BO995,$O$2:$O995,$O996,$G$2:$G995,$G996)+1,_xlfn.MAXIFS($BO$2:$BO995,$O$2:$O995,$O996,$G$2:$G995,$G996))</f>
        <v>2</v>
      </c>
      <c r="BP996">
        <f t="shared" si="225"/>
        <v>7123.9179999999997</v>
      </c>
      <c r="BQ996">
        <f t="shared" si="226"/>
        <v>331.63799999999998</v>
      </c>
      <c r="BR996">
        <f t="shared" si="227"/>
        <v>417.22199999999998</v>
      </c>
      <c r="BS996">
        <f t="shared" si="228"/>
        <v>363.73200000000003</v>
      </c>
      <c r="BT996">
        <f t="shared" si="229"/>
        <v>53.49</v>
      </c>
      <c r="BU996">
        <f t="shared" si="230"/>
        <v>0</v>
      </c>
      <c r="BV996">
        <f t="shared" si="231"/>
        <v>0</v>
      </c>
      <c r="BW996">
        <f t="shared" si="232"/>
        <v>8290</v>
      </c>
      <c r="BX996">
        <f t="shared" si="233"/>
        <v>2640</v>
      </c>
      <c r="BY996" t="str">
        <f t="shared" si="234"/>
        <v>직행2</v>
      </c>
      <c r="BZ996">
        <f t="shared" si="235"/>
        <v>2</v>
      </c>
    </row>
    <row r="997" spans="1:78" x14ac:dyDescent="0.3">
      <c r="A997" s="32">
        <f t="shared" si="222"/>
        <v>45821</v>
      </c>
      <c r="B997" s="1">
        <v>45821.47792824074</v>
      </c>
      <c r="C997" t="s">
        <v>60</v>
      </c>
      <c r="D997" t="s">
        <v>60</v>
      </c>
      <c r="E997" t="s">
        <v>60</v>
      </c>
      <c r="F997" t="s">
        <v>61</v>
      </c>
      <c r="G997" t="s">
        <v>84</v>
      </c>
      <c r="H997" t="s">
        <v>85</v>
      </c>
      <c r="I997" t="s">
        <v>87</v>
      </c>
      <c r="J997" t="s">
        <v>65</v>
      </c>
      <c r="K997" t="s">
        <v>66</v>
      </c>
      <c r="L997">
        <v>15</v>
      </c>
      <c r="M997">
        <v>3</v>
      </c>
      <c r="N997">
        <v>168</v>
      </c>
      <c r="O997">
        <v>2640</v>
      </c>
      <c r="P997" t="s">
        <v>270</v>
      </c>
      <c r="Q997" s="1">
        <v>45786.607562881945</v>
      </c>
      <c r="R997">
        <v>71.707999999999998</v>
      </c>
      <c r="S997">
        <v>26.315000000000001</v>
      </c>
      <c r="T997">
        <v>2.7250000000000001</v>
      </c>
      <c r="U997">
        <v>8116</v>
      </c>
      <c r="V997">
        <v>190</v>
      </c>
      <c r="W997">
        <v>2586</v>
      </c>
      <c r="X997">
        <v>2205</v>
      </c>
      <c r="Y997">
        <v>3</v>
      </c>
      <c r="Z997">
        <v>1</v>
      </c>
      <c r="AA997">
        <v>1</v>
      </c>
      <c r="AB997">
        <v>198</v>
      </c>
      <c r="AC997">
        <v>108</v>
      </c>
      <c r="AD997">
        <v>31.81</v>
      </c>
      <c r="AE997">
        <v>48.342449999999999</v>
      </c>
      <c r="AF997">
        <v>91.5</v>
      </c>
      <c r="AG997">
        <v>2.2999999999999998</v>
      </c>
      <c r="AH997">
        <v>2.9</v>
      </c>
      <c r="AI997">
        <v>1.7</v>
      </c>
      <c r="AJ997">
        <v>1.3</v>
      </c>
      <c r="AK997">
        <v>0.3</v>
      </c>
      <c r="AL997">
        <v>0</v>
      </c>
      <c r="AM997">
        <v>2.39</v>
      </c>
      <c r="AN997">
        <v>53.793999999999997</v>
      </c>
      <c r="AO997">
        <v>2.3410000000000002</v>
      </c>
      <c r="AP997">
        <v>31.863</v>
      </c>
      <c r="AQ997">
        <v>0.307</v>
      </c>
      <c r="AR997">
        <v>4.1840000000000002</v>
      </c>
      <c r="AS997">
        <v>1.395</v>
      </c>
      <c r="AT997">
        <v>123.52500000000001</v>
      </c>
      <c r="AU997">
        <v>3.105</v>
      </c>
      <c r="AV997">
        <v>3.915</v>
      </c>
      <c r="AW997">
        <v>2.2949999999999999</v>
      </c>
      <c r="AX997">
        <v>1.7549999999999999</v>
      </c>
      <c r="AY997">
        <v>0.40500000000000003</v>
      </c>
      <c r="AZ997">
        <v>0</v>
      </c>
      <c r="BA997">
        <v>712</v>
      </c>
      <c r="BB997">
        <v>0</v>
      </c>
      <c r="BC997" t="s">
        <v>74</v>
      </c>
      <c r="BD997">
        <v>0</v>
      </c>
      <c r="BE997" t="s">
        <v>68</v>
      </c>
      <c r="BF997" t="s">
        <v>75</v>
      </c>
      <c r="BG997">
        <v>1.1399999999999999</v>
      </c>
      <c r="BH997">
        <v>0</v>
      </c>
      <c r="BI997" s="1">
        <v>45824.287569988424</v>
      </c>
      <c r="BJ997">
        <v>3.7</v>
      </c>
      <c r="BK997">
        <v>0.73650000000000004</v>
      </c>
      <c r="BL997" s="36">
        <f>HLOOKUP($A997,차량별코스!$E$1:$AZ$20,_xlfn.XLOOKUP(탕데이터!$I997,차량별코스!$D$2:$D$20,차량별코스!$A$2:$A$20),0)</f>
        <v>2</v>
      </c>
      <c r="BM997">
        <f t="shared" si="223"/>
        <v>1292.075</v>
      </c>
      <c r="BN997">
        <f t="shared" si="224"/>
        <v>299.726</v>
      </c>
      <c r="BO997">
        <f>IF(COUNTIFS($BL$2:$BL997,$BL997,$O$2:$O997,$O997,$G$2:$G997,$G997)=1,_xlfn.MAXIFS($BO$2:$BO996,$O$2:$O996,$O997,$G$2:$G996,$G997)+1,_xlfn.MAXIFS($BO$2:$BO996,$O$2:$O996,$O997,$G$2:$G996,$G997))</f>
        <v>2</v>
      </c>
      <c r="BP997">
        <f t="shared" si="225"/>
        <v>4650.1400000000003</v>
      </c>
      <c r="BQ997">
        <f t="shared" si="226"/>
        <v>186.66800000000001</v>
      </c>
      <c r="BR997">
        <f t="shared" si="227"/>
        <v>235.36399999999998</v>
      </c>
      <c r="BS997">
        <f t="shared" si="228"/>
        <v>137.97200000000001</v>
      </c>
      <c r="BT997">
        <f t="shared" si="229"/>
        <v>105.50800000000001</v>
      </c>
      <c r="BU997">
        <f t="shared" si="230"/>
        <v>24.347999999999999</v>
      </c>
      <c r="BV997">
        <f t="shared" si="231"/>
        <v>0</v>
      </c>
      <c r="BW997">
        <f t="shared" si="232"/>
        <v>5339.9999999999991</v>
      </c>
      <c r="BX997">
        <f t="shared" si="233"/>
        <v>2640</v>
      </c>
      <c r="BY997" t="str">
        <f t="shared" si="234"/>
        <v>직행2</v>
      </c>
      <c r="BZ997">
        <f t="shared" si="235"/>
        <v>2</v>
      </c>
    </row>
    <row r="998" spans="1:78" x14ac:dyDescent="0.3">
      <c r="A998" s="32">
        <f t="shared" si="222"/>
        <v>45821</v>
      </c>
      <c r="B998" s="1">
        <v>45821.602361111109</v>
      </c>
      <c r="C998" t="s">
        <v>60</v>
      </c>
      <c r="D998" t="s">
        <v>60</v>
      </c>
      <c r="E998" t="s">
        <v>60</v>
      </c>
      <c r="F998" t="s">
        <v>61</v>
      </c>
      <c r="G998" t="s">
        <v>84</v>
      </c>
      <c r="H998" t="s">
        <v>85</v>
      </c>
      <c r="I998" t="s">
        <v>87</v>
      </c>
      <c r="J998" t="s">
        <v>65</v>
      </c>
      <c r="K998" t="s">
        <v>66</v>
      </c>
      <c r="L998">
        <v>15</v>
      </c>
      <c r="M998">
        <v>3</v>
      </c>
      <c r="N998">
        <v>168</v>
      </c>
      <c r="O998">
        <v>2640</v>
      </c>
      <c r="P998" t="s">
        <v>270</v>
      </c>
      <c r="Q998" s="1">
        <v>45786.607562881945</v>
      </c>
      <c r="R998">
        <v>59.94</v>
      </c>
      <c r="S998">
        <v>21.113</v>
      </c>
      <c r="T998">
        <v>2.839</v>
      </c>
      <c r="U998">
        <v>7642</v>
      </c>
      <c r="V998">
        <v>261</v>
      </c>
      <c r="W998">
        <v>2410</v>
      </c>
      <c r="X998">
        <v>1701</v>
      </c>
      <c r="Y998">
        <v>3</v>
      </c>
      <c r="Z998">
        <v>2</v>
      </c>
      <c r="AA998">
        <v>2</v>
      </c>
      <c r="AB998">
        <v>213</v>
      </c>
      <c r="AC998">
        <v>96</v>
      </c>
      <c r="AD998">
        <v>28.24</v>
      </c>
      <c r="AE998">
        <v>43.408580000000001</v>
      </c>
      <c r="AF998">
        <v>90.8</v>
      </c>
      <c r="AG998">
        <v>3</v>
      </c>
      <c r="AH998">
        <v>2.9</v>
      </c>
      <c r="AI998">
        <v>2.4</v>
      </c>
      <c r="AJ998">
        <v>0.9</v>
      </c>
      <c r="AK998">
        <v>0</v>
      </c>
      <c r="AL998">
        <v>0</v>
      </c>
      <c r="AM998">
        <v>2.4900000000000002</v>
      </c>
      <c r="AN998">
        <v>45.268999999999998</v>
      </c>
      <c r="AO998">
        <v>3.415</v>
      </c>
      <c r="AP998">
        <v>31.536000000000001</v>
      </c>
      <c r="AQ998">
        <v>0.28399999999999997</v>
      </c>
      <c r="AR998">
        <v>5.0049999999999999</v>
      </c>
      <c r="AS998">
        <v>3.3370000000000002</v>
      </c>
      <c r="AT998">
        <v>115.01300000000001</v>
      </c>
      <c r="AU998">
        <v>3.8</v>
      </c>
      <c r="AV998">
        <v>3.673</v>
      </c>
      <c r="AW998">
        <v>3.04</v>
      </c>
      <c r="AX998">
        <v>1.1399999999999999</v>
      </c>
      <c r="AY998">
        <v>0</v>
      </c>
      <c r="AZ998">
        <v>0</v>
      </c>
      <c r="BA998">
        <v>594</v>
      </c>
      <c r="BB998">
        <v>0</v>
      </c>
      <c r="BC998" t="s">
        <v>74</v>
      </c>
      <c r="BD998">
        <v>0</v>
      </c>
      <c r="BE998" t="s">
        <v>68</v>
      </c>
      <c r="BF998" t="s">
        <v>75</v>
      </c>
      <c r="BG998">
        <v>1.1399999999999999</v>
      </c>
      <c r="BH998">
        <v>0</v>
      </c>
      <c r="BI998" s="1">
        <v>45824.287569988424</v>
      </c>
      <c r="BJ998">
        <v>3.7</v>
      </c>
      <c r="BK998">
        <v>0.76729999999999998</v>
      </c>
      <c r="BL998" s="36">
        <f>HLOOKUP($A998,차량별코스!$E$1:$AZ$20,_xlfn.XLOOKUP(탕데이터!$I998,차량별코스!$D$2:$D$20,차량별코스!$A$2:$A$20),0)</f>
        <v>2</v>
      </c>
      <c r="BM998">
        <f t="shared" si="223"/>
        <v>1292.075</v>
      </c>
      <c r="BN998">
        <f t="shared" si="224"/>
        <v>299.726</v>
      </c>
      <c r="BO998">
        <f>IF(COUNTIFS($BL$2:$BL998,$BL998,$O$2:$O998,$O998,$G$2:$G998,$G998)=1,_xlfn.MAXIFS($BO$2:$BO997,$O$2:$O997,$O998,$G$2:$G997,$G998)+1,_xlfn.MAXIFS($BO$2:$BO997,$O$2:$O997,$O998,$G$2:$G997,$G998))</f>
        <v>2</v>
      </c>
      <c r="BP998">
        <f t="shared" si="225"/>
        <v>4267.9359999999997</v>
      </c>
      <c r="BQ998">
        <f t="shared" si="226"/>
        <v>229.26</v>
      </c>
      <c r="BR998">
        <f t="shared" si="227"/>
        <v>221.61799999999999</v>
      </c>
      <c r="BS998">
        <f t="shared" si="228"/>
        <v>183.40800000000002</v>
      </c>
      <c r="BT998">
        <f t="shared" si="229"/>
        <v>68.778000000000006</v>
      </c>
      <c r="BU998">
        <f t="shared" si="230"/>
        <v>0</v>
      </c>
      <c r="BV998">
        <f t="shared" si="231"/>
        <v>0</v>
      </c>
      <c r="BW998">
        <f t="shared" si="232"/>
        <v>4971.0000000000009</v>
      </c>
      <c r="BX998">
        <f t="shared" si="233"/>
        <v>2640</v>
      </c>
      <c r="BY998" t="str">
        <f t="shared" si="234"/>
        <v>직행2</v>
      </c>
      <c r="BZ998">
        <f t="shared" si="235"/>
        <v>2</v>
      </c>
    </row>
    <row r="999" spans="1:78" x14ac:dyDescent="0.3">
      <c r="A999" s="32">
        <f t="shared" ref="A999:A1062" si="236">DATE(YEAR(B999),MONTH(B999),DAY(B999))</f>
        <v>45821</v>
      </c>
      <c r="B999" s="1">
        <v>45821.721620370372</v>
      </c>
      <c r="C999" t="s">
        <v>60</v>
      </c>
      <c r="D999" t="s">
        <v>60</v>
      </c>
      <c r="E999" t="s">
        <v>60</v>
      </c>
      <c r="F999" t="s">
        <v>61</v>
      </c>
      <c r="G999" t="s">
        <v>84</v>
      </c>
      <c r="H999" t="s">
        <v>85</v>
      </c>
      <c r="I999" t="s">
        <v>87</v>
      </c>
      <c r="J999" t="s">
        <v>65</v>
      </c>
      <c r="K999" t="s">
        <v>66</v>
      </c>
      <c r="L999">
        <v>15</v>
      </c>
      <c r="M999">
        <v>3</v>
      </c>
      <c r="N999">
        <v>168</v>
      </c>
      <c r="O999">
        <v>2640</v>
      </c>
      <c r="P999" t="s">
        <v>270</v>
      </c>
      <c r="Q999" s="1">
        <v>45786.607562881945</v>
      </c>
      <c r="R999">
        <v>63.825000000000003</v>
      </c>
      <c r="S999">
        <v>23.327999999999999</v>
      </c>
      <c r="T999">
        <v>2.7360000000000002</v>
      </c>
      <c r="U999">
        <v>8444</v>
      </c>
      <c r="V999">
        <v>104</v>
      </c>
      <c r="W999">
        <v>3003</v>
      </c>
      <c r="X999">
        <v>1876</v>
      </c>
      <c r="Y999">
        <v>12</v>
      </c>
      <c r="Z999">
        <v>13</v>
      </c>
      <c r="AA999">
        <v>1</v>
      </c>
      <c r="AB999">
        <v>217</v>
      </c>
      <c r="AC999">
        <v>105</v>
      </c>
      <c r="AD999">
        <v>27.21</v>
      </c>
      <c r="AE999">
        <v>43.052247000000001</v>
      </c>
      <c r="AF999">
        <v>91.9</v>
      </c>
      <c r="AG999">
        <v>2.5</v>
      </c>
      <c r="AH999">
        <v>2.9</v>
      </c>
      <c r="AI999">
        <v>2</v>
      </c>
      <c r="AJ999">
        <v>0.7</v>
      </c>
      <c r="AK999">
        <v>0</v>
      </c>
      <c r="AL999">
        <v>0</v>
      </c>
      <c r="AM999">
        <v>2.4</v>
      </c>
      <c r="AN999">
        <v>46.792999999999999</v>
      </c>
      <c r="AO999">
        <v>1.232</v>
      </c>
      <c r="AP999">
        <v>35.564</v>
      </c>
      <c r="AQ999">
        <v>0.28199999999999997</v>
      </c>
      <c r="AR999">
        <v>18.800999999999998</v>
      </c>
      <c r="AS999">
        <v>20.367999999999999</v>
      </c>
      <c r="AT999">
        <v>128.66</v>
      </c>
      <c r="AU999">
        <v>3.5</v>
      </c>
      <c r="AV999">
        <v>4.0599999999999996</v>
      </c>
      <c r="AW999">
        <v>2.8</v>
      </c>
      <c r="AX999">
        <v>0.98</v>
      </c>
      <c r="AY999">
        <v>0</v>
      </c>
      <c r="AZ999">
        <v>0</v>
      </c>
      <c r="BA999">
        <v>625</v>
      </c>
      <c r="BB999">
        <v>0</v>
      </c>
      <c r="BC999" t="s">
        <v>74</v>
      </c>
      <c r="BD999">
        <v>0</v>
      </c>
      <c r="BE999" t="s">
        <v>68</v>
      </c>
      <c r="BF999" t="s">
        <v>75</v>
      </c>
      <c r="BG999">
        <v>1.1399999999999999</v>
      </c>
      <c r="BH999">
        <v>0</v>
      </c>
      <c r="BI999" s="1">
        <v>45824.287569988424</v>
      </c>
      <c r="BJ999">
        <v>3.7</v>
      </c>
      <c r="BK999">
        <v>0.73950000000000005</v>
      </c>
      <c r="BL999" s="36">
        <f>HLOOKUP($A999,차량별코스!$E$1:$AZ$20,_xlfn.XLOOKUP(탕데이터!$I999,차량별코스!$D$2:$D$20,차량별코스!$A$2:$A$20),0)</f>
        <v>2</v>
      </c>
      <c r="BM999">
        <f t="shared" si="223"/>
        <v>1292.075</v>
      </c>
      <c r="BN999">
        <f t="shared" si="224"/>
        <v>299.726</v>
      </c>
      <c r="BO999">
        <f>IF(COUNTIFS($BL$2:$BL999,$BL999,$O$2:$O999,$O999,$G$2:$G999,$G999)=1,_xlfn.MAXIFS($BO$2:$BO998,$O$2:$O998,$O999,$G$2:$G998,$G999)+1,_xlfn.MAXIFS($BO$2:$BO998,$O$2:$O998,$O999,$G$2:$G998,$G999))</f>
        <v>2</v>
      </c>
      <c r="BP999">
        <f t="shared" si="225"/>
        <v>4653.0360000000001</v>
      </c>
      <c r="BQ999">
        <f t="shared" si="226"/>
        <v>211.10000000000002</v>
      </c>
      <c r="BR999">
        <f t="shared" si="227"/>
        <v>244.87599999999998</v>
      </c>
      <c r="BS999">
        <f t="shared" si="228"/>
        <v>168.88</v>
      </c>
      <c r="BT999">
        <f t="shared" si="229"/>
        <v>59.107999999999997</v>
      </c>
      <c r="BU999">
        <f t="shared" si="230"/>
        <v>0</v>
      </c>
      <c r="BV999">
        <f t="shared" si="231"/>
        <v>0</v>
      </c>
      <c r="BW999">
        <f t="shared" si="232"/>
        <v>5337.0000000000009</v>
      </c>
      <c r="BX999">
        <f t="shared" si="233"/>
        <v>2640</v>
      </c>
      <c r="BY999" t="str">
        <f t="shared" si="234"/>
        <v>직행2</v>
      </c>
      <c r="BZ999">
        <f t="shared" si="235"/>
        <v>2</v>
      </c>
    </row>
    <row r="1000" spans="1:78" x14ac:dyDescent="0.3">
      <c r="A1000" s="32">
        <f t="shared" si="236"/>
        <v>45822</v>
      </c>
      <c r="B1000" s="1">
        <v>45822.267824074072</v>
      </c>
      <c r="C1000" t="s">
        <v>60</v>
      </c>
      <c r="D1000" t="s">
        <v>60</v>
      </c>
      <c r="E1000" t="s">
        <v>60</v>
      </c>
      <c r="F1000" t="s">
        <v>61</v>
      </c>
      <c r="G1000" t="s">
        <v>84</v>
      </c>
      <c r="H1000" t="s">
        <v>85</v>
      </c>
      <c r="I1000" t="s">
        <v>87</v>
      </c>
      <c r="J1000" t="s">
        <v>65</v>
      </c>
      <c r="K1000" t="s">
        <v>66</v>
      </c>
      <c r="L1000">
        <v>15</v>
      </c>
      <c r="M1000">
        <v>3</v>
      </c>
      <c r="N1000">
        <v>168</v>
      </c>
      <c r="O1000">
        <v>2640</v>
      </c>
      <c r="P1000" t="s">
        <v>270</v>
      </c>
      <c r="Q1000" s="1">
        <v>45786.607562881945</v>
      </c>
      <c r="R1000">
        <v>65.632999999999996</v>
      </c>
      <c r="S1000">
        <v>21.484000000000002</v>
      </c>
      <c r="T1000">
        <v>3.0550000000000002</v>
      </c>
      <c r="U1000">
        <v>7345</v>
      </c>
      <c r="V1000">
        <v>181</v>
      </c>
      <c r="W1000">
        <v>2125</v>
      </c>
      <c r="X1000">
        <v>2160</v>
      </c>
      <c r="Y1000">
        <v>6</v>
      </c>
      <c r="Z1000">
        <v>5</v>
      </c>
      <c r="AA1000">
        <v>2</v>
      </c>
      <c r="AB1000">
        <v>501</v>
      </c>
      <c r="AC1000">
        <v>95</v>
      </c>
      <c r="AD1000">
        <v>32.17</v>
      </c>
      <c r="AE1000">
        <v>46.889991000000002</v>
      </c>
      <c r="AF1000">
        <v>82.6</v>
      </c>
      <c r="AG1000">
        <v>4.5999999999999996</v>
      </c>
      <c r="AH1000">
        <v>6.2</v>
      </c>
      <c r="AI1000">
        <v>4.5999999999999996</v>
      </c>
      <c r="AJ1000">
        <v>2.1</v>
      </c>
      <c r="AK1000">
        <v>0</v>
      </c>
      <c r="AL1000">
        <v>0</v>
      </c>
      <c r="AM1000">
        <v>2.68</v>
      </c>
      <c r="AN1000">
        <v>45.475000000000001</v>
      </c>
      <c r="AO1000">
        <v>2.464</v>
      </c>
      <c r="AP1000">
        <v>28.931000000000001</v>
      </c>
      <c r="AQ1000">
        <v>0.32</v>
      </c>
      <c r="AR1000">
        <v>9.1419999999999995</v>
      </c>
      <c r="AS1000">
        <v>7.6180000000000003</v>
      </c>
      <c r="AT1000">
        <v>100.497</v>
      </c>
      <c r="AU1000">
        <v>5.5970000000000004</v>
      </c>
      <c r="AV1000">
        <v>7.5430000000000001</v>
      </c>
      <c r="AW1000">
        <v>5.5970000000000004</v>
      </c>
      <c r="AX1000">
        <v>2.5550000000000002</v>
      </c>
      <c r="AY1000">
        <v>0</v>
      </c>
      <c r="AZ1000">
        <v>0</v>
      </c>
      <c r="BA1000">
        <v>652</v>
      </c>
      <c r="BB1000">
        <v>0</v>
      </c>
      <c r="BC1000" t="s">
        <v>74</v>
      </c>
      <c r="BD1000">
        <v>0</v>
      </c>
      <c r="BE1000" t="s">
        <v>68</v>
      </c>
      <c r="BF1000" t="s">
        <v>75</v>
      </c>
      <c r="BG1000">
        <v>1.1399999999999999</v>
      </c>
      <c r="BH1000">
        <v>0</v>
      </c>
      <c r="BI1000" s="1">
        <v>45824.287569988424</v>
      </c>
      <c r="BJ1000">
        <v>3.7</v>
      </c>
      <c r="BK1000">
        <v>0.82569999999999999</v>
      </c>
      <c r="BL1000" s="36">
        <f>HLOOKUP($A1000,차량별코스!$E$1:$AZ$20,_xlfn.XLOOKUP(탕데이터!$I1000,차량별코스!$D$2:$D$20,차량별코스!$A$2:$A$20),0)</f>
        <v>3</v>
      </c>
      <c r="BM1000">
        <f t="shared" si="223"/>
        <v>1292.075</v>
      </c>
      <c r="BN1000">
        <f t="shared" si="224"/>
        <v>375.291</v>
      </c>
      <c r="BO1000">
        <f>IF(COUNTIFS($BL$2:$BL1000,$BL1000,$O$2:$O1000,$O1000,$G$2:$G1000,$G1000)=1,_xlfn.MAXIFS($BO$2:$BO999,$O$2:$O999,$O1000,$G$2:$G999,$G1000)+1,_xlfn.MAXIFS($BO$2:$BO999,$O$2:$O999,$O1000,$G$2:$G999,$G1000))</f>
        <v>3</v>
      </c>
      <c r="BP1000">
        <f t="shared" si="225"/>
        <v>3760.9699999999993</v>
      </c>
      <c r="BQ1000">
        <f t="shared" si="226"/>
        <v>337.87</v>
      </c>
      <c r="BR1000">
        <f t="shared" si="227"/>
        <v>455.39</v>
      </c>
      <c r="BS1000">
        <f t="shared" si="228"/>
        <v>337.87</v>
      </c>
      <c r="BT1000">
        <f t="shared" si="229"/>
        <v>154.245</v>
      </c>
      <c r="BU1000">
        <f t="shared" si="230"/>
        <v>0</v>
      </c>
      <c r="BV1000">
        <f t="shared" si="231"/>
        <v>0</v>
      </c>
      <c r="BW1000">
        <f t="shared" si="232"/>
        <v>5046.3449999999993</v>
      </c>
      <c r="BX1000">
        <f t="shared" si="233"/>
        <v>2640</v>
      </c>
      <c r="BY1000" t="str">
        <f t="shared" si="234"/>
        <v>직행2</v>
      </c>
      <c r="BZ1000">
        <f t="shared" si="235"/>
        <v>3</v>
      </c>
    </row>
    <row r="1001" spans="1:78" x14ac:dyDescent="0.3">
      <c r="A1001" s="32">
        <f t="shared" si="236"/>
        <v>45822</v>
      </c>
      <c r="B1001" s="1">
        <v>45822.421863425923</v>
      </c>
      <c r="C1001" t="s">
        <v>60</v>
      </c>
      <c r="D1001" t="s">
        <v>60</v>
      </c>
      <c r="E1001" t="s">
        <v>60</v>
      </c>
      <c r="F1001" t="s">
        <v>61</v>
      </c>
      <c r="G1001" t="s">
        <v>84</v>
      </c>
      <c r="H1001" t="s">
        <v>85</v>
      </c>
      <c r="I1001" t="s">
        <v>87</v>
      </c>
      <c r="J1001" t="s">
        <v>65</v>
      </c>
      <c r="K1001" t="s">
        <v>66</v>
      </c>
      <c r="L1001">
        <v>15</v>
      </c>
      <c r="M1001">
        <v>3</v>
      </c>
      <c r="N1001">
        <v>168</v>
      </c>
      <c r="O1001">
        <v>2640</v>
      </c>
      <c r="P1001" t="s">
        <v>270</v>
      </c>
      <c r="Q1001" s="1">
        <v>45786.607562881945</v>
      </c>
      <c r="R1001">
        <v>103.30200000000001</v>
      </c>
      <c r="S1001">
        <v>35.402000000000001</v>
      </c>
      <c r="T1001">
        <v>2.9180000000000001</v>
      </c>
      <c r="U1001">
        <v>10916</v>
      </c>
      <c r="V1001">
        <v>199</v>
      </c>
      <c r="W1001">
        <v>2589</v>
      </c>
      <c r="X1001">
        <v>3428</v>
      </c>
      <c r="Y1001">
        <v>7</v>
      </c>
      <c r="Z1001">
        <v>10</v>
      </c>
      <c r="AA1001">
        <v>1</v>
      </c>
      <c r="AB1001">
        <v>220</v>
      </c>
      <c r="AC1001">
        <v>93</v>
      </c>
      <c r="AD1001">
        <v>34.07</v>
      </c>
      <c r="AE1001">
        <v>45.753813000000001</v>
      </c>
      <c r="AF1001">
        <v>75.5</v>
      </c>
      <c r="AG1001">
        <v>6.8</v>
      </c>
      <c r="AH1001">
        <v>9.5</v>
      </c>
      <c r="AI1001">
        <v>7.3</v>
      </c>
      <c r="AJ1001">
        <v>0.9</v>
      </c>
      <c r="AK1001">
        <v>0</v>
      </c>
      <c r="AL1001">
        <v>0</v>
      </c>
      <c r="AM1001">
        <v>2.56</v>
      </c>
      <c r="AN1001">
        <v>46.72</v>
      </c>
      <c r="AO1001">
        <v>1.823</v>
      </c>
      <c r="AP1001">
        <v>23.716999999999999</v>
      </c>
      <c r="AQ1001">
        <v>0.32900000000000001</v>
      </c>
      <c r="AR1001">
        <v>6.7759999999999998</v>
      </c>
      <c r="AS1001">
        <v>9.68</v>
      </c>
      <c r="AT1001">
        <v>137.15799999999999</v>
      </c>
      <c r="AU1001">
        <v>12.353</v>
      </c>
      <c r="AV1001">
        <v>17.257999999999999</v>
      </c>
      <c r="AW1001">
        <v>13.262</v>
      </c>
      <c r="AX1001">
        <v>1.635</v>
      </c>
      <c r="AY1001">
        <v>0</v>
      </c>
      <c r="AZ1001">
        <v>0</v>
      </c>
      <c r="BA1001">
        <v>1029</v>
      </c>
      <c r="BB1001">
        <v>0</v>
      </c>
      <c r="BC1001" t="s">
        <v>74</v>
      </c>
      <c r="BD1001">
        <v>0</v>
      </c>
      <c r="BE1001" t="s">
        <v>68</v>
      </c>
      <c r="BF1001" t="s">
        <v>75</v>
      </c>
      <c r="BG1001">
        <v>1.1399999999999999</v>
      </c>
      <c r="BH1001">
        <v>0</v>
      </c>
      <c r="BI1001" s="1">
        <v>45824.287569988424</v>
      </c>
      <c r="BJ1001">
        <v>3.7</v>
      </c>
      <c r="BK1001">
        <v>0.78859999999999997</v>
      </c>
      <c r="BL1001" s="36">
        <f>HLOOKUP($A1001,차량별코스!$E$1:$AZ$20,_xlfn.XLOOKUP(탕데이터!$I1001,차량별코스!$D$2:$D$20,차량별코스!$A$2:$A$20),0)</f>
        <v>3</v>
      </c>
      <c r="BM1001">
        <f t="shared" si="223"/>
        <v>1292.075</v>
      </c>
      <c r="BN1001">
        <f t="shared" si="224"/>
        <v>375.291</v>
      </c>
      <c r="BO1001">
        <f>IF(COUNTIFS($BL$2:$BL1001,$BL1001,$O$2:$O1001,$O1001,$G$2:$G1001,$G1001)=1,_xlfn.MAXIFS($BO$2:$BO1000,$O$2:$O1000,$O1001,$G$2:$G1000,$G1001)+1,_xlfn.MAXIFS($BO$2:$BO1000,$O$2:$O1000,$O1001,$G$2:$G1000,$G1001))</f>
        <v>3</v>
      </c>
      <c r="BP1001">
        <f t="shared" si="225"/>
        <v>5453.58</v>
      </c>
      <c r="BQ1001">
        <f t="shared" si="226"/>
        <v>742.28800000000001</v>
      </c>
      <c r="BR1001">
        <f t="shared" si="227"/>
        <v>1037.02</v>
      </c>
      <c r="BS1001">
        <f t="shared" si="228"/>
        <v>796.86799999999994</v>
      </c>
      <c r="BT1001">
        <f t="shared" si="229"/>
        <v>98.244000000000014</v>
      </c>
      <c r="BU1001">
        <f t="shared" si="230"/>
        <v>0</v>
      </c>
      <c r="BV1001">
        <f t="shared" si="231"/>
        <v>0</v>
      </c>
      <c r="BW1001">
        <f t="shared" si="232"/>
        <v>8128.0000000000009</v>
      </c>
      <c r="BX1001">
        <f t="shared" si="233"/>
        <v>2640</v>
      </c>
      <c r="BY1001" t="str">
        <f t="shared" si="234"/>
        <v>직행2</v>
      </c>
      <c r="BZ1001">
        <f t="shared" si="235"/>
        <v>3</v>
      </c>
    </row>
    <row r="1002" spans="1:78" x14ac:dyDescent="0.3">
      <c r="A1002" s="32">
        <f t="shared" si="236"/>
        <v>45822</v>
      </c>
      <c r="B1002" s="1">
        <v>45822.572048611109</v>
      </c>
      <c r="C1002" t="s">
        <v>60</v>
      </c>
      <c r="D1002" t="s">
        <v>60</v>
      </c>
      <c r="E1002" t="s">
        <v>60</v>
      </c>
      <c r="F1002" t="s">
        <v>61</v>
      </c>
      <c r="G1002" t="s">
        <v>84</v>
      </c>
      <c r="H1002" t="s">
        <v>85</v>
      </c>
      <c r="I1002" t="s">
        <v>87</v>
      </c>
      <c r="J1002" t="s">
        <v>65</v>
      </c>
      <c r="K1002" t="s">
        <v>66</v>
      </c>
      <c r="L1002">
        <v>15</v>
      </c>
      <c r="M1002">
        <v>3</v>
      </c>
      <c r="N1002">
        <v>168</v>
      </c>
      <c r="O1002">
        <v>2640</v>
      </c>
      <c r="P1002" t="s">
        <v>270</v>
      </c>
      <c r="Q1002" s="1">
        <v>45786.607562881945</v>
      </c>
      <c r="R1002">
        <v>107.32299999999999</v>
      </c>
      <c r="S1002">
        <v>37.656999999999996</v>
      </c>
      <c r="T1002">
        <v>2.85</v>
      </c>
      <c r="U1002">
        <v>11021</v>
      </c>
      <c r="V1002">
        <v>682</v>
      </c>
      <c r="W1002">
        <v>1757</v>
      </c>
      <c r="X1002">
        <v>2784</v>
      </c>
      <c r="Y1002">
        <v>8</v>
      </c>
      <c r="Z1002">
        <v>15</v>
      </c>
      <c r="AA1002">
        <v>1</v>
      </c>
      <c r="AB1002">
        <v>59</v>
      </c>
      <c r="AC1002">
        <v>108</v>
      </c>
      <c r="AD1002">
        <v>35.06</v>
      </c>
      <c r="AE1002">
        <v>45.020133000000001</v>
      </c>
      <c r="AF1002">
        <v>82</v>
      </c>
      <c r="AG1002">
        <v>5.4</v>
      </c>
      <c r="AH1002">
        <v>7.5</v>
      </c>
      <c r="AI1002">
        <v>4.0999999999999996</v>
      </c>
      <c r="AJ1002">
        <v>0.9</v>
      </c>
      <c r="AK1002">
        <v>0.1</v>
      </c>
      <c r="AL1002">
        <v>0</v>
      </c>
      <c r="AM1002">
        <v>2.5</v>
      </c>
      <c r="AN1002">
        <v>46.936</v>
      </c>
      <c r="AO1002">
        <v>6.1879999999999997</v>
      </c>
      <c r="AP1002">
        <v>15.942</v>
      </c>
      <c r="AQ1002">
        <v>0.252</v>
      </c>
      <c r="AR1002">
        <v>7.4539999999999997</v>
      </c>
      <c r="AS1002">
        <v>13.977</v>
      </c>
      <c r="AT1002">
        <v>150.333</v>
      </c>
      <c r="AU1002">
        <v>9.9</v>
      </c>
      <c r="AV1002">
        <v>13.75</v>
      </c>
      <c r="AW1002">
        <v>7.5170000000000003</v>
      </c>
      <c r="AX1002">
        <v>1.65</v>
      </c>
      <c r="AY1002">
        <v>0.183</v>
      </c>
      <c r="AZ1002">
        <v>0</v>
      </c>
      <c r="BA1002">
        <v>1066</v>
      </c>
      <c r="BB1002">
        <v>0</v>
      </c>
      <c r="BC1002" t="s">
        <v>74</v>
      </c>
      <c r="BD1002">
        <v>0</v>
      </c>
      <c r="BE1002" t="s">
        <v>68</v>
      </c>
      <c r="BF1002" t="s">
        <v>75</v>
      </c>
      <c r="BG1002">
        <v>1.1399999999999999</v>
      </c>
      <c r="BH1002">
        <v>0</v>
      </c>
      <c r="BI1002" s="1">
        <v>45824.287569988424</v>
      </c>
      <c r="BJ1002">
        <v>3.7</v>
      </c>
      <c r="BK1002">
        <v>0.77029999999999998</v>
      </c>
      <c r="BL1002" s="36">
        <f>HLOOKUP($A1002,차량별코스!$E$1:$AZ$20,_xlfn.XLOOKUP(탕데이터!$I1002,차량별코스!$D$2:$D$20,차량별코스!$A$2:$A$20),0)</f>
        <v>3</v>
      </c>
      <c r="BM1002">
        <f t="shared" si="223"/>
        <v>1292.075</v>
      </c>
      <c r="BN1002">
        <f t="shared" si="224"/>
        <v>375.291</v>
      </c>
      <c r="BO1002">
        <f>IF(COUNTIFS($BL$2:$BL1002,$BL1002,$O$2:$O1002,$O1002,$G$2:$G1002,$G1002)=1,_xlfn.MAXIFS($BO$2:$BO1001,$O$2:$O1001,$O1002,$G$2:$G1001,$G1002)+1,_xlfn.MAXIFS($BO$2:$BO1001,$O$2:$O1001,$O1002,$G$2:$G1001,$G1002))</f>
        <v>3</v>
      </c>
      <c r="BP1002">
        <f t="shared" si="225"/>
        <v>6598.2199999999993</v>
      </c>
      <c r="BQ1002">
        <f t="shared" si="226"/>
        <v>595.13400000000001</v>
      </c>
      <c r="BR1002">
        <f t="shared" si="227"/>
        <v>826.57499999999993</v>
      </c>
      <c r="BS1002">
        <f t="shared" si="228"/>
        <v>451.86099999999993</v>
      </c>
      <c r="BT1002">
        <f t="shared" si="229"/>
        <v>99.189000000000007</v>
      </c>
      <c r="BU1002">
        <f t="shared" si="230"/>
        <v>11.021000000000001</v>
      </c>
      <c r="BV1002">
        <f t="shared" si="231"/>
        <v>0</v>
      </c>
      <c r="BW1002">
        <f t="shared" si="232"/>
        <v>8582</v>
      </c>
      <c r="BX1002">
        <f t="shared" si="233"/>
        <v>2640</v>
      </c>
      <c r="BY1002" t="str">
        <f t="shared" si="234"/>
        <v>직행2</v>
      </c>
      <c r="BZ1002">
        <f t="shared" si="235"/>
        <v>3</v>
      </c>
    </row>
    <row r="1003" spans="1:78" x14ac:dyDescent="0.3">
      <c r="A1003" s="32">
        <f t="shared" si="236"/>
        <v>45822</v>
      </c>
      <c r="B1003" s="1">
        <v>45822.755162037036</v>
      </c>
      <c r="C1003" t="s">
        <v>60</v>
      </c>
      <c r="D1003" t="s">
        <v>60</v>
      </c>
      <c r="E1003" t="s">
        <v>60</v>
      </c>
      <c r="F1003" t="s">
        <v>61</v>
      </c>
      <c r="G1003" t="s">
        <v>84</v>
      </c>
      <c r="H1003" t="s">
        <v>85</v>
      </c>
      <c r="I1003" t="s">
        <v>87</v>
      </c>
      <c r="J1003" t="s">
        <v>65</v>
      </c>
      <c r="K1003" t="s">
        <v>66</v>
      </c>
      <c r="L1003">
        <v>15</v>
      </c>
      <c r="M1003">
        <v>3</v>
      </c>
      <c r="N1003">
        <v>168</v>
      </c>
      <c r="O1003">
        <v>2640</v>
      </c>
      <c r="P1003" t="s">
        <v>270</v>
      </c>
      <c r="Q1003" s="1">
        <v>45786.607562881945</v>
      </c>
      <c r="R1003">
        <v>99.033000000000001</v>
      </c>
      <c r="S1003">
        <v>31.701000000000001</v>
      </c>
      <c r="T1003">
        <v>3.1240000000000001</v>
      </c>
      <c r="U1003">
        <v>11142</v>
      </c>
      <c r="V1003">
        <v>159</v>
      </c>
      <c r="W1003">
        <v>2914</v>
      </c>
      <c r="X1003">
        <v>2932</v>
      </c>
      <c r="Y1003">
        <v>2</v>
      </c>
      <c r="Z1003">
        <v>3</v>
      </c>
      <c r="AA1003">
        <v>2</v>
      </c>
      <c r="AB1003">
        <v>490</v>
      </c>
      <c r="AC1003">
        <v>108</v>
      </c>
      <c r="AD1003">
        <v>32</v>
      </c>
      <c r="AE1003">
        <v>44.183743</v>
      </c>
      <c r="AF1003">
        <v>77.5</v>
      </c>
      <c r="AG1003">
        <v>7.9</v>
      </c>
      <c r="AH1003">
        <v>7.4</v>
      </c>
      <c r="AI1003">
        <v>6.1</v>
      </c>
      <c r="AJ1003">
        <v>0.8</v>
      </c>
      <c r="AK1003">
        <v>0.3</v>
      </c>
      <c r="AL1003">
        <v>0</v>
      </c>
      <c r="AM1003">
        <v>2.74</v>
      </c>
      <c r="AN1003">
        <v>41.329000000000001</v>
      </c>
      <c r="AO1003">
        <v>1.427</v>
      </c>
      <c r="AP1003">
        <v>26.152999999999999</v>
      </c>
      <c r="AQ1003">
        <v>0.29299999999999998</v>
      </c>
      <c r="AR1003">
        <v>2.02</v>
      </c>
      <c r="AS1003">
        <v>3.0289999999999999</v>
      </c>
      <c r="AT1003">
        <v>143.375</v>
      </c>
      <c r="AU1003">
        <v>14.615</v>
      </c>
      <c r="AV1003">
        <v>13.69</v>
      </c>
      <c r="AW1003">
        <v>11.285</v>
      </c>
      <c r="AX1003">
        <v>1.48</v>
      </c>
      <c r="AY1003">
        <v>0.55500000000000005</v>
      </c>
      <c r="AZ1003">
        <v>0</v>
      </c>
      <c r="BA1003">
        <v>987</v>
      </c>
      <c r="BB1003">
        <v>0</v>
      </c>
      <c r="BC1003" t="s">
        <v>74</v>
      </c>
      <c r="BD1003">
        <v>0</v>
      </c>
      <c r="BE1003" t="s">
        <v>68</v>
      </c>
      <c r="BF1003" t="s">
        <v>75</v>
      </c>
      <c r="BG1003">
        <v>1.1399999999999999</v>
      </c>
      <c r="BH1003">
        <v>0</v>
      </c>
      <c r="BI1003" s="1">
        <v>45824.287569988424</v>
      </c>
      <c r="BJ1003">
        <v>3.7</v>
      </c>
      <c r="BK1003">
        <v>0.84430000000000005</v>
      </c>
      <c r="BL1003" s="36">
        <f>HLOOKUP($A1003,차량별코스!$E$1:$AZ$20,_xlfn.XLOOKUP(탕데이터!$I1003,차량별코스!$D$2:$D$20,차량별코스!$A$2:$A$20),0)</f>
        <v>3</v>
      </c>
      <c r="BM1003">
        <f t="shared" si="223"/>
        <v>1292.075</v>
      </c>
      <c r="BN1003">
        <f t="shared" si="224"/>
        <v>375.291</v>
      </c>
      <c r="BO1003">
        <f>IF(COUNTIFS($BL$2:$BL1003,$BL1003,$O$2:$O1003,$O1003,$G$2:$G1003,$G1003)=1,_xlfn.MAXIFS($BO$2:$BO1002,$O$2:$O1002,$O1003,$G$2:$G1002,$G1003)+1,_xlfn.MAXIFS($BO$2:$BO1002,$O$2:$O1002,$O1003,$G$2:$G1002,$G1003))</f>
        <v>3</v>
      </c>
      <c r="BP1003">
        <f t="shared" si="225"/>
        <v>5562.0500000000011</v>
      </c>
      <c r="BQ1003">
        <f t="shared" si="226"/>
        <v>880.21799999999996</v>
      </c>
      <c r="BR1003">
        <f t="shared" si="227"/>
        <v>824.50800000000015</v>
      </c>
      <c r="BS1003">
        <f t="shared" si="228"/>
        <v>679.66200000000003</v>
      </c>
      <c r="BT1003">
        <f t="shared" si="229"/>
        <v>89.135999999999996</v>
      </c>
      <c r="BU1003">
        <f t="shared" si="230"/>
        <v>33.426000000000002</v>
      </c>
      <c r="BV1003">
        <f t="shared" si="231"/>
        <v>0</v>
      </c>
      <c r="BW1003">
        <f t="shared" si="232"/>
        <v>8069.0000000000018</v>
      </c>
      <c r="BX1003">
        <f t="shared" si="233"/>
        <v>2640</v>
      </c>
      <c r="BY1003" t="str">
        <f t="shared" si="234"/>
        <v>직행2</v>
      </c>
      <c r="BZ1003">
        <f t="shared" si="235"/>
        <v>3</v>
      </c>
    </row>
    <row r="1004" spans="1:78" x14ac:dyDescent="0.3">
      <c r="A1004" s="32">
        <f t="shared" si="236"/>
        <v>45823</v>
      </c>
      <c r="B1004" s="1">
        <v>45823.276863425926</v>
      </c>
      <c r="C1004" t="s">
        <v>60</v>
      </c>
      <c r="D1004" t="s">
        <v>60</v>
      </c>
      <c r="E1004" t="s">
        <v>60</v>
      </c>
      <c r="F1004" t="s">
        <v>61</v>
      </c>
      <c r="G1004" t="s">
        <v>84</v>
      </c>
      <c r="H1004" t="s">
        <v>85</v>
      </c>
      <c r="I1004" t="s">
        <v>87</v>
      </c>
      <c r="J1004" t="s">
        <v>65</v>
      </c>
      <c r="K1004" t="s">
        <v>66</v>
      </c>
      <c r="L1004">
        <v>15</v>
      </c>
      <c r="M1004">
        <v>3</v>
      </c>
      <c r="N1004">
        <v>168</v>
      </c>
      <c r="O1004">
        <v>2640</v>
      </c>
      <c r="P1004" t="s">
        <v>270</v>
      </c>
      <c r="Q1004" s="1">
        <v>45786.607562881945</v>
      </c>
      <c r="R1004">
        <v>54.231000000000002</v>
      </c>
      <c r="S1004">
        <v>17.619</v>
      </c>
      <c r="T1004">
        <v>3.0779999999999998</v>
      </c>
      <c r="U1004">
        <v>5415</v>
      </c>
      <c r="V1004">
        <v>687</v>
      </c>
      <c r="W1004">
        <v>700</v>
      </c>
      <c r="X1004">
        <v>1604</v>
      </c>
      <c r="Y1004">
        <v>5</v>
      </c>
      <c r="Z1004">
        <v>5</v>
      </c>
      <c r="AA1004">
        <v>0</v>
      </c>
      <c r="AB1004">
        <v>0</v>
      </c>
      <c r="AC1004">
        <v>97</v>
      </c>
      <c r="AD1004">
        <v>36.049999999999997</v>
      </c>
      <c r="AE1004">
        <v>48.468614000000002</v>
      </c>
      <c r="AF1004">
        <v>74.099999999999994</v>
      </c>
      <c r="AG1004">
        <v>6.9</v>
      </c>
      <c r="AH1004">
        <v>10.6</v>
      </c>
      <c r="AI1004">
        <v>5.5</v>
      </c>
      <c r="AJ1004">
        <v>2.9</v>
      </c>
      <c r="AK1004">
        <v>0</v>
      </c>
      <c r="AL1004">
        <v>0</v>
      </c>
      <c r="AM1004">
        <v>2.7</v>
      </c>
      <c r="AN1004">
        <v>46.774000000000001</v>
      </c>
      <c r="AO1004">
        <v>12.686999999999999</v>
      </c>
      <c r="AP1004">
        <v>12.927</v>
      </c>
      <c r="AQ1004">
        <v>0.29499999999999998</v>
      </c>
      <c r="AR1004">
        <v>9.2200000000000006</v>
      </c>
      <c r="AS1004">
        <v>9.2200000000000006</v>
      </c>
      <c r="AT1004">
        <v>66.69</v>
      </c>
      <c r="AU1004">
        <v>6.21</v>
      </c>
      <c r="AV1004">
        <v>9.5399999999999991</v>
      </c>
      <c r="AW1004">
        <v>4.95</v>
      </c>
      <c r="AX1004">
        <v>2.61</v>
      </c>
      <c r="AY1004">
        <v>0</v>
      </c>
      <c r="AZ1004">
        <v>0</v>
      </c>
      <c r="BA1004">
        <v>544</v>
      </c>
      <c r="BB1004">
        <v>0</v>
      </c>
      <c r="BC1004" t="s">
        <v>74</v>
      </c>
      <c r="BD1004">
        <v>0</v>
      </c>
      <c r="BE1004" t="s">
        <v>68</v>
      </c>
      <c r="BF1004" t="s">
        <v>75</v>
      </c>
      <c r="BG1004">
        <v>1.1399999999999999</v>
      </c>
      <c r="BH1004">
        <v>0</v>
      </c>
      <c r="BI1004" s="1">
        <v>45824.287569988424</v>
      </c>
      <c r="BJ1004">
        <v>3.7</v>
      </c>
      <c r="BK1004">
        <v>0.83189999999999997</v>
      </c>
      <c r="BL1004" s="36">
        <f>HLOOKUP($A1004,차량별코스!$E$1:$AZ$20,_xlfn.XLOOKUP(탕데이터!$I1004,차량별코스!$D$2:$D$20,차량별코스!$A$2:$A$20),0)</f>
        <v>4</v>
      </c>
      <c r="BM1004">
        <f t="shared" si="223"/>
        <v>1292.075</v>
      </c>
      <c r="BN1004">
        <f t="shared" si="224"/>
        <v>387.85899999999998</v>
      </c>
      <c r="BO1004">
        <f>IF(COUNTIFS($BL$2:$BL1004,$BL1004,$O$2:$O1004,$O1004,$G$2:$G1004,$G1004)=1,_xlfn.MAXIFS($BO$2:$BO1003,$O$2:$O1003,$O1004,$G$2:$G1003,$G1004)+1,_xlfn.MAXIFS($BO$2:$BO1003,$O$2:$O1003,$O1004,$G$2:$G1003,$G1004))</f>
        <v>4</v>
      </c>
      <c r="BP1004">
        <f t="shared" si="225"/>
        <v>2625.5149999999999</v>
      </c>
      <c r="BQ1004">
        <f t="shared" si="226"/>
        <v>373.63500000000005</v>
      </c>
      <c r="BR1004">
        <f t="shared" si="227"/>
        <v>573.99</v>
      </c>
      <c r="BS1004">
        <f t="shared" si="228"/>
        <v>297.82499999999999</v>
      </c>
      <c r="BT1004">
        <f t="shared" si="229"/>
        <v>157.035</v>
      </c>
      <c r="BU1004">
        <f t="shared" si="230"/>
        <v>0</v>
      </c>
      <c r="BV1004">
        <f t="shared" si="231"/>
        <v>0</v>
      </c>
      <c r="BW1004">
        <f t="shared" si="232"/>
        <v>4028</v>
      </c>
      <c r="BX1004">
        <f t="shared" si="233"/>
        <v>2640</v>
      </c>
      <c r="BY1004" t="str">
        <f t="shared" si="234"/>
        <v>직행2</v>
      </c>
      <c r="BZ1004">
        <f t="shared" si="235"/>
        <v>4</v>
      </c>
    </row>
    <row r="1005" spans="1:78" x14ac:dyDescent="0.3">
      <c r="A1005" s="32">
        <f t="shared" si="236"/>
        <v>45823</v>
      </c>
      <c r="B1005" s="1">
        <v>45823.359097222223</v>
      </c>
      <c r="C1005" t="s">
        <v>60</v>
      </c>
      <c r="D1005" t="s">
        <v>60</v>
      </c>
      <c r="E1005" t="s">
        <v>60</v>
      </c>
      <c r="F1005" t="s">
        <v>61</v>
      </c>
      <c r="G1005" t="s">
        <v>84</v>
      </c>
      <c r="H1005" t="s">
        <v>85</v>
      </c>
      <c r="I1005" t="s">
        <v>87</v>
      </c>
      <c r="J1005" t="s">
        <v>65</v>
      </c>
      <c r="K1005" t="s">
        <v>66</v>
      </c>
      <c r="L1005">
        <v>15</v>
      </c>
      <c r="M1005">
        <v>3</v>
      </c>
      <c r="N1005">
        <v>168</v>
      </c>
      <c r="O1005">
        <v>2640</v>
      </c>
      <c r="P1005" t="s">
        <v>270</v>
      </c>
      <c r="Q1005" s="1">
        <v>45786.607562881945</v>
      </c>
      <c r="R1005">
        <v>160.69399999999999</v>
      </c>
      <c r="S1005">
        <v>43.917000000000002</v>
      </c>
      <c r="T1005">
        <v>3.6589999999999998</v>
      </c>
      <c r="U1005">
        <v>10012</v>
      </c>
      <c r="V1005">
        <v>211</v>
      </c>
      <c r="W1005">
        <v>2046</v>
      </c>
      <c r="X1005">
        <v>3677</v>
      </c>
      <c r="Y1005">
        <v>2</v>
      </c>
      <c r="Z1005">
        <v>5</v>
      </c>
      <c r="AA1005">
        <v>2</v>
      </c>
      <c r="AB1005">
        <v>388</v>
      </c>
      <c r="AC1005">
        <v>112</v>
      </c>
      <c r="AD1005">
        <v>57.78</v>
      </c>
      <c r="AE1005">
        <v>74.596816000000004</v>
      </c>
      <c r="AF1005">
        <v>86.1</v>
      </c>
      <c r="AG1005">
        <v>1.3</v>
      </c>
      <c r="AH1005">
        <v>2.8</v>
      </c>
      <c r="AI1005">
        <v>2.4</v>
      </c>
      <c r="AJ1005">
        <v>3.1</v>
      </c>
      <c r="AK1005">
        <v>4.4000000000000004</v>
      </c>
      <c r="AL1005">
        <v>0</v>
      </c>
      <c r="AM1005">
        <v>3.21</v>
      </c>
      <c r="AN1005">
        <v>62.716000000000001</v>
      </c>
      <c r="AO1005">
        <v>2.1070000000000002</v>
      </c>
      <c r="AP1005">
        <v>20.434999999999999</v>
      </c>
      <c r="AQ1005">
        <v>0.224</v>
      </c>
      <c r="AR1005">
        <v>1.2450000000000001</v>
      </c>
      <c r="AS1005">
        <v>3.1120000000000001</v>
      </c>
      <c r="AT1005">
        <v>143.5</v>
      </c>
      <c r="AU1005">
        <v>2.1669999999999998</v>
      </c>
      <c r="AV1005">
        <v>4.6669999999999998</v>
      </c>
      <c r="AW1005">
        <v>4</v>
      </c>
      <c r="AX1005">
        <v>5.1669999999999998</v>
      </c>
      <c r="AY1005">
        <v>7.3330000000000002</v>
      </c>
      <c r="AZ1005">
        <v>0</v>
      </c>
      <c r="BA1005">
        <v>1502</v>
      </c>
      <c r="BB1005">
        <v>0</v>
      </c>
      <c r="BC1005" t="s">
        <v>74</v>
      </c>
      <c r="BD1005">
        <v>0</v>
      </c>
      <c r="BE1005" t="s">
        <v>68</v>
      </c>
      <c r="BF1005" t="s">
        <v>75</v>
      </c>
      <c r="BG1005">
        <v>1.1399999999999999</v>
      </c>
      <c r="BH1005">
        <v>0</v>
      </c>
      <c r="BI1005" s="1">
        <v>45824.287569988424</v>
      </c>
      <c r="BJ1005">
        <v>3.7</v>
      </c>
      <c r="BK1005">
        <v>0.9889</v>
      </c>
      <c r="BL1005" s="36">
        <f>HLOOKUP($A1005,차량별코스!$E$1:$AZ$20,_xlfn.XLOOKUP(탕데이터!$I1005,차량별코스!$D$2:$D$20,차량별코스!$A$2:$A$20),0)</f>
        <v>4</v>
      </c>
      <c r="BM1005">
        <f t="shared" si="223"/>
        <v>1292.075</v>
      </c>
      <c r="BN1005">
        <f t="shared" si="224"/>
        <v>387.85899999999998</v>
      </c>
      <c r="BO1005">
        <f>IF(COUNTIFS($BL$2:$BL1005,$BL1005,$O$2:$O1005,$O1005,$G$2:$G1005,$G1005)=1,_xlfn.MAXIFS($BO$2:$BO1004,$O$2:$O1004,$O1005,$G$2:$G1004,$G1005)+1,_xlfn.MAXIFS($BO$2:$BO1004,$O$2:$O1004,$O1005,$G$2:$G1004,$G1005))</f>
        <v>4</v>
      </c>
      <c r="BP1005">
        <f t="shared" si="225"/>
        <v>6363.3320000000003</v>
      </c>
      <c r="BQ1005">
        <f t="shared" si="226"/>
        <v>130.15600000000001</v>
      </c>
      <c r="BR1005">
        <f t="shared" si="227"/>
        <v>280.33599999999996</v>
      </c>
      <c r="BS1005">
        <f t="shared" si="228"/>
        <v>240.28800000000001</v>
      </c>
      <c r="BT1005">
        <f t="shared" si="229"/>
        <v>310.37200000000001</v>
      </c>
      <c r="BU1005">
        <f t="shared" si="230"/>
        <v>440.52800000000002</v>
      </c>
      <c r="BV1005">
        <f t="shared" si="231"/>
        <v>0</v>
      </c>
      <c r="BW1005">
        <f t="shared" si="232"/>
        <v>7765.0120000000015</v>
      </c>
      <c r="BX1005">
        <f t="shared" si="233"/>
        <v>2640</v>
      </c>
      <c r="BY1005" t="str">
        <f t="shared" si="234"/>
        <v>직행2</v>
      </c>
      <c r="BZ1005">
        <f t="shared" si="235"/>
        <v>4</v>
      </c>
    </row>
    <row r="1006" spans="1:78" x14ac:dyDescent="0.3">
      <c r="A1006" s="32">
        <f t="shared" si="236"/>
        <v>45823</v>
      </c>
      <c r="B1006" s="1">
        <v>45823.625023148146</v>
      </c>
      <c r="C1006" t="s">
        <v>60</v>
      </c>
      <c r="D1006" t="s">
        <v>60</v>
      </c>
      <c r="E1006" t="s">
        <v>60</v>
      </c>
      <c r="F1006" t="s">
        <v>61</v>
      </c>
      <c r="G1006" t="s">
        <v>84</v>
      </c>
      <c r="H1006" t="s">
        <v>85</v>
      </c>
      <c r="I1006" t="s">
        <v>87</v>
      </c>
      <c r="J1006" t="s">
        <v>65</v>
      </c>
      <c r="K1006" t="s">
        <v>66</v>
      </c>
      <c r="L1006">
        <v>15</v>
      </c>
      <c r="M1006">
        <v>3</v>
      </c>
      <c r="N1006">
        <v>168</v>
      </c>
      <c r="O1006">
        <v>2640</v>
      </c>
      <c r="P1006" t="s">
        <v>270</v>
      </c>
      <c r="Q1006" s="1">
        <v>45786.607562881945</v>
      </c>
      <c r="R1006">
        <v>104.605</v>
      </c>
      <c r="S1006">
        <v>37.002000000000002</v>
      </c>
      <c r="T1006">
        <v>2.827</v>
      </c>
      <c r="U1006">
        <v>10609</v>
      </c>
      <c r="V1006">
        <v>80</v>
      </c>
      <c r="W1006">
        <v>2679</v>
      </c>
      <c r="X1006">
        <v>2706</v>
      </c>
      <c r="Y1006">
        <v>6</v>
      </c>
      <c r="Z1006">
        <v>10</v>
      </c>
      <c r="AA1006">
        <v>1</v>
      </c>
      <c r="AB1006">
        <v>223</v>
      </c>
      <c r="AC1006">
        <v>109</v>
      </c>
      <c r="AD1006">
        <v>35.5</v>
      </c>
      <c r="AE1006">
        <v>47.971708999999997</v>
      </c>
      <c r="AF1006">
        <v>85.9</v>
      </c>
      <c r="AG1006">
        <v>3.8</v>
      </c>
      <c r="AH1006">
        <v>4.5999999999999996</v>
      </c>
      <c r="AI1006">
        <v>4.3</v>
      </c>
      <c r="AJ1006">
        <v>1.1000000000000001</v>
      </c>
      <c r="AK1006">
        <v>0.3</v>
      </c>
      <c r="AL1006">
        <v>0</v>
      </c>
      <c r="AM1006">
        <v>2.48</v>
      </c>
      <c r="AN1006">
        <v>51.113</v>
      </c>
      <c r="AO1006">
        <v>0.754</v>
      </c>
      <c r="AP1006">
        <v>25.251999999999999</v>
      </c>
      <c r="AQ1006">
        <v>0.25800000000000001</v>
      </c>
      <c r="AR1006">
        <v>5.7359999999999998</v>
      </c>
      <c r="AS1006">
        <v>9.56</v>
      </c>
      <c r="AT1006">
        <v>151.75700000000001</v>
      </c>
      <c r="AU1006">
        <v>6.7130000000000001</v>
      </c>
      <c r="AV1006">
        <v>8.1270000000000007</v>
      </c>
      <c r="AW1006">
        <v>7.5970000000000004</v>
      </c>
      <c r="AX1006">
        <v>1.9430000000000001</v>
      </c>
      <c r="AY1006">
        <v>0.53</v>
      </c>
      <c r="AZ1006">
        <v>0</v>
      </c>
      <c r="BA1006">
        <v>1041</v>
      </c>
      <c r="BB1006">
        <v>0</v>
      </c>
      <c r="BC1006" t="s">
        <v>74</v>
      </c>
      <c r="BD1006">
        <v>0</v>
      </c>
      <c r="BE1006" t="s">
        <v>68</v>
      </c>
      <c r="BF1006" t="s">
        <v>75</v>
      </c>
      <c r="BG1006">
        <v>1.1399999999999999</v>
      </c>
      <c r="BH1006">
        <v>0</v>
      </c>
      <c r="BI1006" s="1">
        <v>45824.287569988424</v>
      </c>
      <c r="BJ1006">
        <v>3.7</v>
      </c>
      <c r="BK1006">
        <v>0.7641</v>
      </c>
      <c r="BL1006" s="36">
        <f>HLOOKUP($A1006,차량별코스!$E$1:$AZ$20,_xlfn.XLOOKUP(탕데이터!$I1006,차량별코스!$D$2:$D$20,차량별코스!$A$2:$A$20),0)</f>
        <v>4</v>
      </c>
      <c r="BM1006">
        <f t="shared" si="223"/>
        <v>1292.075</v>
      </c>
      <c r="BN1006">
        <f t="shared" si="224"/>
        <v>387.85899999999998</v>
      </c>
      <c r="BO1006">
        <f>IF(COUNTIFS($BL$2:$BL1006,$BL1006,$O$2:$O1006,$O1006,$G$2:$G1006,$G1006)=1,_xlfn.MAXIFS($BO$2:$BO1005,$O$2:$O1005,$O1006,$G$2:$G1005,$G1006)+1,_xlfn.MAXIFS($BO$2:$BO1005,$O$2:$O1005,$O1006,$G$2:$G1005,$G1006))</f>
        <v>4</v>
      </c>
      <c r="BP1006">
        <f t="shared" si="225"/>
        <v>6354.1310000000012</v>
      </c>
      <c r="BQ1006">
        <f t="shared" si="226"/>
        <v>403.142</v>
      </c>
      <c r="BR1006">
        <f t="shared" si="227"/>
        <v>488.01400000000001</v>
      </c>
      <c r="BS1006">
        <f t="shared" si="228"/>
        <v>456.18699999999995</v>
      </c>
      <c r="BT1006">
        <f t="shared" si="229"/>
        <v>116.69900000000001</v>
      </c>
      <c r="BU1006">
        <f t="shared" si="230"/>
        <v>31.827000000000002</v>
      </c>
      <c r="BV1006">
        <f t="shared" si="231"/>
        <v>0</v>
      </c>
      <c r="BW1006">
        <f t="shared" si="232"/>
        <v>7850.0000000000009</v>
      </c>
      <c r="BX1006">
        <f t="shared" si="233"/>
        <v>2640</v>
      </c>
      <c r="BY1006" t="str">
        <f t="shared" si="234"/>
        <v>직행2</v>
      </c>
      <c r="BZ1006">
        <f t="shared" si="235"/>
        <v>4</v>
      </c>
    </row>
    <row r="1007" spans="1:78" x14ac:dyDescent="0.3">
      <c r="A1007" s="32">
        <f t="shared" si="236"/>
        <v>45823</v>
      </c>
      <c r="B1007" s="1">
        <v>45823.850810185184</v>
      </c>
      <c r="C1007" t="s">
        <v>60</v>
      </c>
      <c r="D1007" t="s">
        <v>60</v>
      </c>
      <c r="E1007" t="s">
        <v>60</v>
      </c>
      <c r="F1007" t="s">
        <v>61</v>
      </c>
      <c r="G1007" t="s">
        <v>84</v>
      </c>
      <c r="H1007" t="s">
        <v>85</v>
      </c>
      <c r="I1007" t="s">
        <v>87</v>
      </c>
      <c r="J1007" t="s">
        <v>65</v>
      </c>
      <c r="K1007" t="s">
        <v>66</v>
      </c>
      <c r="L1007">
        <v>15</v>
      </c>
      <c r="M1007">
        <v>3</v>
      </c>
      <c r="N1007">
        <v>168</v>
      </c>
      <c r="O1007">
        <v>2640</v>
      </c>
      <c r="P1007" t="s">
        <v>270</v>
      </c>
      <c r="Q1007" s="1">
        <v>45786.607562881945</v>
      </c>
      <c r="R1007">
        <v>68.328999999999994</v>
      </c>
      <c r="S1007">
        <v>21.253</v>
      </c>
      <c r="T1007">
        <v>3.2149999999999999</v>
      </c>
      <c r="U1007">
        <v>6548</v>
      </c>
      <c r="V1007">
        <v>282</v>
      </c>
      <c r="W1007">
        <v>1273</v>
      </c>
      <c r="X1007">
        <v>2205</v>
      </c>
      <c r="Y1007">
        <v>3</v>
      </c>
      <c r="Z1007">
        <v>1</v>
      </c>
      <c r="AA1007">
        <v>0</v>
      </c>
      <c r="AB1007">
        <v>0</v>
      </c>
      <c r="AC1007">
        <v>97</v>
      </c>
      <c r="AD1007">
        <v>37.57</v>
      </c>
      <c r="AE1007">
        <v>49.265867</v>
      </c>
      <c r="AF1007">
        <v>91.8</v>
      </c>
      <c r="AG1007">
        <v>2.2000000000000002</v>
      </c>
      <c r="AH1007">
        <v>2.2999999999999998</v>
      </c>
      <c r="AI1007">
        <v>3.2</v>
      </c>
      <c r="AJ1007">
        <v>0.5</v>
      </c>
      <c r="AK1007">
        <v>0</v>
      </c>
      <c r="AL1007">
        <v>0</v>
      </c>
      <c r="AM1007">
        <v>2.82</v>
      </c>
      <c r="AN1007">
        <v>45.457000000000001</v>
      </c>
      <c r="AO1007">
        <v>4.3070000000000004</v>
      </c>
      <c r="AP1007">
        <v>19.440999999999999</v>
      </c>
      <c r="AQ1007">
        <v>0.32200000000000001</v>
      </c>
      <c r="AR1007">
        <v>4.391</v>
      </c>
      <c r="AS1007">
        <v>1.464</v>
      </c>
      <c r="AT1007">
        <v>99.45</v>
      </c>
      <c r="AU1007">
        <v>2.383</v>
      </c>
      <c r="AV1007">
        <v>2.492</v>
      </c>
      <c r="AW1007">
        <v>3.4670000000000001</v>
      </c>
      <c r="AX1007">
        <v>0.54200000000000004</v>
      </c>
      <c r="AY1007">
        <v>0</v>
      </c>
      <c r="AZ1007">
        <v>0</v>
      </c>
      <c r="BA1007">
        <v>664</v>
      </c>
      <c r="BB1007">
        <v>0</v>
      </c>
      <c r="BC1007" t="s">
        <v>74</v>
      </c>
      <c r="BD1007">
        <v>0</v>
      </c>
      <c r="BE1007" t="s">
        <v>68</v>
      </c>
      <c r="BF1007" t="s">
        <v>75</v>
      </c>
      <c r="BG1007">
        <v>1.1399999999999999</v>
      </c>
      <c r="BH1007">
        <v>0</v>
      </c>
      <c r="BI1007" s="1">
        <v>45824.287569988424</v>
      </c>
      <c r="BJ1007">
        <v>3.7</v>
      </c>
      <c r="BK1007">
        <v>0.86890000000000001</v>
      </c>
      <c r="BL1007" s="36">
        <f>HLOOKUP($A1007,차량별코스!$E$1:$AZ$20,_xlfn.XLOOKUP(탕데이터!$I1007,차량별코스!$D$2:$D$20,차량별코스!$A$2:$A$20),0)</f>
        <v>4</v>
      </c>
      <c r="BM1007">
        <f t="shared" si="223"/>
        <v>1292.075</v>
      </c>
      <c r="BN1007">
        <f t="shared" si="224"/>
        <v>387.85899999999998</v>
      </c>
      <c r="BO1007">
        <f>IF(COUNTIFS($BL$2:$BL1007,$BL1007,$O$2:$O1007,$O1007,$G$2:$G1007,$G1007)=1,_xlfn.MAXIFS($BO$2:$BO1006,$O$2:$O1006,$O1007,$G$2:$G1006,$G1007)+1,_xlfn.MAXIFS($BO$2:$BO1006,$O$2:$O1006,$O1007,$G$2:$G1006,$G1007))</f>
        <v>4</v>
      </c>
      <c r="BP1007">
        <f t="shared" si="225"/>
        <v>4456.0639999999994</v>
      </c>
      <c r="BQ1007">
        <f t="shared" si="226"/>
        <v>144.05600000000001</v>
      </c>
      <c r="BR1007">
        <f t="shared" si="227"/>
        <v>150.60399999999998</v>
      </c>
      <c r="BS1007">
        <f t="shared" si="228"/>
        <v>209.536</v>
      </c>
      <c r="BT1007">
        <f t="shared" si="229"/>
        <v>32.74</v>
      </c>
      <c r="BU1007">
        <f t="shared" si="230"/>
        <v>0</v>
      </c>
      <c r="BV1007">
        <f t="shared" si="231"/>
        <v>0</v>
      </c>
      <c r="BW1007">
        <f t="shared" si="232"/>
        <v>4992.9999999999991</v>
      </c>
      <c r="BX1007">
        <f t="shared" si="233"/>
        <v>2640</v>
      </c>
      <c r="BY1007" t="str">
        <f t="shared" si="234"/>
        <v>직행2</v>
      </c>
      <c r="BZ1007">
        <f t="shared" si="235"/>
        <v>4</v>
      </c>
    </row>
    <row r="1008" spans="1:78" x14ac:dyDescent="0.3">
      <c r="A1008" s="32">
        <f t="shared" si="236"/>
        <v>45809</v>
      </c>
      <c r="B1008" s="1">
        <v>45809.284548611111</v>
      </c>
      <c r="C1008" t="s">
        <v>60</v>
      </c>
      <c r="D1008" t="s">
        <v>60</v>
      </c>
      <c r="E1008" t="s">
        <v>60</v>
      </c>
      <c r="F1008" t="s">
        <v>61</v>
      </c>
      <c r="G1008" t="s">
        <v>84</v>
      </c>
      <c r="H1008" t="s">
        <v>85</v>
      </c>
      <c r="I1008" t="s">
        <v>88</v>
      </c>
      <c r="J1008" t="s">
        <v>65</v>
      </c>
      <c r="K1008" t="s">
        <v>66</v>
      </c>
      <c r="L1008">
        <v>14</v>
      </c>
      <c r="M1008">
        <v>12</v>
      </c>
      <c r="N1008">
        <v>168</v>
      </c>
      <c r="O1008">
        <v>3489</v>
      </c>
      <c r="P1008" t="s">
        <v>257</v>
      </c>
      <c r="Q1008" s="1">
        <v>45786.607561608798</v>
      </c>
      <c r="R1008">
        <v>40.783000000000001</v>
      </c>
      <c r="S1008">
        <v>10.492000000000001</v>
      </c>
      <c r="T1008">
        <v>3.887</v>
      </c>
      <c r="U1008">
        <v>3233</v>
      </c>
      <c r="V1008">
        <v>19</v>
      </c>
      <c r="W1008">
        <v>225</v>
      </c>
      <c r="X1008">
        <v>1327</v>
      </c>
      <c r="Y1008">
        <v>0</v>
      </c>
      <c r="Z1008">
        <v>3</v>
      </c>
      <c r="AA1008">
        <v>0</v>
      </c>
      <c r="AB1008">
        <v>0</v>
      </c>
      <c r="AC1008">
        <v>96</v>
      </c>
      <c r="AD1008">
        <v>45.41</v>
      </c>
      <c r="AE1008">
        <v>49.119692000000001</v>
      </c>
      <c r="AF1008">
        <v>53.2</v>
      </c>
      <c r="AG1008">
        <v>12</v>
      </c>
      <c r="AH1008">
        <v>19.8</v>
      </c>
      <c r="AI1008">
        <v>12.2</v>
      </c>
      <c r="AJ1008">
        <v>2.9</v>
      </c>
      <c r="AK1008">
        <v>0</v>
      </c>
      <c r="AL1008">
        <v>0</v>
      </c>
      <c r="AM1008">
        <v>3.41</v>
      </c>
      <c r="AN1008">
        <v>36.265000000000001</v>
      </c>
      <c r="AO1008">
        <v>0.58799999999999997</v>
      </c>
      <c r="AP1008">
        <v>6.9589999999999996</v>
      </c>
      <c r="AQ1008">
        <v>0.31900000000000001</v>
      </c>
      <c r="AR1008">
        <v>0</v>
      </c>
      <c r="AS1008">
        <v>7.3559999999999999</v>
      </c>
      <c r="AT1008">
        <v>28.373000000000001</v>
      </c>
      <c r="AU1008">
        <v>6.4</v>
      </c>
      <c r="AV1008">
        <v>10.56</v>
      </c>
      <c r="AW1008">
        <v>6.5069999999999997</v>
      </c>
      <c r="AX1008">
        <v>1.5469999999999999</v>
      </c>
      <c r="AY1008">
        <v>0</v>
      </c>
      <c r="AZ1008">
        <v>0</v>
      </c>
      <c r="BA1008">
        <v>400</v>
      </c>
      <c r="BB1008">
        <v>0</v>
      </c>
      <c r="BC1008" t="s">
        <v>67</v>
      </c>
      <c r="BD1008">
        <v>0</v>
      </c>
      <c r="BE1008" t="s">
        <v>68</v>
      </c>
      <c r="BF1008" t="s">
        <v>69</v>
      </c>
      <c r="BG1008">
        <v>1.1399999999999999</v>
      </c>
      <c r="BH1008">
        <v>0</v>
      </c>
      <c r="BI1008" s="1">
        <v>45824.389976354163</v>
      </c>
      <c r="BJ1008">
        <v>3.7</v>
      </c>
      <c r="BK1008">
        <v>1.0506</v>
      </c>
      <c r="BL1008" s="36">
        <f>HLOOKUP($A1008,차량별코스!$E$1:$AZ$20,_xlfn.XLOOKUP(탕데이터!$I1008,차량별코스!$D$2:$D$20,차량별코스!$A$2:$A$20),0)</f>
        <v>4</v>
      </c>
      <c r="BM1008">
        <f t="shared" si="223"/>
        <v>3635.7080000000005</v>
      </c>
      <c r="BN1008">
        <f t="shared" si="224"/>
        <v>778.7650000000001</v>
      </c>
      <c r="BO1008">
        <f>IF(COUNTIFS($BL$2:$BL1008,$BL1008,$O$2:$O1008,$O1008,$G$2:$G1008,$G1008)=1,_xlfn.MAXIFS($BO$2:$BO1007,$O$2:$O1007,$O1008,$G$2:$G1007,$G1008)+1,_xlfn.MAXIFS($BO$2:$BO1007,$O$2:$O1007,$O1008,$G$2:$G1007,$G1008))</f>
        <v>1</v>
      </c>
      <c r="BP1008">
        <f t="shared" si="225"/>
        <v>1475.9560000000001</v>
      </c>
      <c r="BQ1008">
        <f t="shared" si="226"/>
        <v>387.96</v>
      </c>
      <c r="BR1008">
        <f t="shared" si="227"/>
        <v>640.13400000000001</v>
      </c>
      <c r="BS1008">
        <f t="shared" si="228"/>
        <v>394.42599999999999</v>
      </c>
      <c r="BT1008">
        <f t="shared" si="229"/>
        <v>93.756999999999991</v>
      </c>
      <c r="BU1008">
        <f t="shared" si="230"/>
        <v>0</v>
      </c>
      <c r="BV1008">
        <f t="shared" si="231"/>
        <v>0</v>
      </c>
      <c r="BW1008">
        <f t="shared" si="232"/>
        <v>2992.2330000000002</v>
      </c>
      <c r="BX1008">
        <f t="shared" si="233"/>
        <v>3489</v>
      </c>
      <c r="BY1008" t="str">
        <f t="shared" si="234"/>
        <v>직행2</v>
      </c>
      <c r="BZ1008">
        <f t="shared" si="235"/>
        <v>4</v>
      </c>
    </row>
    <row r="1009" spans="1:78" x14ac:dyDescent="0.3">
      <c r="A1009" s="32">
        <f t="shared" si="236"/>
        <v>45809</v>
      </c>
      <c r="B1009" s="1">
        <v>45809.327060185184</v>
      </c>
      <c r="C1009" t="s">
        <v>60</v>
      </c>
      <c r="D1009" t="s">
        <v>60</v>
      </c>
      <c r="E1009" t="s">
        <v>60</v>
      </c>
      <c r="F1009" t="s">
        <v>61</v>
      </c>
      <c r="G1009" t="s">
        <v>84</v>
      </c>
      <c r="H1009" t="s">
        <v>85</v>
      </c>
      <c r="I1009" t="s">
        <v>88</v>
      </c>
      <c r="J1009" t="s">
        <v>65</v>
      </c>
      <c r="K1009" t="s">
        <v>66</v>
      </c>
      <c r="L1009">
        <v>14</v>
      </c>
      <c r="M1009">
        <v>12</v>
      </c>
      <c r="N1009">
        <v>168</v>
      </c>
      <c r="O1009">
        <v>3489</v>
      </c>
      <c r="P1009" t="s">
        <v>257</v>
      </c>
      <c r="Q1009" s="1">
        <v>45786.607561608798</v>
      </c>
      <c r="R1009">
        <v>13.266</v>
      </c>
      <c r="S1009">
        <v>3.8029999999999999</v>
      </c>
      <c r="T1009">
        <v>3.488</v>
      </c>
      <c r="U1009">
        <v>1266</v>
      </c>
      <c r="V1009">
        <v>1</v>
      </c>
      <c r="W1009">
        <v>240</v>
      </c>
      <c r="X1009">
        <v>304</v>
      </c>
      <c r="Y1009">
        <v>1</v>
      </c>
      <c r="Z1009">
        <v>6</v>
      </c>
      <c r="AA1009">
        <v>0</v>
      </c>
      <c r="AB1009">
        <v>0</v>
      </c>
      <c r="AC1009">
        <v>82</v>
      </c>
      <c r="AD1009">
        <v>37.72</v>
      </c>
      <c r="AE1009">
        <v>46.592652999999999</v>
      </c>
      <c r="AF1009">
        <v>97.8</v>
      </c>
      <c r="AG1009">
        <v>0.6</v>
      </c>
      <c r="AH1009">
        <v>0.7</v>
      </c>
      <c r="AI1009">
        <v>0.9</v>
      </c>
      <c r="AJ1009">
        <v>0</v>
      </c>
      <c r="AK1009">
        <v>0</v>
      </c>
      <c r="AL1009">
        <v>0</v>
      </c>
      <c r="AM1009">
        <v>3.06</v>
      </c>
      <c r="AN1009">
        <v>38.698999999999998</v>
      </c>
      <c r="AO1009">
        <v>7.9000000000000001E-2</v>
      </c>
      <c r="AP1009">
        <v>18.957000000000001</v>
      </c>
      <c r="AQ1009">
        <v>0.22600000000000001</v>
      </c>
      <c r="AR1009">
        <v>7.5380000000000003</v>
      </c>
      <c r="AS1009">
        <v>45.228000000000002</v>
      </c>
      <c r="AT1009">
        <v>19.559999999999999</v>
      </c>
      <c r="AU1009">
        <v>0.12</v>
      </c>
      <c r="AV1009">
        <v>0.14000000000000001</v>
      </c>
      <c r="AW1009">
        <v>0.18</v>
      </c>
      <c r="AX1009">
        <v>0</v>
      </c>
      <c r="AY1009">
        <v>0</v>
      </c>
      <c r="AZ1009">
        <v>0</v>
      </c>
      <c r="BA1009">
        <v>129</v>
      </c>
      <c r="BB1009">
        <v>0</v>
      </c>
      <c r="BC1009" t="s">
        <v>67</v>
      </c>
      <c r="BD1009">
        <v>0</v>
      </c>
      <c r="BE1009" t="s">
        <v>68</v>
      </c>
      <c r="BF1009" t="s">
        <v>69</v>
      </c>
      <c r="BG1009">
        <v>1.1399999999999999</v>
      </c>
      <c r="BH1009">
        <v>0</v>
      </c>
      <c r="BI1009" s="1">
        <v>45824.389976354163</v>
      </c>
      <c r="BJ1009">
        <v>3.7</v>
      </c>
      <c r="BK1009">
        <v>0.94279999999999997</v>
      </c>
      <c r="BL1009" s="36">
        <f>HLOOKUP($A1009,차량별코스!$E$1:$AZ$20,_xlfn.XLOOKUP(탕데이터!$I1009,차량별코스!$D$2:$D$20,차량별코스!$A$2:$A$20),0)</f>
        <v>4</v>
      </c>
      <c r="BM1009">
        <f t="shared" si="223"/>
        <v>3635.7080000000005</v>
      </c>
      <c r="BN1009">
        <f t="shared" si="224"/>
        <v>778.7650000000001</v>
      </c>
      <c r="BO1009">
        <f>IF(COUNTIFS($BL$2:$BL1009,$BL1009,$O$2:$O1009,$O1009,$G$2:$G1009,$G1009)=1,_xlfn.MAXIFS($BO$2:$BO1008,$O$2:$O1008,$O1009,$G$2:$G1008,$G1009)+1,_xlfn.MAXIFS($BO$2:$BO1008,$O$2:$O1008,$O1009,$G$2:$G1008,$G1009))</f>
        <v>1</v>
      </c>
      <c r="BP1009">
        <f t="shared" si="225"/>
        <v>997.14799999999991</v>
      </c>
      <c r="BQ1009">
        <f t="shared" si="226"/>
        <v>7.5960000000000001</v>
      </c>
      <c r="BR1009">
        <f t="shared" si="227"/>
        <v>8.8619999999999983</v>
      </c>
      <c r="BS1009">
        <f t="shared" si="228"/>
        <v>11.394000000000002</v>
      </c>
      <c r="BT1009">
        <f t="shared" si="229"/>
        <v>0</v>
      </c>
      <c r="BU1009">
        <f t="shared" si="230"/>
        <v>0</v>
      </c>
      <c r="BV1009">
        <f t="shared" si="231"/>
        <v>0</v>
      </c>
      <c r="BW1009">
        <f t="shared" si="232"/>
        <v>1024.9999999999998</v>
      </c>
      <c r="BX1009">
        <f t="shared" si="233"/>
        <v>3489</v>
      </c>
      <c r="BY1009" t="str">
        <f t="shared" si="234"/>
        <v>직행2</v>
      </c>
      <c r="BZ1009">
        <f t="shared" si="235"/>
        <v>4</v>
      </c>
    </row>
    <row r="1010" spans="1:78" x14ac:dyDescent="0.3">
      <c r="A1010" s="32">
        <f t="shared" si="236"/>
        <v>45809</v>
      </c>
      <c r="B1010" s="1">
        <v>45809.367766203701</v>
      </c>
      <c r="C1010" t="s">
        <v>60</v>
      </c>
      <c r="D1010" t="s">
        <v>60</v>
      </c>
      <c r="E1010" t="s">
        <v>60</v>
      </c>
      <c r="F1010" t="s">
        <v>61</v>
      </c>
      <c r="G1010" t="s">
        <v>84</v>
      </c>
      <c r="H1010" t="s">
        <v>85</v>
      </c>
      <c r="I1010" t="s">
        <v>88</v>
      </c>
      <c r="J1010" t="s">
        <v>65</v>
      </c>
      <c r="K1010" t="s">
        <v>66</v>
      </c>
      <c r="L1010">
        <v>14</v>
      </c>
      <c r="M1010">
        <v>12</v>
      </c>
      <c r="N1010">
        <v>168</v>
      </c>
      <c r="O1010">
        <v>3489</v>
      </c>
      <c r="P1010" t="s">
        <v>257</v>
      </c>
      <c r="Q1010" s="1">
        <v>45786.607561608798</v>
      </c>
      <c r="R1010">
        <v>12.364000000000001</v>
      </c>
      <c r="S1010">
        <v>3.1070000000000002</v>
      </c>
      <c r="T1010">
        <v>3.9790000000000001</v>
      </c>
      <c r="U1010">
        <v>1125</v>
      </c>
      <c r="V1010">
        <v>22</v>
      </c>
      <c r="W1010">
        <v>204</v>
      </c>
      <c r="X1010">
        <v>480</v>
      </c>
      <c r="Y1010">
        <v>3</v>
      </c>
      <c r="Z1010">
        <v>2</v>
      </c>
      <c r="AA1010">
        <v>0</v>
      </c>
      <c r="AB1010">
        <v>0</v>
      </c>
      <c r="AC1010">
        <v>86</v>
      </c>
      <c r="AD1010">
        <v>39.56</v>
      </c>
      <c r="AE1010">
        <v>49.510857999999999</v>
      </c>
      <c r="AF1010">
        <v>97.1</v>
      </c>
      <c r="AG1010">
        <v>0.6</v>
      </c>
      <c r="AH1010">
        <v>0.9</v>
      </c>
      <c r="AI1010">
        <v>1.2</v>
      </c>
      <c r="AJ1010">
        <v>0.1</v>
      </c>
      <c r="AK1010">
        <v>0</v>
      </c>
      <c r="AL1010">
        <v>0</v>
      </c>
      <c r="AM1010">
        <v>3.49</v>
      </c>
      <c r="AN1010">
        <v>35.546999999999997</v>
      </c>
      <c r="AO1010">
        <v>1.956</v>
      </c>
      <c r="AP1010">
        <v>18.132999999999999</v>
      </c>
      <c r="AQ1010">
        <v>0.32400000000000001</v>
      </c>
      <c r="AR1010">
        <v>24.263999999999999</v>
      </c>
      <c r="AS1010">
        <v>16.175999999999998</v>
      </c>
      <c r="AT1010">
        <v>17.802</v>
      </c>
      <c r="AU1010">
        <v>0.11</v>
      </c>
      <c r="AV1010">
        <v>0.16500000000000001</v>
      </c>
      <c r="AW1010">
        <v>0.22</v>
      </c>
      <c r="AX1010">
        <v>1.7999999999999999E-2</v>
      </c>
      <c r="AY1010">
        <v>0</v>
      </c>
      <c r="AZ1010">
        <v>0</v>
      </c>
      <c r="BA1010">
        <v>124</v>
      </c>
      <c r="BB1010">
        <v>0</v>
      </c>
      <c r="BC1010" t="s">
        <v>67</v>
      </c>
      <c r="BD1010">
        <v>0</v>
      </c>
      <c r="BE1010" t="s">
        <v>68</v>
      </c>
      <c r="BF1010" t="s">
        <v>69</v>
      </c>
      <c r="BG1010">
        <v>1.1399999999999999</v>
      </c>
      <c r="BH1010">
        <v>0</v>
      </c>
      <c r="BI1010" s="1">
        <v>45824.389976354163</v>
      </c>
      <c r="BJ1010">
        <v>3.7</v>
      </c>
      <c r="BK1010">
        <v>1.0754999999999999</v>
      </c>
      <c r="BL1010" s="36">
        <f>HLOOKUP($A1010,차량별코스!$E$1:$AZ$20,_xlfn.XLOOKUP(탕데이터!$I1010,차량별코스!$D$2:$D$20,차량별코스!$A$2:$A$20),0)</f>
        <v>4</v>
      </c>
      <c r="BM1010">
        <f t="shared" si="223"/>
        <v>3635.7080000000005</v>
      </c>
      <c r="BN1010">
        <f t="shared" si="224"/>
        <v>778.7650000000001</v>
      </c>
      <c r="BO1010">
        <f>IF(COUNTIFS($BL$2:$BL1010,$BL1010,$O$2:$O1010,$O1010,$G$2:$G1010,$G1010)=1,_xlfn.MAXIFS($BO$2:$BO1009,$O$2:$O1009,$O1010,$G$2:$G1009,$G1010)+1,_xlfn.MAXIFS($BO$2:$BO1009,$O$2:$O1009,$O1010,$G$2:$G1009,$G1010))</f>
        <v>1</v>
      </c>
      <c r="BP1010">
        <f t="shared" si="225"/>
        <v>866.375</v>
      </c>
      <c r="BQ1010">
        <f t="shared" si="226"/>
        <v>6.75</v>
      </c>
      <c r="BR1010">
        <f t="shared" si="227"/>
        <v>10.125000000000002</v>
      </c>
      <c r="BS1010">
        <f t="shared" si="228"/>
        <v>13.5</v>
      </c>
      <c r="BT1010">
        <f t="shared" si="229"/>
        <v>1.125</v>
      </c>
      <c r="BU1010">
        <f t="shared" si="230"/>
        <v>0</v>
      </c>
      <c r="BV1010">
        <f t="shared" si="231"/>
        <v>0</v>
      </c>
      <c r="BW1010">
        <f t="shared" si="232"/>
        <v>897.875</v>
      </c>
      <c r="BX1010">
        <f t="shared" si="233"/>
        <v>3489</v>
      </c>
      <c r="BY1010" t="str">
        <f t="shared" si="234"/>
        <v>직행2</v>
      </c>
      <c r="BZ1010">
        <f t="shared" si="235"/>
        <v>4</v>
      </c>
    </row>
    <row r="1011" spans="1:78" x14ac:dyDescent="0.3">
      <c r="A1011" s="32">
        <f t="shared" si="236"/>
        <v>45809</v>
      </c>
      <c r="B1011" s="1">
        <v>45809.38517361111</v>
      </c>
      <c r="C1011" t="s">
        <v>60</v>
      </c>
      <c r="D1011" t="s">
        <v>60</v>
      </c>
      <c r="E1011" t="s">
        <v>60</v>
      </c>
      <c r="F1011" t="s">
        <v>61</v>
      </c>
      <c r="G1011" t="s">
        <v>84</v>
      </c>
      <c r="H1011" t="s">
        <v>85</v>
      </c>
      <c r="I1011" t="s">
        <v>88</v>
      </c>
      <c r="J1011" t="s">
        <v>65</v>
      </c>
      <c r="K1011" t="s">
        <v>66</v>
      </c>
      <c r="L1011">
        <v>14</v>
      </c>
      <c r="M1011">
        <v>12</v>
      </c>
      <c r="N1011">
        <v>168</v>
      </c>
      <c r="O1011">
        <v>3489</v>
      </c>
      <c r="P1011" t="s">
        <v>257</v>
      </c>
      <c r="Q1011" s="1">
        <v>45786.607561608798</v>
      </c>
      <c r="R1011">
        <v>148.202</v>
      </c>
      <c r="S1011">
        <v>44.68</v>
      </c>
      <c r="T1011">
        <v>3.3170000000000002</v>
      </c>
      <c r="U1011">
        <v>8083</v>
      </c>
      <c r="V1011">
        <v>31</v>
      </c>
      <c r="W1011">
        <v>968</v>
      </c>
      <c r="X1011">
        <v>2505</v>
      </c>
      <c r="Y1011">
        <v>1</v>
      </c>
      <c r="Z1011">
        <v>29</v>
      </c>
      <c r="AA1011">
        <v>0</v>
      </c>
      <c r="AB1011">
        <v>0</v>
      </c>
      <c r="AC1011">
        <v>106</v>
      </c>
      <c r="AD1011">
        <v>66.010000000000005</v>
      </c>
      <c r="AE1011">
        <v>75.314390000000003</v>
      </c>
      <c r="AF1011">
        <v>71.3</v>
      </c>
      <c r="AG1011">
        <v>2.5</v>
      </c>
      <c r="AH1011">
        <v>4.5</v>
      </c>
      <c r="AI1011">
        <v>4.8</v>
      </c>
      <c r="AJ1011">
        <v>4.5</v>
      </c>
      <c r="AK1011">
        <v>12.3</v>
      </c>
      <c r="AL1011">
        <v>0</v>
      </c>
      <c r="AM1011">
        <v>2.91</v>
      </c>
      <c r="AN1011">
        <v>70.588999999999999</v>
      </c>
      <c r="AO1011">
        <v>0.38400000000000001</v>
      </c>
      <c r="AP1011">
        <v>11.976000000000001</v>
      </c>
      <c r="AQ1011">
        <v>0.16900000000000001</v>
      </c>
      <c r="AR1011">
        <v>0.67500000000000004</v>
      </c>
      <c r="AS1011">
        <v>19.568000000000001</v>
      </c>
      <c r="AT1011">
        <v>95.066999999999993</v>
      </c>
      <c r="AU1011">
        <v>3.3330000000000002</v>
      </c>
      <c r="AV1011">
        <v>6</v>
      </c>
      <c r="AW1011">
        <v>6.4</v>
      </c>
      <c r="AX1011">
        <v>6</v>
      </c>
      <c r="AY1011">
        <v>16.399999999999999</v>
      </c>
      <c r="AZ1011">
        <v>0</v>
      </c>
      <c r="BA1011">
        <v>1378</v>
      </c>
      <c r="BB1011">
        <v>0</v>
      </c>
      <c r="BC1011" t="s">
        <v>67</v>
      </c>
      <c r="BD1011">
        <v>0</v>
      </c>
      <c r="BE1011" t="s">
        <v>68</v>
      </c>
      <c r="BF1011" t="s">
        <v>69</v>
      </c>
      <c r="BG1011">
        <v>1.1399999999999999</v>
      </c>
      <c r="BH1011">
        <v>0</v>
      </c>
      <c r="BI1011" s="1">
        <v>45824.389976354163</v>
      </c>
      <c r="BJ1011">
        <v>3.7</v>
      </c>
      <c r="BK1011">
        <v>0.89649999999999996</v>
      </c>
      <c r="BL1011" s="36">
        <f>HLOOKUP($A1011,차량별코스!$E$1:$AZ$20,_xlfn.XLOOKUP(탕데이터!$I1011,차량별코스!$D$2:$D$20,차량별코스!$A$2:$A$20),0)</f>
        <v>4</v>
      </c>
      <c r="BM1011">
        <f t="shared" si="223"/>
        <v>3635.7080000000005</v>
      </c>
      <c r="BN1011">
        <f t="shared" si="224"/>
        <v>778.7650000000001</v>
      </c>
      <c r="BO1011">
        <f>IF(COUNTIFS($BL$2:$BL1011,$BL1011,$O$2:$O1011,$O1011,$G$2:$G1011,$G1011)=1,_xlfn.MAXIFS($BO$2:$BO1010,$O$2:$O1010,$O1011,$G$2:$G1010,$G1011)+1,_xlfn.MAXIFS($BO$2:$BO1010,$O$2:$O1010,$O1011,$G$2:$G1010,$G1011))</f>
        <v>1</v>
      </c>
      <c r="BP1011">
        <f t="shared" si="225"/>
        <v>4764.1790000000001</v>
      </c>
      <c r="BQ1011">
        <f t="shared" si="226"/>
        <v>202.07500000000002</v>
      </c>
      <c r="BR1011">
        <f t="shared" si="227"/>
        <v>363.73500000000001</v>
      </c>
      <c r="BS1011">
        <f t="shared" si="228"/>
        <v>387.98399999999998</v>
      </c>
      <c r="BT1011">
        <f t="shared" si="229"/>
        <v>363.73500000000001</v>
      </c>
      <c r="BU1011">
        <f t="shared" si="230"/>
        <v>994.20900000000006</v>
      </c>
      <c r="BV1011">
        <f t="shared" si="231"/>
        <v>0</v>
      </c>
      <c r="BW1011">
        <f t="shared" si="232"/>
        <v>7075.9169999999995</v>
      </c>
      <c r="BX1011">
        <f t="shared" si="233"/>
        <v>3489</v>
      </c>
      <c r="BY1011" t="str">
        <f t="shared" si="234"/>
        <v>직행2</v>
      </c>
      <c r="BZ1011">
        <f t="shared" si="235"/>
        <v>4</v>
      </c>
    </row>
    <row r="1012" spans="1:78" x14ac:dyDescent="0.3">
      <c r="A1012" s="32">
        <f t="shared" si="236"/>
        <v>45809</v>
      </c>
      <c r="B1012" s="1">
        <v>45809.624699074076</v>
      </c>
      <c r="C1012" t="s">
        <v>60</v>
      </c>
      <c r="D1012" t="s">
        <v>60</v>
      </c>
      <c r="E1012" t="s">
        <v>60</v>
      </c>
      <c r="F1012" t="s">
        <v>61</v>
      </c>
      <c r="G1012" t="s">
        <v>84</v>
      </c>
      <c r="H1012" t="s">
        <v>85</v>
      </c>
      <c r="I1012" t="s">
        <v>88</v>
      </c>
      <c r="J1012" t="s">
        <v>65</v>
      </c>
      <c r="K1012" t="s">
        <v>66</v>
      </c>
      <c r="L1012">
        <v>14</v>
      </c>
      <c r="M1012">
        <v>12</v>
      </c>
      <c r="N1012">
        <v>168</v>
      </c>
      <c r="O1012">
        <v>3489</v>
      </c>
      <c r="P1012" t="s">
        <v>257</v>
      </c>
      <c r="Q1012" s="1">
        <v>45786.607561608798</v>
      </c>
      <c r="R1012">
        <v>85.516000000000005</v>
      </c>
      <c r="S1012">
        <v>29.306000000000001</v>
      </c>
      <c r="T1012">
        <v>2.9180000000000001</v>
      </c>
      <c r="U1012">
        <v>9015</v>
      </c>
      <c r="V1012">
        <v>79</v>
      </c>
      <c r="W1012">
        <v>2239</v>
      </c>
      <c r="X1012">
        <v>2698</v>
      </c>
      <c r="Y1012">
        <v>9</v>
      </c>
      <c r="Z1012">
        <v>44</v>
      </c>
      <c r="AA1012">
        <v>1</v>
      </c>
      <c r="AB1012">
        <v>231</v>
      </c>
      <c r="AC1012">
        <v>105</v>
      </c>
      <c r="AD1012">
        <v>34.15</v>
      </c>
      <c r="AE1012">
        <v>45.969473000000001</v>
      </c>
      <c r="AF1012">
        <v>22.2</v>
      </c>
      <c r="AG1012">
        <v>19.100000000000001</v>
      </c>
      <c r="AH1012">
        <v>30.2</v>
      </c>
      <c r="AI1012">
        <v>21.9</v>
      </c>
      <c r="AJ1012">
        <v>6.1</v>
      </c>
      <c r="AK1012">
        <v>0.5</v>
      </c>
      <c r="AL1012">
        <v>0</v>
      </c>
      <c r="AM1012">
        <v>2.56</v>
      </c>
      <c r="AN1012">
        <v>46.844999999999999</v>
      </c>
      <c r="AO1012">
        <v>0.876</v>
      </c>
      <c r="AP1012">
        <v>24.835999999999999</v>
      </c>
      <c r="AQ1012">
        <v>0.30399999999999999</v>
      </c>
      <c r="AR1012">
        <v>10.523999999999999</v>
      </c>
      <c r="AS1012">
        <v>51.451999999999998</v>
      </c>
      <c r="AT1012">
        <v>33.299999999999997</v>
      </c>
      <c r="AU1012">
        <v>28.65</v>
      </c>
      <c r="AV1012">
        <v>45.3</v>
      </c>
      <c r="AW1012">
        <v>32.85</v>
      </c>
      <c r="AX1012">
        <v>9.15</v>
      </c>
      <c r="AY1012">
        <v>0.75</v>
      </c>
      <c r="AZ1012">
        <v>0</v>
      </c>
      <c r="BA1012">
        <v>849</v>
      </c>
      <c r="BB1012">
        <v>0</v>
      </c>
      <c r="BC1012" t="s">
        <v>67</v>
      </c>
      <c r="BD1012">
        <v>0</v>
      </c>
      <c r="BE1012" t="s">
        <v>68</v>
      </c>
      <c r="BF1012" t="s">
        <v>69</v>
      </c>
      <c r="BG1012">
        <v>1.1399999999999999</v>
      </c>
      <c r="BH1012">
        <v>0</v>
      </c>
      <c r="BI1012" s="1">
        <v>45824.389976354163</v>
      </c>
      <c r="BJ1012">
        <v>3.7</v>
      </c>
      <c r="BK1012">
        <v>0.78869999999999996</v>
      </c>
      <c r="BL1012" s="36">
        <f>HLOOKUP($A1012,차량별코스!$E$1:$AZ$20,_xlfn.XLOOKUP(탕데이터!$I1012,차량별코스!$D$2:$D$20,차량별코스!$A$2:$A$20),0)</f>
        <v>4</v>
      </c>
      <c r="BM1012">
        <f t="shared" si="223"/>
        <v>3635.7080000000005</v>
      </c>
      <c r="BN1012">
        <f t="shared" si="224"/>
        <v>778.7650000000001</v>
      </c>
      <c r="BO1012">
        <f>IF(COUNTIFS($BL$2:$BL1012,$BL1012,$O$2:$O1012,$O1012,$G$2:$G1012,$G1012)=1,_xlfn.MAXIFS($BO$2:$BO1011,$O$2:$O1011,$O1012,$G$2:$G1011,$G1012)+1,_xlfn.MAXIFS($BO$2:$BO1011,$O$2:$O1011,$O1012,$G$2:$G1011,$G1012))</f>
        <v>1</v>
      </c>
      <c r="BP1012">
        <f t="shared" si="225"/>
        <v>-316.67000000000007</v>
      </c>
      <c r="BQ1012">
        <f t="shared" si="226"/>
        <v>1721.865</v>
      </c>
      <c r="BR1012">
        <f t="shared" si="227"/>
        <v>2722.5299999999997</v>
      </c>
      <c r="BS1012">
        <f t="shared" si="228"/>
        <v>1974.2849999999999</v>
      </c>
      <c r="BT1012">
        <f t="shared" si="229"/>
        <v>549.91499999999996</v>
      </c>
      <c r="BU1012">
        <f t="shared" si="230"/>
        <v>45.075000000000003</v>
      </c>
      <c r="BV1012">
        <f t="shared" si="231"/>
        <v>0</v>
      </c>
      <c r="BW1012">
        <f t="shared" si="232"/>
        <v>6696.9999999999991</v>
      </c>
      <c r="BX1012">
        <f t="shared" si="233"/>
        <v>3489</v>
      </c>
      <c r="BY1012" t="str">
        <f t="shared" si="234"/>
        <v>직행2</v>
      </c>
      <c r="BZ1012">
        <f t="shared" si="235"/>
        <v>4</v>
      </c>
    </row>
    <row r="1013" spans="1:78" x14ac:dyDescent="0.3">
      <c r="A1013" s="32">
        <f t="shared" si="236"/>
        <v>45809</v>
      </c>
      <c r="B1013" s="1">
        <v>45809.732812499999</v>
      </c>
      <c r="C1013" t="s">
        <v>60</v>
      </c>
      <c r="D1013" t="s">
        <v>60</v>
      </c>
      <c r="E1013" t="s">
        <v>60</v>
      </c>
      <c r="F1013" t="s">
        <v>61</v>
      </c>
      <c r="G1013" t="s">
        <v>84</v>
      </c>
      <c r="H1013" t="s">
        <v>85</v>
      </c>
      <c r="I1013" t="s">
        <v>88</v>
      </c>
      <c r="J1013" t="s">
        <v>65</v>
      </c>
      <c r="K1013" t="s">
        <v>66</v>
      </c>
      <c r="L1013">
        <v>14</v>
      </c>
      <c r="M1013">
        <v>12</v>
      </c>
      <c r="N1013">
        <v>168</v>
      </c>
      <c r="O1013">
        <v>3489</v>
      </c>
      <c r="P1013" t="s">
        <v>257</v>
      </c>
      <c r="Q1013" s="1">
        <v>45786.607561608798</v>
      </c>
      <c r="R1013">
        <v>22.763000000000002</v>
      </c>
      <c r="S1013">
        <v>6.3390000000000004</v>
      </c>
      <c r="T1013">
        <v>3.5910000000000002</v>
      </c>
      <c r="U1013">
        <v>2057</v>
      </c>
      <c r="V1013">
        <v>6</v>
      </c>
      <c r="W1013">
        <v>361</v>
      </c>
      <c r="X1013">
        <v>580</v>
      </c>
      <c r="Y1013">
        <v>2</v>
      </c>
      <c r="Z1013">
        <v>2</v>
      </c>
      <c r="AA1013">
        <v>0</v>
      </c>
      <c r="AB1013">
        <v>0</v>
      </c>
      <c r="AC1013">
        <v>104</v>
      </c>
      <c r="AD1013">
        <v>39.840000000000003</v>
      </c>
      <c r="AE1013">
        <v>48.489173000000001</v>
      </c>
      <c r="AF1013">
        <v>90.4</v>
      </c>
      <c r="AG1013">
        <v>2.4</v>
      </c>
      <c r="AH1013">
        <v>3.6</v>
      </c>
      <c r="AI1013">
        <v>3.2</v>
      </c>
      <c r="AJ1013">
        <v>0.3</v>
      </c>
      <c r="AK1013">
        <v>0</v>
      </c>
      <c r="AL1013">
        <v>0</v>
      </c>
      <c r="AM1013">
        <v>3.15</v>
      </c>
      <c r="AN1013">
        <v>39.252000000000002</v>
      </c>
      <c r="AO1013">
        <v>0.29199999999999998</v>
      </c>
      <c r="AP1013">
        <v>17.55</v>
      </c>
      <c r="AQ1013">
        <v>0.22</v>
      </c>
      <c r="AR1013">
        <v>8.7859999999999996</v>
      </c>
      <c r="AS1013">
        <v>8.7859999999999996</v>
      </c>
      <c r="AT1013">
        <v>30.132999999999999</v>
      </c>
      <c r="AU1013">
        <v>0.8</v>
      </c>
      <c r="AV1013">
        <v>1.2</v>
      </c>
      <c r="AW1013">
        <v>1.0669999999999999</v>
      </c>
      <c r="AX1013">
        <v>0.1</v>
      </c>
      <c r="AY1013">
        <v>0</v>
      </c>
      <c r="AZ1013">
        <v>0</v>
      </c>
      <c r="BA1013">
        <v>216</v>
      </c>
      <c r="BB1013">
        <v>0</v>
      </c>
      <c r="BC1013" t="s">
        <v>67</v>
      </c>
      <c r="BD1013">
        <v>0</v>
      </c>
      <c r="BE1013" t="s">
        <v>68</v>
      </c>
      <c r="BF1013" t="s">
        <v>69</v>
      </c>
      <c r="BG1013">
        <v>1.1399999999999999</v>
      </c>
      <c r="BH1013">
        <v>0</v>
      </c>
      <c r="BI1013" s="1">
        <v>45824.389976354163</v>
      </c>
      <c r="BJ1013">
        <v>3.7</v>
      </c>
      <c r="BK1013">
        <v>0.97050000000000003</v>
      </c>
      <c r="BL1013" s="36">
        <f>HLOOKUP($A1013,차량별코스!$E$1:$AZ$20,_xlfn.XLOOKUP(탕데이터!$I1013,차량별코스!$D$2:$D$20,차량별코스!$A$2:$A$20),0)</f>
        <v>4</v>
      </c>
      <c r="BM1013">
        <f t="shared" si="223"/>
        <v>3635.7080000000005</v>
      </c>
      <c r="BN1013">
        <f t="shared" si="224"/>
        <v>778.7650000000001</v>
      </c>
      <c r="BO1013">
        <f>IF(COUNTIFS($BL$2:$BL1013,$BL1013,$O$2:$O1013,$O1013,$G$2:$G1013,$G1013)=1,_xlfn.MAXIFS($BO$2:$BO1012,$O$2:$O1012,$O1013,$G$2:$G1012,$G1013)+1,_xlfn.MAXIFS($BO$2:$BO1012,$O$2:$O1012,$O1013,$G$2:$G1012,$G1013))</f>
        <v>1</v>
      </c>
      <c r="BP1013">
        <f t="shared" si="225"/>
        <v>1492.528</v>
      </c>
      <c r="BQ1013">
        <f t="shared" si="226"/>
        <v>49.368000000000002</v>
      </c>
      <c r="BR1013">
        <f t="shared" si="227"/>
        <v>74.052000000000007</v>
      </c>
      <c r="BS1013">
        <f t="shared" si="228"/>
        <v>65.823999999999998</v>
      </c>
      <c r="BT1013">
        <f t="shared" si="229"/>
        <v>6.1710000000000003</v>
      </c>
      <c r="BU1013">
        <f t="shared" si="230"/>
        <v>0</v>
      </c>
      <c r="BV1013">
        <f t="shared" si="231"/>
        <v>0</v>
      </c>
      <c r="BW1013">
        <f t="shared" si="232"/>
        <v>1687.943</v>
      </c>
      <c r="BX1013">
        <f t="shared" si="233"/>
        <v>3489</v>
      </c>
      <c r="BY1013" t="str">
        <f t="shared" si="234"/>
        <v>직행2</v>
      </c>
      <c r="BZ1013">
        <f t="shared" si="235"/>
        <v>4</v>
      </c>
    </row>
    <row r="1014" spans="1:78" x14ac:dyDescent="0.3">
      <c r="A1014" s="32">
        <f t="shared" si="236"/>
        <v>45809</v>
      </c>
      <c r="B1014" s="1">
        <v>45809.853912037041</v>
      </c>
      <c r="C1014" t="s">
        <v>60</v>
      </c>
      <c r="D1014" t="s">
        <v>60</v>
      </c>
      <c r="E1014" t="s">
        <v>60</v>
      </c>
      <c r="F1014" t="s">
        <v>61</v>
      </c>
      <c r="G1014" t="s">
        <v>84</v>
      </c>
      <c r="H1014" t="s">
        <v>85</v>
      </c>
      <c r="I1014" t="s">
        <v>88</v>
      </c>
      <c r="J1014" t="s">
        <v>65</v>
      </c>
      <c r="K1014" t="s">
        <v>66</v>
      </c>
      <c r="L1014">
        <v>14</v>
      </c>
      <c r="M1014">
        <v>12</v>
      </c>
      <c r="N1014">
        <v>168</v>
      </c>
      <c r="O1014">
        <v>3489</v>
      </c>
      <c r="P1014" t="s">
        <v>257</v>
      </c>
      <c r="Q1014" s="1">
        <v>45786.607561608798</v>
      </c>
      <c r="R1014">
        <v>68.444000000000003</v>
      </c>
      <c r="S1014">
        <v>19.555</v>
      </c>
      <c r="T1014">
        <v>3.5</v>
      </c>
      <c r="U1014">
        <v>6339</v>
      </c>
      <c r="V1014">
        <v>26</v>
      </c>
      <c r="W1014">
        <v>892</v>
      </c>
      <c r="X1014">
        <v>2495</v>
      </c>
      <c r="Y1014">
        <v>3</v>
      </c>
      <c r="Z1014">
        <v>12</v>
      </c>
      <c r="AA1014">
        <v>0</v>
      </c>
      <c r="AB1014">
        <v>0</v>
      </c>
      <c r="AC1014">
        <v>101</v>
      </c>
      <c r="AD1014">
        <v>38.869999999999997</v>
      </c>
      <c r="AE1014">
        <v>45.452553000000002</v>
      </c>
      <c r="AF1014">
        <v>54.1</v>
      </c>
      <c r="AG1014">
        <v>12.6</v>
      </c>
      <c r="AH1014">
        <v>22.2</v>
      </c>
      <c r="AI1014">
        <v>9.6</v>
      </c>
      <c r="AJ1014">
        <v>1.4</v>
      </c>
      <c r="AK1014">
        <v>0</v>
      </c>
      <c r="AL1014">
        <v>0</v>
      </c>
      <c r="AM1014">
        <v>3.07</v>
      </c>
      <c r="AN1014">
        <v>37.435000000000002</v>
      </c>
      <c r="AO1014">
        <v>0.41</v>
      </c>
      <c r="AP1014">
        <v>14.071999999999999</v>
      </c>
      <c r="AQ1014">
        <v>0.35099999999999998</v>
      </c>
      <c r="AR1014">
        <v>4.383</v>
      </c>
      <c r="AS1014">
        <v>17.533000000000001</v>
      </c>
      <c r="AT1014">
        <v>56.805</v>
      </c>
      <c r="AU1014">
        <v>13.23</v>
      </c>
      <c r="AV1014">
        <v>23.31</v>
      </c>
      <c r="AW1014">
        <v>10.08</v>
      </c>
      <c r="AX1014">
        <v>1.47</v>
      </c>
      <c r="AY1014">
        <v>0</v>
      </c>
      <c r="AZ1014">
        <v>0</v>
      </c>
      <c r="BA1014">
        <v>665</v>
      </c>
      <c r="BB1014">
        <v>0</v>
      </c>
      <c r="BC1014" t="s">
        <v>67</v>
      </c>
      <c r="BD1014">
        <v>0</v>
      </c>
      <c r="BE1014" t="s">
        <v>68</v>
      </c>
      <c r="BF1014" t="s">
        <v>69</v>
      </c>
      <c r="BG1014">
        <v>1.1399999999999999</v>
      </c>
      <c r="BH1014">
        <v>0</v>
      </c>
      <c r="BI1014" s="1">
        <v>45824.389976354163</v>
      </c>
      <c r="BJ1014">
        <v>3.7</v>
      </c>
      <c r="BK1014">
        <v>0.94599999999999995</v>
      </c>
      <c r="BL1014" s="36">
        <f>HLOOKUP($A1014,차량별코스!$E$1:$AZ$20,_xlfn.XLOOKUP(탕데이터!$I1014,차량별코스!$D$2:$D$20,차량별코스!$A$2:$A$20),0)</f>
        <v>4</v>
      </c>
      <c r="BM1014">
        <f t="shared" si="223"/>
        <v>3635.7080000000005</v>
      </c>
      <c r="BN1014">
        <f t="shared" si="224"/>
        <v>778.7650000000001</v>
      </c>
      <c r="BO1014">
        <f>IF(COUNTIFS($BL$2:$BL1014,$BL1014,$O$2:$O1014,$O1014,$G$2:$G1014,$G1014)=1,_xlfn.MAXIFS($BO$2:$BO1013,$O$2:$O1013,$O1014,$G$2:$G1013,$G1014)+1,_xlfn.MAXIFS($BO$2:$BO1013,$O$2:$O1013,$O1014,$G$2:$G1013,$G1014))</f>
        <v>1</v>
      </c>
      <c r="BP1014">
        <f t="shared" si="225"/>
        <v>2511.3990000000003</v>
      </c>
      <c r="BQ1014">
        <f t="shared" si="226"/>
        <v>798.71400000000006</v>
      </c>
      <c r="BR1014">
        <f t="shared" si="227"/>
        <v>1407.258</v>
      </c>
      <c r="BS1014">
        <f t="shared" si="228"/>
        <v>608.54399999999998</v>
      </c>
      <c r="BT1014">
        <f t="shared" si="229"/>
        <v>88.745999999999995</v>
      </c>
      <c r="BU1014">
        <f t="shared" si="230"/>
        <v>0</v>
      </c>
      <c r="BV1014">
        <f t="shared" si="231"/>
        <v>0</v>
      </c>
      <c r="BW1014">
        <f t="shared" si="232"/>
        <v>5414.6610000000001</v>
      </c>
      <c r="BX1014">
        <f t="shared" si="233"/>
        <v>3489</v>
      </c>
      <c r="BY1014" t="str">
        <f t="shared" si="234"/>
        <v>직행2</v>
      </c>
      <c r="BZ1014">
        <f t="shared" si="235"/>
        <v>4</v>
      </c>
    </row>
    <row r="1015" spans="1:78" x14ac:dyDescent="0.3">
      <c r="A1015" s="32">
        <f t="shared" si="236"/>
        <v>45810</v>
      </c>
      <c r="B1015" s="1">
        <v>45810.289652777778</v>
      </c>
      <c r="C1015" t="s">
        <v>60</v>
      </c>
      <c r="D1015" t="s">
        <v>60</v>
      </c>
      <c r="E1015" t="s">
        <v>60</v>
      </c>
      <c r="F1015" t="s">
        <v>61</v>
      </c>
      <c r="G1015" t="s">
        <v>84</v>
      </c>
      <c r="H1015" t="s">
        <v>85</v>
      </c>
      <c r="I1015" t="s">
        <v>88</v>
      </c>
      <c r="J1015" t="s">
        <v>65</v>
      </c>
      <c r="K1015" t="s">
        <v>66</v>
      </c>
      <c r="L1015">
        <v>14</v>
      </c>
      <c r="M1015">
        <v>12</v>
      </c>
      <c r="N1015">
        <v>168</v>
      </c>
      <c r="O1015">
        <v>3489</v>
      </c>
      <c r="P1015" t="s">
        <v>257</v>
      </c>
      <c r="Q1015" s="1">
        <v>45786.607561608798</v>
      </c>
      <c r="R1015">
        <v>77.817999999999998</v>
      </c>
      <c r="S1015">
        <v>23.538</v>
      </c>
      <c r="T1015">
        <v>3.306</v>
      </c>
      <c r="U1015">
        <v>7441</v>
      </c>
      <c r="V1015">
        <v>203</v>
      </c>
      <c r="W1015">
        <v>1423</v>
      </c>
      <c r="X1015">
        <v>2391</v>
      </c>
      <c r="Y1015">
        <v>3</v>
      </c>
      <c r="Z1015">
        <v>12</v>
      </c>
      <c r="AA1015">
        <v>0</v>
      </c>
      <c r="AB1015">
        <v>0</v>
      </c>
      <c r="AC1015">
        <v>104</v>
      </c>
      <c r="AD1015">
        <v>37.65</v>
      </c>
      <c r="AE1015">
        <v>48.176197000000002</v>
      </c>
      <c r="AF1015">
        <v>92.7</v>
      </c>
      <c r="AG1015">
        <v>2</v>
      </c>
      <c r="AH1015">
        <v>2.1</v>
      </c>
      <c r="AI1015">
        <v>2.6</v>
      </c>
      <c r="AJ1015">
        <v>0.6</v>
      </c>
      <c r="AK1015">
        <v>0</v>
      </c>
      <c r="AL1015">
        <v>0</v>
      </c>
      <c r="AM1015">
        <v>2.9</v>
      </c>
      <c r="AN1015">
        <v>42.905000000000001</v>
      </c>
      <c r="AO1015">
        <v>2.7280000000000002</v>
      </c>
      <c r="AP1015">
        <v>19.123999999999999</v>
      </c>
      <c r="AQ1015">
        <v>0.29599999999999999</v>
      </c>
      <c r="AR1015">
        <v>3.855</v>
      </c>
      <c r="AS1015">
        <v>15.420999999999999</v>
      </c>
      <c r="AT1015">
        <v>114.33</v>
      </c>
      <c r="AU1015">
        <v>2.4670000000000001</v>
      </c>
      <c r="AV1015">
        <v>2.59</v>
      </c>
      <c r="AW1015">
        <v>3.2069999999999999</v>
      </c>
      <c r="AX1015">
        <v>0.74</v>
      </c>
      <c r="AY1015">
        <v>0</v>
      </c>
      <c r="AZ1015">
        <v>0</v>
      </c>
      <c r="BA1015">
        <v>775</v>
      </c>
      <c r="BB1015">
        <v>0</v>
      </c>
      <c r="BC1015" t="s">
        <v>67</v>
      </c>
      <c r="BD1015">
        <v>0</v>
      </c>
      <c r="BE1015" t="s">
        <v>68</v>
      </c>
      <c r="BF1015" t="s">
        <v>69</v>
      </c>
      <c r="BG1015">
        <v>1.1399999999999999</v>
      </c>
      <c r="BH1015">
        <v>0</v>
      </c>
      <c r="BI1015" s="1">
        <v>45824.389976354163</v>
      </c>
      <c r="BJ1015">
        <v>3.7</v>
      </c>
      <c r="BK1015">
        <v>0.89349999999999996</v>
      </c>
      <c r="BL1015" s="36">
        <f>HLOOKUP($A1015,차량별코스!$E$1:$AZ$20,_xlfn.XLOOKUP(탕데이터!$I1015,차량별코스!$D$2:$D$20,차량별코스!$A$2:$A$20),0)</f>
        <v>5</v>
      </c>
      <c r="BM1015">
        <f t="shared" si="223"/>
        <v>3635.7080000000005</v>
      </c>
      <c r="BN1015">
        <f t="shared" si="224"/>
        <v>264.76900000000001</v>
      </c>
      <c r="BO1015">
        <f>IF(COUNTIFS($BL$2:$BL1015,$BL1015,$O$2:$O1015,$O1015,$G$2:$G1015,$G1015)=1,_xlfn.MAXIFS($BO$2:$BO1014,$O$2:$O1014,$O1015,$G$2:$G1014,$G1015)+1,_xlfn.MAXIFS($BO$2:$BO1014,$O$2:$O1014,$O1015,$G$2:$G1014,$G1015))</f>
        <v>2</v>
      </c>
      <c r="BP1015">
        <f t="shared" si="225"/>
        <v>5271.8070000000007</v>
      </c>
      <c r="BQ1015">
        <f t="shared" si="226"/>
        <v>148.82</v>
      </c>
      <c r="BR1015">
        <f t="shared" si="227"/>
        <v>156.261</v>
      </c>
      <c r="BS1015">
        <f t="shared" si="228"/>
        <v>193.46600000000001</v>
      </c>
      <c r="BT1015">
        <f t="shared" si="229"/>
        <v>44.646000000000001</v>
      </c>
      <c r="BU1015">
        <f t="shared" si="230"/>
        <v>0</v>
      </c>
      <c r="BV1015">
        <f t="shared" si="231"/>
        <v>0</v>
      </c>
      <c r="BW1015">
        <f t="shared" si="232"/>
        <v>5815.0000000000009</v>
      </c>
      <c r="BX1015">
        <f t="shared" si="233"/>
        <v>3489</v>
      </c>
      <c r="BY1015" t="str">
        <f t="shared" si="234"/>
        <v>직행2</v>
      </c>
      <c r="BZ1015">
        <f t="shared" si="235"/>
        <v>5</v>
      </c>
    </row>
    <row r="1016" spans="1:78" x14ac:dyDescent="0.3">
      <c r="A1016" s="32">
        <f t="shared" si="236"/>
        <v>45810</v>
      </c>
      <c r="B1016" s="1">
        <v>45810.476261574076</v>
      </c>
      <c r="C1016" t="s">
        <v>60</v>
      </c>
      <c r="D1016" t="s">
        <v>60</v>
      </c>
      <c r="E1016" t="s">
        <v>60</v>
      </c>
      <c r="F1016" t="s">
        <v>61</v>
      </c>
      <c r="G1016" t="s">
        <v>84</v>
      </c>
      <c r="H1016" t="s">
        <v>85</v>
      </c>
      <c r="I1016" t="s">
        <v>88</v>
      </c>
      <c r="J1016" t="s">
        <v>65</v>
      </c>
      <c r="K1016" t="s">
        <v>66</v>
      </c>
      <c r="L1016">
        <v>14</v>
      </c>
      <c r="M1016">
        <v>12</v>
      </c>
      <c r="N1016">
        <v>168</v>
      </c>
      <c r="O1016">
        <v>3489</v>
      </c>
      <c r="P1016" t="s">
        <v>257</v>
      </c>
      <c r="Q1016" s="1">
        <v>45786.607561608798</v>
      </c>
      <c r="R1016">
        <v>17.398</v>
      </c>
      <c r="S1016">
        <v>4.8140000000000001</v>
      </c>
      <c r="T1016">
        <v>3.6139999999999999</v>
      </c>
      <c r="U1016">
        <v>1855</v>
      </c>
      <c r="V1016">
        <v>27</v>
      </c>
      <c r="W1016">
        <v>502</v>
      </c>
      <c r="X1016">
        <v>656</v>
      </c>
      <c r="Y1016">
        <v>2</v>
      </c>
      <c r="Z1016">
        <v>0</v>
      </c>
      <c r="AA1016">
        <v>1</v>
      </c>
      <c r="AB1016">
        <v>9</v>
      </c>
      <c r="AC1016">
        <v>96</v>
      </c>
      <c r="AD1016">
        <v>33.76</v>
      </c>
      <c r="AE1016">
        <v>47.234431000000001</v>
      </c>
      <c r="AF1016">
        <v>94.2</v>
      </c>
      <c r="AG1016">
        <v>0.9</v>
      </c>
      <c r="AH1016">
        <v>1.7</v>
      </c>
      <c r="AI1016">
        <v>2.7</v>
      </c>
      <c r="AJ1016">
        <v>0.4</v>
      </c>
      <c r="AK1016">
        <v>0</v>
      </c>
      <c r="AL1016">
        <v>0</v>
      </c>
      <c r="AM1016">
        <v>3.17</v>
      </c>
      <c r="AN1016">
        <v>37.765999999999998</v>
      </c>
      <c r="AO1016">
        <v>1.456</v>
      </c>
      <c r="AP1016">
        <v>27.062000000000001</v>
      </c>
      <c r="AQ1016">
        <v>0.34499999999999997</v>
      </c>
      <c r="AR1016">
        <v>11.496</v>
      </c>
      <c r="AS1016">
        <v>0</v>
      </c>
      <c r="AT1016">
        <v>28.26</v>
      </c>
      <c r="AU1016">
        <v>0.27</v>
      </c>
      <c r="AV1016">
        <v>0.51</v>
      </c>
      <c r="AW1016">
        <v>0.81</v>
      </c>
      <c r="AX1016">
        <v>0.12</v>
      </c>
      <c r="AY1016">
        <v>0</v>
      </c>
      <c r="AZ1016">
        <v>0</v>
      </c>
      <c r="BA1016">
        <v>176</v>
      </c>
      <c r="BB1016">
        <v>0</v>
      </c>
      <c r="BC1016" t="s">
        <v>67</v>
      </c>
      <c r="BD1016">
        <v>0</v>
      </c>
      <c r="BE1016" t="s">
        <v>68</v>
      </c>
      <c r="BF1016" t="s">
        <v>69</v>
      </c>
      <c r="BG1016">
        <v>1.1399999999999999</v>
      </c>
      <c r="BH1016">
        <v>0</v>
      </c>
      <c r="BI1016" s="1">
        <v>45824.389976354163</v>
      </c>
      <c r="BJ1016">
        <v>3.7</v>
      </c>
      <c r="BK1016">
        <v>0.9768</v>
      </c>
      <c r="BL1016" s="36">
        <f>HLOOKUP($A1016,차량별코스!$E$1:$AZ$20,_xlfn.XLOOKUP(탕데이터!$I1016,차량별코스!$D$2:$D$20,차량별코스!$A$2:$A$20),0)</f>
        <v>5</v>
      </c>
      <c r="BM1016">
        <f t="shared" si="223"/>
        <v>3635.7080000000005</v>
      </c>
      <c r="BN1016">
        <f t="shared" si="224"/>
        <v>264.76900000000001</v>
      </c>
      <c r="BO1016">
        <f>IF(COUNTIFS($BL$2:$BL1016,$BL1016,$O$2:$O1016,$O1016,$G$2:$G1016,$G1016)=1,_xlfn.MAXIFS($BO$2:$BO1015,$O$2:$O1015,$O1016,$G$2:$G1015,$G1016)+1,_xlfn.MAXIFS($BO$2:$BO1015,$O$2:$O1015,$O1016,$G$2:$G1015,$G1016))</f>
        <v>2</v>
      </c>
      <c r="BP1016">
        <f t="shared" si="225"/>
        <v>1218.4100000000001</v>
      </c>
      <c r="BQ1016">
        <f t="shared" si="226"/>
        <v>16.695</v>
      </c>
      <c r="BR1016">
        <f t="shared" si="227"/>
        <v>31.535000000000004</v>
      </c>
      <c r="BS1016">
        <f t="shared" si="228"/>
        <v>50.085000000000008</v>
      </c>
      <c r="BT1016">
        <f t="shared" si="229"/>
        <v>7.42</v>
      </c>
      <c r="BU1016">
        <f t="shared" si="230"/>
        <v>0</v>
      </c>
      <c r="BV1016">
        <f t="shared" si="231"/>
        <v>0</v>
      </c>
      <c r="BW1016">
        <f t="shared" si="232"/>
        <v>1324.1450000000002</v>
      </c>
      <c r="BX1016">
        <f t="shared" si="233"/>
        <v>3489</v>
      </c>
      <c r="BY1016" t="str">
        <f t="shared" si="234"/>
        <v>직행2</v>
      </c>
      <c r="BZ1016">
        <f t="shared" si="235"/>
        <v>5</v>
      </c>
    </row>
    <row r="1017" spans="1:78" x14ac:dyDescent="0.3">
      <c r="A1017" s="32">
        <f t="shared" si="236"/>
        <v>45810</v>
      </c>
      <c r="B1017" s="1">
        <v>45810.50340277778</v>
      </c>
      <c r="C1017" t="s">
        <v>60</v>
      </c>
      <c r="D1017" t="s">
        <v>60</v>
      </c>
      <c r="E1017" t="s">
        <v>60</v>
      </c>
      <c r="F1017" t="s">
        <v>61</v>
      </c>
      <c r="G1017" t="s">
        <v>84</v>
      </c>
      <c r="H1017" t="s">
        <v>85</v>
      </c>
      <c r="I1017" t="s">
        <v>88</v>
      </c>
      <c r="J1017" t="s">
        <v>65</v>
      </c>
      <c r="K1017" t="s">
        <v>66</v>
      </c>
      <c r="L1017">
        <v>14</v>
      </c>
      <c r="M1017">
        <v>12</v>
      </c>
      <c r="N1017">
        <v>168</v>
      </c>
      <c r="O1017">
        <v>3489</v>
      </c>
      <c r="P1017" t="s">
        <v>257</v>
      </c>
      <c r="Q1017" s="1">
        <v>45786.607561608798</v>
      </c>
      <c r="R1017">
        <v>41.167999999999999</v>
      </c>
      <c r="S1017">
        <v>13.276</v>
      </c>
      <c r="T1017">
        <v>3.101</v>
      </c>
      <c r="U1017">
        <v>3802</v>
      </c>
      <c r="V1017">
        <v>11</v>
      </c>
      <c r="W1017">
        <v>641</v>
      </c>
      <c r="X1017">
        <v>1235</v>
      </c>
      <c r="Y1017">
        <v>3</v>
      </c>
      <c r="Z1017">
        <v>17</v>
      </c>
      <c r="AA1017">
        <v>0</v>
      </c>
      <c r="AB1017">
        <v>0</v>
      </c>
      <c r="AC1017">
        <v>113</v>
      </c>
      <c r="AD1017">
        <v>38.979999999999997</v>
      </c>
      <c r="AE1017">
        <v>47.049089000000002</v>
      </c>
      <c r="AF1017">
        <v>92</v>
      </c>
      <c r="AG1017">
        <v>3.1</v>
      </c>
      <c r="AH1017">
        <v>1.8</v>
      </c>
      <c r="AI1017">
        <v>2</v>
      </c>
      <c r="AJ1017">
        <v>0.6</v>
      </c>
      <c r="AK1017">
        <v>0.5</v>
      </c>
      <c r="AL1017">
        <v>0</v>
      </c>
      <c r="AM1017">
        <v>2.72</v>
      </c>
      <c r="AN1017">
        <v>44.9</v>
      </c>
      <c r="AO1017">
        <v>0.28899999999999998</v>
      </c>
      <c r="AP1017">
        <v>16.859000000000002</v>
      </c>
      <c r="AQ1017">
        <v>0.29099999999999998</v>
      </c>
      <c r="AR1017">
        <v>7.2869999999999999</v>
      </c>
      <c r="AS1017">
        <v>41.293999999999997</v>
      </c>
      <c r="AT1017">
        <v>58.267000000000003</v>
      </c>
      <c r="AU1017">
        <v>1.9630000000000001</v>
      </c>
      <c r="AV1017">
        <v>1.1399999999999999</v>
      </c>
      <c r="AW1017">
        <v>1.2669999999999999</v>
      </c>
      <c r="AX1017">
        <v>0.38</v>
      </c>
      <c r="AY1017">
        <v>0.317</v>
      </c>
      <c r="AZ1017">
        <v>0</v>
      </c>
      <c r="BA1017">
        <v>405</v>
      </c>
      <c r="BB1017">
        <v>0</v>
      </c>
      <c r="BC1017" t="s">
        <v>67</v>
      </c>
      <c r="BD1017">
        <v>0</v>
      </c>
      <c r="BE1017" t="s">
        <v>68</v>
      </c>
      <c r="BF1017" t="s">
        <v>69</v>
      </c>
      <c r="BG1017">
        <v>1.1399999999999999</v>
      </c>
      <c r="BH1017">
        <v>0</v>
      </c>
      <c r="BI1017" s="1">
        <v>45824.389976354163</v>
      </c>
      <c r="BJ1017">
        <v>3.7</v>
      </c>
      <c r="BK1017">
        <v>0.83809999999999996</v>
      </c>
      <c r="BL1017" s="36">
        <f>HLOOKUP($A1017,차량별코스!$E$1:$AZ$20,_xlfn.XLOOKUP(탕데이터!$I1017,차량별코스!$D$2:$D$20,차량별코스!$A$2:$A$20),0)</f>
        <v>5</v>
      </c>
      <c r="BM1017">
        <f t="shared" si="223"/>
        <v>3635.7080000000005</v>
      </c>
      <c r="BN1017">
        <f t="shared" si="224"/>
        <v>264.76900000000001</v>
      </c>
      <c r="BO1017">
        <f>IF(COUNTIFS($BL$2:$BL1017,$BL1017,$O$2:$O1017,$O1017,$G$2:$G1017,$G1017)=1,_xlfn.MAXIFS($BO$2:$BO1016,$O$2:$O1016,$O1017,$G$2:$G1016,$G1017)+1,_xlfn.MAXIFS($BO$2:$BO1016,$O$2:$O1016,$O1017,$G$2:$G1016,$G1017))</f>
        <v>2</v>
      </c>
      <c r="BP1017">
        <f t="shared" si="225"/>
        <v>2845.84</v>
      </c>
      <c r="BQ1017">
        <f t="shared" si="226"/>
        <v>117.86199999999999</v>
      </c>
      <c r="BR1017">
        <f t="shared" si="227"/>
        <v>68.436000000000007</v>
      </c>
      <c r="BS1017">
        <f t="shared" si="228"/>
        <v>76.040000000000006</v>
      </c>
      <c r="BT1017">
        <f t="shared" si="229"/>
        <v>22.812000000000001</v>
      </c>
      <c r="BU1017">
        <f t="shared" si="230"/>
        <v>19.010000000000002</v>
      </c>
      <c r="BV1017">
        <f t="shared" si="231"/>
        <v>0</v>
      </c>
      <c r="BW1017">
        <f t="shared" si="232"/>
        <v>3150.0000000000005</v>
      </c>
      <c r="BX1017">
        <f t="shared" si="233"/>
        <v>3489</v>
      </c>
      <c r="BY1017" t="str">
        <f t="shared" si="234"/>
        <v>직행2</v>
      </c>
      <c r="BZ1017">
        <f t="shared" si="235"/>
        <v>5</v>
      </c>
    </row>
    <row r="1018" spans="1:78" x14ac:dyDescent="0.3">
      <c r="A1018" s="32">
        <f t="shared" si="236"/>
        <v>45810</v>
      </c>
      <c r="B1018" s="1">
        <v>45810.558159722219</v>
      </c>
      <c r="C1018" t="s">
        <v>60</v>
      </c>
      <c r="D1018" t="s">
        <v>60</v>
      </c>
      <c r="E1018" t="s">
        <v>60</v>
      </c>
      <c r="F1018" t="s">
        <v>61</v>
      </c>
      <c r="G1018" t="s">
        <v>84</v>
      </c>
      <c r="H1018" t="s">
        <v>85</v>
      </c>
      <c r="I1018" t="s">
        <v>88</v>
      </c>
      <c r="J1018" t="s">
        <v>65</v>
      </c>
      <c r="K1018" t="s">
        <v>66</v>
      </c>
      <c r="L1018">
        <v>14</v>
      </c>
      <c r="M1018">
        <v>12</v>
      </c>
      <c r="N1018">
        <v>168</v>
      </c>
      <c r="O1018">
        <v>3489</v>
      </c>
      <c r="P1018" t="s">
        <v>257</v>
      </c>
      <c r="Q1018" s="1">
        <v>45786.607561608798</v>
      </c>
      <c r="R1018">
        <v>25.178999999999998</v>
      </c>
      <c r="S1018">
        <v>7.3860000000000001</v>
      </c>
      <c r="T1018">
        <v>3.4089999999999998</v>
      </c>
      <c r="U1018">
        <v>2164</v>
      </c>
      <c r="V1018">
        <v>71</v>
      </c>
      <c r="W1018">
        <v>281</v>
      </c>
      <c r="X1018">
        <v>961</v>
      </c>
      <c r="Y1018">
        <v>0</v>
      </c>
      <c r="Z1018">
        <v>7</v>
      </c>
      <c r="AA1018">
        <v>0</v>
      </c>
      <c r="AB1018">
        <v>0</v>
      </c>
      <c r="AC1018">
        <v>104</v>
      </c>
      <c r="AD1018">
        <v>41.89</v>
      </c>
      <c r="AE1018">
        <v>50.024436999999999</v>
      </c>
      <c r="AF1018">
        <v>95.8</v>
      </c>
      <c r="AG1018">
        <v>0.9</v>
      </c>
      <c r="AH1018">
        <v>1.4</v>
      </c>
      <c r="AI1018">
        <v>1.5</v>
      </c>
      <c r="AJ1018">
        <v>0.3</v>
      </c>
      <c r="AK1018">
        <v>0.1</v>
      </c>
      <c r="AL1018">
        <v>0</v>
      </c>
      <c r="AM1018">
        <v>2.99</v>
      </c>
      <c r="AN1018">
        <v>43.158999999999999</v>
      </c>
      <c r="AO1018">
        <v>3.2810000000000001</v>
      </c>
      <c r="AP1018">
        <v>12.984999999999999</v>
      </c>
      <c r="AQ1018">
        <v>0.35699999999999998</v>
      </c>
      <c r="AR1018">
        <v>0</v>
      </c>
      <c r="AS1018">
        <v>27.800999999999998</v>
      </c>
      <c r="AT1018">
        <v>33.53</v>
      </c>
      <c r="AU1018">
        <v>0.315</v>
      </c>
      <c r="AV1018">
        <v>0.49</v>
      </c>
      <c r="AW1018">
        <v>0.52500000000000002</v>
      </c>
      <c r="AX1018">
        <v>0.105</v>
      </c>
      <c r="AY1018">
        <v>3.5000000000000003E-2</v>
      </c>
      <c r="AZ1018">
        <v>0</v>
      </c>
      <c r="BA1018">
        <v>246</v>
      </c>
      <c r="BB1018">
        <v>0</v>
      </c>
      <c r="BC1018" t="s">
        <v>67</v>
      </c>
      <c r="BD1018">
        <v>0</v>
      </c>
      <c r="BE1018" t="s">
        <v>68</v>
      </c>
      <c r="BF1018" t="s">
        <v>69</v>
      </c>
      <c r="BG1018">
        <v>1.1399999999999999</v>
      </c>
      <c r="BH1018">
        <v>0</v>
      </c>
      <c r="BI1018" s="1">
        <v>45824.389976354163</v>
      </c>
      <c r="BJ1018">
        <v>3.7</v>
      </c>
      <c r="BK1018">
        <v>0.9214</v>
      </c>
      <c r="BL1018" s="36">
        <f>HLOOKUP($A1018,차량별코스!$E$1:$AZ$20,_xlfn.XLOOKUP(탕데이터!$I1018,차량별코스!$D$2:$D$20,차량별코스!$A$2:$A$20),0)</f>
        <v>5</v>
      </c>
      <c r="BM1018">
        <f t="shared" si="223"/>
        <v>3635.7080000000005</v>
      </c>
      <c r="BN1018">
        <f t="shared" si="224"/>
        <v>264.76900000000001</v>
      </c>
      <c r="BO1018">
        <f>IF(COUNTIFS($BL$2:$BL1018,$BL1018,$O$2:$O1018,$O1018,$G$2:$G1018,$G1018)=1,_xlfn.MAXIFS($BO$2:$BO1017,$O$2:$O1017,$O1018,$G$2:$G1017,$G1018)+1,_xlfn.MAXIFS($BO$2:$BO1017,$O$2:$O1017,$O1018,$G$2:$G1017,$G1018))</f>
        <v>2</v>
      </c>
      <c r="BP1018">
        <f t="shared" si="225"/>
        <v>1721.1120000000001</v>
      </c>
      <c r="BQ1018">
        <f t="shared" si="226"/>
        <v>19.476000000000003</v>
      </c>
      <c r="BR1018">
        <f t="shared" si="227"/>
        <v>30.295999999999996</v>
      </c>
      <c r="BS1018">
        <f t="shared" si="228"/>
        <v>32.46</v>
      </c>
      <c r="BT1018">
        <f t="shared" si="229"/>
        <v>6.492</v>
      </c>
      <c r="BU1018">
        <f t="shared" si="230"/>
        <v>2.1640000000000001</v>
      </c>
      <c r="BV1018">
        <f t="shared" si="231"/>
        <v>0</v>
      </c>
      <c r="BW1018">
        <f t="shared" si="232"/>
        <v>1812.0000000000002</v>
      </c>
      <c r="BX1018">
        <f t="shared" si="233"/>
        <v>3489</v>
      </c>
      <c r="BY1018" t="str">
        <f t="shared" si="234"/>
        <v>직행2</v>
      </c>
      <c r="BZ1018">
        <f t="shared" si="235"/>
        <v>5</v>
      </c>
    </row>
    <row r="1019" spans="1:78" x14ac:dyDescent="0.3">
      <c r="A1019" s="32">
        <f t="shared" si="236"/>
        <v>45810</v>
      </c>
      <c r="B1019" s="1">
        <v>45810.5940162037</v>
      </c>
      <c r="C1019" t="s">
        <v>60</v>
      </c>
      <c r="D1019" t="s">
        <v>60</v>
      </c>
      <c r="E1019" t="s">
        <v>60</v>
      </c>
      <c r="F1019" t="s">
        <v>61</v>
      </c>
      <c r="G1019" t="s">
        <v>84</v>
      </c>
      <c r="H1019" t="s">
        <v>85</v>
      </c>
      <c r="I1019" t="s">
        <v>88</v>
      </c>
      <c r="J1019" t="s">
        <v>65</v>
      </c>
      <c r="K1019" t="s">
        <v>66</v>
      </c>
      <c r="L1019">
        <v>14</v>
      </c>
      <c r="M1019">
        <v>12</v>
      </c>
      <c r="N1019">
        <v>168</v>
      </c>
      <c r="O1019">
        <v>3489</v>
      </c>
      <c r="P1019" t="s">
        <v>257</v>
      </c>
      <c r="Q1019" s="1">
        <v>45786.607561608798</v>
      </c>
      <c r="R1019">
        <v>38.941000000000003</v>
      </c>
      <c r="S1019">
        <v>12.989000000000001</v>
      </c>
      <c r="T1019">
        <v>2.9980000000000002</v>
      </c>
      <c r="U1019">
        <v>4100</v>
      </c>
      <c r="V1019">
        <v>6</v>
      </c>
      <c r="W1019">
        <v>865</v>
      </c>
      <c r="X1019">
        <v>1224</v>
      </c>
      <c r="Y1019">
        <v>3</v>
      </c>
      <c r="Z1019">
        <v>28</v>
      </c>
      <c r="AA1019">
        <v>0</v>
      </c>
      <c r="AB1019">
        <v>0</v>
      </c>
      <c r="AC1019">
        <v>96</v>
      </c>
      <c r="AD1019">
        <v>34.19</v>
      </c>
      <c r="AE1019">
        <v>43.415148000000002</v>
      </c>
      <c r="AF1019">
        <v>95</v>
      </c>
      <c r="AG1019">
        <v>1.5</v>
      </c>
      <c r="AH1019">
        <v>1.9</v>
      </c>
      <c r="AI1019">
        <v>1.1000000000000001</v>
      </c>
      <c r="AJ1019">
        <v>0.4</v>
      </c>
      <c r="AK1019">
        <v>0</v>
      </c>
      <c r="AL1019">
        <v>0</v>
      </c>
      <c r="AM1019">
        <v>2.63</v>
      </c>
      <c r="AN1019">
        <v>42.52</v>
      </c>
      <c r="AO1019">
        <v>0.14599999999999999</v>
      </c>
      <c r="AP1019">
        <v>21.097999999999999</v>
      </c>
      <c r="AQ1019">
        <v>0.308</v>
      </c>
      <c r="AR1019">
        <v>7.7039999999999997</v>
      </c>
      <c r="AS1019">
        <v>71.903999999999996</v>
      </c>
      <c r="AT1019">
        <v>64.917000000000002</v>
      </c>
      <c r="AU1019">
        <v>1.0249999999999999</v>
      </c>
      <c r="AV1019">
        <v>1.298</v>
      </c>
      <c r="AW1019">
        <v>0.752</v>
      </c>
      <c r="AX1019">
        <v>0.27300000000000002</v>
      </c>
      <c r="AY1019">
        <v>0</v>
      </c>
      <c r="AZ1019">
        <v>0</v>
      </c>
      <c r="BA1019">
        <v>376</v>
      </c>
      <c r="BB1019">
        <v>0</v>
      </c>
      <c r="BC1019" t="s">
        <v>67</v>
      </c>
      <c r="BD1019">
        <v>0</v>
      </c>
      <c r="BE1019" t="s">
        <v>68</v>
      </c>
      <c r="BF1019" t="s">
        <v>69</v>
      </c>
      <c r="BG1019">
        <v>1.1399999999999999</v>
      </c>
      <c r="BH1019">
        <v>0</v>
      </c>
      <c r="BI1019" s="1">
        <v>45824.389976354163</v>
      </c>
      <c r="BJ1019">
        <v>3.7</v>
      </c>
      <c r="BK1019">
        <v>0.81030000000000002</v>
      </c>
      <c r="BL1019" s="36">
        <f>HLOOKUP($A1019,차량별코스!$E$1:$AZ$20,_xlfn.XLOOKUP(탕데이터!$I1019,차량별코스!$D$2:$D$20,차량별코스!$A$2:$A$20),0)</f>
        <v>5</v>
      </c>
      <c r="BM1019">
        <f t="shared" si="223"/>
        <v>3635.7080000000005</v>
      </c>
      <c r="BN1019">
        <f t="shared" si="224"/>
        <v>264.76900000000001</v>
      </c>
      <c r="BO1019">
        <f>IF(COUNTIFS($BL$2:$BL1019,$BL1019,$O$2:$O1019,$O1019,$G$2:$G1019,$G1019)=1,_xlfn.MAXIFS($BO$2:$BO1018,$O$2:$O1018,$O1019,$G$2:$G1018,$G1019)+1,_xlfn.MAXIFS($BO$2:$BO1018,$O$2:$O1018,$O1019,$G$2:$G1018,$G1019))</f>
        <v>2</v>
      </c>
      <c r="BP1019">
        <f t="shared" si="225"/>
        <v>3024</v>
      </c>
      <c r="BQ1019">
        <f t="shared" si="226"/>
        <v>61.5</v>
      </c>
      <c r="BR1019">
        <f t="shared" si="227"/>
        <v>77.899999999999991</v>
      </c>
      <c r="BS1019">
        <f t="shared" si="228"/>
        <v>45.1</v>
      </c>
      <c r="BT1019">
        <f t="shared" si="229"/>
        <v>16.399999999999999</v>
      </c>
      <c r="BU1019">
        <f t="shared" si="230"/>
        <v>0</v>
      </c>
      <c r="BV1019">
        <f t="shared" si="231"/>
        <v>0</v>
      </c>
      <c r="BW1019">
        <f t="shared" si="232"/>
        <v>3224.9</v>
      </c>
      <c r="BX1019">
        <f t="shared" si="233"/>
        <v>3489</v>
      </c>
      <c r="BY1019" t="str">
        <f t="shared" si="234"/>
        <v>직행2</v>
      </c>
      <c r="BZ1019">
        <f t="shared" si="235"/>
        <v>5</v>
      </c>
    </row>
    <row r="1020" spans="1:78" x14ac:dyDescent="0.3">
      <c r="A1020" s="32">
        <f t="shared" si="236"/>
        <v>45810</v>
      </c>
      <c r="B1020" s="1">
        <v>45810.728807870371</v>
      </c>
      <c r="C1020" t="s">
        <v>60</v>
      </c>
      <c r="D1020" t="s">
        <v>60</v>
      </c>
      <c r="E1020" t="s">
        <v>60</v>
      </c>
      <c r="F1020" t="s">
        <v>61</v>
      </c>
      <c r="G1020" t="s">
        <v>84</v>
      </c>
      <c r="H1020" t="s">
        <v>85</v>
      </c>
      <c r="I1020" t="s">
        <v>88</v>
      </c>
      <c r="J1020" t="s">
        <v>65</v>
      </c>
      <c r="K1020" t="s">
        <v>66</v>
      </c>
      <c r="L1020">
        <v>14</v>
      </c>
      <c r="M1020">
        <v>12</v>
      </c>
      <c r="N1020">
        <v>168</v>
      </c>
      <c r="O1020">
        <v>3489</v>
      </c>
      <c r="P1020" t="s">
        <v>257</v>
      </c>
      <c r="Q1020" s="1">
        <v>45786.607561608798</v>
      </c>
      <c r="R1020">
        <v>64.265000000000001</v>
      </c>
      <c r="S1020">
        <v>20.571000000000002</v>
      </c>
      <c r="T1020">
        <v>3.1240000000000001</v>
      </c>
      <c r="U1020">
        <v>7248</v>
      </c>
      <c r="V1020">
        <v>48</v>
      </c>
      <c r="W1020">
        <v>1955</v>
      </c>
      <c r="X1020">
        <v>2446</v>
      </c>
      <c r="Y1020">
        <v>2</v>
      </c>
      <c r="Z1020">
        <v>26</v>
      </c>
      <c r="AA1020">
        <v>0</v>
      </c>
      <c r="AB1020">
        <v>0</v>
      </c>
      <c r="AC1020">
        <v>105</v>
      </c>
      <c r="AD1020">
        <v>31.92</v>
      </c>
      <c r="AE1020">
        <v>44.10942</v>
      </c>
      <c r="AF1020">
        <v>52.6</v>
      </c>
      <c r="AG1020">
        <v>12.5</v>
      </c>
      <c r="AH1020">
        <v>19</v>
      </c>
      <c r="AI1020">
        <v>12.6</v>
      </c>
      <c r="AJ1020">
        <v>2.9</v>
      </c>
      <c r="AK1020">
        <v>0.4</v>
      </c>
      <c r="AL1020">
        <v>0</v>
      </c>
      <c r="AM1020">
        <v>2.74</v>
      </c>
      <c r="AN1020">
        <v>41.366</v>
      </c>
      <c r="AO1020">
        <v>0.66200000000000003</v>
      </c>
      <c r="AP1020">
        <v>26.972999999999999</v>
      </c>
      <c r="AQ1020">
        <v>0.373</v>
      </c>
      <c r="AR1020">
        <v>3.1120000000000001</v>
      </c>
      <c r="AS1020">
        <v>40.457000000000001</v>
      </c>
      <c r="AT1020">
        <v>63.12</v>
      </c>
      <c r="AU1020">
        <v>15</v>
      </c>
      <c r="AV1020">
        <v>22.8</v>
      </c>
      <c r="AW1020">
        <v>15.12</v>
      </c>
      <c r="AX1020">
        <v>3.48</v>
      </c>
      <c r="AY1020">
        <v>0.48</v>
      </c>
      <c r="AZ1020">
        <v>0</v>
      </c>
      <c r="BA1020">
        <v>628</v>
      </c>
      <c r="BB1020">
        <v>0</v>
      </c>
      <c r="BC1020" t="s">
        <v>67</v>
      </c>
      <c r="BD1020">
        <v>0</v>
      </c>
      <c r="BE1020" t="s">
        <v>68</v>
      </c>
      <c r="BF1020" t="s">
        <v>69</v>
      </c>
      <c r="BG1020">
        <v>1.1399999999999999</v>
      </c>
      <c r="BH1020">
        <v>0</v>
      </c>
      <c r="BI1020" s="1">
        <v>45824.389976354163</v>
      </c>
      <c r="BJ1020">
        <v>3.7</v>
      </c>
      <c r="BK1020">
        <v>0.84430000000000005</v>
      </c>
      <c r="BL1020" s="36">
        <f>HLOOKUP($A1020,차량별코스!$E$1:$AZ$20,_xlfn.XLOOKUP(탕데이터!$I1020,차량별코스!$D$2:$D$20,차량별코스!$A$2:$A$20),0)</f>
        <v>5</v>
      </c>
      <c r="BM1020">
        <f t="shared" si="223"/>
        <v>3635.7080000000005</v>
      </c>
      <c r="BN1020">
        <f t="shared" si="224"/>
        <v>264.76900000000001</v>
      </c>
      <c r="BO1020">
        <f>IF(COUNTIFS($BL$2:$BL1020,$BL1020,$O$2:$O1020,$O1020,$G$2:$G1020,$G1020)=1,_xlfn.MAXIFS($BO$2:$BO1019,$O$2:$O1019,$O1020,$G$2:$G1019,$G1020)+1,_xlfn.MAXIFS($BO$2:$BO1019,$O$2:$O1019,$O1020,$G$2:$G1019,$G1020))</f>
        <v>2</v>
      </c>
      <c r="BP1020">
        <f t="shared" si="225"/>
        <v>1809.4480000000003</v>
      </c>
      <c r="BQ1020">
        <f t="shared" si="226"/>
        <v>906</v>
      </c>
      <c r="BR1020">
        <f t="shared" si="227"/>
        <v>1377.1200000000001</v>
      </c>
      <c r="BS1020">
        <f t="shared" si="228"/>
        <v>913.24800000000005</v>
      </c>
      <c r="BT1020">
        <f t="shared" si="229"/>
        <v>210.19199999999998</v>
      </c>
      <c r="BU1020">
        <f t="shared" si="230"/>
        <v>28.992000000000001</v>
      </c>
      <c r="BV1020">
        <f t="shared" si="231"/>
        <v>0</v>
      </c>
      <c r="BW1020">
        <f t="shared" si="232"/>
        <v>5245.0000000000009</v>
      </c>
      <c r="BX1020">
        <f t="shared" si="233"/>
        <v>3489</v>
      </c>
      <c r="BY1020" t="str">
        <f t="shared" si="234"/>
        <v>직행2</v>
      </c>
      <c r="BZ1020">
        <f t="shared" si="235"/>
        <v>5</v>
      </c>
    </row>
    <row r="1021" spans="1:78" x14ac:dyDescent="0.3">
      <c r="A1021" s="32">
        <f t="shared" si="236"/>
        <v>45811</v>
      </c>
      <c r="B1021" s="1">
        <v>45811.277106481481</v>
      </c>
      <c r="C1021" t="s">
        <v>60</v>
      </c>
      <c r="D1021" t="s">
        <v>60</v>
      </c>
      <c r="E1021" t="s">
        <v>60</v>
      </c>
      <c r="F1021" t="s">
        <v>61</v>
      </c>
      <c r="G1021" t="s">
        <v>84</v>
      </c>
      <c r="H1021" t="s">
        <v>85</v>
      </c>
      <c r="I1021" t="s">
        <v>88</v>
      </c>
      <c r="J1021" t="s">
        <v>65</v>
      </c>
      <c r="K1021" t="s">
        <v>66</v>
      </c>
      <c r="L1021">
        <v>14</v>
      </c>
      <c r="M1021">
        <v>12</v>
      </c>
      <c r="N1021">
        <v>168</v>
      </c>
      <c r="O1021">
        <v>3489</v>
      </c>
      <c r="P1021" t="s">
        <v>257</v>
      </c>
      <c r="Q1021" s="1">
        <v>45786.607561608798</v>
      </c>
      <c r="R1021">
        <v>48.281999999999996</v>
      </c>
      <c r="S1021">
        <v>14.81</v>
      </c>
      <c r="T1021">
        <v>3.26</v>
      </c>
      <c r="U1021">
        <v>4558</v>
      </c>
      <c r="V1021">
        <v>92</v>
      </c>
      <c r="W1021">
        <v>761</v>
      </c>
      <c r="X1021">
        <v>1307</v>
      </c>
      <c r="Y1021">
        <v>2</v>
      </c>
      <c r="Z1021">
        <v>19</v>
      </c>
      <c r="AA1021">
        <v>0</v>
      </c>
      <c r="AB1021">
        <v>0</v>
      </c>
      <c r="AC1021">
        <v>92</v>
      </c>
      <c r="AD1021">
        <v>38.130000000000003</v>
      </c>
      <c r="AE1021">
        <v>46.913623000000001</v>
      </c>
      <c r="AF1021">
        <v>91.8</v>
      </c>
      <c r="AG1021">
        <v>1.8</v>
      </c>
      <c r="AH1021">
        <v>3.6</v>
      </c>
      <c r="AI1021">
        <v>2.6</v>
      </c>
      <c r="AJ1021">
        <v>0.2</v>
      </c>
      <c r="AK1021">
        <v>0</v>
      </c>
      <c r="AL1021">
        <v>0</v>
      </c>
      <c r="AM1021">
        <v>2.86</v>
      </c>
      <c r="AN1021">
        <v>42.209000000000003</v>
      </c>
      <c r="AO1021">
        <v>2.0179999999999998</v>
      </c>
      <c r="AP1021">
        <v>16.696000000000002</v>
      </c>
      <c r="AQ1021">
        <v>0.26900000000000002</v>
      </c>
      <c r="AR1021">
        <v>4.1420000000000003</v>
      </c>
      <c r="AS1021">
        <v>39.351999999999997</v>
      </c>
      <c r="AT1021">
        <v>68.849999999999994</v>
      </c>
      <c r="AU1021">
        <v>1.35</v>
      </c>
      <c r="AV1021">
        <v>2.7</v>
      </c>
      <c r="AW1021">
        <v>1.95</v>
      </c>
      <c r="AX1021">
        <v>0.15</v>
      </c>
      <c r="AY1021">
        <v>0</v>
      </c>
      <c r="AZ1021">
        <v>0</v>
      </c>
      <c r="BA1021">
        <v>472</v>
      </c>
      <c r="BB1021">
        <v>0</v>
      </c>
      <c r="BC1021" t="s">
        <v>67</v>
      </c>
      <c r="BD1021">
        <v>0</v>
      </c>
      <c r="BE1021" t="s">
        <v>68</v>
      </c>
      <c r="BF1021" t="s">
        <v>69</v>
      </c>
      <c r="BG1021">
        <v>1.1399999999999999</v>
      </c>
      <c r="BH1021">
        <v>0</v>
      </c>
      <c r="BI1021" s="1">
        <v>45824.389976354163</v>
      </c>
      <c r="BJ1021">
        <v>3.7</v>
      </c>
      <c r="BK1021">
        <v>0.88109999999999999</v>
      </c>
      <c r="BL1021" s="36">
        <f>HLOOKUP($A1021,차량별코스!$E$1:$AZ$20,_xlfn.XLOOKUP(탕데이터!$I1021,차량별코스!$D$2:$D$20,차량별코스!$A$2:$A$20),0)</f>
        <v>6</v>
      </c>
      <c r="BM1021">
        <f t="shared" si="223"/>
        <v>3635.7080000000005</v>
      </c>
      <c r="BN1021">
        <f t="shared" si="224"/>
        <v>346.63599999999997</v>
      </c>
      <c r="BO1021">
        <f>IF(COUNTIFS($BL$2:$BL1021,$BL1021,$O$2:$O1021,$O1021,$G$2:$G1021,$G1021)=1,_xlfn.MAXIFS($BO$2:$BO1020,$O$2:$O1020,$O1021,$G$2:$G1020,$G1021)+1,_xlfn.MAXIFS($BO$2:$BO1020,$O$2:$O1020,$O1021,$G$2:$G1020,$G1021))</f>
        <v>3</v>
      </c>
      <c r="BP1021">
        <f t="shared" si="225"/>
        <v>3331.2439999999997</v>
      </c>
      <c r="BQ1021">
        <f t="shared" si="226"/>
        <v>82.044000000000011</v>
      </c>
      <c r="BR1021">
        <f t="shared" si="227"/>
        <v>164.08800000000002</v>
      </c>
      <c r="BS1021">
        <f t="shared" si="228"/>
        <v>118.50800000000001</v>
      </c>
      <c r="BT1021">
        <f t="shared" si="229"/>
        <v>9.1159999999999997</v>
      </c>
      <c r="BU1021">
        <f t="shared" si="230"/>
        <v>0</v>
      </c>
      <c r="BV1021">
        <f t="shared" si="231"/>
        <v>0</v>
      </c>
      <c r="BW1021">
        <f t="shared" si="232"/>
        <v>3704.9999999999995</v>
      </c>
      <c r="BX1021">
        <f t="shared" si="233"/>
        <v>3489</v>
      </c>
      <c r="BY1021" t="str">
        <f t="shared" si="234"/>
        <v>직행2</v>
      </c>
      <c r="BZ1021">
        <f t="shared" si="235"/>
        <v>6</v>
      </c>
    </row>
    <row r="1022" spans="1:78" x14ac:dyDescent="0.3">
      <c r="A1022" s="32">
        <f t="shared" si="236"/>
        <v>45811</v>
      </c>
      <c r="B1022" s="1">
        <v>45811.334143518521</v>
      </c>
      <c r="C1022" t="s">
        <v>60</v>
      </c>
      <c r="D1022" t="s">
        <v>60</v>
      </c>
      <c r="E1022" t="s">
        <v>60</v>
      </c>
      <c r="F1022" t="s">
        <v>61</v>
      </c>
      <c r="G1022" t="s">
        <v>84</v>
      </c>
      <c r="H1022" t="s">
        <v>85</v>
      </c>
      <c r="I1022" t="s">
        <v>88</v>
      </c>
      <c r="J1022" t="s">
        <v>65</v>
      </c>
      <c r="K1022" t="s">
        <v>66</v>
      </c>
      <c r="L1022">
        <v>14</v>
      </c>
      <c r="M1022">
        <v>12</v>
      </c>
      <c r="N1022">
        <v>168</v>
      </c>
      <c r="O1022">
        <v>3489</v>
      </c>
      <c r="P1022" t="s">
        <v>257</v>
      </c>
      <c r="Q1022" s="1">
        <v>45786.607561608798</v>
      </c>
      <c r="R1022">
        <v>16.053000000000001</v>
      </c>
      <c r="S1022">
        <v>5.6109999999999998</v>
      </c>
      <c r="T1022">
        <v>2.8610000000000002</v>
      </c>
      <c r="U1022">
        <v>1644</v>
      </c>
      <c r="V1022">
        <v>9</v>
      </c>
      <c r="W1022">
        <v>334</v>
      </c>
      <c r="X1022">
        <v>468</v>
      </c>
      <c r="Y1022">
        <v>3</v>
      </c>
      <c r="Z1022">
        <v>7</v>
      </c>
      <c r="AA1022">
        <v>0</v>
      </c>
      <c r="AB1022">
        <v>0</v>
      </c>
      <c r="AC1022">
        <v>85</v>
      </c>
      <c r="AD1022">
        <v>35.15</v>
      </c>
      <c r="AE1022">
        <v>44.420278000000003</v>
      </c>
      <c r="AF1022">
        <v>97.6</v>
      </c>
      <c r="AG1022">
        <v>0.5</v>
      </c>
      <c r="AH1022">
        <v>0.7</v>
      </c>
      <c r="AI1022">
        <v>1.1000000000000001</v>
      </c>
      <c r="AJ1022">
        <v>0.1</v>
      </c>
      <c r="AK1022">
        <v>0</v>
      </c>
      <c r="AL1022">
        <v>0</v>
      </c>
      <c r="AM1022">
        <v>2.5099999999999998</v>
      </c>
      <c r="AN1022">
        <v>46.073</v>
      </c>
      <c r="AO1022">
        <v>0.54700000000000004</v>
      </c>
      <c r="AP1022">
        <v>20.315999999999999</v>
      </c>
      <c r="AQ1022">
        <v>0.249</v>
      </c>
      <c r="AR1022">
        <v>18.687999999999999</v>
      </c>
      <c r="AS1022">
        <v>43.606000000000002</v>
      </c>
      <c r="AT1022">
        <v>26.027000000000001</v>
      </c>
      <c r="AU1022">
        <v>0.13300000000000001</v>
      </c>
      <c r="AV1022">
        <v>0.187</v>
      </c>
      <c r="AW1022">
        <v>0.29299999999999998</v>
      </c>
      <c r="AX1022">
        <v>2.7E-2</v>
      </c>
      <c r="AY1022">
        <v>0</v>
      </c>
      <c r="AZ1022">
        <v>0</v>
      </c>
      <c r="BA1022">
        <v>150</v>
      </c>
      <c r="BB1022">
        <v>0</v>
      </c>
      <c r="BC1022" t="s">
        <v>67</v>
      </c>
      <c r="BD1022">
        <v>0</v>
      </c>
      <c r="BE1022" t="s">
        <v>68</v>
      </c>
      <c r="BF1022" t="s">
        <v>69</v>
      </c>
      <c r="BG1022">
        <v>1.1399999999999999</v>
      </c>
      <c r="BH1022">
        <v>0</v>
      </c>
      <c r="BI1022" s="1">
        <v>45824.389976354163</v>
      </c>
      <c r="BJ1022">
        <v>3.7</v>
      </c>
      <c r="BK1022">
        <v>0.7732</v>
      </c>
      <c r="BL1022" s="36">
        <f>HLOOKUP($A1022,차량별코스!$E$1:$AZ$20,_xlfn.XLOOKUP(탕데이터!$I1022,차량별코스!$D$2:$D$20,차량별코스!$A$2:$A$20),0)</f>
        <v>6</v>
      </c>
      <c r="BM1022">
        <f t="shared" si="223"/>
        <v>3635.7080000000005</v>
      </c>
      <c r="BN1022">
        <f t="shared" si="224"/>
        <v>346.63599999999997</v>
      </c>
      <c r="BO1022">
        <f>IF(COUNTIFS($BL$2:$BL1022,$BL1022,$O$2:$O1022,$O1022,$G$2:$G1022,$G1022)=1,_xlfn.MAXIFS($BO$2:$BO1021,$O$2:$O1021,$O1022,$G$2:$G1021,$G1022)+1,_xlfn.MAXIFS($BO$2:$BO1021,$O$2:$O1021,$O1022,$G$2:$G1021,$G1022))</f>
        <v>3</v>
      </c>
      <c r="BP1022">
        <f t="shared" si="225"/>
        <v>1261.5439999999999</v>
      </c>
      <c r="BQ1022">
        <f t="shared" si="226"/>
        <v>8.2200000000000006</v>
      </c>
      <c r="BR1022">
        <f t="shared" si="227"/>
        <v>11.507999999999999</v>
      </c>
      <c r="BS1022">
        <f t="shared" si="228"/>
        <v>18.084000000000003</v>
      </c>
      <c r="BT1022">
        <f t="shared" si="229"/>
        <v>1.6440000000000001</v>
      </c>
      <c r="BU1022">
        <f t="shared" si="230"/>
        <v>0</v>
      </c>
      <c r="BV1022">
        <f t="shared" si="231"/>
        <v>0</v>
      </c>
      <c r="BW1022">
        <f t="shared" si="232"/>
        <v>1301</v>
      </c>
      <c r="BX1022">
        <f t="shared" si="233"/>
        <v>3489</v>
      </c>
      <c r="BY1022" t="str">
        <f t="shared" si="234"/>
        <v>직행2</v>
      </c>
      <c r="BZ1022">
        <f t="shared" si="235"/>
        <v>6</v>
      </c>
    </row>
    <row r="1023" spans="1:78" x14ac:dyDescent="0.3">
      <c r="A1023" s="32">
        <f t="shared" si="236"/>
        <v>45811</v>
      </c>
      <c r="B1023" s="1">
        <v>45811.478414351855</v>
      </c>
      <c r="C1023" t="s">
        <v>60</v>
      </c>
      <c r="D1023" t="s">
        <v>60</v>
      </c>
      <c r="E1023" t="s">
        <v>60</v>
      </c>
      <c r="F1023" t="s">
        <v>61</v>
      </c>
      <c r="G1023" t="s">
        <v>84</v>
      </c>
      <c r="H1023" t="s">
        <v>85</v>
      </c>
      <c r="I1023" t="s">
        <v>88</v>
      </c>
      <c r="J1023" t="s">
        <v>65</v>
      </c>
      <c r="K1023" t="s">
        <v>66</v>
      </c>
      <c r="L1023">
        <v>14</v>
      </c>
      <c r="M1023">
        <v>12</v>
      </c>
      <c r="N1023">
        <v>168</v>
      </c>
      <c r="O1023">
        <v>3489</v>
      </c>
      <c r="P1023" t="s">
        <v>257</v>
      </c>
      <c r="Q1023" s="1">
        <v>45786.607561608798</v>
      </c>
      <c r="R1023">
        <v>98.372</v>
      </c>
      <c r="S1023">
        <v>32.317</v>
      </c>
      <c r="T1023">
        <v>3.044</v>
      </c>
      <c r="U1023">
        <v>8855</v>
      </c>
      <c r="V1023">
        <v>81</v>
      </c>
      <c r="W1023">
        <v>1626</v>
      </c>
      <c r="X1023">
        <v>2844</v>
      </c>
      <c r="Y1023">
        <v>4</v>
      </c>
      <c r="Z1023">
        <v>18</v>
      </c>
      <c r="AA1023">
        <v>0</v>
      </c>
      <c r="AB1023">
        <v>0</v>
      </c>
      <c r="AC1023">
        <v>105</v>
      </c>
      <c r="AD1023">
        <v>39.99</v>
      </c>
      <c r="AE1023">
        <v>49.543804999999999</v>
      </c>
      <c r="AF1023">
        <v>62.5</v>
      </c>
      <c r="AG1023">
        <v>7.1</v>
      </c>
      <c r="AH1023">
        <v>13.1</v>
      </c>
      <c r="AI1023">
        <v>14.5</v>
      </c>
      <c r="AJ1023">
        <v>2.7</v>
      </c>
      <c r="AK1023">
        <v>0.2</v>
      </c>
      <c r="AL1023">
        <v>0</v>
      </c>
      <c r="AM1023">
        <v>2.67</v>
      </c>
      <c r="AN1023">
        <v>48.746000000000002</v>
      </c>
      <c r="AO1023">
        <v>0.91500000000000004</v>
      </c>
      <c r="AP1023">
        <v>18.361999999999998</v>
      </c>
      <c r="AQ1023">
        <v>0.28499999999999998</v>
      </c>
      <c r="AR1023">
        <v>4.0659999999999998</v>
      </c>
      <c r="AS1023">
        <v>18.297999999999998</v>
      </c>
      <c r="AT1023">
        <v>91.667000000000002</v>
      </c>
      <c r="AU1023">
        <v>10.413</v>
      </c>
      <c r="AV1023">
        <v>19.213000000000001</v>
      </c>
      <c r="AW1023">
        <v>21.266999999999999</v>
      </c>
      <c r="AX1023">
        <v>3.96</v>
      </c>
      <c r="AY1023">
        <v>0.29299999999999998</v>
      </c>
      <c r="AZ1023">
        <v>0</v>
      </c>
      <c r="BA1023">
        <v>966</v>
      </c>
      <c r="BB1023">
        <v>0</v>
      </c>
      <c r="BC1023" t="s">
        <v>67</v>
      </c>
      <c r="BD1023">
        <v>0</v>
      </c>
      <c r="BE1023" t="s">
        <v>68</v>
      </c>
      <c r="BF1023" t="s">
        <v>69</v>
      </c>
      <c r="BG1023">
        <v>1.1399999999999999</v>
      </c>
      <c r="BH1023">
        <v>0</v>
      </c>
      <c r="BI1023" s="1">
        <v>45824.389976354163</v>
      </c>
      <c r="BJ1023">
        <v>3.7</v>
      </c>
      <c r="BK1023">
        <v>0.82269999999999999</v>
      </c>
      <c r="BL1023" s="36">
        <f>HLOOKUP($A1023,차량별코스!$E$1:$AZ$20,_xlfn.XLOOKUP(탕데이터!$I1023,차량별코스!$D$2:$D$20,차량별코스!$A$2:$A$20),0)</f>
        <v>6</v>
      </c>
      <c r="BM1023">
        <f t="shared" si="223"/>
        <v>3635.7080000000005</v>
      </c>
      <c r="BN1023">
        <f t="shared" si="224"/>
        <v>346.63599999999997</v>
      </c>
      <c r="BO1023">
        <f>IF(COUNTIFS($BL$2:$BL1023,$BL1023,$O$2:$O1023,$O1023,$G$2:$G1023,$G1023)=1,_xlfn.MAXIFS($BO$2:$BO1022,$O$2:$O1022,$O1023,$G$2:$G1022,$G1023)+1,_xlfn.MAXIFS($BO$2:$BO1022,$O$2:$O1022,$O1023,$G$2:$G1022,$G1023))</f>
        <v>3</v>
      </c>
      <c r="BP1023">
        <f t="shared" si="225"/>
        <v>3827.375</v>
      </c>
      <c r="BQ1023">
        <f t="shared" si="226"/>
        <v>628.70499999999993</v>
      </c>
      <c r="BR1023">
        <f t="shared" si="227"/>
        <v>1160.0050000000001</v>
      </c>
      <c r="BS1023">
        <f t="shared" si="228"/>
        <v>1283.9749999999999</v>
      </c>
      <c r="BT1023">
        <f t="shared" si="229"/>
        <v>239.08500000000004</v>
      </c>
      <c r="BU1023">
        <f t="shared" si="230"/>
        <v>17.71</v>
      </c>
      <c r="BV1023">
        <f t="shared" si="231"/>
        <v>0</v>
      </c>
      <c r="BW1023">
        <f t="shared" si="232"/>
        <v>7156.8549999999996</v>
      </c>
      <c r="BX1023">
        <f t="shared" si="233"/>
        <v>3489</v>
      </c>
      <c r="BY1023" t="str">
        <f t="shared" si="234"/>
        <v>직행2</v>
      </c>
      <c r="BZ1023">
        <f t="shared" si="235"/>
        <v>6</v>
      </c>
    </row>
    <row r="1024" spans="1:78" x14ac:dyDescent="0.3">
      <c r="A1024" s="32">
        <f t="shared" si="236"/>
        <v>45811</v>
      </c>
      <c r="B1024" s="1">
        <v>45811.684988425928</v>
      </c>
      <c r="C1024" t="s">
        <v>60</v>
      </c>
      <c r="D1024" t="s">
        <v>60</v>
      </c>
      <c r="E1024" t="s">
        <v>60</v>
      </c>
      <c r="F1024" t="s">
        <v>61</v>
      </c>
      <c r="G1024" t="s">
        <v>84</v>
      </c>
      <c r="H1024" t="s">
        <v>85</v>
      </c>
      <c r="I1024" t="s">
        <v>88</v>
      </c>
      <c r="J1024" t="s">
        <v>65</v>
      </c>
      <c r="K1024" t="s">
        <v>66</v>
      </c>
      <c r="L1024">
        <v>14</v>
      </c>
      <c r="M1024">
        <v>12</v>
      </c>
      <c r="N1024">
        <v>168</v>
      </c>
      <c r="O1024">
        <v>3489</v>
      </c>
      <c r="P1024" t="s">
        <v>257</v>
      </c>
      <c r="Q1024" s="1">
        <v>45786.607561608798</v>
      </c>
      <c r="R1024">
        <v>17.395</v>
      </c>
      <c r="S1024">
        <v>6.2039999999999997</v>
      </c>
      <c r="T1024">
        <v>2.8039999999999998</v>
      </c>
      <c r="U1024">
        <v>2637</v>
      </c>
      <c r="V1024">
        <v>549</v>
      </c>
      <c r="W1024">
        <v>791</v>
      </c>
      <c r="X1024">
        <v>488</v>
      </c>
      <c r="Y1024">
        <v>0</v>
      </c>
      <c r="Z1024">
        <v>4</v>
      </c>
      <c r="AA1024">
        <v>1</v>
      </c>
      <c r="AB1024">
        <v>210</v>
      </c>
      <c r="AC1024">
        <v>90</v>
      </c>
      <c r="AD1024">
        <v>23.75</v>
      </c>
      <c r="AE1024">
        <v>48.282159</v>
      </c>
      <c r="AF1024">
        <v>90.2</v>
      </c>
      <c r="AG1024">
        <v>1.9</v>
      </c>
      <c r="AH1024">
        <v>2.8</v>
      </c>
      <c r="AI1024">
        <v>4.7</v>
      </c>
      <c r="AJ1024">
        <v>0.4</v>
      </c>
      <c r="AK1024">
        <v>0</v>
      </c>
      <c r="AL1024">
        <v>0</v>
      </c>
      <c r="AM1024">
        <v>2.46</v>
      </c>
      <c r="AN1024">
        <v>51.960999999999999</v>
      </c>
      <c r="AO1024">
        <v>20.818999999999999</v>
      </c>
      <c r="AP1024">
        <v>29.995999999999999</v>
      </c>
      <c r="AQ1024">
        <v>0.23</v>
      </c>
      <c r="AR1024">
        <v>0</v>
      </c>
      <c r="AS1024">
        <v>22.995000000000001</v>
      </c>
      <c r="AT1024">
        <v>39.087000000000003</v>
      </c>
      <c r="AU1024">
        <v>0.82299999999999995</v>
      </c>
      <c r="AV1024">
        <v>1.2130000000000001</v>
      </c>
      <c r="AW1024">
        <v>2.0369999999999999</v>
      </c>
      <c r="AX1024">
        <v>0.17299999999999999</v>
      </c>
      <c r="AY1024">
        <v>0</v>
      </c>
      <c r="AZ1024">
        <v>0</v>
      </c>
      <c r="BA1024">
        <v>174</v>
      </c>
      <c r="BB1024">
        <v>0</v>
      </c>
      <c r="BC1024" t="s">
        <v>67</v>
      </c>
      <c r="BD1024">
        <v>0</v>
      </c>
      <c r="BE1024" t="s">
        <v>68</v>
      </c>
      <c r="BF1024" t="s">
        <v>69</v>
      </c>
      <c r="BG1024">
        <v>1.1399999999999999</v>
      </c>
      <c r="BH1024">
        <v>0</v>
      </c>
      <c r="BI1024" s="1">
        <v>45824.389976354163</v>
      </c>
      <c r="BJ1024">
        <v>3.7</v>
      </c>
      <c r="BK1024">
        <v>0.75780000000000003</v>
      </c>
      <c r="BL1024" s="36">
        <f>HLOOKUP($A1024,차량별코스!$E$1:$AZ$20,_xlfn.XLOOKUP(탕데이터!$I1024,차량별코스!$D$2:$D$20,차량별코스!$A$2:$A$20),0)</f>
        <v>6</v>
      </c>
      <c r="BM1024">
        <f t="shared" si="223"/>
        <v>3635.7080000000005</v>
      </c>
      <c r="BN1024">
        <f t="shared" si="224"/>
        <v>346.63599999999997</v>
      </c>
      <c r="BO1024">
        <f>IF(COUNTIFS($BL$2:$BL1024,$BL1024,$O$2:$O1024,$O1024,$G$2:$G1024,$G1024)=1,_xlfn.MAXIFS($BO$2:$BO1023,$O$2:$O1023,$O1024,$G$2:$G1023,$G1024)+1,_xlfn.MAXIFS($BO$2:$BO1023,$O$2:$O1023,$O1024,$G$2:$G1023,$G1024))</f>
        <v>3</v>
      </c>
      <c r="BP1024">
        <f t="shared" si="225"/>
        <v>1038.5740000000001</v>
      </c>
      <c r="BQ1024">
        <f t="shared" si="226"/>
        <v>50.103000000000002</v>
      </c>
      <c r="BR1024">
        <f t="shared" si="227"/>
        <v>73.835999999999999</v>
      </c>
      <c r="BS1024">
        <f t="shared" si="228"/>
        <v>123.93900000000001</v>
      </c>
      <c r="BT1024">
        <f t="shared" si="229"/>
        <v>10.548</v>
      </c>
      <c r="BU1024">
        <f t="shared" si="230"/>
        <v>0</v>
      </c>
      <c r="BV1024">
        <f t="shared" si="231"/>
        <v>0</v>
      </c>
      <c r="BW1024">
        <f t="shared" si="232"/>
        <v>1297.0000000000002</v>
      </c>
      <c r="BX1024">
        <f t="shared" si="233"/>
        <v>3489</v>
      </c>
      <c r="BY1024" t="str">
        <f t="shared" si="234"/>
        <v>직행2</v>
      </c>
      <c r="BZ1024">
        <f t="shared" si="235"/>
        <v>6</v>
      </c>
    </row>
    <row r="1025" spans="1:78" x14ac:dyDescent="0.3">
      <c r="A1025" s="32">
        <f t="shared" si="236"/>
        <v>45811</v>
      </c>
      <c r="B1025" s="1">
        <v>45811.720879629633</v>
      </c>
      <c r="C1025" t="s">
        <v>60</v>
      </c>
      <c r="D1025" t="s">
        <v>60</v>
      </c>
      <c r="E1025" t="s">
        <v>60</v>
      </c>
      <c r="F1025" t="s">
        <v>61</v>
      </c>
      <c r="G1025" t="s">
        <v>84</v>
      </c>
      <c r="H1025" t="s">
        <v>85</v>
      </c>
      <c r="I1025" t="s">
        <v>88</v>
      </c>
      <c r="J1025" t="s">
        <v>65</v>
      </c>
      <c r="K1025" t="s">
        <v>66</v>
      </c>
      <c r="L1025">
        <v>14</v>
      </c>
      <c r="M1025">
        <v>12</v>
      </c>
      <c r="N1025">
        <v>168</v>
      </c>
      <c r="O1025">
        <v>3489</v>
      </c>
      <c r="P1025" t="s">
        <v>257</v>
      </c>
      <c r="Q1025" s="1">
        <v>45786.607561608798</v>
      </c>
      <c r="R1025">
        <v>60.381999999999998</v>
      </c>
      <c r="S1025">
        <v>17.481999999999999</v>
      </c>
      <c r="T1025">
        <v>3.4540000000000002</v>
      </c>
      <c r="U1025">
        <v>5971</v>
      </c>
      <c r="V1025">
        <v>114</v>
      </c>
      <c r="W1025">
        <v>950</v>
      </c>
      <c r="X1025">
        <v>1461</v>
      </c>
      <c r="Y1025">
        <v>2</v>
      </c>
      <c r="Z1025">
        <v>7</v>
      </c>
      <c r="AA1025">
        <v>0</v>
      </c>
      <c r="AB1025">
        <v>0</v>
      </c>
      <c r="AC1025">
        <v>105</v>
      </c>
      <c r="AD1025">
        <v>36.409999999999997</v>
      </c>
      <c r="AE1025">
        <v>44.298954000000002</v>
      </c>
      <c r="AF1025">
        <v>92.7</v>
      </c>
      <c r="AG1025">
        <v>2.2999999999999998</v>
      </c>
      <c r="AH1025">
        <v>3.3</v>
      </c>
      <c r="AI1025">
        <v>1</v>
      </c>
      <c r="AJ1025">
        <v>0.5</v>
      </c>
      <c r="AK1025">
        <v>0.1</v>
      </c>
      <c r="AL1025">
        <v>0</v>
      </c>
      <c r="AM1025">
        <v>3.03</v>
      </c>
      <c r="AN1025">
        <v>36.805999999999997</v>
      </c>
      <c r="AO1025">
        <v>1.909</v>
      </c>
      <c r="AP1025">
        <v>15.91</v>
      </c>
      <c r="AQ1025">
        <v>0.23200000000000001</v>
      </c>
      <c r="AR1025">
        <v>3.3119999999999998</v>
      </c>
      <c r="AS1025">
        <v>11.593</v>
      </c>
      <c r="AT1025">
        <v>91.155000000000001</v>
      </c>
      <c r="AU1025">
        <v>2.262</v>
      </c>
      <c r="AV1025">
        <v>3.2450000000000001</v>
      </c>
      <c r="AW1025">
        <v>0.98299999999999998</v>
      </c>
      <c r="AX1025">
        <v>0.49199999999999999</v>
      </c>
      <c r="AY1025">
        <v>9.8000000000000004E-2</v>
      </c>
      <c r="AZ1025">
        <v>0</v>
      </c>
      <c r="BA1025">
        <v>595</v>
      </c>
      <c r="BB1025">
        <v>0</v>
      </c>
      <c r="BC1025" t="s">
        <v>67</v>
      </c>
      <c r="BD1025">
        <v>0</v>
      </c>
      <c r="BE1025" t="s">
        <v>68</v>
      </c>
      <c r="BF1025" t="s">
        <v>69</v>
      </c>
      <c r="BG1025">
        <v>1.1399999999999999</v>
      </c>
      <c r="BH1025">
        <v>0</v>
      </c>
      <c r="BI1025" s="1">
        <v>45824.389976354163</v>
      </c>
      <c r="BJ1025">
        <v>3.7</v>
      </c>
      <c r="BK1025">
        <v>0.9335</v>
      </c>
      <c r="BL1025" s="36">
        <f>HLOOKUP($A1025,차량별코스!$E$1:$AZ$20,_xlfn.XLOOKUP(탕데이터!$I1025,차량별코스!$D$2:$D$20,차량별코스!$A$2:$A$20),0)</f>
        <v>6</v>
      </c>
      <c r="BM1025">
        <f t="shared" si="223"/>
        <v>3635.7080000000005</v>
      </c>
      <c r="BN1025">
        <f t="shared" si="224"/>
        <v>346.63599999999997</v>
      </c>
      <c r="BO1025">
        <f>IF(COUNTIFS($BL$2:$BL1025,$BL1025,$O$2:$O1025,$O1025,$G$2:$G1025,$G1025)=1,_xlfn.MAXIFS($BO$2:$BO1024,$O$2:$O1024,$O1025,$G$2:$G1024,$G1025)+1,_xlfn.MAXIFS($BO$2:$BO1024,$O$2:$O1024,$O1025,$G$2:$G1024,$G1025))</f>
        <v>3</v>
      </c>
      <c r="BP1025">
        <f t="shared" si="225"/>
        <v>4471.1170000000002</v>
      </c>
      <c r="BQ1025">
        <f t="shared" si="226"/>
        <v>137.333</v>
      </c>
      <c r="BR1025">
        <f t="shared" si="227"/>
        <v>197.04300000000001</v>
      </c>
      <c r="BS1025">
        <f t="shared" si="228"/>
        <v>59.71</v>
      </c>
      <c r="BT1025">
        <f t="shared" si="229"/>
        <v>29.855</v>
      </c>
      <c r="BU1025">
        <f t="shared" si="230"/>
        <v>5.9710000000000001</v>
      </c>
      <c r="BV1025">
        <f t="shared" si="231"/>
        <v>0</v>
      </c>
      <c r="BW1025">
        <f t="shared" si="232"/>
        <v>4901.0289999999986</v>
      </c>
      <c r="BX1025">
        <f t="shared" si="233"/>
        <v>3489</v>
      </c>
      <c r="BY1025" t="str">
        <f t="shared" si="234"/>
        <v>직행2</v>
      </c>
      <c r="BZ1025">
        <f t="shared" si="235"/>
        <v>6</v>
      </c>
    </row>
    <row r="1026" spans="1:78" x14ac:dyDescent="0.3">
      <c r="A1026" s="32">
        <f t="shared" si="236"/>
        <v>45811</v>
      </c>
      <c r="B1026" s="1">
        <v>45811.791585648149</v>
      </c>
      <c r="C1026" t="s">
        <v>60</v>
      </c>
      <c r="D1026" t="s">
        <v>60</v>
      </c>
      <c r="E1026" t="s">
        <v>60</v>
      </c>
      <c r="F1026" t="s">
        <v>61</v>
      </c>
      <c r="G1026" t="s">
        <v>84</v>
      </c>
      <c r="H1026" t="s">
        <v>85</v>
      </c>
      <c r="I1026" t="s">
        <v>88</v>
      </c>
      <c r="J1026" t="s">
        <v>65</v>
      </c>
      <c r="K1026" t="s">
        <v>66</v>
      </c>
      <c r="L1026">
        <v>14</v>
      </c>
      <c r="M1026">
        <v>12</v>
      </c>
      <c r="N1026">
        <v>168</v>
      </c>
      <c r="O1026">
        <v>3489</v>
      </c>
      <c r="P1026" t="s">
        <v>257</v>
      </c>
      <c r="Q1026" s="1">
        <v>45786.607561608798</v>
      </c>
      <c r="R1026">
        <v>40.268999999999998</v>
      </c>
      <c r="S1026">
        <v>9.0109999999999992</v>
      </c>
      <c r="T1026">
        <v>4.4690000000000003</v>
      </c>
      <c r="U1026">
        <v>3823</v>
      </c>
      <c r="V1026">
        <v>8</v>
      </c>
      <c r="W1026">
        <v>631</v>
      </c>
      <c r="X1026">
        <v>956</v>
      </c>
      <c r="Y1026">
        <v>0</v>
      </c>
      <c r="Z1026">
        <v>3</v>
      </c>
      <c r="AA1026">
        <v>0</v>
      </c>
      <c r="AB1026">
        <v>0</v>
      </c>
      <c r="AC1026">
        <v>89</v>
      </c>
      <c r="AD1026">
        <v>37.92</v>
      </c>
      <c r="AE1026">
        <v>45.530247000000003</v>
      </c>
      <c r="AF1026">
        <v>75.900000000000006</v>
      </c>
      <c r="AG1026">
        <v>7.3</v>
      </c>
      <c r="AH1026">
        <v>9.6999999999999993</v>
      </c>
      <c r="AI1026">
        <v>6.7</v>
      </c>
      <c r="AJ1026">
        <v>0.5</v>
      </c>
      <c r="AK1026">
        <v>0</v>
      </c>
      <c r="AL1026">
        <v>0</v>
      </c>
      <c r="AM1026">
        <v>3.92</v>
      </c>
      <c r="AN1026">
        <v>27.82</v>
      </c>
      <c r="AO1026">
        <v>0.20899999999999999</v>
      </c>
      <c r="AP1026">
        <v>16.504999999999999</v>
      </c>
      <c r="AQ1026">
        <v>0.223</v>
      </c>
      <c r="AR1026">
        <v>0</v>
      </c>
      <c r="AS1026">
        <v>7.45</v>
      </c>
      <c r="AT1026">
        <v>48.07</v>
      </c>
      <c r="AU1026">
        <v>4.6230000000000002</v>
      </c>
      <c r="AV1026">
        <v>6.1429999999999998</v>
      </c>
      <c r="AW1026">
        <v>4.2430000000000003</v>
      </c>
      <c r="AX1026">
        <v>0.317</v>
      </c>
      <c r="AY1026">
        <v>0</v>
      </c>
      <c r="AZ1026">
        <v>0</v>
      </c>
      <c r="BA1026">
        <v>395</v>
      </c>
      <c r="BB1026">
        <v>0</v>
      </c>
      <c r="BC1026" t="s">
        <v>67</v>
      </c>
      <c r="BD1026">
        <v>0</v>
      </c>
      <c r="BE1026" t="s">
        <v>68</v>
      </c>
      <c r="BF1026" t="s">
        <v>69</v>
      </c>
      <c r="BG1026">
        <v>1.1399999999999999</v>
      </c>
      <c r="BH1026">
        <v>0</v>
      </c>
      <c r="BI1026" s="1">
        <v>45824.389976354163</v>
      </c>
      <c r="BJ1026">
        <v>3.7</v>
      </c>
      <c r="BK1026">
        <v>1.2078</v>
      </c>
      <c r="BL1026" s="36">
        <f>HLOOKUP($A1026,차량별코스!$E$1:$AZ$20,_xlfn.XLOOKUP(탕데이터!$I1026,차량별코스!$D$2:$D$20,차량별코스!$A$2:$A$20),0)</f>
        <v>6</v>
      </c>
      <c r="BM1026">
        <f t="shared" si="223"/>
        <v>3635.7080000000005</v>
      </c>
      <c r="BN1026">
        <f t="shared" si="224"/>
        <v>346.63599999999997</v>
      </c>
      <c r="BO1026">
        <f>IF(COUNTIFS($BL$2:$BL1026,$BL1026,$O$2:$O1026,$O1026,$G$2:$G1026,$G1026)=1,_xlfn.MAXIFS($BO$2:$BO1025,$O$2:$O1025,$O1026,$G$2:$G1025,$G1026)+1,_xlfn.MAXIFS($BO$2:$BO1025,$O$2:$O1025,$O1026,$G$2:$G1025,$G1026))</f>
        <v>3</v>
      </c>
      <c r="BP1026">
        <f t="shared" si="225"/>
        <v>2262.6570000000002</v>
      </c>
      <c r="BQ1026">
        <f t="shared" si="226"/>
        <v>279.07900000000001</v>
      </c>
      <c r="BR1026">
        <f t="shared" si="227"/>
        <v>370.83099999999996</v>
      </c>
      <c r="BS1026">
        <f t="shared" si="228"/>
        <v>256.14100000000002</v>
      </c>
      <c r="BT1026">
        <f t="shared" si="229"/>
        <v>19.115000000000002</v>
      </c>
      <c r="BU1026">
        <f t="shared" si="230"/>
        <v>0</v>
      </c>
      <c r="BV1026">
        <f t="shared" si="231"/>
        <v>0</v>
      </c>
      <c r="BW1026">
        <f t="shared" si="232"/>
        <v>3187.8230000000003</v>
      </c>
      <c r="BX1026">
        <f t="shared" si="233"/>
        <v>3489</v>
      </c>
      <c r="BY1026" t="str">
        <f t="shared" si="234"/>
        <v>직행2</v>
      </c>
      <c r="BZ1026">
        <f t="shared" si="235"/>
        <v>6</v>
      </c>
    </row>
    <row r="1027" spans="1:78" x14ac:dyDescent="0.3">
      <c r="A1027" s="32">
        <f t="shared" si="236"/>
        <v>45811</v>
      </c>
      <c r="B1027" s="1">
        <v>45811.882222222222</v>
      </c>
      <c r="C1027" t="s">
        <v>60</v>
      </c>
      <c r="D1027" t="s">
        <v>60</v>
      </c>
      <c r="E1027" t="s">
        <v>60</v>
      </c>
      <c r="F1027" t="s">
        <v>61</v>
      </c>
      <c r="G1027" t="s">
        <v>84</v>
      </c>
      <c r="H1027" t="s">
        <v>85</v>
      </c>
      <c r="I1027" t="s">
        <v>88</v>
      </c>
      <c r="J1027" t="s">
        <v>65</v>
      </c>
      <c r="K1027" t="s">
        <v>66</v>
      </c>
      <c r="L1027">
        <v>14</v>
      </c>
      <c r="M1027">
        <v>12</v>
      </c>
      <c r="N1027">
        <v>168</v>
      </c>
      <c r="O1027">
        <v>3489</v>
      </c>
      <c r="P1027" t="s">
        <v>257</v>
      </c>
      <c r="Q1027" s="1">
        <v>45786.607561608798</v>
      </c>
      <c r="R1027">
        <v>65.882999999999996</v>
      </c>
      <c r="S1027">
        <v>21.088999999999999</v>
      </c>
      <c r="T1027">
        <v>3.1240000000000001</v>
      </c>
      <c r="U1027">
        <v>6832</v>
      </c>
      <c r="V1027">
        <v>31</v>
      </c>
      <c r="W1027">
        <v>1577</v>
      </c>
      <c r="X1027">
        <v>2169</v>
      </c>
      <c r="Y1027">
        <v>4</v>
      </c>
      <c r="Z1027">
        <v>26</v>
      </c>
      <c r="AA1027">
        <v>0</v>
      </c>
      <c r="AB1027">
        <v>0</v>
      </c>
      <c r="AC1027">
        <v>101</v>
      </c>
      <c r="AD1027">
        <v>34.72</v>
      </c>
      <c r="AE1027">
        <v>45.401764</v>
      </c>
      <c r="AF1027">
        <v>77.2</v>
      </c>
      <c r="AG1027">
        <v>6.4</v>
      </c>
      <c r="AH1027">
        <v>10.199999999999999</v>
      </c>
      <c r="AI1027">
        <v>4.9000000000000004</v>
      </c>
      <c r="AJ1027">
        <v>1.3</v>
      </c>
      <c r="AK1027">
        <v>0</v>
      </c>
      <c r="AL1027">
        <v>0</v>
      </c>
      <c r="AM1027">
        <v>2.74</v>
      </c>
      <c r="AN1027">
        <v>42.697000000000003</v>
      </c>
      <c r="AO1027">
        <v>0.45400000000000001</v>
      </c>
      <c r="AP1027">
        <v>23.082999999999998</v>
      </c>
      <c r="AQ1027">
        <v>0.31900000000000001</v>
      </c>
      <c r="AR1027">
        <v>6.0709999999999997</v>
      </c>
      <c r="AS1027">
        <v>39.463999999999999</v>
      </c>
      <c r="AT1027">
        <v>87.492999999999995</v>
      </c>
      <c r="AU1027">
        <v>7.2530000000000001</v>
      </c>
      <c r="AV1027">
        <v>11.56</v>
      </c>
      <c r="AW1027">
        <v>5.5529999999999999</v>
      </c>
      <c r="AX1027">
        <v>1.4730000000000001</v>
      </c>
      <c r="AY1027">
        <v>0</v>
      </c>
      <c r="AZ1027">
        <v>0</v>
      </c>
      <c r="BA1027">
        <v>654</v>
      </c>
      <c r="BB1027">
        <v>0</v>
      </c>
      <c r="BC1027" t="s">
        <v>67</v>
      </c>
      <c r="BD1027">
        <v>0</v>
      </c>
      <c r="BE1027" t="s">
        <v>68</v>
      </c>
      <c r="BF1027" t="s">
        <v>69</v>
      </c>
      <c r="BG1027">
        <v>1.1399999999999999</v>
      </c>
      <c r="BH1027">
        <v>0</v>
      </c>
      <c r="BI1027" s="1">
        <v>45824.389976354163</v>
      </c>
      <c r="BJ1027">
        <v>3.7</v>
      </c>
      <c r="BK1027">
        <v>0.84430000000000005</v>
      </c>
      <c r="BL1027" s="36">
        <f>HLOOKUP($A1027,차량별코스!$E$1:$AZ$20,_xlfn.XLOOKUP(탕데이터!$I1027,차량별코스!$D$2:$D$20,차량별코스!$A$2:$A$20),0)</f>
        <v>6</v>
      </c>
      <c r="BM1027">
        <f t="shared" ref="BM1027:BM1090" si="237">SUMIFS(R:R,I:I,I1027,O:O,O1027)</f>
        <v>3635.7080000000005</v>
      </c>
      <c r="BN1027">
        <f t="shared" ref="BN1027:BN1090" si="238">SUMIFS(R:R,O:O,O1027,BL:BL,BL1027,G:G,G1027)</f>
        <v>346.63599999999997</v>
      </c>
      <c r="BO1027">
        <f>IF(COUNTIFS($BL$2:$BL1027,$BL1027,$O$2:$O1027,$O1027,$G$2:$G1027,$G1027)=1,_xlfn.MAXIFS($BO$2:$BO1026,$O$2:$O1026,$O1027,$G$2:$G1026,$G1027)+1,_xlfn.MAXIFS($BO$2:$BO1026,$O$2:$O1026,$O1027,$G$2:$G1026,$G1027))</f>
        <v>3</v>
      </c>
      <c r="BP1027">
        <f t="shared" ref="BP1027:BP1090" si="239">$U1027*AF1027%-V1027-W1027</f>
        <v>3666.3040000000001</v>
      </c>
      <c r="BQ1027">
        <f t="shared" ref="BQ1027:BQ1090" si="240">$U1027*AG1027%</f>
        <v>437.24799999999999</v>
      </c>
      <c r="BR1027">
        <f t="shared" ref="BR1027:BR1090" si="241">$U1027*AH1027%</f>
        <v>696.86399999999992</v>
      </c>
      <c r="BS1027">
        <f t="shared" ref="BS1027:BS1090" si="242">$U1027*AI1027%</f>
        <v>334.76800000000003</v>
      </c>
      <c r="BT1027">
        <f t="shared" ref="BT1027:BT1090" si="243">$U1027*AJ1027%</f>
        <v>88.816000000000003</v>
      </c>
      <c r="BU1027">
        <f t="shared" ref="BU1027:BU1090" si="244">$U1027*AK1027%</f>
        <v>0</v>
      </c>
      <c r="BV1027">
        <f t="shared" ref="BV1027:BV1090" si="245">$U1027*AL1027%</f>
        <v>0</v>
      </c>
      <c r="BW1027">
        <f t="shared" ref="BW1027:BW1090" si="246">SUM(BP1027:BV1027)</f>
        <v>5223.9999999999991</v>
      </c>
      <c r="BX1027">
        <f t="shared" ref="BX1027:BX1090" si="247">O1027</f>
        <v>3489</v>
      </c>
      <c r="BY1027" t="str">
        <f t="shared" ref="BY1027:BY1090" si="248">G1027</f>
        <v>직행2</v>
      </c>
      <c r="BZ1027">
        <f t="shared" ref="BZ1027:BZ1090" si="249">BL1027</f>
        <v>6</v>
      </c>
    </row>
    <row r="1028" spans="1:78" x14ac:dyDescent="0.3">
      <c r="A1028" s="32">
        <f t="shared" si="236"/>
        <v>45812</v>
      </c>
      <c r="B1028" s="1">
        <v>45812.31925925926</v>
      </c>
      <c r="C1028" t="s">
        <v>60</v>
      </c>
      <c r="D1028" t="s">
        <v>60</v>
      </c>
      <c r="E1028" t="s">
        <v>60</v>
      </c>
      <c r="F1028" t="s">
        <v>61</v>
      </c>
      <c r="G1028" t="s">
        <v>84</v>
      </c>
      <c r="H1028" t="s">
        <v>85</v>
      </c>
      <c r="I1028" t="s">
        <v>88</v>
      </c>
      <c r="J1028" t="s">
        <v>65</v>
      </c>
      <c r="K1028" t="s">
        <v>66</v>
      </c>
      <c r="L1028">
        <v>14</v>
      </c>
      <c r="M1028">
        <v>12</v>
      </c>
      <c r="N1028">
        <v>168</v>
      </c>
      <c r="O1028">
        <v>3489</v>
      </c>
      <c r="P1028" t="s">
        <v>257</v>
      </c>
      <c r="Q1028" s="1">
        <v>45786.607561608798</v>
      </c>
      <c r="R1028">
        <v>58.863</v>
      </c>
      <c r="S1028">
        <v>20.172000000000001</v>
      </c>
      <c r="T1028">
        <v>2.9180000000000001</v>
      </c>
      <c r="U1028">
        <v>6055</v>
      </c>
      <c r="V1028">
        <v>17</v>
      </c>
      <c r="W1028">
        <v>1472</v>
      </c>
      <c r="X1028">
        <v>1598</v>
      </c>
      <c r="Y1028">
        <v>5</v>
      </c>
      <c r="Z1028">
        <v>20</v>
      </c>
      <c r="AA1028">
        <v>0</v>
      </c>
      <c r="AB1028">
        <v>0</v>
      </c>
      <c r="AC1028">
        <v>103</v>
      </c>
      <c r="AD1028">
        <v>35</v>
      </c>
      <c r="AE1028">
        <v>46.409699000000003</v>
      </c>
      <c r="AF1028">
        <v>82.3</v>
      </c>
      <c r="AG1028">
        <v>5.4</v>
      </c>
      <c r="AH1028">
        <v>4.8</v>
      </c>
      <c r="AI1028">
        <v>5.5</v>
      </c>
      <c r="AJ1028">
        <v>2</v>
      </c>
      <c r="AK1028">
        <v>0.1</v>
      </c>
      <c r="AL1028">
        <v>0</v>
      </c>
      <c r="AM1028">
        <v>2.56</v>
      </c>
      <c r="AN1028">
        <v>47.37</v>
      </c>
      <c r="AO1028">
        <v>0.28100000000000003</v>
      </c>
      <c r="AP1028">
        <v>24.31</v>
      </c>
      <c r="AQ1028">
        <v>0.255</v>
      </c>
      <c r="AR1028">
        <v>8.4939999999999998</v>
      </c>
      <c r="AS1028">
        <v>33.976999999999997</v>
      </c>
      <c r="AT1028">
        <v>82.3</v>
      </c>
      <c r="AU1028">
        <v>5.4</v>
      </c>
      <c r="AV1028">
        <v>4.8</v>
      </c>
      <c r="AW1028">
        <v>5.5</v>
      </c>
      <c r="AX1028">
        <v>2</v>
      </c>
      <c r="AY1028">
        <v>0.1</v>
      </c>
      <c r="AZ1028">
        <v>0</v>
      </c>
      <c r="BA1028">
        <v>582</v>
      </c>
      <c r="BB1028">
        <v>0</v>
      </c>
      <c r="BC1028" t="s">
        <v>67</v>
      </c>
      <c r="BD1028">
        <v>0</v>
      </c>
      <c r="BE1028" t="s">
        <v>68</v>
      </c>
      <c r="BF1028" t="s">
        <v>69</v>
      </c>
      <c r="BG1028">
        <v>1.1399999999999999</v>
      </c>
      <c r="BH1028">
        <v>0</v>
      </c>
      <c r="BI1028" s="1">
        <v>45824.389976354163</v>
      </c>
      <c r="BJ1028">
        <v>3.7</v>
      </c>
      <c r="BK1028">
        <v>0.78869999999999996</v>
      </c>
      <c r="BL1028" s="36">
        <f>HLOOKUP($A1028,차량별코스!$E$1:$AZ$20,_xlfn.XLOOKUP(탕데이터!$I1028,차량별코스!$D$2:$D$20,차량별코스!$A$2:$A$20),0)</f>
        <v>7</v>
      </c>
      <c r="BM1028">
        <f t="shared" si="237"/>
        <v>3635.7080000000005</v>
      </c>
      <c r="BN1028">
        <f t="shared" si="238"/>
        <v>334.012</v>
      </c>
      <c r="BO1028">
        <f>IF(COUNTIFS($BL$2:$BL1028,$BL1028,$O$2:$O1028,$O1028,$G$2:$G1028,$G1028)=1,_xlfn.MAXIFS($BO$2:$BO1027,$O$2:$O1027,$O1028,$G$2:$G1027,$G1028)+1,_xlfn.MAXIFS($BO$2:$BO1027,$O$2:$O1027,$O1028,$G$2:$G1027,$G1028))</f>
        <v>4</v>
      </c>
      <c r="BP1028">
        <f t="shared" si="239"/>
        <v>3494.2649999999994</v>
      </c>
      <c r="BQ1028">
        <f t="shared" si="240"/>
        <v>326.97000000000003</v>
      </c>
      <c r="BR1028">
        <f t="shared" si="241"/>
        <v>290.64</v>
      </c>
      <c r="BS1028">
        <f t="shared" si="242"/>
        <v>333.02499999999998</v>
      </c>
      <c r="BT1028">
        <f t="shared" si="243"/>
        <v>121.10000000000001</v>
      </c>
      <c r="BU1028">
        <f t="shared" si="244"/>
        <v>6.0549999999999997</v>
      </c>
      <c r="BV1028">
        <f t="shared" si="245"/>
        <v>0</v>
      </c>
      <c r="BW1028">
        <f t="shared" si="246"/>
        <v>4572.0550000000003</v>
      </c>
      <c r="BX1028">
        <f t="shared" si="247"/>
        <v>3489</v>
      </c>
      <c r="BY1028" t="str">
        <f t="shared" si="248"/>
        <v>직행2</v>
      </c>
      <c r="BZ1028">
        <f t="shared" si="249"/>
        <v>7</v>
      </c>
    </row>
    <row r="1029" spans="1:78" x14ac:dyDescent="0.3">
      <c r="A1029" s="32">
        <f t="shared" si="236"/>
        <v>45812</v>
      </c>
      <c r="B1029" s="1">
        <v>45812.422800925924</v>
      </c>
      <c r="C1029" t="s">
        <v>60</v>
      </c>
      <c r="D1029" t="s">
        <v>60</v>
      </c>
      <c r="E1029" t="s">
        <v>60</v>
      </c>
      <c r="F1029" t="s">
        <v>61</v>
      </c>
      <c r="G1029" t="s">
        <v>84</v>
      </c>
      <c r="H1029" t="s">
        <v>85</v>
      </c>
      <c r="I1029" t="s">
        <v>88</v>
      </c>
      <c r="J1029" t="s">
        <v>65</v>
      </c>
      <c r="K1029" t="s">
        <v>66</v>
      </c>
      <c r="L1029">
        <v>14</v>
      </c>
      <c r="M1029">
        <v>12</v>
      </c>
      <c r="N1029">
        <v>168</v>
      </c>
      <c r="O1029">
        <v>3489</v>
      </c>
      <c r="P1029" t="s">
        <v>257</v>
      </c>
      <c r="Q1029" s="1">
        <v>45786.607561608798</v>
      </c>
      <c r="R1029">
        <v>104.027</v>
      </c>
      <c r="S1029">
        <v>34.826999999999998</v>
      </c>
      <c r="T1029">
        <v>2.9870000000000001</v>
      </c>
      <c r="U1029">
        <v>10979</v>
      </c>
      <c r="V1029">
        <v>737</v>
      </c>
      <c r="W1029">
        <v>2380</v>
      </c>
      <c r="X1029">
        <v>2807</v>
      </c>
      <c r="Y1029">
        <v>3</v>
      </c>
      <c r="Z1029">
        <v>32</v>
      </c>
      <c r="AA1029">
        <v>1</v>
      </c>
      <c r="AB1029">
        <v>204</v>
      </c>
      <c r="AC1029">
        <v>103</v>
      </c>
      <c r="AD1029">
        <v>34.11</v>
      </c>
      <c r="AE1029">
        <v>47.633831000000001</v>
      </c>
      <c r="AF1029">
        <v>74.599999999999994</v>
      </c>
      <c r="AG1029">
        <v>6.9</v>
      </c>
      <c r="AH1029">
        <v>8.1</v>
      </c>
      <c r="AI1029">
        <v>8.1</v>
      </c>
      <c r="AJ1029">
        <v>2.2999999999999998</v>
      </c>
      <c r="AK1029">
        <v>0</v>
      </c>
      <c r="AL1029">
        <v>0</v>
      </c>
      <c r="AM1029">
        <v>2.62</v>
      </c>
      <c r="AN1029">
        <v>47.462000000000003</v>
      </c>
      <c r="AO1029">
        <v>6.7130000000000001</v>
      </c>
      <c r="AP1029">
        <v>21.678000000000001</v>
      </c>
      <c r="AQ1029">
        <v>0.26900000000000002</v>
      </c>
      <c r="AR1029">
        <v>2.8839999999999999</v>
      </c>
      <c r="AS1029">
        <v>30.760999999999999</v>
      </c>
      <c r="AT1029">
        <v>135.523</v>
      </c>
      <c r="AU1029">
        <v>12.535</v>
      </c>
      <c r="AV1029">
        <v>14.715</v>
      </c>
      <c r="AW1029">
        <v>14.715</v>
      </c>
      <c r="AX1029">
        <v>4.1779999999999999</v>
      </c>
      <c r="AY1029">
        <v>0</v>
      </c>
      <c r="AZ1029">
        <v>0</v>
      </c>
      <c r="BA1029">
        <v>1038</v>
      </c>
      <c r="BB1029">
        <v>0</v>
      </c>
      <c r="BC1029" t="s">
        <v>67</v>
      </c>
      <c r="BD1029">
        <v>0</v>
      </c>
      <c r="BE1029" t="s">
        <v>68</v>
      </c>
      <c r="BF1029" t="s">
        <v>69</v>
      </c>
      <c r="BG1029">
        <v>1.1399999999999999</v>
      </c>
      <c r="BH1029">
        <v>0</v>
      </c>
      <c r="BI1029" s="1">
        <v>45824.389976354163</v>
      </c>
      <c r="BJ1029">
        <v>3.7</v>
      </c>
      <c r="BK1029">
        <v>0.80730000000000002</v>
      </c>
      <c r="BL1029" s="36">
        <f>HLOOKUP($A1029,차량별코스!$E$1:$AZ$20,_xlfn.XLOOKUP(탕데이터!$I1029,차량별코스!$D$2:$D$20,차량별코스!$A$2:$A$20),0)</f>
        <v>7</v>
      </c>
      <c r="BM1029">
        <f t="shared" si="237"/>
        <v>3635.7080000000005</v>
      </c>
      <c r="BN1029">
        <f t="shared" si="238"/>
        <v>334.012</v>
      </c>
      <c r="BO1029">
        <f>IF(COUNTIFS($BL$2:$BL1029,$BL1029,$O$2:$O1029,$O1029,$G$2:$G1029,$G1029)=1,_xlfn.MAXIFS($BO$2:$BO1028,$O$2:$O1028,$O1029,$G$2:$G1028,$G1029)+1,_xlfn.MAXIFS($BO$2:$BO1028,$O$2:$O1028,$O1029,$G$2:$G1028,$G1029))</f>
        <v>4</v>
      </c>
      <c r="BP1029">
        <f t="shared" si="239"/>
        <v>5073.3339999999998</v>
      </c>
      <c r="BQ1029">
        <f t="shared" si="240"/>
        <v>757.55100000000004</v>
      </c>
      <c r="BR1029">
        <f t="shared" si="241"/>
        <v>889.29899999999998</v>
      </c>
      <c r="BS1029">
        <f t="shared" si="242"/>
        <v>889.29899999999998</v>
      </c>
      <c r="BT1029">
        <f t="shared" si="243"/>
        <v>252.517</v>
      </c>
      <c r="BU1029">
        <f t="shared" si="244"/>
        <v>0</v>
      </c>
      <c r="BV1029">
        <f t="shared" si="245"/>
        <v>0</v>
      </c>
      <c r="BW1029">
        <f t="shared" si="246"/>
        <v>7862</v>
      </c>
      <c r="BX1029">
        <f t="shared" si="247"/>
        <v>3489</v>
      </c>
      <c r="BY1029" t="str">
        <f t="shared" si="248"/>
        <v>직행2</v>
      </c>
      <c r="BZ1029">
        <f t="shared" si="249"/>
        <v>7</v>
      </c>
    </row>
    <row r="1030" spans="1:78" x14ac:dyDescent="0.3">
      <c r="A1030" s="32">
        <f t="shared" si="236"/>
        <v>45812</v>
      </c>
      <c r="B1030" s="1">
        <v>45812.621435185189</v>
      </c>
      <c r="C1030" t="s">
        <v>60</v>
      </c>
      <c r="D1030" t="s">
        <v>60</v>
      </c>
      <c r="E1030" t="s">
        <v>60</v>
      </c>
      <c r="F1030" t="s">
        <v>61</v>
      </c>
      <c r="G1030" t="s">
        <v>84</v>
      </c>
      <c r="H1030" t="s">
        <v>85</v>
      </c>
      <c r="I1030" t="s">
        <v>88</v>
      </c>
      <c r="J1030" t="s">
        <v>65</v>
      </c>
      <c r="K1030" t="s">
        <v>66</v>
      </c>
      <c r="L1030">
        <v>14</v>
      </c>
      <c r="M1030">
        <v>12</v>
      </c>
      <c r="N1030">
        <v>168</v>
      </c>
      <c r="O1030">
        <v>3489</v>
      </c>
      <c r="P1030" t="s">
        <v>257</v>
      </c>
      <c r="Q1030" s="1">
        <v>45786.607561608798</v>
      </c>
      <c r="R1030">
        <v>17.324000000000002</v>
      </c>
      <c r="S1030">
        <v>5.7549999999999999</v>
      </c>
      <c r="T1030">
        <v>3.01</v>
      </c>
      <c r="U1030">
        <v>1685</v>
      </c>
      <c r="V1030">
        <v>30</v>
      </c>
      <c r="W1030">
        <v>339</v>
      </c>
      <c r="X1030">
        <v>488</v>
      </c>
      <c r="Y1030">
        <v>1</v>
      </c>
      <c r="Z1030">
        <v>4</v>
      </c>
      <c r="AA1030">
        <v>0</v>
      </c>
      <c r="AB1030">
        <v>0</v>
      </c>
      <c r="AC1030">
        <v>92</v>
      </c>
      <c r="AD1030">
        <v>37.01</v>
      </c>
      <c r="AE1030">
        <v>47.390822999999997</v>
      </c>
      <c r="AF1030">
        <v>95.8</v>
      </c>
      <c r="AG1030">
        <v>0.9</v>
      </c>
      <c r="AH1030">
        <v>1.4</v>
      </c>
      <c r="AI1030">
        <v>1.7</v>
      </c>
      <c r="AJ1030">
        <v>0.2</v>
      </c>
      <c r="AK1030">
        <v>0</v>
      </c>
      <c r="AL1030">
        <v>0</v>
      </c>
      <c r="AM1030">
        <v>2.64</v>
      </c>
      <c r="AN1030">
        <v>46.776000000000003</v>
      </c>
      <c r="AO1030">
        <v>1.78</v>
      </c>
      <c r="AP1030">
        <v>20.119</v>
      </c>
      <c r="AQ1030">
        <v>0.23100000000000001</v>
      </c>
      <c r="AR1030">
        <v>5.7720000000000002</v>
      </c>
      <c r="AS1030">
        <v>23.088999999999999</v>
      </c>
      <c r="AT1030">
        <v>25.547000000000001</v>
      </c>
      <c r="AU1030">
        <v>0.24</v>
      </c>
      <c r="AV1030">
        <v>0.373</v>
      </c>
      <c r="AW1030">
        <v>0.45300000000000001</v>
      </c>
      <c r="AX1030">
        <v>5.2999999999999999E-2</v>
      </c>
      <c r="AY1030">
        <v>0</v>
      </c>
      <c r="AZ1030">
        <v>0</v>
      </c>
      <c r="BA1030">
        <v>172</v>
      </c>
      <c r="BB1030">
        <v>0</v>
      </c>
      <c r="BC1030" t="s">
        <v>67</v>
      </c>
      <c r="BD1030">
        <v>0</v>
      </c>
      <c r="BE1030" t="s">
        <v>68</v>
      </c>
      <c r="BF1030" t="s">
        <v>69</v>
      </c>
      <c r="BG1030">
        <v>1.1399999999999999</v>
      </c>
      <c r="BH1030">
        <v>0</v>
      </c>
      <c r="BI1030" s="1">
        <v>45824.389976354163</v>
      </c>
      <c r="BJ1030">
        <v>3.7</v>
      </c>
      <c r="BK1030">
        <v>0.81359999999999999</v>
      </c>
      <c r="BL1030" s="36">
        <f>HLOOKUP($A1030,차량별코스!$E$1:$AZ$20,_xlfn.XLOOKUP(탕데이터!$I1030,차량별코스!$D$2:$D$20,차량별코스!$A$2:$A$20),0)</f>
        <v>7</v>
      </c>
      <c r="BM1030">
        <f t="shared" si="237"/>
        <v>3635.7080000000005</v>
      </c>
      <c r="BN1030">
        <f t="shared" si="238"/>
        <v>334.012</v>
      </c>
      <c r="BO1030">
        <f>IF(COUNTIFS($BL$2:$BL1030,$BL1030,$O$2:$O1030,$O1030,$G$2:$G1030,$G1030)=1,_xlfn.MAXIFS($BO$2:$BO1029,$O$2:$O1029,$O1030,$G$2:$G1029,$G1030)+1,_xlfn.MAXIFS($BO$2:$BO1029,$O$2:$O1029,$O1030,$G$2:$G1029,$G1030))</f>
        <v>4</v>
      </c>
      <c r="BP1030">
        <f t="shared" si="239"/>
        <v>1245.23</v>
      </c>
      <c r="BQ1030">
        <f t="shared" si="240"/>
        <v>15.165000000000001</v>
      </c>
      <c r="BR1030">
        <f t="shared" si="241"/>
        <v>23.589999999999996</v>
      </c>
      <c r="BS1030">
        <f t="shared" si="242"/>
        <v>28.645000000000003</v>
      </c>
      <c r="BT1030">
        <f t="shared" si="243"/>
        <v>3.37</v>
      </c>
      <c r="BU1030">
        <f t="shared" si="244"/>
        <v>0</v>
      </c>
      <c r="BV1030">
        <f t="shared" si="245"/>
        <v>0</v>
      </c>
      <c r="BW1030">
        <f t="shared" si="246"/>
        <v>1315.9999999999998</v>
      </c>
      <c r="BX1030">
        <f t="shared" si="247"/>
        <v>3489</v>
      </c>
      <c r="BY1030" t="str">
        <f t="shared" si="248"/>
        <v>직행2</v>
      </c>
      <c r="BZ1030">
        <f t="shared" si="249"/>
        <v>7</v>
      </c>
    </row>
    <row r="1031" spans="1:78" x14ac:dyDescent="0.3">
      <c r="A1031" s="32">
        <f t="shared" si="236"/>
        <v>45812</v>
      </c>
      <c r="B1031" s="1">
        <v>45812.643090277779</v>
      </c>
      <c r="C1031" t="s">
        <v>60</v>
      </c>
      <c r="D1031" t="s">
        <v>60</v>
      </c>
      <c r="E1031" t="s">
        <v>60</v>
      </c>
      <c r="F1031" t="s">
        <v>61</v>
      </c>
      <c r="G1031" t="s">
        <v>84</v>
      </c>
      <c r="H1031" t="s">
        <v>85</v>
      </c>
      <c r="I1031" t="s">
        <v>88</v>
      </c>
      <c r="J1031" t="s">
        <v>65</v>
      </c>
      <c r="K1031" t="s">
        <v>66</v>
      </c>
      <c r="L1031">
        <v>14</v>
      </c>
      <c r="M1031">
        <v>12</v>
      </c>
      <c r="N1031">
        <v>168</v>
      </c>
      <c r="O1031">
        <v>3489</v>
      </c>
      <c r="P1031" t="s">
        <v>257</v>
      </c>
      <c r="Q1031" s="1">
        <v>45786.607561608798</v>
      </c>
      <c r="R1031">
        <v>80.069999999999993</v>
      </c>
      <c r="S1031">
        <v>25.631</v>
      </c>
      <c r="T1031">
        <v>3.1240000000000001</v>
      </c>
      <c r="U1031">
        <v>7696</v>
      </c>
      <c r="V1031">
        <v>230</v>
      </c>
      <c r="W1031">
        <v>1731</v>
      </c>
      <c r="X1031">
        <v>2571</v>
      </c>
      <c r="Y1031">
        <v>1</v>
      </c>
      <c r="Z1031">
        <v>34</v>
      </c>
      <c r="AA1031">
        <v>0</v>
      </c>
      <c r="AB1031">
        <v>0</v>
      </c>
      <c r="AC1031">
        <v>104</v>
      </c>
      <c r="AD1031">
        <v>37.450000000000003</v>
      </c>
      <c r="AE1031">
        <v>50.261885999999997</v>
      </c>
      <c r="AF1031">
        <v>92.1</v>
      </c>
      <c r="AG1031">
        <v>1.7</v>
      </c>
      <c r="AH1031">
        <v>2.7</v>
      </c>
      <c r="AI1031">
        <v>2.2999999999999998</v>
      </c>
      <c r="AJ1031">
        <v>1.1000000000000001</v>
      </c>
      <c r="AK1031">
        <v>0</v>
      </c>
      <c r="AL1031">
        <v>0</v>
      </c>
      <c r="AM1031">
        <v>2.74</v>
      </c>
      <c r="AN1031">
        <v>48.018999999999998</v>
      </c>
      <c r="AO1031">
        <v>2.9889999999999999</v>
      </c>
      <c r="AP1031">
        <v>22.492000000000001</v>
      </c>
      <c r="AQ1031">
        <v>0.312</v>
      </c>
      <c r="AR1031">
        <v>1.2490000000000001</v>
      </c>
      <c r="AS1031">
        <v>42.463000000000001</v>
      </c>
      <c r="AT1031">
        <v>116.66</v>
      </c>
      <c r="AU1031">
        <v>2.153</v>
      </c>
      <c r="AV1031">
        <v>3.42</v>
      </c>
      <c r="AW1031">
        <v>2.9129999999999998</v>
      </c>
      <c r="AX1031">
        <v>1.393</v>
      </c>
      <c r="AY1031">
        <v>0</v>
      </c>
      <c r="AZ1031">
        <v>0</v>
      </c>
      <c r="BA1031">
        <v>792</v>
      </c>
      <c r="BB1031">
        <v>0</v>
      </c>
      <c r="BC1031" t="s">
        <v>67</v>
      </c>
      <c r="BD1031">
        <v>0</v>
      </c>
      <c r="BE1031" t="s">
        <v>68</v>
      </c>
      <c r="BF1031" t="s">
        <v>69</v>
      </c>
      <c r="BG1031">
        <v>1.1399999999999999</v>
      </c>
      <c r="BH1031">
        <v>0</v>
      </c>
      <c r="BI1031" s="1">
        <v>45824.389976354163</v>
      </c>
      <c r="BJ1031">
        <v>3.7</v>
      </c>
      <c r="BK1031">
        <v>0.84430000000000005</v>
      </c>
      <c r="BL1031" s="36">
        <f>HLOOKUP($A1031,차량별코스!$E$1:$AZ$20,_xlfn.XLOOKUP(탕데이터!$I1031,차량별코스!$D$2:$D$20,차량별코스!$A$2:$A$20),0)</f>
        <v>7</v>
      </c>
      <c r="BM1031">
        <f t="shared" si="237"/>
        <v>3635.7080000000005</v>
      </c>
      <c r="BN1031">
        <f t="shared" si="238"/>
        <v>334.012</v>
      </c>
      <c r="BO1031">
        <f>IF(COUNTIFS($BL$2:$BL1031,$BL1031,$O$2:$O1031,$O1031,$G$2:$G1031,$G1031)=1,_xlfn.MAXIFS($BO$2:$BO1030,$O$2:$O1030,$O1031,$G$2:$G1030,$G1031)+1,_xlfn.MAXIFS($BO$2:$BO1030,$O$2:$O1030,$O1031,$G$2:$G1030,$G1031))</f>
        <v>4</v>
      </c>
      <c r="BP1031">
        <f t="shared" si="239"/>
        <v>5127.0159999999996</v>
      </c>
      <c r="BQ1031">
        <f t="shared" si="240"/>
        <v>130.83200000000002</v>
      </c>
      <c r="BR1031">
        <f t="shared" si="241"/>
        <v>207.79200000000003</v>
      </c>
      <c r="BS1031">
        <f t="shared" si="242"/>
        <v>177.00800000000001</v>
      </c>
      <c r="BT1031">
        <f t="shared" si="243"/>
        <v>84.656000000000006</v>
      </c>
      <c r="BU1031">
        <f t="shared" si="244"/>
        <v>0</v>
      </c>
      <c r="BV1031">
        <f t="shared" si="245"/>
        <v>0</v>
      </c>
      <c r="BW1031">
        <f t="shared" si="246"/>
        <v>5727.3040000000001</v>
      </c>
      <c r="BX1031">
        <f t="shared" si="247"/>
        <v>3489</v>
      </c>
      <c r="BY1031" t="str">
        <f t="shared" si="248"/>
        <v>직행2</v>
      </c>
      <c r="BZ1031">
        <f t="shared" si="249"/>
        <v>7</v>
      </c>
    </row>
    <row r="1032" spans="1:78" x14ac:dyDescent="0.3">
      <c r="A1032" s="32">
        <f t="shared" si="236"/>
        <v>45812</v>
      </c>
      <c r="B1032" s="1">
        <v>45812.79859953704</v>
      </c>
      <c r="C1032" t="s">
        <v>60</v>
      </c>
      <c r="D1032" t="s">
        <v>60</v>
      </c>
      <c r="E1032" t="s">
        <v>60</v>
      </c>
      <c r="F1032" t="s">
        <v>61</v>
      </c>
      <c r="G1032" t="s">
        <v>84</v>
      </c>
      <c r="H1032" t="s">
        <v>85</v>
      </c>
      <c r="I1032" t="s">
        <v>88</v>
      </c>
      <c r="J1032" t="s">
        <v>65</v>
      </c>
      <c r="K1032" t="s">
        <v>66</v>
      </c>
      <c r="L1032">
        <v>14</v>
      </c>
      <c r="M1032">
        <v>12</v>
      </c>
      <c r="N1032">
        <v>168</v>
      </c>
      <c r="O1032">
        <v>3489</v>
      </c>
      <c r="P1032" t="s">
        <v>257</v>
      </c>
      <c r="Q1032" s="1">
        <v>45786.607561608798</v>
      </c>
      <c r="R1032">
        <v>39.372</v>
      </c>
      <c r="S1032">
        <v>12.696999999999999</v>
      </c>
      <c r="T1032">
        <v>3.101</v>
      </c>
      <c r="U1032">
        <v>4345</v>
      </c>
      <c r="V1032">
        <v>19</v>
      </c>
      <c r="W1032">
        <v>890</v>
      </c>
      <c r="X1032">
        <v>1404</v>
      </c>
      <c r="Y1032">
        <v>5</v>
      </c>
      <c r="Z1032">
        <v>9</v>
      </c>
      <c r="AA1032">
        <v>0</v>
      </c>
      <c r="AB1032">
        <v>0</v>
      </c>
      <c r="AC1032">
        <v>94</v>
      </c>
      <c r="AD1032">
        <v>32.619999999999997</v>
      </c>
      <c r="AE1032">
        <v>41.251198000000002</v>
      </c>
      <c r="AF1032">
        <v>92.6</v>
      </c>
      <c r="AG1032">
        <v>2.2999999999999998</v>
      </c>
      <c r="AH1032">
        <v>3.1</v>
      </c>
      <c r="AI1032">
        <v>1.7</v>
      </c>
      <c r="AJ1032">
        <v>0.4</v>
      </c>
      <c r="AK1032">
        <v>0</v>
      </c>
      <c r="AL1032">
        <v>0</v>
      </c>
      <c r="AM1032">
        <v>2.72</v>
      </c>
      <c r="AN1032">
        <v>38.524000000000001</v>
      </c>
      <c r="AO1032">
        <v>0.437</v>
      </c>
      <c r="AP1032">
        <v>20.483000000000001</v>
      </c>
      <c r="AQ1032">
        <v>0.35599999999999998</v>
      </c>
      <c r="AR1032">
        <v>12.699</v>
      </c>
      <c r="AS1032">
        <v>22.859000000000002</v>
      </c>
      <c r="AT1032">
        <v>66.363</v>
      </c>
      <c r="AU1032">
        <v>1.6479999999999999</v>
      </c>
      <c r="AV1032">
        <v>2.222</v>
      </c>
      <c r="AW1032">
        <v>1.218</v>
      </c>
      <c r="AX1032">
        <v>0.28699999999999998</v>
      </c>
      <c r="AY1032">
        <v>0</v>
      </c>
      <c r="AZ1032">
        <v>0</v>
      </c>
      <c r="BA1032">
        <v>383</v>
      </c>
      <c r="BB1032">
        <v>0</v>
      </c>
      <c r="BC1032" t="s">
        <v>67</v>
      </c>
      <c r="BD1032">
        <v>0</v>
      </c>
      <c r="BE1032" t="s">
        <v>68</v>
      </c>
      <c r="BF1032" t="s">
        <v>69</v>
      </c>
      <c r="BG1032">
        <v>1.1399999999999999</v>
      </c>
      <c r="BH1032">
        <v>0</v>
      </c>
      <c r="BI1032" s="1">
        <v>45824.389976354163</v>
      </c>
      <c r="BJ1032">
        <v>3.7</v>
      </c>
      <c r="BK1032">
        <v>0.83809999999999996</v>
      </c>
      <c r="BL1032" s="36">
        <f>HLOOKUP($A1032,차량별코스!$E$1:$AZ$20,_xlfn.XLOOKUP(탕데이터!$I1032,차량별코스!$D$2:$D$20,차량별코스!$A$2:$A$20),0)</f>
        <v>7</v>
      </c>
      <c r="BM1032">
        <f t="shared" si="237"/>
        <v>3635.7080000000005</v>
      </c>
      <c r="BN1032">
        <f t="shared" si="238"/>
        <v>334.012</v>
      </c>
      <c r="BO1032">
        <f>IF(COUNTIFS($BL$2:$BL1032,$BL1032,$O$2:$O1032,$O1032,$G$2:$G1032,$G1032)=1,_xlfn.MAXIFS($BO$2:$BO1031,$O$2:$O1031,$O1032,$G$2:$G1031,$G1032)+1,_xlfn.MAXIFS($BO$2:$BO1031,$O$2:$O1031,$O1032,$G$2:$G1031,$G1032))</f>
        <v>4</v>
      </c>
      <c r="BP1032">
        <f t="shared" si="239"/>
        <v>3114.47</v>
      </c>
      <c r="BQ1032">
        <f t="shared" si="240"/>
        <v>99.935000000000002</v>
      </c>
      <c r="BR1032">
        <f t="shared" si="241"/>
        <v>134.69499999999999</v>
      </c>
      <c r="BS1032">
        <f t="shared" si="242"/>
        <v>73.865000000000009</v>
      </c>
      <c r="BT1032">
        <f t="shared" si="243"/>
        <v>17.38</v>
      </c>
      <c r="BU1032">
        <f t="shared" si="244"/>
        <v>0</v>
      </c>
      <c r="BV1032">
        <f t="shared" si="245"/>
        <v>0</v>
      </c>
      <c r="BW1032">
        <f t="shared" si="246"/>
        <v>3440.3450000000003</v>
      </c>
      <c r="BX1032">
        <f t="shared" si="247"/>
        <v>3489</v>
      </c>
      <c r="BY1032" t="str">
        <f t="shared" si="248"/>
        <v>직행2</v>
      </c>
      <c r="BZ1032">
        <f t="shared" si="249"/>
        <v>7</v>
      </c>
    </row>
    <row r="1033" spans="1:78" x14ac:dyDescent="0.3">
      <c r="A1033" s="32">
        <f t="shared" si="236"/>
        <v>45812</v>
      </c>
      <c r="B1033" s="1">
        <v>45812.853750000002</v>
      </c>
      <c r="C1033" t="s">
        <v>60</v>
      </c>
      <c r="D1033" t="s">
        <v>60</v>
      </c>
      <c r="E1033" t="s">
        <v>60</v>
      </c>
      <c r="F1033" t="s">
        <v>61</v>
      </c>
      <c r="G1033" t="s">
        <v>84</v>
      </c>
      <c r="H1033" t="s">
        <v>85</v>
      </c>
      <c r="I1033" t="s">
        <v>88</v>
      </c>
      <c r="J1033" t="s">
        <v>65</v>
      </c>
      <c r="K1033" t="s">
        <v>66</v>
      </c>
      <c r="L1033">
        <v>14</v>
      </c>
      <c r="M1033">
        <v>12</v>
      </c>
      <c r="N1033">
        <v>168</v>
      </c>
      <c r="O1033">
        <v>3489</v>
      </c>
      <c r="P1033" t="s">
        <v>257</v>
      </c>
      <c r="Q1033" s="1">
        <v>45786.607561608798</v>
      </c>
      <c r="R1033">
        <v>34.356000000000002</v>
      </c>
      <c r="S1033">
        <v>10.045999999999999</v>
      </c>
      <c r="T1033">
        <v>3.42</v>
      </c>
      <c r="U1033">
        <v>3534</v>
      </c>
      <c r="V1033">
        <v>32</v>
      </c>
      <c r="W1033">
        <v>311</v>
      </c>
      <c r="X1033">
        <v>962</v>
      </c>
      <c r="Y1033">
        <v>1</v>
      </c>
      <c r="Z1033">
        <v>5</v>
      </c>
      <c r="AA1033">
        <v>0</v>
      </c>
      <c r="AB1033">
        <v>0</v>
      </c>
      <c r="AC1033">
        <v>84</v>
      </c>
      <c r="AD1033">
        <v>35</v>
      </c>
      <c r="AE1033">
        <v>38.759461999999999</v>
      </c>
      <c r="AF1033">
        <v>93.1</v>
      </c>
      <c r="AG1033">
        <v>3.3</v>
      </c>
      <c r="AH1033">
        <v>3.2</v>
      </c>
      <c r="AI1033">
        <v>0.4</v>
      </c>
      <c r="AJ1033">
        <v>0</v>
      </c>
      <c r="AK1033">
        <v>0</v>
      </c>
      <c r="AL1033">
        <v>0</v>
      </c>
      <c r="AM1033">
        <v>3</v>
      </c>
      <c r="AN1033">
        <v>31.762</v>
      </c>
      <c r="AO1033">
        <v>0.90500000000000003</v>
      </c>
      <c r="AP1033">
        <v>8.8000000000000007</v>
      </c>
      <c r="AQ1033">
        <v>0.26200000000000001</v>
      </c>
      <c r="AR1033">
        <v>2.911</v>
      </c>
      <c r="AS1033">
        <v>14.553000000000001</v>
      </c>
      <c r="AT1033">
        <v>54.308</v>
      </c>
      <c r="AU1033">
        <v>1.925</v>
      </c>
      <c r="AV1033">
        <v>1.867</v>
      </c>
      <c r="AW1033">
        <v>0.23300000000000001</v>
      </c>
      <c r="AX1033">
        <v>0</v>
      </c>
      <c r="AY1033">
        <v>0</v>
      </c>
      <c r="AZ1033">
        <v>0</v>
      </c>
      <c r="BA1033">
        <v>341</v>
      </c>
      <c r="BB1033">
        <v>0</v>
      </c>
      <c r="BC1033" t="s">
        <v>67</v>
      </c>
      <c r="BD1033">
        <v>0</v>
      </c>
      <c r="BE1033" t="s">
        <v>68</v>
      </c>
      <c r="BF1033" t="s">
        <v>69</v>
      </c>
      <c r="BG1033">
        <v>1.1399999999999999</v>
      </c>
      <c r="BH1033">
        <v>0</v>
      </c>
      <c r="BI1033" s="1">
        <v>45824.389976354163</v>
      </c>
      <c r="BJ1033">
        <v>3.7</v>
      </c>
      <c r="BK1033">
        <v>0.92430000000000001</v>
      </c>
      <c r="BL1033" s="36">
        <f>HLOOKUP($A1033,차량별코스!$E$1:$AZ$20,_xlfn.XLOOKUP(탕데이터!$I1033,차량별코스!$D$2:$D$20,차량별코스!$A$2:$A$20),0)</f>
        <v>7</v>
      </c>
      <c r="BM1033">
        <f t="shared" si="237"/>
        <v>3635.7080000000005</v>
      </c>
      <c r="BN1033">
        <f t="shared" si="238"/>
        <v>334.012</v>
      </c>
      <c r="BO1033">
        <f>IF(COUNTIFS($BL$2:$BL1033,$BL1033,$O$2:$O1033,$O1033,$G$2:$G1033,$G1033)=1,_xlfn.MAXIFS($BO$2:$BO1032,$O$2:$O1032,$O1033,$G$2:$G1032,$G1033)+1,_xlfn.MAXIFS($BO$2:$BO1032,$O$2:$O1032,$O1033,$G$2:$G1032,$G1033))</f>
        <v>4</v>
      </c>
      <c r="BP1033">
        <f t="shared" si="239"/>
        <v>2947.154</v>
      </c>
      <c r="BQ1033">
        <f t="shared" si="240"/>
        <v>116.622</v>
      </c>
      <c r="BR1033">
        <f t="shared" si="241"/>
        <v>113.08800000000001</v>
      </c>
      <c r="BS1033">
        <f t="shared" si="242"/>
        <v>14.136000000000001</v>
      </c>
      <c r="BT1033">
        <f t="shared" si="243"/>
        <v>0</v>
      </c>
      <c r="BU1033">
        <f t="shared" si="244"/>
        <v>0</v>
      </c>
      <c r="BV1033">
        <f t="shared" si="245"/>
        <v>0</v>
      </c>
      <c r="BW1033">
        <f t="shared" si="246"/>
        <v>3191</v>
      </c>
      <c r="BX1033">
        <f t="shared" si="247"/>
        <v>3489</v>
      </c>
      <c r="BY1033" t="str">
        <f t="shared" si="248"/>
        <v>직행2</v>
      </c>
      <c r="BZ1033">
        <f t="shared" si="249"/>
        <v>7</v>
      </c>
    </row>
    <row r="1034" spans="1:78" x14ac:dyDescent="0.3">
      <c r="A1034" s="32">
        <f t="shared" si="236"/>
        <v>45813</v>
      </c>
      <c r="B1034" s="1">
        <v>45813.289756944447</v>
      </c>
      <c r="C1034" t="s">
        <v>60</v>
      </c>
      <c r="D1034" t="s">
        <v>60</v>
      </c>
      <c r="E1034" t="s">
        <v>60</v>
      </c>
      <c r="F1034" t="s">
        <v>61</v>
      </c>
      <c r="G1034" t="s">
        <v>84</v>
      </c>
      <c r="H1034" t="s">
        <v>85</v>
      </c>
      <c r="I1034" t="s">
        <v>88</v>
      </c>
      <c r="J1034" t="s">
        <v>65</v>
      </c>
      <c r="K1034" t="s">
        <v>66</v>
      </c>
      <c r="L1034">
        <v>14</v>
      </c>
      <c r="M1034">
        <v>12</v>
      </c>
      <c r="N1034">
        <v>168</v>
      </c>
      <c r="O1034">
        <v>3489</v>
      </c>
      <c r="P1034" t="s">
        <v>257</v>
      </c>
      <c r="Q1034" s="1">
        <v>45786.607561608798</v>
      </c>
      <c r="R1034">
        <v>25.451000000000001</v>
      </c>
      <c r="S1034">
        <v>6.4340000000000002</v>
      </c>
      <c r="T1034">
        <v>3.956</v>
      </c>
      <c r="U1034">
        <v>2473</v>
      </c>
      <c r="V1034">
        <v>287</v>
      </c>
      <c r="W1034">
        <v>132</v>
      </c>
      <c r="X1034">
        <v>979</v>
      </c>
      <c r="Y1034">
        <v>3</v>
      </c>
      <c r="Z1034">
        <v>9</v>
      </c>
      <c r="AA1034">
        <v>0</v>
      </c>
      <c r="AB1034">
        <v>0</v>
      </c>
      <c r="AC1034">
        <v>89</v>
      </c>
      <c r="AD1034">
        <v>37.049999999999997</v>
      </c>
      <c r="AE1034">
        <v>44.607365000000001</v>
      </c>
      <c r="AF1034">
        <v>93</v>
      </c>
      <c r="AG1034">
        <v>2.5</v>
      </c>
      <c r="AH1034">
        <v>2.9</v>
      </c>
      <c r="AI1034">
        <v>1.5</v>
      </c>
      <c r="AJ1034">
        <v>0.1</v>
      </c>
      <c r="AK1034">
        <v>0</v>
      </c>
      <c r="AL1034">
        <v>0</v>
      </c>
      <c r="AM1034">
        <v>3.47</v>
      </c>
      <c r="AN1034">
        <v>31.527999999999999</v>
      </c>
      <c r="AO1034">
        <v>11.605</v>
      </c>
      <c r="AP1034">
        <v>5.3380000000000001</v>
      </c>
      <c r="AQ1034">
        <v>0.35399999999999998</v>
      </c>
      <c r="AR1034">
        <v>11.787000000000001</v>
      </c>
      <c r="AS1034">
        <v>35.362000000000002</v>
      </c>
      <c r="AT1034">
        <v>37.200000000000003</v>
      </c>
      <c r="AU1034">
        <v>1</v>
      </c>
      <c r="AV1034">
        <v>1.1599999999999999</v>
      </c>
      <c r="AW1034">
        <v>0.6</v>
      </c>
      <c r="AX1034">
        <v>0.04</v>
      </c>
      <c r="AY1034">
        <v>0</v>
      </c>
      <c r="AZ1034">
        <v>0</v>
      </c>
      <c r="BA1034">
        <v>239</v>
      </c>
      <c r="BB1034">
        <v>0</v>
      </c>
      <c r="BC1034" t="s">
        <v>67</v>
      </c>
      <c r="BD1034">
        <v>0</v>
      </c>
      <c r="BE1034" t="s">
        <v>68</v>
      </c>
      <c r="BF1034" t="s">
        <v>69</v>
      </c>
      <c r="BG1034">
        <v>1.1399999999999999</v>
      </c>
      <c r="BH1034">
        <v>0</v>
      </c>
      <c r="BI1034" s="1">
        <v>45824.389976354163</v>
      </c>
      <c r="BJ1034">
        <v>3.7</v>
      </c>
      <c r="BK1034">
        <v>1.0690999999999999</v>
      </c>
      <c r="BL1034" s="36">
        <f>HLOOKUP($A1034,차량별코스!$E$1:$AZ$20,_xlfn.XLOOKUP(탕데이터!$I1034,차량별코스!$D$2:$D$20,차량별코스!$A$2:$A$20),0)</f>
        <v>8</v>
      </c>
      <c r="BM1034">
        <f t="shared" si="237"/>
        <v>3635.7080000000005</v>
      </c>
      <c r="BN1034">
        <f t="shared" si="238"/>
        <v>366.00599999999997</v>
      </c>
      <c r="BO1034">
        <f>IF(COUNTIFS($BL$2:$BL1034,$BL1034,$O$2:$O1034,$O1034,$G$2:$G1034,$G1034)=1,_xlfn.MAXIFS($BO$2:$BO1033,$O$2:$O1033,$O1034,$G$2:$G1033,$G1034)+1,_xlfn.MAXIFS($BO$2:$BO1033,$O$2:$O1033,$O1034,$G$2:$G1033,$G1034))</f>
        <v>5</v>
      </c>
      <c r="BP1034">
        <f t="shared" si="239"/>
        <v>1880.8900000000003</v>
      </c>
      <c r="BQ1034">
        <f t="shared" si="240"/>
        <v>61.825000000000003</v>
      </c>
      <c r="BR1034">
        <f t="shared" si="241"/>
        <v>71.716999999999999</v>
      </c>
      <c r="BS1034">
        <f t="shared" si="242"/>
        <v>37.094999999999999</v>
      </c>
      <c r="BT1034">
        <f t="shared" si="243"/>
        <v>2.4729999999999999</v>
      </c>
      <c r="BU1034">
        <f t="shared" si="244"/>
        <v>0</v>
      </c>
      <c r="BV1034">
        <f t="shared" si="245"/>
        <v>0</v>
      </c>
      <c r="BW1034">
        <f t="shared" si="246"/>
        <v>2054.0000000000005</v>
      </c>
      <c r="BX1034">
        <f t="shared" si="247"/>
        <v>3489</v>
      </c>
      <c r="BY1034" t="str">
        <f t="shared" si="248"/>
        <v>직행2</v>
      </c>
      <c r="BZ1034">
        <f t="shared" si="249"/>
        <v>8</v>
      </c>
    </row>
    <row r="1035" spans="1:78" x14ac:dyDescent="0.3">
      <c r="A1035" s="32">
        <f t="shared" si="236"/>
        <v>45813</v>
      </c>
      <c r="B1035" s="1">
        <v>45813.333425925928</v>
      </c>
      <c r="C1035" t="s">
        <v>60</v>
      </c>
      <c r="D1035" t="s">
        <v>60</v>
      </c>
      <c r="E1035" t="s">
        <v>60</v>
      </c>
      <c r="F1035" t="s">
        <v>61</v>
      </c>
      <c r="G1035" t="s">
        <v>84</v>
      </c>
      <c r="H1035" t="s">
        <v>85</v>
      </c>
      <c r="I1035" t="s">
        <v>88</v>
      </c>
      <c r="J1035" t="s">
        <v>65</v>
      </c>
      <c r="K1035" t="s">
        <v>66</v>
      </c>
      <c r="L1035">
        <v>14</v>
      </c>
      <c r="M1035">
        <v>12</v>
      </c>
      <c r="N1035">
        <v>168</v>
      </c>
      <c r="O1035">
        <v>3489</v>
      </c>
      <c r="P1035" t="s">
        <v>257</v>
      </c>
      <c r="Q1035" s="1">
        <v>45786.607561608798</v>
      </c>
      <c r="R1035">
        <v>36.731000000000002</v>
      </c>
      <c r="S1035">
        <v>10.885999999999999</v>
      </c>
      <c r="T1035">
        <v>3.3740000000000001</v>
      </c>
      <c r="U1035">
        <v>3623</v>
      </c>
      <c r="V1035">
        <v>5</v>
      </c>
      <c r="W1035">
        <v>461</v>
      </c>
      <c r="X1035">
        <v>981</v>
      </c>
      <c r="Y1035">
        <v>4</v>
      </c>
      <c r="Z1035">
        <v>21</v>
      </c>
      <c r="AA1035">
        <v>0</v>
      </c>
      <c r="AB1035">
        <v>0</v>
      </c>
      <c r="AC1035">
        <v>96</v>
      </c>
      <c r="AD1035">
        <v>36.5</v>
      </c>
      <c r="AE1035">
        <v>41.885179999999998</v>
      </c>
      <c r="AF1035">
        <v>93.5</v>
      </c>
      <c r="AG1035">
        <v>2.9</v>
      </c>
      <c r="AH1035">
        <v>2.1</v>
      </c>
      <c r="AI1035">
        <v>1.1000000000000001</v>
      </c>
      <c r="AJ1035">
        <v>0.3</v>
      </c>
      <c r="AK1035">
        <v>0</v>
      </c>
      <c r="AL1035">
        <v>0</v>
      </c>
      <c r="AM1035">
        <v>2.96</v>
      </c>
      <c r="AN1035">
        <v>35.460999999999999</v>
      </c>
      <c r="AO1035">
        <v>0.13800000000000001</v>
      </c>
      <c r="AP1035">
        <v>12.724</v>
      </c>
      <c r="AQ1035">
        <v>0.245</v>
      </c>
      <c r="AR1035">
        <v>10.89</v>
      </c>
      <c r="AS1035">
        <v>57.171999999999997</v>
      </c>
      <c r="AT1035">
        <v>56.1</v>
      </c>
      <c r="AU1035">
        <v>1.74</v>
      </c>
      <c r="AV1035">
        <v>1.26</v>
      </c>
      <c r="AW1035">
        <v>0.66</v>
      </c>
      <c r="AX1035">
        <v>0.18</v>
      </c>
      <c r="AY1035">
        <v>0</v>
      </c>
      <c r="AZ1035">
        <v>0</v>
      </c>
      <c r="BA1035">
        <v>369</v>
      </c>
      <c r="BB1035">
        <v>0</v>
      </c>
      <c r="BC1035" t="s">
        <v>67</v>
      </c>
      <c r="BD1035">
        <v>0</v>
      </c>
      <c r="BE1035" t="s">
        <v>68</v>
      </c>
      <c r="BF1035" t="s">
        <v>69</v>
      </c>
      <c r="BG1035">
        <v>1.1399999999999999</v>
      </c>
      <c r="BH1035">
        <v>0</v>
      </c>
      <c r="BI1035" s="1">
        <v>45824.389976354163</v>
      </c>
      <c r="BJ1035">
        <v>3.7</v>
      </c>
      <c r="BK1035">
        <v>0.91190000000000004</v>
      </c>
      <c r="BL1035" s="36">
        <f>HLOOKUP($A1035,차량별코스!$E$1:$AZ$20,_xlfn.XLOOKUP(탕데이터!$I1035,차량별코스!$D$2:$D$20,차량별코스!$A$2:$A$20),0)</f>
        <v>8</v>
      </c>
      <c r="BM1035">
        <f t="shared" si="237"/>
        <v>3635.7080000000005</v>
      </c>
      <c r="BN1035">
        <f t="shared" si="238"/>
        <v>366.00599999999997</v>
      </c>
      <c r="BO1035">
        <f>IF(COUNTIFS($BL$2:$BL1035,$BL1035,$O$2:$O1035,$O1035,$G$2:$G1035,$G1035)=1,_xlfn.MAXIFS($BO$2:$BO1034,$O$2:$O1034,$O1035,$G$2:$G1034,$G1035)+1,_xlfn.MAXIFS($BO$2:$BO1034,$O$2:$O1034,$O1035,$G$2:$G1034,$G1035))</f>
        <v>5</v>
      </c>
      <c r="BP1035">
        <f t="shared" si="239"/>
        <v>2921.5050000000001</v>
      </c>
      <c r="BQ1035">
        <f t="shared" si="240"/>
        <v>105.06699999999999</v>
      </c>
      <c r="BR1035">
        <f t="shared" si="241"/>
        <v>76.082999999999998</v>
      </c>
      <c r="BS1035">
        <f t="shared" si="242"/>
        <v>39.853000000000002</v>
      </c>
      <c r="BT1035">
        <f t="shared" si="243"/>
        <v>10.869</v>
      </c>
      <c r="BU1035">
        <f t="shared" si="244"/>
        <v>0</v>
      </c>
      <c r="BV1035">
        <f t="shared" si="245"/>
        <v>0</v>
      </c>
      <c r="BW1035">
        <f t="shared" si="246"/>
        <v>3153.3770000000004</v>
      </c>
      <c r="BX1035">
        <f t="shared" si="247"/>
        <v>3489</v>
      </c>
      <c r="BY1035" t="str">
        <f t="shared" si="248"/>
        <v>직행2</v>
      </c>
      <c r="BZ1035">
        <f t="shared" si="249"/>
        <v>8</v>
      </c>
    </row>
    <row r="1036" spans="1:78" x14ac:dyDescent="0.3">
      <c r="A1036" s="32">
        <f t="shared" si="236"/>
        <v>45813</v>
      </c>
      <c r="B1036" s="1">
        <v>45813.379178240742</v>
      </c>
      <c r="C1036" t="s">
        <v>60</v>
      </c>
      <c r="D1036" t="s">
        <v>60</v>
      </c>
      <c r="E1036" t="s">
        <v>60</v>
      </c>
      <c r="F1036" t="s">
        <v>61</v>
      </c>
      <c r="G1036" t="s">
        <v>84</v>
      </c>
      <c r="H1036" t="s">
        <v>85</v>
      </c>
      <c r="I1036" t="s">
        <v>88</v>
      </c>
      <c r="J1036" t="s">
        <v>65</v>
      </c>
      <c r="K1036" t="s">
        <v>66</v>
      </c>
      <c r="L1036">
        <v>14</v>
      </c>
      <c r="M1036">
        <v>12</v>
      </c>
      <c r="N1036">
        <v>168</v>
      </c>
      <c r="O1036">
        <v>3489</v>
      </c>
      <c r="P1036" t="s">
        <v>257</v>
      </c>
      <c r="Q1036" s="1">
        <v>45786.607561608798</v>
      </c>
      <c r="R1036">
        <v>64.314999999999998</v>
      </c>
      <c r="S1036">
        <v>24.529</v>
      </c>
      <c r="T1036">
        <v>2.6219999999999999</v>
      </c>
      <c r="U1036">
        <v>7199</v>
      </c>
      <c r="V1036">
        <v>3</v>
      </c>
      <c r="W1036">
        <v>2248</v>
      </c>
      <c r="X1036">
        <v>1867</v>
      </c>
      <c r="Y1036">
        <v>6</v>
      </c>
      <c r="Z1036">
        <v>46</v>
      </c>
      <c r="AA1036">
        <v>1</v>
      </c>
      <c r="AB1036">
        <v>16</v>
      </c>
      <c r="AC1036">
        <v>104</v>
      </c>
      <c r="AD1036">
        <v>32.159999999999997</v>
      </c>
      <c r="AE1036">
        <v>46.793432000000003</v>
      </c>
      <c r="AF1036">
        <v>85.2</v>
      </c>
      <c r="AG1036">
        <v>3.8</v>
      </c>
      <c r="AH1036">
        <v>5</v>
      </c>
      <c r="AI1036">
        <v>4.5</v>
      </c>
      <c r="AJ1036">
        <v>1.4</v>
      </c>
      <c r="AK1036">
        <v>0.1</v>
      </c>
      <c r="AL1036">
        <v>0</v>
      </c>
      <c r="AM1036">
        <v>2.2999999999999998</v>
      </c>
      <c r="AN1036">
        <v>54.106999999999999</v>
      </c>
      <c r="AO1036">
        <v>4.2000000000000003E-2</v>
      </c>
      <c r="AP1036">
        <v>31.227</v>
      </c>
      <c r="AQ1036">
        <v>0.28000000000000003</v>
      </c>
      <c r="AR1036">
        <v>9.3290000000000006</v>
      </c>
      <c r="AS1036">
        <v>71.522999999999996</v>
      </c>
      <c r="AT1036">
        <v>100.82</v>
      </c>
      <c r="AU1036">
        <v>4.4969999999999999</v>
      </c>
      <c r="AV1036">
        <v>5.9169999999999998</v>
      </c>
      <c r="AW1036">
        <v>5.3250000000000002</v>
      </c>
      <c r="AX1036">
        <v>1.657</v>
      </c>
      <c r="AY1036">
        <v>0.11799999999999999</v>
      </c>
      <c r="AZ1036">
        <v>0</v>
      </c>
      <c r="BA1036">
        <v>631</v>
      </c>
      <c r="BB1036">
        <v>0</v>
      </c>
      <c r="BC1036" t="s">
        <v>67</v>
      </c>
      <c r="BD1036">
        <v>0</v>
      </c>
      <c r="BE1036" t="s">
        <v>68</v>
      </c>
      <c r="BF1036" t="s">
        <v>69</v>
      </c>
      <c r="BG1036">
        <v>1.1399999999999999</v>
      </c>
      <c r="BH1036">
        <v>0</v>
      </c>
      <c r="BI1036" s="1">
        <v>45824.389976354163</v>
      </c>
      <c r="BJ1036">
        <v>3.7</v>
      </c>
      <c r="BK1036">
        <v>0.70860000000000001</v>
      </c>
      <c r="BL1036" s="36">
        <f>HLOOKUP($A1036,차량별코스!$E$1:$AZ$20,_xlfn.XLOOKUP(탕데이터!$I1036,차량별코스!$D$2:$D$20,차량별코스!$A$2:$A$20),0)</f>
        <v>8</v>
      </c>
      <c r="BM1036">
        <f t="shared" si="237"/>
        <v>3635.7080000000005</v>
      </c>
      <c r="BN1036">
        <f t="shared" si="238"/>
        <v>366.00599999999997</v>
      </c>
      <c r="BO1036">
        <f>IF(COUNTIFS($BL$2:$BL1036,$BL1036,$O$2:$O1036,$O1036,$G$2:$G1036,$G1036)=1,_xlfn.MAXIFS($BO$2:$BO1035,$O$2:$O1035,$O1036,$G$2:$G1035,$G1036)+1,_xlfn.MAXIFS($BO$2:$BO1035,$O$2:$O1035,$O1036,$G$2:$G1035,$G1036))</f>
        <v>5</v>
      </c>
      <c r="BP1036">
        <f t="shared" si="239"/>
        <v>3882.5479999999998</v>
      </c>
      <c r="BQ1036">
        <f t="shared" si="240"/>
        <v>273.56200000000001</v>
      </c>
      <c r="BR1036">
        <f t="shared" si="241"/>
        <v>359.95000000000005</v>
      </c>
      <c r="BS1036">
        <f t="shared" si="242"/>
        <v>323.95499999999998</v>
      </c>
      <c r="BT1036">
        <f t="shared" si="243"/>
        <v>100.78599999999999</v>
      </c>
      <c r="BU1036">
        <f t="shared" si="244"/>
        <v>7.1989999999999998</v>
      </c>
      <c r="BV1036">
        <f t="shared" si="245"/>
        <v>0</v>
      </c>
      <c r="BW1036">
        <f t="shared" si="246"/>
        <v>4947.9999999999991</v>
      </c>
      <c r="BX1036">
        <f t="shared" si="247"/>
        <v>3489</v>
      </c>
      <c r="BY1036" t="str">
        <f t="shared" si="248"/>
        <v>직행2</v>
      </c>
      <c r="BZ1036">
        <f t="shared" si="249"/>
        <v>8</v>
      </c>
    </row>
    <row r="1037" spans="1:78" x14ac:dyDescent="0.3">
      <c r="A1037" s="32">
        <f t="shared" si="236"/>
        <v>45813</v>
      </c>
      <c r="B1037" s="1">
        <v>45813.51363425926</v>
      </c>
      <c r="C1037" t="s">
        <v>60</v>
      </c>
      <c r="D1037" t="s">
        <v>60</v>
      </c>
      <c r="E1037" t="s">
        <v>60</v>
      </c>
      <c r="F1037" t="s">
        <v>61</v>
      </c>
      <c r="G1037" t="s">
        <v>84</v>
      </c>
      <c r="H1037" t="s">
        <v>85</v>
      </c>
      <c r="I1037" t="s">
        <v>88</v>
      </c>
      <c r="J1037" t="s">
        <v>65</v>
      </c>
      <c r="K1037" t="s">
        <v>66</v>
      </c>
      <c r="L1037">
        <v>14</v>
      </c>
      <c r="M1037">
        <v>12</v>
      </c>
      <c r="N1037">
        <v>168</v>
      </c>
      <c r="O1037">
        <v>3489</v>
      </c>
      <c r="P1037" t="s">
        <v>257</v>
      </c>
      <c r="Q1037" s="1">
        <v>45786.607561608798</v>
      </c>
      <c r="R1037">
        <v>103.834</v>
      </c>
      <c r="S1037">
        <v>37.323999999999998</v>
      </c>
      <c r="T1037">
        <v>2.782</v>
      </c>
      <c r="U1037">
        <v>10668</v>
      </c>
      <c r="V1037">
        <v>800</v>
      </c>
      <c r="W1037">
        <v>2347</v>
      </c>
      <c r="X1037">
        <v>3311</v>
      </c>
      <c r="Y1037">
        <v>8</v>
      </c>
      <c r="Z1037">
        <v>75</v>
      </c>
      <c r="AA1037">
        <v>0</v>
      </c>
      <c r="AB1037">
        <v>0</v>
      </c>
      <c r="AC1037">
        <v>105</v>
      </c>
      <c r="AD1037">
        <v>35.04</v>
      </c>
      <c r="AE1037">
        <v>49.701148000000003</v>
      </c>
      <c r="AF1037">
        <v>43.7</v>
      </c>
      <c r="AG1037">
        <v>13.1</v>
      </c>
      <c r="AH1037">
        <v>18.100000000000001</v>
      </c>
      <c r="AI1037">
        <v>17.7</v>
      </c>
      <c r="AJ1037">
        <v>6.5</v>
      </c>
      <c r="AK1037">
        <v>1</v>
      </c>
      <c r="AL1037">
        <v>0</v>
      </c>
      <c r="AM1037">
        <v>2.44</v>
      </c>
      <c r="AN1037">
        <v>53.991999999999997</v>
      </c>
      <c r="AO1037">
        <v>7.4989999999999997</v>
      </c>
      <c r="AP1037">
        <v>22</v>
      </c>
      <c r="AQ1037">
        <v>0.318</v>
      </c>
      <c r="AR1037">
        <v>7.7050000000000001</v>
      </c>
      <c r="AS1037">
        <v>72.230999999999995</v>
      </c>
      <c r="AT1037">
        <v>77.203000000000003</v>
      </c>
      <c r="AU1037">
        <v>23.143000000000001</v>
      </c>
      <c r="AV1037">
        <v>31.977</v>
      </c>
      <c r="AW1037">
        <v>31.27</v>
      </c>
      <c r="AX1037">
        <v>11.483000000000001</v>
      </c>
      <c r="AY1037">
        <v>1.7669999999999999</v>
      </c>
      <c r="AZ1037">
        <v>0</v>
      </c>
      <c r="BA1037">
        <v>1019</v>
      </c>
      <c r="BB1037">
        <v>0</v>
      </c>
      <c r="BC1037" t="s">
        <v>67</v>
      </c>
      <c r="BD1037">
        <v>0</v>
      </c>
      <c r="BE1037" t="s">
        <v>68</v>
      </c>
      <c r="BF1037" t="s">
        <v>69</v>
      </c>
      <c r="BG1037">
        <v>1.1399999999999999</v>
      </c>
      <c r="BH1037">
        <v>0</v>
      </c>
      <c r="BI1037" s="1">
        <v>45824.389976354163</v>
      </c>
      <c r="BJ1037">
        <v>3.7</v>
      </c>
      <c r="BK1037">
        <v>0.75190000000000001</v>
      </c>
      <c r="BL1037" s="36">
        <f>HLOOKUP($A1037,차량별코스!$E$1:$AZ$20,_xlfn.XLOOKUP(탕데이터!$I1037,차량별코스!$D$2:$D$20,차량별코스!$A$2:$A$20),0)</f>
        <v>8</v>
      </c>
      <c r="BM1037">
        <f t="shared" si="237"/>
        <v>3635.7080000000005</v>
      </c>
      <c r="BN1037">
        <f t="shared" si="238"/>
        <v>366.00599999999997</v>
      </c>
      <c r="BO1037">
        <f>IF(COUNTIFS($BL$2:$BL1037,$BL1037,$O$2:$O1037,$O1037,$G$2:$G1037,$G1037)=1,_xlfn.MAXIFS($BO$2:$BO1036,$O$2:$O1036,$O1037,$G$2:$G1036,$G1037)+1,_xlfn.MAXIFS($BO$2:$BO1036,$O$2:$O1036,$O1037,$G$2:$G1036,$G1037))</f>
        <v>5</v>
      </c>
      <c r="BP1037">
        <f t="shared" si="239"/>
        <v>1514.9160000000002</v>
      </c>
      <c r="BQ1037">
        <f t="shared" si="240"/>
        <v>1397.508</v>
      </c>
      <c r="BR1037">
        <f t="shared" si="241"/>
        <v>1930.9080000000001</v>
      </c>
      <c r="BS1037">
        <f t="shared" si="242"/>
        <v>1888.2359999999999</v>
      </c>
      <c r="BT1037">
        <f t="shared" si="243"/>
        <v>693.42000000000007</v>
      </c>
      <c r="BU1037">
        <f t="shared" si="244"/>
        <v>106.68</v>
      </c>
      <c r="BV1037">
        <f t="shared" si="245"/>
        <v>0</v>
      </c>
      <c r="BW1037">
        <f t="shared" si="246"/>
        <v>7531.6680000000006</v>
      </c>
      <c r="BX1037">
        <f t="shared" si="247"/>
        <v>3489</v>
      </c>
      <c r="BY1037" t="str">
        <f t="shared" si="248"/>
        <v>직행2</v>
      </c>
      <c r="BZ1037">
        <f t="shared" si="249"/>
        <v>8</v>
      </c>
    </row>
    <row r="1038" spans="1:78" x14ac:dyDescent="0.3">
      <c r="A1038" s="32">
        <f t="shared" si="236"/>
        <v>45813</v>
      </c>
      <c r="B1038" s="1">
        <v>45813.6871875</v>
      </c>
      <c r="C1038" t="s">
        <v>60</v>
      </c>
      <c r="D1038" t="s">
        <v>60</v>
      </c>
      <c r="E1038" t="s">
        <v>60</v>
      </c>
      <c r="F1038" t="s">
        <v>61</v>
      </c>
      <c r="G1038" t="s">
        <v>84</v>
      </c>
      <c r="H1038" t="s">
        <v>85</v>
      </c>
      <c r="I1038" t="s">
        <v>88</v>
      </c>
      <c r="J1038" t="s">
        <v>65</v>
      </c>
      <c r="K1038" t="s">
        <v>66</v>
      </c>
      <c r="L1038">
        <v>14</v>
      </c>
      <c r="M1038">
        <v>12</v>
      </c>
      <c r="N1038">
        <v>168</v>
      </c>
      <c r="O1038">
        <v>3489</v>
      </c>
      <c r="P1038" t="s">
        <v>257</v>
      </c>
      <c r="Q1038" s="1">
        <v>45786.607561608798</v>
      </c>
      <c r="R1038">
        <v>57.531999999999996</v>
      </c>
      <c r="S1038">
        <v>16.385999999999999</v>
      </c>
      <c r="T1038">
        <v>3.5110000000000001</v>
      </c>
      <c r="U1038">
        <v>5608</v>
      </c>
      <c r="V1038">
        <v>31</v>
      </c>
      <c r="W1038">
        <v>940</v>
      </c>
      <c r="X1038">
        <v>1863</v>
      </c>
      <c r="Y1038">
        <v>1</v>
      </c>
      <c r="Z1038">
        <v>11</v>
      </c>
      <c r="AA1038">
        <v>0</v>
      </c>
      <c r="AB1038">
        <v>0</v>
      </c>
      <c r="AC1038">
        <v>82</v>
      </c>
      <c r="AD1038">
        <v>36.93</v>
      </c>
      <c r="AE1038">
        <v>44.665793999999998</v>
      </c>
      <c r="AF1038">
        <v>79.8</v>
      </c>
      <c r="AG1038">
        <v>5.7</v>
      </c>
      <c r="AH1038">
        <v>8.9</v>
      </c>
      <c r="AI1038">
        <v>5.6</v>
      </c>
      <c r="AJ1038">
        <v>0</v>
      </c>
      <c r="AK1038">
        <v>0</v>
      </c>
      <c r="AL1038">
        <v>0</v>
      </c>
      <c r="AM1038">
        <v>3.08</v>
      </c>
      <c r="AN1038">
        <v>36.537999999999997</v>
      </c>
      <c r="AO1038">
        <v>0.55300000000000005</v>
      </c>
      <c r="AP1038">
        <v>16.762</v>
      </c>
      <c r="AQ1038">
        <v>0.313</v>
      </c>
      <c r="AR1038">
        <v>1.738</v>
      </c>
      <c r="AS1038">
        <v>19.12</v>
      </c>
      <c r="AT1038">
        <v>74.48</v>
      </c>
      <c r="AU1038">
        <v>5.32</v>
      </c>
      <c r="AV1038">
        <v>8.3070000000000004</v>
      </c>
      <c r="AW1038">
        <v>5.2270000000000003</v>
      </c>
      <c r="AX1038">
        <v>0</v>
      </c>
      <c r="AY1038">
        <v>0</v>
      </c>
      <c r="AZ1038">
        <v>0</v>
      </c>
      <c r="BA1038">
        <v>553</v>
      </c>
      <c r="BB1038">
        <v>0</v>
      </c>
      <c r="BC1038" t="s">
        <v>67</v>
      </c>
      <c r="BD1038">
        <v>0</v>
      </c>
      <c r="BE1038" t="s">
        <v>68</v>
      </c>
      <c r="BF1038" t="s">
        <v>69</v>
      </c>
      <c r="BG1038">
        <v>1.1399999999999999</v>
      </c>
      <c r="BH1038">
        <v>0</v>
      </c>
      <c r="BI1038" s="1">
        <v>45824.389976354163</v>
      </c>
      <c r="BJ1038">
        <v>3.7</v>
      </c>
      <c r="BK1038">
        <v>0.94889999999999997</v>
      </c>
      <c r="BL1038" s="36">
        <f>HLOOKUP($A1038,차량별코스!$E$1:$AZ$20,_xlfn.XLOOKUP(탕데이터!$I1038,차량별코스!$D$2:$D$20,차량별코스!$A$2:$A$20),0)</f>
        <v>8</v>
      </c>
      <c r="BM1038">
        <f t="shared" si="237"/>
        <v>3635.7080000000005</v>
      </c>
      <c r="BN1038">
        <f t="shared" si="238"/>
        <v>366.00599999999997</v>
      </c>
      <c r="BO1038">
        <f>IF(COUNTIFS($BL$2:$BL1038,$BL1038,$O$2:$O1038,$O1038,$G$2:$G1038,$G1038)=1,_xlfn.MAXIFS($BO$2:$BO1037,$O$2:$O1037,$O1038,$G$2:$G1037,$G1038)+1,_xlfn.MAXIFS($BO$2:$BO1037,$O$2:$O1037,$O1038,$G$2:$G1037,$G1038))</f>
        <v>5</v>
      </c>
      <c r="BP1038">
        <f t="shared" si="239"/>
        <v>3504.1839999999993</v>
      </c>
      <c r="BQ1038">
        <f t="shared" si="240"/>
        <v>319.65600000000001</v>
      </c>
      <c r="BR1038">
        <f t="shared" si="241"/>
        <v>499.11200000000008</v>
      </c>
      <c r="BS1038">
        <f t="shared" si="242"/>
        <v>314.04799999999994</v>
      </c>
      <c r="BT1038">
        <f t="shared" si="243"/>
        <v>0</v>
      </c>
      <c r="BU1038">
        <f t="shared" si="244"/>
        <v>0</v>
      </c>
      <c r="BV1038">
        <f t="shared" si="245"/>
        <v>0</v>
      </c>
      <c r="BW1038">
        <f t="shared" si="246"/>
        <v>4636.9999999999991</v>
      </c>
      <c r="BX1038">
        <f t="shared" si="247"/>
        <v>3489</v>
      </c>
      <c r="BY1038" t="str">
        <f t="shared" si="248"/>
        <v>직행2</v>
      </c>
      <c r="BZ1038">
        <f t="shared" si="249"/>
        <v>8</v>
      </c>
    </row>
    <row r="1039" spans="1:78" x14ac:dyDescent="0.3">
      <c r="A1039" s="32">
        <f t="shared" si="236"/>
        <v>45813</v>
      </c>
      <c r="B1039" s="1">
        <v>45813.760127314818</v>
      </c>
      <c r="C1039" t="s">
        <v>60</v>
      </c>
      <c r="D1039" t="s">
        <v>60</v>
      </c>
      <c r="E1039" t="s">
        <v>60</v>
      </c>
      <c r="F1039" t="s">
        <v>61</v>
      </c>
      <c r="G1039" t="s">
        <v>84</v>
      </c>
      <c r="H1039" t="s">
        <v>85</v>
      </c>
      <c r="I1039" t="s">
        <v>88</v>
      </c>
      <c r="J1039" t="s">
        <v>65</v>
      </c>
      <c r="K1039" t="s">
        <v>66</v>
      </c>
      <c r="L1039">
        <v>14</v>
      </c>
      <c r="M1039">
        <v>12</v>
      </c>
      <c r="N1039">
        <v>168</v>
      </c>
      <c r="O1039">
        <v>3489</v>
      </c>
      <c r="P1039" t="s">
        <v>257</v>
      </c>
      <c r="Q1039" s="1">
        <v>45786.607561608798</v>
      </c>
      <c r="R1039">
        <v>38.837000000000003</v>
      </c>
      <c r="S1039">
        <v>13.36</v>
      </c>
      <c r="T1039">
        <v>2.907</v>
      </c>
      <c r="U1039">
        <v>5315</v>
      </c>
      <c r="V1039">
        <v>29</v>
      </c>
      <c r="W1039">
        <v>1599</v>
      </c>
      <c r="X1039">
        <v>926</v>
      </c>
      <c r="Y1039">
        <v>5</v>
      </c>
      <c r="Z1039">
        <v>13</v>
      </c>
      <c r="AA1039">
        <v>0</v>
      </c>
      <c r="AB1039">
        <v>0</v>
      </c>
      <c r="AC1039">
        <v>92</v>
      </c>
      <c r="AD1039">
        <v>26.31</v>
      </c>
      <c r="AE1039">
        <v>37.920572999999997</v>
      </c>
      <c r="AF1039">
        <v>95</v>
      </c>
      <c r="AG1039">
        <v>1.8</v>
      </c>
      <c r="AH1039">
        <v>2.2999999999999998</v>
      </c>
      <c r="AI1039">
        <v>0.7</v>
      </c>
      <c r="AJ1039">
        <v>0.2</v>
      </c>
      <c r="AK1039">
        <v>0</v>
      </c>
      <c r="AL1039">
        <v>0</v>
      </c>
      <c r="AM1039">
        <v>2.5499999999999998</v>
      </c>
      <c r="AN1039">
        <v>37.688000000000002</v>
      </c>
      <c r="AO1039">
        <v>0.54600000000000004</v>
      </c>
      <c r="AP1039">
        <v>30.085000000000001</v>
      </c>
      <c r="AQ1039">
        <v>0.23200000000000001</v>
      </c>
      <c r="AR1039">
        <v>12.874000000000001</v>
      </c>
      <c r="AS1039">
        <v>33.472999999999999</v>
      </c>
      <c r="AT1039">
        <v>83.917000000000002</v>
      </c>
      <c r="AU1039">
        <v>1.59</v>
      </c>
      <c r="AV1039">
        <v>2.032</v>
      </c>
      <c r="AW1039">
        <v>0.61799999999999999</v>
      </c>
      <c r="AX1039">
        <v>0.17699999999999999</v>
      </c>
      <c r="AY1039">
        <v>0</v>
      </c>
      <c r="AZ1039">
        <v>0</v>
      </c>
      <c r="BA1039">
        <v>382</v>
      </c>
      <c r="BB1039">
        <v>0</v>
      </c>
      <c r="BC1039" t="s">
        <v>67</v>
      </c>
      <c r="BD1039">
        <v>0</v>
      </c>
      <c r="BE1039" t="s">
        <v>68</v>
      </c>
      <c r="BF1039" t="s">
        <v>69</v>
      </c>
      <c r="BG1039">
        <v>1.1399999999999999</v>
      </c>
      <c r="BH1039">
        <v>0</v>
      </c>
      <c r="BI1039" s="1">
        <v>45824.389976354163</v>
      </c>
      <c r="BJ1039">
        <v>3.7</v>
      </c>
      <c r="BK1039">
        <v>0.78569999999999995</v>
      </c>
      <c r="BL1039" s="36">
        <f>HLOOKUP($A1039,차량별코스!$E$1:$AZ$20,_xlfn.XLOOKUP(탕데이터!$I1039,차량별코스!$D$2:$D$20,차량별코스!$A$2:$A$20),0)</f>
        <v>8</v>
      </c>
      <c r="BM1039">
        <f t="shared" si="237"/>
        <v>3635.7080000000005</v>
      </c>
      <c r="BN1039">
        <f t="shared" si="238"/>
        <v>366.00599999999997</v>
      </c>
      <c r="BO1039">
        <f>IF(COUNTIFS($BL$2:$BL1039,$BL1039,$O$2:$O1039,$O1039,$G$2:$G1039,$G1039)=1,_xlfn.MAXIFS($BO$2:$BO1038,$O$2:$O1038,$O1039,$G$2:$G1038,$G1039)+1,_xlfn.MAXIFS($BO$2:$BO1038,$O$2:$O1038,$O1039,$G$2:$G1038,$G1039))</f>
        <v>5</v>
      </c>
      <c r="BP1039">
        <f t="shared" si="239"/>
        <v>3421.25</v>
      </c>
      <c r="BQ1039">
        <f t="shared" si="240"/>
        <v>95.670000000000016</v>
      </c>
      <c r="BR1039">
        <f t="shared" si="241"/>
        <v>122.245</v>
      </c>
      <c r="BS1039">
        <f t="shared" si="242"/>
        <v>37.204999999999998</v>
      </c>
      <c r="BT1039">
        <f t="shared" si="243"/>
        <v>10.63</v>
      </c>
      <c r="BU1039">
        <f t="shared" si="244"/>
        <v>0</v>
      </c>
      <c r="BV1039">
        <f t="shared" si="245"/>
        <v>0</v>
      </c>
      <c r="BW1039">
        <f t="shared" si="246"/>
        <v>3687</v>
      </c>
      <c r="BX1039">
        <f t="shared" si="247"/>
        <v>3489</v>
      </c>
      <c r="BY1039" t="str">
        <f t="shared" si="248"/>
        <v>직행2</v>
      </c>
      <c r="BZ1039">
        <f t="shared" si="249"/>
        <v>8</v>
      </c>
    </row>
    <row r="1040" spans="1:78" x14ac:dyDescent="0.3">
      <c r="A1040" s="32">
        <f t="shared" si="236"/>
        <v>45813</v>
      </c>
      <c r="B1040" s="1">
        <v>45813.858437499999</v>
      </c>
      <c r="C1040" t="s">
        <v>60</v>
      </c>
      <c r="D1040" t="s">
        <v>60</v>
      </c>
      <c r="E1040" t="s">
        <v>60</v>
      </c>
      <c r="F1040" t="s">
        <v>61</v>
      </c>
      <c r="G1040" t="s">
        <v>84</v>
      </c>
      <c r="H1040" t="s">
        <v>85</v>
      </c>
      <c r="I1040" t="s">
        <v>88</v>
      </c>
      <c r="J1040" t="s">
        <v>65</v>
      </c>
      <c r="K1040" t="s">
        <v>66</v>
      </c>
      <c r="L1040">
        <v>14</v>
      </c>
      <c r="M1040">
        <v>12</v>
      </c>
      <c r="N1040">
        <v>168</v>
      </c>
      <c r="O1040">
        <v>3489</v>
      </c>
      <c r="P1040" t="s">
        <v>257</v>
      </c>
      <c r="Q1040" s="1">
        <v>45786.607561608798</v>
      </c>
      <c r="R1040">
        <v>39.305999999999997</v>
      </c>
      <c r="S1040">
        <v>13.739000000000001</v>
      </c>
      <c r="T1040">
        <v>2.8610000000000002</v>
      </c>
      <c r="U1040">
        <v>5457</v>
      </c>
      <c r="V1040">
        <v>243</v>
      </c>
      <c r="W1040">
        <v>1604</v>
      </c>
      <c r="X1040">
        <v>1318</v>
      </c>
      <c r="Y1040">
        <v>3</v>
      </c>
      <c r="Z1040">
        <v>8</v>
      </c>
      <c r="AA1040">
        <v>1</v>
      </c>
      <c r="AB1040">
        <v>26</v>
      </c>
      <c r="AC1040">
        <v>85</v>
      </c>
      <c r="AD1040">
        <v>25.93</v>
      </c>
      <c r="AE1040">
        <v>39.197110000000002</v>
      </c>
      <c r="AF1040">
        <v>87.9</v>
      </c>
      <c r="AG1040">
        <v>4.4000000000000004</v>
      </c>
      <c r="AH1040">
        <v>5</v>
      </c>
      <c r="AI1040">
        <v>2.6</v>
      </c>
      <c r="AJ1040">
        <v>0.1</v>
      </c>
      <c r="AK1040">
        <v>0</v>
      </c>
      <c r="AL1040">
        <v>0</v>
      </c>
      <c r="AM1040">
        <v>2.5099999999999998</v>
      </c>
      <c r="AN1040">
        <v>39.860999999999997</v>
      </c>
      <c r="AO1040">
        <v>4.4530000000000003</v>
      </c>
      <c r="AP1040">
        <v>29.393000000000001</v>
      </c>
      <c r="AQ1040">
        <v>0.33100000000000002</v>
      </c>
      <c r="AR1040">
        <v>7.6319999999999997</v>
      </c>
      <c r="AS1040">
        <v>20.353000000000002</v>
      </c>
      <c r="AT1040">
        <v>79.11</v>
      </c>
      <c r="AU1040">
        <v>3.96</v>
      </c>
      <c r="AV1040">
        <v>4.5</v>
      </c>
      <c r="AW1040">
        <v>2.34</v>
      </c>
      <c r="AX1040">
        <v>0.09</v>
      </c>
      <c r="AY1040">
        <v>0</v>
      </c>
      <c r="AZ1040">
        <v>0</v>
      </c>
      <c r="BA1040">
        <v>385</v>
      </c>
      <c r="BB1040">
        <v>0</v>
      </c>
      <c r="BC1040" t="s">
        <v>67</v>
      </c>
      <c r="BD1040">
        <v>0</v>
      </c>
      <c r="BE1040" t="s">
        <v>68</v>
      </c>
      <c r="BF1040" t="s">
        <v>69</v>
      </c>
      <c r="BG1040">
        <v>1.1399999999999999</v>
      </c>
      <c r="BH1040">
        <v>0</v>
      </c>
      <c r="BI1040" s="1">
        <v>45824.389976354163</v>
      </c>
      <c r="BJ1040">
        <v>3.7</v>
      </c>
      <c r="BK1040">
        <v>0.7732</v>
      </c>
      <c r="BL1040" s="36">
        <f>HLOOKUP($A1040,차량별코스!$E$1:$AZ$20,_xlfn.XLOOKUP(탕데이터!$I1040,차량별코스!$D$2:$D$20,차량별코스!$A$2:$A$20),0)</f>
        <v>8</v>
      </c>
      <c r="BM1040">
        <f t="shared" si="237"/>
        <v>3635.7080000000005</v>
      </c>
      <c r="BN1040">
        <f t="shared" si="238"/>
        <v>366.00599999999997</v>
      </c>
      <c r="BO1040">
        <f>IF(COUNTIFS($BL$2:$BL1040,$BL1040,$O$2:$O1040,$O1040,$G$2:$G1040,$G1040)=1,_xlfn.MAXIFS($BO$2:$BO1039,$O$2:$O1039,$O1040,$G$2:$G1039,$G1040)+1,_xlfn.MAXIFS($BO$2:$BO1039,$O$2:$O1039,$O1040,$G$2:$G1039,$G1040))</f>
        <v>5</v>
      </c>
      <c r="BP1040">
        <f t="shared" si="239"/>
        <v>2949.7030000000004</v>
      </c>
      <c r="BQ1040">
        <f t="shared" si="240"/>
        <v>240.10800000000003</v>
      </c>
      <c r="BR1040">
        <f t="shared" si="241"/>
        <v>272.85000000000002</v>
      </c>
      <c r="BS1040">
        <f t="shared" si="242"/>
        <v>141.88200000000001</v>
      </c>
      <c r="BT1040">
        <f t="shared" si="243"/>
        <v>5.4569999999999999</v>
      </c>
      <c r="BU1040">
        <f t="shared" si="244"/>
        <v>0</v>
      </c>
      <c r="BV1040">
        <f t="shared" si="245"/>
        <v>0</v>
      </c>
      <c r="BW1040">
        <f t="shared" si="246"/>
        <v>3610.0000000000005</v>
      </c>
      <c r="BX1040">
        <f t="shared" si="247"/>
        <v>3489</v>
      </c>
      <c r="BY1040" t="str">
        <f t="shared" si="248"/>
        <v>직행2</v>
      </c>
      <c r="BZ1040">
        <f t="shared" si="249"/>
        <v>8</v>
      </c>
    </row>
    <row r="1041" spans="1:78" x14ac:dyDescent="0.3">
      <c r="A1041" s="32">
        <f t="shared" si="236"/>
        <v>45814</v>
      </c>
      <c r="B1041" s="1">
        <v>45814.270497685182</v>
      </c>
      <c r="C1041" t="s">
        <v>60</v>
      </c>
      <c r="D1041" t="s">
        <v>60</v>
      </c>
      <c r="E1041" t="s">
        <v>60</v>
      </c>
      <c r="F1041" t="s">
        <v>61</v>
      </c>
      <c r="G1041" t="s">
        <v>84</v>
      </c>
      <c r="H1041" t="s">
        <v>85</v>
      </c>
      <c r="I1041" t="s">
        <v>88</v>
      </c>
      <c r="J1041" t="s">
        <v>65</v>
      </c>
      <c r="K1041" t="s">
        <v>66</v>
      </c>
      <c r="L1041">
        <v>14</v>
      </c>
      <c r="M1041">
        <v>12</v>
      </c>
      <c r="N1041">
        <v>168</v>
      </c>
      <c r="O1041">
        <v>3489</v>
      </c>
      <c r="P1041" t="s">
        <v>257</v>
      </c>
      <c r="Q1041" s="1">
        <v>45786.607561608798</v>
      </c>
      <c r="R1041">
        <v>38.917000000000002</v>
      </c>
      <c r="S1041">
        <v>11.61</v>
      </c>
      <c r="T1041">
        <v>3.3519999999999999</v>
      </c>
      <c r="U1041">
        <v>4088</v>
      </c>
      <c r="V1041">
        <v>32</v>
      </c>
      <c r="W1041">
        <v>870</v>
      </c>
      <c r="X1041">
        <v>1165</v>
      </c>
      <c r="Y1041">
        <v>1</v>
      </c>
      <c r="Z1041">
        <v>7</v>
      </c>
      <c r="AA1041">
        <v>0</v>
      </c>
      <c r="AB1041">
        <v>0</v>
      </c>
      <c r="AC1041">
        <v>90</v>
      </c>
      <c r="AD1041">
        <v>34.270000000000003</v>
      </c>
      <c r="AE1041">
        <v>43.973961000000003</v>
      </c>
      <c r="AF1041">
        <v>95</v>
      </c>
      <c r="AG1041">
        <v>1.3</v>
      </c>
      <c r="AH1041">
        <v>2.1</v>
      </c>
      <c r="AI1041">
        <v>1.4</v>
      </c>
      <c r="AJ1041">
        <v>0.2</v>
      </c>
      <c r="AK1041">
        <v>0</v>
      </c>
      <c r="AL1041">
        <v>0</v>
      </c>
      <c r="AM1041">
        <v>2.94</v>
      </c>
      <c r="AN1041">
        <v>37.908999999999999</v>
      </c>
      <c r="AO1041">
        <v>0.78300000000000003</v>
      </c>
      <c r="AP1041">
        <v>21.282</v>
      </c>
      <c r="AQ1041">
        <v>0.28299999999999997</v>
      </c>
      <c r="AR1041">
        <v>2.57</v>
      </c>
      <c r="AS1041">
        <v>17.986999999999998</v>
      </c>
      <c r="AT1041">
        <v>63.332999999999998</v>
      </c>
      <c r="AU1041">
        <v>0.86699999999999999</v>
      </c>
      <c r="AV1041">
        <v>1.4</v>
      </c>
      <c r="AW1041">
        <v>0.93300000000000005</v>
      </c>
      <c r="AX1041">
        <v>0.13300000000000001</v>
      </c>
      <c r="AY1041">
        <v>0</v>
      </c>
      <c r="AZ1041">
        <v>0</v>
      </c>
      <c r="BA1041">
        <v>378</v>
      </c>
      <c r="BB1041">
        <v>0</v>
      </c>
      <c r="BC1041" t="s">
        <v>67</v>
      </c>
      <c r="BD1041">
        <v>0</v>
      </c>
      <c r="BE1041" t="s">
        <v>68</v>
      </c>
      <c r="BF1041" t="s">
        <v>69</v>
      </c>
      <c r="BG1041">
        <v>1.1399999999999999</v>
      </c>
      <c r="BH1041">
        <v>0</v>
      </c>
      <c r="BI1041" s="1">
        <v>45824.389976354163</v>
      </c>
      <c r="BJ1041">
        <v>3.7</v>
      </c>
      <c r="BK1041">
        <v>0.90600000000000003</v>
      </c>
      <c r="BL1041" s="36">
        <f>HLOOKUP($A1041,차량별코스!$E$1:$AZ$20,_xlfn.XLOOKUP(탕데이터!$I1041,차량별코스!$D$2:$D$20,차량별코스!$A$2:$A$20),0)</f>
        <v>1</v>
      </c>
      <c r="BM1041">
        <f t="shared" si="237"/>
        <v>3635.7080000000005</v>
      </c>
      <c r="BN1041">
        <f t="shared" si="238"/>
        <v>531.09800000000007</v>
      </c>
      <c r="BO1041">
        <f>IF(COUNTIFS($BL$2:$BL1041,$BL1041,$O$2:$O1041,$O1041,$G$2:$G1041,$G1041)=1,_xlfn.MAXIFS($BO$2:$BO1040,$O$2:$O1040,$O1041,$G$2:$G1040,$G1041)+1,_xlfn.MAXIFS($BO$2:$BO1040,$O$2:$O1040,$O1041,$G$2:$G1040,$G1041))</f>
        <v>6</v>
      </c>
      <c r="BP1041">
        <f t="shared" si="239"/>
        <v>2981.6</v>
      </c>
      <c r="BQ1041">
        <f t="shared" si="240"/>
        <v>53.144000000000005</v>
      </c>
      <c r="BR1041">
        <f t="shared" si="241"/>
        <v>85.847999999999999</v>
      </c>
      <c r="BS1041">
        <f t="shared" si="242"/>
        <v>57.231999999999992</v>
      </c>
      <c r="BT1041">
        <f t="shared" si="243"/>
        <v>8.1760000000000002</v>
      </c>
      <c r="BU1041">
        <f t="shared" si="244"/>
        <v>0</v>
      </c>
      <c r="BV1041">
        <f t="shared" si="245"/>
        <v>0</v>
      </c>
      <c r="BW1041">
        <f t="shared" si="246"/>
        <v>3185.9999999999995</v>
      </c>
      <c r="BX1041">
        <f t="shared" si="247"/>
        <v>3489</v>
      </c>
      <c r="BY1041" t="str">
        <f t="shared" si="248"/>
        <v>직행2</v>
      </c>
      <c r="BZ1041">
        <f t="shared" si="249"/>
        <v>1</v>
      </c>
    </row>
    <row r="1042" spans="1:78" x14ac:dyDescent="0.3">
      <c r="A1042" s="32">
        <f t="shared" si="236"/>
        <v>45814</v>
      </c>
      <c r="B1042" s="1">
        <v>45814.388402777775</v>
      </c>
      <c r="C1042" t="s">
        <v>60</v>
      </c>
      <c r="D1042" t="s">
        <v>60</v>
      </c>
      <c r="E1042" t="s">
        <v>60</v>
      </c>
      <c r="F1042" t="s">
        <v>61</v>
      </c>
      <c r="G1042" t="s">
        <v>84</v>
      </c>
      <c r="H1042" t="s">
        <v>85</v>
      </c>
      <c r="I1042" t="s">
        <v>88</v>
      </c>
      <c r="J1042" t="s">
        <v>65</v>
      </c>
      <c r="K1042" t="s">
        <v>66</v>
      </c>
      <c r="L1042">
        <v>14</v>
      </c>
      <c r="M1042">
        <v>12</v>
      </c>
      <c r="N1042">
        <v>168</v>
      </c>
      <c r="O1042">
        <v>3489</v>
      </c>
      <c r="P1042" t="s">
        <v>257</v>
      </c>
      <c r="Q1042" s="1">
        <v>45786.607561608798</v>
      </c>
      <c r="R1042">
        <v>16.183</v>
      </c>
      <c r="S1042">
        <v>5.6779999999999999</v>
      </c>
      <c r="T1042">
        <v>2.85</v>
      </c>
      <c r="U1042">
        <v>1841</v>
      </c>
      <c r="V1042">
        <v>31</v>
      </c>
      <c r="W1042">
        <v>434</v>
      </c>
      <c r="X1042">
        <v>393</v>
      </c>
      <c r="Y1042">
        <v>0</v>
      </c>
      <c r="Z1042">
        <v>4</v>
      </c>
      <c r="AA1042">
        <v>0</v>
      </c>
      <c r="AB1042">
        <v>0</v>
      </c>
      <c r="AC1042">
        <v>84</v>
      </c>
      <c r="AD1042">
        <v>31.65</v>
      </c>
      <c r="AE1042">
        <v>42.339267999999997</v>
      </c>
      <c r="AF1042">
        <v>97.9</v>
      </c>
      <c r="AG1042">
        <v>0.8</v>
      </c>
      <c r="AH1042">
        <v>0.8</v>
      </c>
      <c r="AI1042">
        <v>0.5</v>
      </c>
      <c r="AJ1042">
        <v>0.1</v>
      </c>
      <c r="AK1042">
        <v>0</v>
      </c>
      <c r="AL1042">
        <v>0</v>
      </c>
      <c r="AM1042">
        <v>2.5</v>
      </c>
      <c r="AN1042">
        <v>43.841999999999999</v>
      </c>
      <c r="AO1042">
        <v>1.6839999999999999</v>
      </c>
      <c r="AP1042">
        <v>23.574000000000002</v>
      </c>
      <c r="AQ1042">
        <v>0.185</v>
      </c>
      <c r="AR1042">
        <v>0</v>
      </c>
      <c r="AS1042">
        <v>24.716999999999999</v>
      </c>
      <c r="AT1042">
        <v>29.37</v>
      </c>
      <c r="AU1042">
        <v>0.24</v>
      </c>
      <c r="AV1042">
        <v>0.24</v>
      </c>
      <c r="AW1042">
        <v>0.15</v>
      </c>
      <c r="AX1042">
        <v>0.03</v>
      </c>
      <c r="AY1042">
        <v>0</v>
      </c>
      <c r="AZ1042">
        <v>0</v>
      </c>
      <c r="BA1042">
        <v>139</v>
      </c>
      <c r="BB1042">
        <v>0</v>
      </c>
      <c r="BC1042" t="s">
        <v>67</v>
      </c>
      <c r="BD1042">
        <v>0</v>
      </c>
      <c r="BE1042" t="s">
        <v>68</v>
      </c>
      <c r="BF1042" t="s">
        <v>69</v>
      </c>
      <c r="BG1042">
        <v>1.1399999999999999</v>
      </c>
      <c r="BH1042">
        <v>0</v>
      </c>
      <c r="BI1042" s="1">
        <v>45824.389976354163</v>
      </c>
      <c r="BJ1042">
        <v>3.7</v>
      </c>
      <c r="BK1042">
        <v>0.77029999999999998</v>
      </c>
      <c r="BL1042" s="36">
        <f>HLOOKUP($A1042,차량별코스!$E$1:$AZ$20,_xlfn.XLOOKUP(탕데이터!$I1042,차량별코스!$D$2:$D$20,차량별코스!$A$2:$A$20),0)</f>
        <v>1</v>
      </c>
      <c r="BM1042">
        <f t="shared" si="237"/>
        <v>3635.7080000000005</v>
      </c>
      <c r="BN1042">
        <f t="shared" si="238"/>
        <v>531.09800000000007</v>
      </c>
      <c r="BO1042">
        <f>IF(COUNTIFS($BL$2:$BL1042,$BL1042,$O$2:$O1042,$O1042,$G$2:$G1042,$G1042)=1,_xlfn.MAXIFS($BO$2:$BO1041,$O$2:$O1041,$O1042,$G$2:$G1041,$G1042)+1,_xlfn.MAXIFS($BO$2:$BO1041,$O$2:$O1041,$O1042,$G$2:$G1041,$G1042))</f>
        <v>6</v>
      </c>
      <c r="BP1042">
        <f t="shared" si="239"/>
        <v>1337.3390000000002</v>
      </c>
      <c r="BQ1042">
        <f t="shared" si="240"/>
        <v>14.728</v>
      </c>
      <c r="BR1042">
        <f t="shared" si="241"/>
        <v>14.728</v>
      </c>
      <c r="BS1042">
        <f t="shared" si="242"/>
        <v>9.2050000000000001</v>
      </c>
      <c r="BT1042">
        <f t="shared" si="243"/>
        <v>1.841</v>
      </c>
      <c r="BU1042">
        <f t="shared" si="244"/>
        <v>0</v>
      </c>
      <c r="BV1042">
        <f t="shared" si="245"/>
        <v>0</v>
      </c>
      <c r="BW1042">
        <f t="shared" si="246"/>
        <v>1377.8410000000001</v>
      </c>
      <c r="BX1042">
        <f t="shared" si="247"/>
        <v>3489</v>
      </c>
      <c r="BY1042" t="str">
        <f t="shared" si="248"/>
        <v>직행2</v>
      </c>
      <c r="BZ1042">
        <f t="shared" si="249"/>
        <v>1</v>
      </c>
    </row>
    <row r="1043" spans="1:78" x14ac:dyDescent="0.3">
      <c r="A1043" s="32">
        <f t="shared" si="236"/>
        <v>45814</v>
      </c>
      <c r="B1043" s="1">
        <v>45814.41337962963</v>
      </c>
      <c r="C1043" t="s">
        <v>60</v>
      </c>
      <c r="D1043" t="s">
        <v>60</v>
      </c>
      <c r="E1043" t="s">
        <v>60</v>
      </c>
      <c r="F1043" t="s">
        <v>61</v>
      </c>
      <c r="G1043" t="s">
        <v>84</v>
      </c>
      <c r="H1043" t="s">
        <v>85</v>
      </c>
      <c r="I1043" t="s">
        <v>88</v>
      </c>
      <c r="J1043" t="s">
        <v>65</v>
      </c>
      <c r="K1043" t="s">
        <v>66</v>
      </c>
      <c r="L1043">
        <v>14</v>
      </c>
      <c r="M1043">
        <v>12</v>
      </c>
      <c r="N1043">
        <v>168</v>
      </c>
      <c r="O1043">
        <v>3489</v>
      </c>
      <c r="P1043" t="s">
        <v>257</v>
      </c>
      <c r="Q1043" s="1">
        <v>45786.607561608798</v>
      </c>
      <c r="R1043">
        <v>50.134999999999998</v>
      </c>
      <c r="S1043">
        <v>18.324000000000002</v>
      </c>
      <c r="T1043">
        <v>2.7360000000000002</v>
      </c>
      <c r="U1043">
        <v>5238</v>
      </c>
      <c r="V1043">
        <v>10</v>
      </c>
      <c r="W1043">
        <v>804</v>
      </c>
      <c r="X1043">
        <v>1408</v>
      </c>
      <c r="Y1043">
        <v>1</v>
      </c>
      <c r="Z1043">
        <v>24</v>
      </c>
      <c r="AA1043">
        <v>0</v>
      </c>
      <c r="AB1043">
        <v>0</v>
      </c>
      <c r="AC1043">
        <v>86</v>
      </c>
      <c r="AD1043">
        <v>34.46</v>
      </c>
      <c r="AE1043">
        <v>40.796979</v>
      </c>
      <c r="AF1043">
        <v>91.6</v>
      </c>
      <c r="AG1043">
        <v>2.5</v>
      </c>
      <c r="AH1043">
        <v>4.2</v>
      </c>
      <c r="AI1043">
        <v>1.6</v>
      </c>
      <c r="AJ1043">
        <v>0.1</v>
      </c>
      <c r="AK1043">
        <v>0</v>
      </c>
      <c r="AL1043">
        <v>0</v>
      </c>
      <c r="AM1043">
        <v>2.4</v>
      </c>
      <c r="AN1043">
        <v>43.911999999999999</v>
      </c>
      <c r="AO1043">
        <v>0.191</v>
      </c>
      <c r="AP1043">
        <v>15.349</v>
      </c>
      <c r="AQ1043">
        <v>0.27900000000000003</v>
      </c>
      <c r="AR1043">
        <v>1.9950000000000001</v>
      </c>
      <c r="AS1043">
        <v>47.871000000000002</v>
      </c>
      <c r="AT1043">
        <v>79.387</v>
      </c>
      <c r="AU1043">
        <v>2.1669999999999998</v>
      </c>
      <c r="AV1043">
        <v>3.64</v>
      </c>
      <c r="AW1043">
        <v>1.387</v>
      </c>
      <c r="AX1043">
        <v>8.6999999999999994E-2</v>
      </c>
      <c r="AY1043">
        <v>0</v>
      </c>
      <c r="AZ1043">
        <v>0</v>
      </c>
      <c r="BA1043">
        <v>501</v>
      </c>
      <c r="BB1043">
        <v>0</v>
      </c>
      <c r="BC1043" t="s">
        <v>67</v>
      </c>
      <c r="BD1043">
        <v>0</v>
      </c>
      <c r="BE1043" t="s">
        <v>68</v>
      </c>
      <c r="BF1043" t="s">
        <v>69</v>
      </c>
      <c r="BG1043">
        <v>1.1399999999999999</v>
      </c>
      <c r="BH1043">
        <v>0</v>
      </c>
      <c r="BI1043" s="1">
        <v>45824.389976354163</v>
      </c>
      <c r="BJ1043">
        <v>3.7</v>
      </c>
      <c r="BK1043">
        <v>0.73950000000000005</v>
      </c>
      <c r="BL1043" s="36">
        <f>HLOOKUP($A1043,차량별코스!$E$1:$AZ$20,_xlfn.XLOOKUP(탕데이터!$I1043,차량별코스!$D$2:$D$20,차량별코스!$A$2:$A$20),0)</f>
        <v>1</v>
      </c>
      <c r="BM1043">
        <f t="shared" si="237"/>
        <v>3635.7080000000005</v>
      </c>
      <c r="BN1043">
        <f t="shared" si="238"/>
        <v>531.09800000000007</v>
      </c>
      <c r="BO1043">
        <f>IF(COUNTIFS($BL$2:$BL1043,$BL1043,$O$2:$O1043,$O1043,$G$2:$G1043,$G1043)=1,_xlfn.MAXIFS($BO$2:$BO1042,$O$2:$O1042,$O1043,$G$2:$G1042,$G1043)+1,_xlfn.MAXIFS($BO$2:$BO1042,$O$2:$O1042,$O1043,$G$2:$G1042,$G1043))</f>
        <v>6</v>
      </c>
      <c r="BP1043">
        <f t="shared" si="239"/>
        <v>3984.0079999999998</v>
      </c>
      <c r="BQ1043">
        <f t="shared" si="240"/>
        <v>130.95000000000002</v>
      </c>
      <c r="BR1043">
        <f t="shared" si="241"/>
        <v>219.99600000000001</v>
      </c>
      <c r="BS1043">
        <f t="shared" si="242"/>
        <v>83.808000000000007</v>
      </c>
      <c r="BT1043">
        <f t="shared" si="243"/>
        <v>5.2380000000000004</v>
      </c>
      <c r="BU1043">
        <f t="shared" si="244"/>
        <v>0</v>
      </c>
      <c r="BV1043">
        <f t="shared" si="245"/>
        <v>0</v>
      </c>
      <c r="BW1043">
        <f t="shared" si="246"/>
        <v>4424</v>
      </c>
      <c r="BX1043">
        <f t="shared" si="247"/>
        <v>3489</v>
      </c>
      <c r="BY1043" t="str">
        <f t="shared" si="248"/>
        <v>직행2</v>
      </c>
      <c r="BZ1043">
        <f t="shared" si="249"/>
        <v>1</v>
      </c>
    </row>
    <row r="1044" spans="1:78" x14ac:dyDescent="0.3">
      <c r="A1044" s="32">
        <f t="shared" si="236"/>
        <v>45814</v>
      </c>
      <c r="B1044" s="1">
        <v>45814.502511574072</v>
      </c>
      <c r="C1044" t="s">
        <v>60</v>
      </c>
      <c r="D1044" t="s">
        <v>60</v>
      </c>
      <c r="E1044" t="s">
        <v>60</v>
      </c>
      <c r="F1044" t="s">
        <v>61</v>
      </c>
      <c r="G1044" t="s">
        <v>84</v>
      </c>
      <c r="H1044" t="s">
        <v>85</v>
      </c>
      <c r="I1044" t="s">
        <v>88</v>
      </c>
      <c r="J1044" t="s">
        <v>65</v>
      </c>
      <c r="K1044" t="s">
        <v>66</v>
      </c>
      <c r="L1044">
        <v>14</v>
      </c>
      <c r="M1044">
        <v>12</v>
      </c>
      <c r="N1044">
        <v>168</v>
      </c>
      <c r="O1044">
        <v>3489</v>
      </c>
      <c r="P1044" t="s">
        <v>257</v>
      </c>
      <c r="Q1044" s="1">
        <v>45786.607561608798</v>
      </c>
      <c r="R1044">
        <v>58.823999999999998</v>
      </c>
      <c r="S1044">
        <v>20.808</v>
      </c>
      <c r="T1044">
        <v>2.827</v>
      </c>
      <c r="U1044">
        <v>6566</v>
      </c>
      <c r="V1044">
        <v>44</v>
      </c>
      <c r="W1044">
        <v>2096</v>
      </c>
      <c r="X1044">
        <v>1750</v>
      </c>
      <c r="Y1044">
        <v>0</v>
      </c>
      <c r="Z1044">
        <v>24</v>
      </c>
      <c r="AA1044">
        <v>1</v>
      </c>
      <c r="AB1044">
        <v>616</v>
      </c>
      <c r="AC1044">
        <v>105</v>
      </c>
      <c r="AD1044">
        <v>32.25</v>
      </c>
      <c r="AE1044">
        <v>47.846018000000001</v>
      </c>
      <c r="AF1044">
        <v>89.4</v>
      </c>
      <c r="AG1044">
        <v>3.2</v>
      </c>
      <c r="AH1044">
        <v>3</v>
      </c>
      <c r="AI1044">
        <v>2.8</v>
      </c>
      <c r="AJ1044">
        <v>1.6</v>
      </c>
      <c r="AK1044">
        <v>0.1</v>
      </c>
      <c r="AL1044">
        <v>0</v>
      </c>
      <c r="AM1044">
        <v>2.48</v>
      </c>
      <c r="AN1044">
        <v>50.856999999999999</v>
      </c>
      <c r="AO1044">
        <v>0.67</v>
      </c>
      <c r="AP1044">
        <v>31.922000000000001</v>
      </c>
      <c r="AQ1044">
        <v>0.28899999999999998</v>
      </c>
      <c r="AR1044">
        <v>0</v>
      </c>
      <c r="AS1044">
        <v>40.799999999999997</v>
      </c>
      <c r="AT1044">
        <v>96.85</v>
      </c>
      <c r="AU1044">
        <v>3.4670000000000001</v>
      </c>
      <c r="AV1044">
        <v>3.25</v>
      </c>
      <c r="AW1044">
        <v>3.0329999999999999</v>
      </c>
      <c r="AX1044">
        <v>1.7330000000000001</v>
      </c>
      <c r="AY1044">
        <v>0.108</v>
      </c>
      <c r="AZ1044">
        <v>0</v>
      </c>
      <c r="BA1044">
        <v>577</v>
      </c>
      <c r="BB1044">
        <v>0</v>
      </c>
      <c r="BC1044" t="s">
        <v>67</v>
      </c>
      <c r="BD1044">
        <v>0</v>
      </c>
      <c r="BE1044" t="s">
        <v>68</v>
      </c>
      <c r="BF1044" t="s">
        <v>69</v>
      </c>
      <c r="BG1044">
        <v>1.1399999999999999</v>
      </c>
      <c r="BH1044">
        <v>0</v>
      </c>
      <c r="BI1044" s="1">
        <v>45824.389976354163</v>
      </c>
      <c r="BJ1044">
        <v>3.7</v>
      </c>
      <c r="BK1044">
        <v>0.7641</v>
      </c>
      <c r="BL1044" s="36">
        <f>HLOOKUP($A1044,차량별코스!$E$1:$AZ$20,_xlfn.XLOOKUP(탕데이터!$I1044,차량별코스!$D$2:$D$20,차량별코스!$A$2:$A$20),0)</f>
        <v>1</v>
      </c>
      <c r="BM1044">
        <f t="shared" si="237"/>
        <v>3635.7080000000005</v>
      </c>
      <c r="BN1044">
        <f t="shared" si="238"/>
        <v>531.09800000000007</v>
      </c>
      <c r="BO1044">
        <f>IF(COUNTIFS($BL$2:$BL1044,$BL1044,$O$2:$O1044,$O1044,$G$2:$G1044,$G1044)=1,_xlfn.MAXIFS($BO$2:$BO1043,$O$2:$O1043,$O1044,$G$2:$G1043,$G1044)+1,_xlfn.MAXIFS($BO$2:$BO1043,$O$2:$O1043,$O1044,$G$2:$G1043,$G1044))</f>
        <v>6</v>
      </c>
      <c r="BP1044">
        <f t="shared" si="239"/>
        <v>3730.0039999999999</v>
      </c>
      <c r="BQ1044">
        <f t="shared" si="240"/>
        <v>210.11199999999999</v>
      </c>
      <c r="BR1044">
        <f t="shared" si="241"/>
        <v>196.98</v>
      </c>
      <c r="BS1044">
        <f t="shared" si="242"/>
        <v>183.84799999999998</v>
      </c>
      <c r="BT1044">
        <f t="shared" si="243"/>
        <v>105.056</v>
      </c>
      <c r="BU1044">
        <f t="shared" si="244"/>
        <v>6.5659999999999998</v>
      </c>
      <c r="BV1044">
        <f t="shared" si="245"/>
        <v>0</v>
      </c>
      <c r="BW1044">
        <f t="shared" si="246"/>
        <v>4432.5659999999989</v>
      </c>
      <c r="BX1044">
        <f t="shared" si="247"/>
        <v>3489</v>
      </c>
      <c r="BY1044" t="str">
        <f t="shared" si="248"/>
        <v>직행2</v>
      </c>
      <c r="BZ1044">
        <f t="shared" si="249"/>
        <v>1</v>
      </c>
    </row>
    <row r="1045" spans="1:78" x14ac:dyDescent="0.3">
      <c r="A1045" s="32">
        <f t="shared" si="236"/>
        <v>45814</v>
      </c>
      <c r="B1045" s="1">
        <v>45814.703009259261</v>
      </c>
      <c r="C1045" t="s">
        <v>60</v>
      </c>
      <c r="D1045" t="s">
        <v>60</v>
      </c>
      <c r="E1045" t="s">
        <v>60</v>
      </c>
      <c r="F1045" t="s">
        <v>61</v>
      </c>
      <c r="G1045" t="s">
        <v>84</v>
      </c>
      <c r="H1045" t="s">
        <v>85</v>
      </c>
      <c r="I1045" t="s">
        <v>88</v>
      </c>
      <c r="J1045" t="s">
        <v>65</v>
      </c>
      <c r="K1045" t="s">
        <v>66</v>
      </c>
      <c r="L1045">
        <v>14</v>
      </c>
      <c r="M1045">
        <v>12</v>
      </c>
      <c r="N1045">
        <v>168</v>
      </c>
      <c r="O1045">
        <v>3489</v>
      </c>
      <c r="P1045" t="s">
        <v>257</v>
      </c>
      <c r="Q1045" s="1">
        <v>45786.607561608798</v>
      </c>
      <c r="R1045">
        <v>101.268</v>
      </c>
      <c r="S1045">
        <v>31.498999999999999</v>
      </c>
      <c r="T1045">
        <v>3.2149999999999999</v>
      </c>
      <c r="U1045">
        <v>11069</v>
      </c>
      <c r="V1045">
        <v>523</v>
      </c>
      <c r="W1045">
        <v>2369</v>
      </c>
      <c r="X1045">
        <v>3821</v>
      </c>
      <c r="Y1045">
        <v>6</v>
      </c>
      <c r="Z1045">
        <v>22</v>
      </c>
      <c r="AA1045">
        <v>2</v>
      </c>
      <c r="AB1045">
        <v>323</v>
      </c>
      <c r="AC1045">
        <v>97</v>
      </c>
      <c r="AD1045">
        <v>32.94</v>
      </c>
      <c r="AE1045">
        <v>44.584153000000001</v>
      </c>
      <c r="AF1045">
        <v>88.5</v>
      </c>
      <c r="AG1045">
        <v>3.4</v>
      </c>
      <c r="AH1045">
        <v>5.2</v>
      </c>
      <c r="AI1045">
        <v>2.4</v>
      </c>
      <c r="AJ1045">
        <v>0.5</v>
      </c>
      <c r="AK1045">
        <v>0</v>
      </c>
      <c r="AL1045">
        <v>0</v>
      </c>
      <c r="AM1045">
        <v>2.82</v>
      </c>
      <c r="AN1045">
        <v>40.378999999999998</v>
      </c>
      <c r="AO1045">
        <v>4.7249999999999996</v>
      </c>
      <c r="AP1045">
        <v>21.402000000000001</v>
      </c>
      <c r="AQ1045">
        <v>0.375</v>
      </c>
      <c r="AR1045">
        <v>5.9249999999999998</v>
      </c>
      <c r="AS1045">
        <v>21.725000000000001</v>
      </c>
      <c r="AT1045">
        <v>162.25</v>
      </c>
      <c r="AU1045">
        <v>6.2329999999999997</v>
      </c>
      <c r="AV1045">
        <v>9.5329999999999995</v>
      </c>
      <c r="AW1045">
        <v>4.4000000000000004</v>
      </c>
      <c r="AX1045">
        <v>0.91700000000000004</v>
      </c>
      <c r="AY1045">
        <v>0</v>
      </c>
      <c r="AZ1045">
        <v>0</v>
      </c>
      <c r="BA1045">
        <v>1000</v>
      </c>
      <c r="BB1045">
        <v>0</v>
      </c>
      <c r="BC1045" t="s">
        <v>67</v>
      </c>
      <c r="BD1045">
        <v>0</v>
      </c>
      <c r="BE1045" t="s">
        <v>68</v>
      </c>
      <c r="BF1045" t="s">
        <v>69</v>
      </c>
      <c r="BG1045">
        <v>1.1399999999999999</v>
      </c>
      <c r="BH1045">
        <v>0</v>
      </c>
      <c r="BI1045" s="1">
        <v>45824.389976354163</v>
      </c>
      <c r="BJ1045">
        <v>3.7</v>
      </c>
      <c r="BK1045">
        <v>0.86890000000000001</v>
      </c>
      <c r="BL1045" s="36">
        <f>HLOOKUP($A1045,차량별코스!$E$1:$AZ$20,_xlfn.XLOOKUP(탕데이터!$I1045,차량별코스!$D$2:$D$20,차량별코스!$A$2:$A$20),0)</f>
        <v>1</v>
      </c>
      <c r="BM1045">
        <f t="shared" si="237"/>
        <v>3635.7080000000005</v>
      </c>
      <c r="BN1045">
        <f t="shared" si="238"/>
        <v>531.09800000000007</v>
      </c>
      <c r="BO1045">
        <f>IF(COUNTIFS($BL$2:$BL1045,$BL1045,$O$2:$O1045,$O1045,$G$2:$G1045,$G1045)=1,_xlfn.MAXIFS($BO$2:$BO1044,$O$2:$O1044,$O1045,$G$2:$G1044,$G1045)+1,_xlfn.MAXIFS($BO$2:$BO1044,$O$2:$O1044,$O1045,$G$2:$G1044,$G1045))</f>
        <v>6</v>
      </c>
      <c r="BP1045">
        <f t="shared" si="239"/>
        <v>6904.0650000000005</v>
      </c>
      <c r="BQ1045">
        <f t="shared" si="240"/>
        <v>376.346</v>
      </c>
      <c r="BR1045">
        <f t="shared" si="241"/>
        <v>575.58800000000008</v>
      </c>
      <c r="BS1045">
        <f t="shared" si="242"/>
        <v>265.65600000000001</v>
      </c>
      <c r="BT1045">
        <f t="shared" si="243"/>
        <v>55.344999999999999</v>
      </c>
      <c r="BU1045">
        <f t="shared" si="244"/>
        <v>0</v>
      </c>
      <c r="BV1045">
        <f t="shared" si="245"/>
        <v>0</v>
      </c>
      <c r="BW1045">
        <f t="shared" si="246"/>
        <v>8177</v>
      </c>
      <c r="BX1045">
        <f t="shared" si="247"/>
        <v>3489</v>
      </c>
      <c r="BY1045" t="str">
        <f t="shared" si="248"/>
        <v>직행2</v>
      </c>
      <c r="BZ1045">
        <f t="shared" si="249"/>
        <v>1</v>
      </c>
    </row>
    <row r="1046" spans="1:78" x14ac:dyDescent="0.3">
      <c r="A1046" s="32">
        <f t="shared" si="236"/>
        <v>45815</v>
      </c>
      <c r="B1046" s="1">
        <v>45815.291296296295</v>
      </c>
      <c r="C1046" t="s">
        <v>60</v>
      </c>
      <c r="D1046" t="s">
        <v>60</v>
      </c>
      <c r="E1046" t="s">
        <v>60</v>
      </c>
      <c r="F1046" t="s">
        <v>61</v>
      </c>
      <c r="G1046" t="s">
        <v>84</v>
      </c>
      <c r="H1046" t="s">
        <v>85</v>
      </c>
      <c r="I1046" t="s">
        <v>88</v>
      </c>
      <c r="J1046" t="s">
        <v>65</v>
      </c>
      <c r="K1046" t="s">
        <v>66</v>
      </c>
      <c r="L1046">
        <v>14</v>
      </c>
      <c r="M1046">
        <v>12</v>
      </c>
      <c r="N1046">
        <v>168</v>
      </c>
      <c r="O1046">
        <v>3489</v>
      </c>
      <c r="P1046" t="s">
        <v>257</v>
      </c>
      <c r="Q1046" s="1">
        <v>45786.607561608798</v>
      </c>
      <c r="R1046">
        <v>100.38800000000001</v>
      </c>
      <c r="S1046">
        <v>30.155999999999999</v>
      </c>
      <c r="T1046">
        <v>3.3290000000000002</v>
      </c>
      <c r="U1046">
        <v>9519</v>
      </c>
      <c r="V1046">
        <v>62</v>
      </c>
      <c r="W1046">
        <v>1787</v>
      </c>
      <c r="X1046">
        <v>3053</v>
      </c>
      <c r="Y1046">
        <v>6</v>
      </c>
      <c r="Z1046">
        <v>23</v>
      </c>
      <c r="AA1046">
        <v>0</v>
      </c>
      <c r="AB1046">
        <v>0</v>
      </c>
      <c r="AC1046">
        <v>100</v>
      </c>
      <c r="AD1046">
        <v>37.97</v>
      </c>
      <c r="AE1046">
        <v>47.118217000000001</v>
      </c>
      <c r="AF1046">
        <v>36.5</v>
      </c>
      <c r="AG1046">
        <v>15.9</v>
      </c>
      <c r="AH1046">
        <v>26.8</v>
      </c>
      <c r="AI1046">
        <v>18.100000000000001</v>
      </c>
      <c r="AJ1046">
        <v>2.6</v>
      </c>
      <c r="AK1046">
        <v>0</v>
      </c>
      <c r="AL1046">
        <v>0</v>
      </c>
      <c r="AM1046">
        <v>2.92</v>
      </c>
      <c r="AN1046">
        <v>41.402000000000001</v>
      </c>
      <c r="AO1046">
        <v>0.65100000000000002</v>
      </c>
      <c r="AP1046">
        <v>18.773</v>
      </c>
      <c r="AQ1046">
        <v>0.29899999999999999</v>
      </c>
      <c r="AR1046">
        <v>5.9770000000000003</v>
      </c>
      <c r="AS1046">
        <v>22.911000000000001</v>
      </c>
      <c r="AT1046">
        <v>57.792000000000002</v>
      </c>
      <c r="AU1046">
        <v>25.175000000000001</v>
      </c>
      <c r="AV1046">
        <v>42.433</v>
      </c>
      <c r="AW1046">
        <v>28.658000000000001</v>
      </c>
      <c r="AX1046">
        <v>4.117</v>
      </c>
      <c r="AY1046">
        <v>0</v>
      </c>
      <c r="AZ1046">
        <v>0</v>
      </c>
      <c r="BA1046">
        <v>991</v>
      </c>
      <c r="BB1046">
        <v>0</v>
      </c>
      <c r="BC1046" t="s">
        <v>67</v>
      </c>
      <c r="BD1046">
        <v>0</v>
      </c>
      <c r="BE1046" t="s">
        <v>68</v>
      </c>
      <c r="BF1046" t="s">
        <v>69</v>
      </c>
      <c r="BG1046">
        <v>1.1399999999999999</v>
      </c>
      <c r="BH1046">
        <v>0</v>
      </c>
      <c r="BI1046" s="1">
        <v>45824.389976354163</v>
      </c>
      <c r="BJ1046">
        <v>3.7</v>
      </c>
      <c r="BK1046">
        <v>0.89970000000000006</v>
      </c>
      <c r="BL1046" s="36">
        <f>HLOOKUP($A1046,차량별코스!$E$1:$AZ$20,_xlfn.XLOOKUP(탕데이터!$I1046,차량별코스!$D$2:$D$20,차량별코스!$A$2:$A$20),0)</f>
        <v>2</v>
      </c>
      <c r="BM1046">
        <f t="shared" si="237"/>
        <v>3635.7080000000005</v>
      </c>
      <c r="BN1046">
        <f t="shared" si="238"/>
        <v>580.38800000000003</v>
      </c>
      <c r="BO1046">
        <f>IF(COUNTIFS($BL$2:$BL1046,$BL1046,$O$2:$O1046,$O1046,$G$2:$G1046,$G1046)=1,_xlfn.MAXIFS($BO$2:$BO1045,$O$2:$O1045,$O1046,$G$2:$G1045,$G1046)+1,_xlfn.MAXIFS($BO$2:$BO1045,$O$2:$O1045,$O1046,$G$2:$G1045,$G1046))</f>
        <v>7</v>
      </c>
      <c r="BP1046">
        <f t="shared" si="239"/>
        <v>1625.4349999999999</v>
      </c>
      <c r="BQ1046">
        <f t="shared" si="240"/>
        <v>1513.521</v>
      </c>
      <c r="BR1046">
        <f t="shared" si="241"/>
        <v>2551.0920000000001</v>
      </c>
      <c r="BS1046">
        <f t="shared" si="242"/>
        <v>1722.9390000000003</v>
      </c>
      <c r="BT1046">
        <f t="shared" si="243"/>
        <v>247.49400000000003</v>
      </c>
      <c r="BU1046">
        <f t="shared" si="244"/>
        <v>0</v>
      </c>
      <c r="BV1046">
        <f t="shared" si="245"/>
        <v>0</v>
      </c>
      <c r="BW1046">
        <f t="shared" si="246"/>
        <v>7660.4810000000007</v>
      </c>
      <c r="BX1046">
        <f t="shared" si="247"/>
        <v>3489</v>
      </c>
      <c r="BY1046" t="str">
        <f t="shared" si="248"/>
        <v>직행2</v>
      </c>
      <c r="BZ1046">
        <f t="shared" si="249"/>
        <v>2</v>
      </c>
    </row>
    <row r="1047" spans="1:78" x14ac:dyDescent="0.3">
      <c r="A1047" s="32">
        <f t="shared" si="236"/>
        <v>45815</v>
      </c>
      <c r="B1047" s="1">
        <v>45815.478750000002</v>
      </c>
      <c r="C1047" t="s">
        <v>60</v>
      </c>
      <c r="D1047" t="s">
        <v>60</v>
      </c>
      <c r="E1047" t="s">
        <v>60</v>
      </c>
      <c r="F1047" t="s">
        <v>61</v>
      </c>
      <c r="G1047" t="s">
        <v>84</v>
      </c>
      <c r="H1047" t="s">
        <v>85</v>
      </c>
      <c r="I1047" t="s">
        <v>88</v>
      </c>
      <c r="J1047" t="s">
        <v>65</v>
      </c>
      <c r="K1047" t="s">
        <v>66</v>
      </c>
      <c r="L1047">
        <v>14</v>
      </c>
      <c r="M1047">
        <v>12</v>
      </c>
      <c r="N1047">
        <v>168</v>
      </c>
      <c r="O1047">
        <v>3489</v>
      </c>
      <c r="P1047" t="s">
        <v>257</v>
      </c>
      <c r="Q1047" s="1">
        <v>45786.607561608798</v>
      </c>
      <c r="R1047">
        <v>16.216000000000001</v>
      </c>
      <c r="S1047">
        <v>6.774</v>
      </c>
      <c r="T1047">
        <v>2.3940000000000001</v>
      </c>
      <c r="U1047">
        <v>2381</v>
      </c>
      <c r="V1047">
        <v>111</v>
      </c>
      <c r="W1047">
        <v>910</v>
      </c>
      <c r="X1047">
        <v>515</v>
      </c>
      <c r="Y1047">
        <v>3</v>
      </c>
      <c r="Z1047">
        <v>6</v>
      </c>
      <c r="AA1047">
        <v>1</v>
      </c>
      <c r="AB1047">
        <v>199</v>
      </c>
      <c r="AC1047">
        <v>96</v>
      </c>
      <c r="AD1047">
        <v>24.52</v>
      </c>
      <c r="AE1047">
        <v>42.924680000000002</v>
      </c>
      <c r="AF1047">
        <v>81</v>
      </c>
      <c r="AG1047">
        <v>6.2</v>
      </c>
      <c r="AH1047">
        <v>6.9</v>
      </c>
      <c r="AI1047">
        <v>4.4000000000000004</v>
      </c>
      <c r="AJ1047">
        <v>1.5</v>
      </c>
      <c r="AK1047">
        <v>0</v>
      </c>
      <c r="AL1047">
        <v>0</v>
      </c>
      <c r="AM1047">
        <v>2.1</v>
      </c>
      <c r="AN1047">
        <v>54.276000000000003</v>
      </c>
      <c r="AO1047">
        <v>4.6619999999999999</v>
      </c>
      <c r="AP1047">
        <v>38.219000000000001</v>
      </c>
      <c r="AQ1047">
        <v>0.308</v>
      </c>
      <c r="AR1047">
        <v>18.5</v>
      </c>
      <c r="AS1047">
        <v>37</v>
      </c>
      <c r="AT1047">
        <v>31.05</v>
      </c>
      <c r="AU1047">
        <v>2.3769999999999998</v>
      </c>
      <c r="AV1047">
        <v>2.645</v>
      </c>
      <c r="AW1047">
        <v>1.6870000000000001</v>
      </c>
      <c r="AX1047">
        <v>0.57499999999999996</v>
      </c>
      <c r="AY1047">
        <v>0</v>
      </c>
      <c r="AZ1047">
        <v>0</v>
      </c>
      <c r="BA1047">
        <v>151</v>
      </c>
      <c r="BB1047">
        <v>0</v>
      </c>
      <c r="BC1047" t="s">
        <v>67</v>
      </c>
      <c r="BD1047">
        <v>0</v>
      </c>
      <c r="BE1047" t="s">
        <v>68</v>
      </c>
      <c r="BF1047" t="s">
        <v>69</v>
      </c>
      <c r="BG1047">
        <v>1.1399999999999999</v>
      </c>
      <c r="BH1047">
        <v>0</v>
      </c>
      <c r="BI1047" s="1">
        <v>45824.389976354163</v>
      </c>
      <c r="BJ1047">
        <v>3.7</v>
      </c>
      <c r="BK1047">
        <v>0.64700000000000002</v>
      </c>
      <c r="BL1047" s="36">
        <f>HLOOKUP($A1047,차량별코스!$E$1:$AZ$20,_xlfn.XLOOKUP(탕데이터!$I1047,차량별코스!$D$2:$D$20,차량별코스!$A$2:$A$20),0)</f>
        <v>2</v>
      </c>
      <c r="BM1047">
        <f t="shared" si="237"/>
        <v>3635.7080000000005</v>
      </c>
      <c r="BN1047">
        <f t="shared" si="238"/>
        <v>580.38800000000003</v>
      </c>
      <c r="BO1047">
        <f>IF(COUNTIFS($BL$2:$BL1047,$BL1047,$O$2:$O1047,$O1047,$G$2:$G1047,$G1047)=1,_xlfn.MAXIFS($BO$2:$BO1046,$O$2:$O1046,$O1047,$G$2:$G1046,$G1047)+1,_xlfn.MAXIFS($BO$2:$BO1046,$O$2:$O1046,$O1047,$G$2:$G1046,$G1047))</f>
        <v>7</v>
      </c>
      <c r="BP1047">
        <f t="shared" si="239"/>
        <v>907.61000000000013</v>
      </c>
      <c r="BQ1047">
        <f t="shared" si="240"/>
        <v>147.62199999999999</v>
      </c>
      <c r="BR1047">
        <f t="shared" si="241"/>
        <v>164.28900000000002</v>
      </c>
      <c r="BS1047">
        <f t="shared" si="242"/>
        <v>104.76400000000001</v>
      </c>
      <c r="BT1047">
        <f t="shared" si="243"/>
        <v>35.714999999999996</v>
      </c>
      <c r="BU1047">
        <f t="shared" si="244"/>
        <v>0</v>
      </c>
      <c r="BV1047">
        <f t="shared" si="245"/>
        <v>0</v>
      </c>
      <c r="BW1047">
        <f t="shared" si="246"/>
        <v>1360.0000000000002</v>
      </c>
      <c r="BX1047">
        <f t="shared" si="247"/>
        <v>3489</v>
      </c>
      <c r="BY1047" t="str">
        <f t="shared" si="248"/>
        <v>직행2</v>
      </c>
      <c r="BZ1047">
        <f t="shared" si="249"/>
        <v>2</v>
      </c>
    </row>
    <row r="1048" spans="1:78" x14ac:dyDescent="0.3">
      <c r="A1048" s="32">
        <f t="shared" si="236"/>
        <v>45815</v>
      </c>
      <c r="B1048" s="1">
        <v>45815.50990740741</v>
      </c>
      <c r="C1048" t="s">
        <v>60</v>
      </c>
      <c r="D1048" t="s">
        <v>60</v>
      </c>
      <c r="E1048" t="s">
        <v>60</v>
      </c>
      <c r="F1048" t="s">
        <v>61</v>
      </c>
      <c r="G1048" t="s">
        <v>84</v>
      </c>
      <c r="H1048" t="s">
        <v>85</v>
      </c>
      <c r="I1048" t="s">
        <v>88</v>
      </c>
      <c r="J1048" t="s">
        <v>65</v>
      </c>
      <c r="K1048" t="s">
        <v>66</v>
      </c>
      <c r="L1048">
        <v>14</v>
      </c>
      <c r="M1048">
        <v>12</v>
      </c>
      <c r="N1048">
        <v>168</v>
      </c>
      <c r="O1048">
        <v>3489</v>
      </c>
      <c r="P1048" t="s">
        <v>257</v>
      </c>
      <c r="Q1048" s="1">
        <v>45786.607561608798</v>
      </c>
      <c r="R1048">
        <v>49.67</v>
      </c>
      <c r="S1048">
        <v>17.085999999999999</v>
      </c>
      <c r="T1048">
        <v>2.907</v>
      </c>
      <c r="U1048">
        <v>5126</v>
      </c>
      <c r="V1048">
        <v>15</v>
      </c>
      <c r="W1048">
        <v>900</v>
      </c>
      <c r="X1048">
        <v>1378</v>
      </c>
      <c r="Y1048">
        <v>4</v>
      </c>
      <c r="Z1048">
        <v>15</v>
      </c>
      <c r="AA1048">
        <v>0</v>
      </c>
      <c r="AB1048">
        <v>0</v>
      </c>
      <c r="AC1048">
        <v>96</v>
      </c>
      <c r="AD1048">
        <v>34.880000000000003</v>
      </c>
      <c r="AE1048">
        <v>42.463079999999998</v>
      </c>
      <c r="AF1048">
        <v>12.6</v>
      </c>
      <c r="AG1048">
        <v>30.4</v>
      </c>
      <c r="AH1048">
        <v>39.1</v>
      </c>
      <c r="AI1048">
        <v>14.4</v>
      </c>
      <c r="AJ1048">
        <v>3.5</v>
      </c>
      <c r="AK1048">
        <v>0</v>
      </c>
      <c r="AL1048">
        <v>0</v>
      </c>
      <c r="AM1048">
        <v>2.5499999999999998</v>
      </c>
      <c r="AN1048">
        <v>42.908999999999999</v>
      </c>
      <c r="AO1048">
        <v>0.29299999999999998</v>
      </c>
      <c r="AP1048">
        <v>17.558</v>
      </c>
      <c r="AQ1048">
        <v>0.26200000000000001</v>
      </c>
      <c r="AR1048">
        <v>8.0530000000000008</v>
      </c>
      <c r="AS1048">
        <v>30.199000000000002</v>
      </c>
      <c r="AT1048">
        <v>10.71</v>
      </c>
      <c r="AU1048">
        <v>25.84</v>
      </c>
      <c r="AV1048">
        <v>33.234999999999999</v>
      </c>
      <c r="AW1048">
        <v>12.24</v>
      </c>
      <c r="AX1048">
        <v>2.9750000000000001</v>
      </c>
      <c r="AY1048">
        <v>0</v>
      </c>
      <c r="AZ1048">
        <v>0</v>
      </c>
      <c r="BA1048">
        <v>499</v>
      </c>
      <c r="BB1048">
        <v>0</v>
      </c>
      <c r="BC1048" t="s">
        <v>67</v>
      </c>
      <c r="BD1048">
        <v>0</v>
      </c>
      <c r="BE1048" t="s">
        <v>68</v>
      </c>
      <c r="BF1048" t="s">
        <v>69</v>
      </c>
      <c r="BG1048">
        <v>1.1399999999999999</v>
      </c>
      <c r="BH1048">
        <v>0</v>
      </c>
      <c r="BI1048" s="1">
        <v>45824.389976354163</v>
      </c>
      <c r="BJ1048">
        <v>3.7</v>
      </c>
      <c r="BK1048">
        <v>0.78569999999999995</v>
      </c>
      <c r="BL1048" s="36">
        <f>HLOOKUP($A1048,차량별코스!$E$1:$AZ$20,_xlfn.XLOOKUP(탕데이터!$I1048,차량별코스!$D$2:$D$20,차량별코스!$A$2:$A$20),0)</f>
        <v>2</v>
      </c>
      <c r="BM1048">
        <f t="shared" si="237"/>
        <v>3635.7080000000005</v>
      </c>
      <c r="BN1048">
        <f t="shared" si="238"/>
        <v>580.38800000000003</v>
      </c>
      <c r="BO1048">
        <f>IF(COUNTIFS($BL$2:$BL1048,$BL1048,$O$2:$O1048,$O1048,$G$2:$G1048,$G1048)=1,_xlfn.MAXIFS($BO$2:$BO1047,$O$2:$O1047,$O1048,$G$2:$G1047,$G1048)+1,_xlfn.MAXIFS($BO$2:$BO1047,$O$2:$O1047,$O1048,$G$2:$G1047,$G1048))</f>
        <v>7</v>
      </c>
      <c r="BP1048">
        <f t="shared" si="239"/>
        <v>-269.12400000000002</v>
      </c>
      <c r="BQ1048">
        <f t="shared" si="240"/>
        <v>1558.3039999999999</v>
      </c>
      <c r="BR1048">
        <f t="shared" si="241"/>
        <v>2004.2660000000001</v>
      </c>
      <c r="BS1048">
        <f t="shared" si="242"/>
        <v>738.14400000000012</v>
      </c>
      <c r="BT1048">
        <f t="shared" si="243"/>
        <v>179.41000000000003</v>
      </c>
      <c r="BU1048">
        <f t="shared" si="244"/>
        <v>0</v>
      </c>
      <c r="BV1048">
        <f t="shared" si="245"/>
        <v>0</v>
      </c>
      <c r="BW1048">
        <f t="shared" si="246"/>
        <v>4211</v>
      </c>
      <c r="BX1048">
        <f t="shared" si="247"/>
        <v>3489</v>
      </c>
      <c r="BY1048" t="str">
        <f t="shared" si="248"/>
        <v>직행2</v>
      </c>
      <c r="BZ1048">
        <f t="shared" si="249"/>
        <v>2</v>
      </c>
    </row>
    <row r="1049" spans="1:78" x14ac:dyDescent="0.3">
      <c r="A1049" s="32">
        <f t="shared" si="236"/>
        <v>45815</v>
      </c>
      <c r="B1049" s="1">
        <v>45815.599143518521</v>
      </c>
      <c r="C1049" t="s">
        <v>60</v>
      </c>
      <c r="D1049" t="s">
        <v>60</v>
      </c>
      <c r="E1049" t="s">
        <v>60</v>
      </c>
      <c r="F1049" t="s">
        <v>61</v>
      </c>
      <c r="G1049" t="s">
        <v>84</v>
      </c>
      <c r="H1049" t="s">
        <v>85</v>
      </c>
      <c r="I1049" t="s">
        <v>88</v>
      </c>
      <c r="J1049" t="s">
        <v>65</v>
      </c>
      <c r="K1049" t="s">
        <v>66</v>
      </c>
      <c r="L1049">
        <v>14</v>
      </c>
      <c r="M1049">
        <v>12</v>
      </c>
      <c r="N1049">
        <v>168</v>
      </c>
      <c r="O1049">
        <v>3489</v>
      </c>
      <c r="P1049" t="s">
        <v>257</v>
      </c>
      <c r="Q1049" s="1">
        <v>45786.607561608798</v>
      </c>
      <c r="R1049">
        <v>58.862000000000002</v>
      </c>
      <c r="S1049">
        <v>22.744</v>
      </c>
      <c r="T1049">
        <v>2.5880000000000001</v>
      </c>
      <c r="U1049">
        <v>7183</v>
      </c>
      <c r="V1049">
        <v>0</v>
      </c>
      <c r="W1049">
        <v>2557</v>
      </c>
      <c r="X1049">
        <v>1883</v>
      </c>
      <c r="Y1049">
        <v>6</v>
      </c>
      <c r="Z1049">
        <v>13</v>
      </c>
      <c r="AA1049">
        <v>1</v>
      </c>
      <c r="AB1049">
        <v>696</v>
      </c>
      <c r="AC1049">
        <v>105</v>
      </c>
      <c r="AD1049">
        <v>29.5</v>
      </c>
      <c r="AE1049">
        <v>45.807003000000002</v>
      </c>
      <c r="AF1049">
        <v>93.9</v>
      </c>
      <c r="AG1049">
        <v>1.9</v>
      </c>
      <c r="AH1049">
        <v>1.5</v>
      </c>
      <c r="AI1049">
        <v>1.9</v>
      </c>
      <c r="AJ1049">
        <v>0.8</v>
      </c>
      <c r="AK1049">
        <v>0.1</v>
      </c>
      <c r="AL1049">
        <v>0</v>
      </c>
      <c r="AM1049">
        <v>2.27</v>
      </c>
      <c r="AN1049">
        <v>53.557000000000002</v>
      </c>
      <c r="AO1049">
        <v>0</v>
      </c>
      <c r="AP1049">
        <v>35.597999999999999</v>
      </c>
      <c r="AQ1049">
        <v>0.30599999999999999</v>
      </c>
      <c r="AR1049">
        <v>10.193</v>
      </c>
      <c r="AS1049">
        <v>22.085999999999999</v>
      </c>
      <c r="AT1049">
        <v>111.11499999999999</v>
      </c>
      <c r="AU1049">
        <v>2.2480000000000002</v>
      </c>
      <c r="AV1049">
        <v>1.7749999999999999</v>
      </c>
      <c r="AW1049">
        <v>2.2480000000000002</v>
      </c>
      <c r="AX1049">
        <v>0.94699999999999995</v>
      </c>
      <c r="AY1049">
        <v>0.11799999999999999</v>
      </c>
      <c r="AZ1049">
        <v>0</v>
      </c>
      <c r="BA1049">
        <v>582</v>
      </c>
      <c r="BB1049">
        <v>0</v>
      </c>
      <c r="BC1049" t="s">
        <v>67</v>
      </c>
      <c r="BD1049">
        <v>0</v>
      </c>
      <c r="BE1049" t="s">
        <v>68</v>
      </c>
      <c r="BF1049" t="s">
        <v>69</v>
      </c>
      <c r="BG1049">
        <v>1.1399999999999999</v>
      </c>
      <c r="BH1049">
        <v>0</v>
      </c>
      <c r="BI1049" s="1">
        <v>45824.389976354163</v>
      </c>
      <c r="BJ1049">
        <v>3.7</v>
      </c>
      <c r="BK1049">
        <v>0.69950000000000001</v>
      </c>
      <c r="BL1049" s="36">
        <f>HLOOKUP($A1049,차량별코스!$E$1:$AZ$20,_xlfn.XLOOKUP(탕데이터!$I1049,차량별코스!$D$2:$D$20,차량별코스!$A$2:$A$20),0)</f>
        <v>2</v>
      </c>
      <c r="BM1049">
        <f t="shared" si="237"/>
        <v>3635.7080000000005</v>
      </c>
      <c r="BN1049">
        <f t="shared" si="238"/>
        <v>580.38800000000003</v>
      </c>
      <c r="BO1049">
        <f>IF(COUNTIFS($BL$2:$BL1049,$BL1049,$O$2:$O1049,$O1049,$G$2:$G1049,$G1049)=1,_xlfn.MAXIFS($BO$2:$BO1048,$O$2:$O1048,$O1049,$G$2:$G1048,$G1049)+1,_xlfn.MAXIFS($BO$2:$BO1048,$O$2:$O1048,$O1049,$G$2:$G1048,$G1049))</f>
        <v>7</v>
      </c>
      <c r="BP1049">
        <f t="shared" si="239"/>
        <v>4187.8370000000004</v>
      </c>
      <c r="BQ1049">
        <f t="shared" si="240"/>
        <v>136.477</v>
      </c>
      <c r="BR1049">
        <f t="shared" si="241"/>
        <v>107.74499999999999</v>
      </c>
      <c r="BS1049">
        <f t="shared" si="242"/>
        <v>136.477</v>
      </c>
      <c r="BT1049">
        <f t="shared" si="243"/>
        <v>57.463999999999999</v>
      </c>
      <c r="BU1049">
        <f t="shared" si="244"/>
        <v>7.1829999999999998</v>
      </c>
      <c r="BV1049">
        <f t="shared" si="245"/>
        <v>0</v>
      </c>
      <c r="BW1049">
        <f t="shared" si="246"/>
        <v>4633.183</v>
      </c>
      <c r="BX1049">
        <f t="shared" si="247"/>
        <v>3489</v>
      </c>
      <c r="BY1049" t="str">
        <f t="shared" si="248"/>
        <v>직행2</v>
      </c>
      <c r="BZ1049">
        <f t="shared" si="249"/>
        <v>2</v>
      </c>
    </row>
    <row r="1050" spans="1:78" x14ac:dyDescent="0.3">
      <c r="A1050" s="32">
        <f t="shared" si="236"/>
        <v>45815</v>
      </c>
      <c r="B1050" s="1">
        <v>45815.720231481479</v>
      </c>
      <c r="C1050" t="s">
        <v>60</v>
      </c>
      <c r="D1050" t="s">
        <v>60</v>
      </c>
      <c r="E1050" t="s">
        <v>60</v>
      </c>
      <c r="F1050" t="s">
        <v>61</v>
      </c>
      <c r="G1050" t="s">
        <v>84</v>
      </c>
      <c r="H1050" t="s">
        <v>85</v>
      </c>
      <c r="I1050" t="s">
        <v>88</v>
      </c>
      <c r="J1050" t="s">
        <v>65</v>
      </c>
      <c r="K1050" t="s">
        <v>66</v>
      </c>
      <c r="L1050">
        <v>14</v>
      </c>
      <c r="M1050">
        <v>12</v>
      </c>
      <c r="N1050">
        <v>168</v>
      </c>
      <c r="O1050">
        <v>3489</v>
      </c>
      <c r="P1050" t="s">
        <v>257</v>
      </c>
      <c r="Q1050" s="1">
        <v>45786.607561608798</v>
      </c>
      <c r="R1050">
        <v>39.4</v>
      </c>
      <c r="S1050">
        <v>14.647</v>
      </c>
      <c r="T1050">
        <v>2.69</v>
      </c>
      <c r="U1050">
        <v>5303</v>
      </c>
      <c r="V1050">
        <v>129</v>
      </c>
      <c r="W1050">
        <v>1783</v>
      </c>
      <c r="X1050">
        <v>990</v>
      </c>
      <c r="Y1050">
        <v>3</v>
      </c>
      <c r="Z1050">
        <v>20</v>
      </c>
      <c r="AA1050">
        <v>1</v>
      </c>
      <c r="AB1050">
        <v>332</v>
      </c>
      <c r="AC1050">
        <v>87</v>
      </c>
      <c r="AD1050">
        <v>26.75</v>
      </c>
      <c r="AE1050">
        <v>41.828344000000001</v>
      </c>
      <c r="AF1050">
        <v>39.700000000000003</v>
      </c>
      <c r="AG1050">
        <v>17.3</v>
      </c>
      <c r="AH1050">
        <v>28.6</v>
      </c>
      <c r="AI1050">
        <v>12.7</v>
      </c>
      <c r="AJ1050">
        <v>1.7</v>
      </c>
      <c r="AK1050">
        <v>0</v>
      </c>
      <c r="AL1050">
        <v>0</v>
      </c>
      <c r="AM1050">
        <v>2.36</v>
      </c>
      <c r="AN1050">
        <v>46.170999999999999</v>
      </c>
      <c r="AO1050">
        <v>2.4329999999999998</v>
      </c>
      <c r="AP1050">
        <v>33.622</v>
      </c>
      <c r="AQ1050">
        <v>0.22800000000000001</v>
      </c>
      <c r="AR1050">
        <v>7.6139999999999999</v>
      </c>
      <c r="AS1050">
        <v>50.761000000000003</v>
      </c>
      <c r="AT1050">
        <v>35.067999999999998</v>
      </c>
      <c r="AU1050">
        <v>15.282</v>
      </c>
      <c r="AV1050">
        <v>25.263000000000002</v>
      </c>
      <c r="AW1050">
        <v>11.218</v>
      </c>
      <c r="AX1050">
        <v>1.502</v>
      </c>
      <c r="AY1050">
        <v>0</v>
      </c>
      <c r="AZ1050">
        <v>0</v>
      </c>
      <c r="BA1050">
        <v>387</v>
      </c>
      <c r="BB1050">
        <v>0</v>
      </c>
      <c r="BC1050" t="s">
        <v>67</v>
      </c>
      <c r="BD1050">
        <v>0</v>
      </c>
      <c r="BE1050" t="s">
        <v>68</v>
      </c>
      <c r="BF1050" t="s">
        <v>69</v>
      </c>
      <c r="BG1050">
        <v>1.1399999999999999</v>
      </c>
      <c r="BH1050">
        <v>0</v>
      </c>
      <c r="BI1050" s="1">
        <v>45824.389976354163</v>
      </c>
      <c r="BJ1050">
        <v>3.7</v>
      </c>
      <c r="BK1050">
        <v>0.72699999999999998</v>
      </c>
      <c r="BL1050" s="36">
        <f>HLOOKUP($A1050,차량별코스!$E$1:$AZ$20,_xlfn.XLOOKUP(탕데이터!$I1050,차량별코스!$D$2:$D$20,차량별코스!$A$2:$A$20),0)</f>
        <v>2</v>
      </c>
      <c r="BM1050">
        <f t="shared" si="237"/>
        <v>3635.7080000000005</v>
      </c>
      <c r="BN1050">
        <f t="shared" si="238"/>
        <v>580.38800000000003</v>
      </c>
      <c r="BO1050">
        <f>IF(COUNTIFS($BL$2:$BL1050,$BL1050,$O$2:$O1050,$O1050,$G$2:$G1050,$G1050)=1,_xlfn.MAXIFS($BO$2:$BO1049,$O$2:$O1049,$O1050,$G$2:$G1049,$G1050)+1,_xlfn.MAXIFS($BO$2:$BO1049,$O$2:$O1049,$O1050,$G$2:$G1049,$G1050))</f>
        <v>7</v>
      </c>
      <c r="BP1050">
        <f t="shared" si="239"/>
        <v>193.29100000000017</v>
      </c>
      <c r="BQ1050">
        <f t="shared" si="240"/>
        <v>917.4190000000001</v>
      </c>
      <c r="BR1050">
        <f t="shared" si="241"/>
        <v>1516.6580000000001</v>
      </c>
      <c r="BS1050">
        <f t="shared" si="242"/>
        <v>673.48099999999999</v>
      </c>
      <c r="BT1050">
        <f t="shared" si="243"/>
        <v>90.15100000000001</v>
      </c>
      <c r="BU1050">
        <f t="shared" si="244"/>
        <v>0</v>
      </c>
      <c r="BV1050">
        <f t="shared" si="245"/>
        <v>0</v>
      </c>
      <c r="BW1050">
        <f t="shared" si="246"/>
        <v>3391</v>
      </c>
      <c r="BX1050">
        <f t="shared" si="247"/>
        <v>3489</v>
      </c>
      <c r="BY1050" t="str">
        <f t="shared" si="248"/>
        <v>직행2</v>
      </c>
      <c r="BZ1050">
        <f t="shared" si="249"/>
        <v>2</v>
      </c>
    </row>
    <row r="1051" spans="1:78" x14ac:dyDescent="0.3">
      <c r="A1051" s="32">
        <f t="shared" si="236"/>
        <v>45815</v>
      </c>
      <c r="B1051" s="1">
        <v>45815.785069444442</v>
      </c>
      <c r="C1051" t="s">
        <v>60</v>
      </c>
      <c r="D1051" t="s">
        <v>60</v>
      </c>
      <c r="E1051" t="s">
        <v>60</v>
      </c>
      <c r="F1051" t="s">
        <v>61</v>
      </c>
      <c r="G1051" t="s">
        <v>84</v>
      </c>
      <c r="H1051" t="s">
        <v>85</v>
      </c>
      <c r="I1051" t="s">
        <v>88</v>
      </c>
      <c r="J1051" t="s">
        <v>65</v>
      </c>
      <c r="K1051" t="s">
        <v>66</v>
      </c>
      <c r="L1051">
        <v>14</v>
      </c>
      <c r="M1051">
        <v>12</v>
      </c>
      <c r="N1051">
        <v>168</v>
      </c>
      <c r="O1051">
        <v>3489</v>
      </c>
      <c r="P1051" t="s">
        <v>257</v>
      </c>
      <c r="Q1051" s="1">
        <v>45786.607561608798</v>
      </c>
      <c r="R1051">
        <v>24.934000000000001</v>
      </c>
      <c r="S1051">
        <v>8.0120000000000005</v>
      </c>
      <c r="T1051">
        <v>3.1120000000000001</v>
      </c>
      <c r="U1051">
        <v>2468</v>
      </c>
      <c r="V1051">
        <v>11</v>
      </c>
      <c r="W1051">
        <v>571</v>
      </c>
      <c r="X1051">
        <v>640</v>
      </c>
      <c r="Y1051">
        <v>3</v>
      </c>
      <c r="Z1051">
        <v>2</v>
      </c>
      <c r="AA1051">
        <v>0</v>
      </c>
      <c r="AB1051">
        <v>0</v>
      </c>
      <c r="AC1051">
        <v>100</v>
      </c>
      <c r="AD1051">
        <v>36.369999999999997</v>
      </c>
      <c r="AE1051">
        <v>47.594051</v>
      </c>
      <c r="AF1051">
        <v>94.6</v>
      </c>
      <c r="AG1051">
        <v>1.2</v>
      </c>
      <c r="AH1051">
        <v>2.4</v>
      </c>
      <c r="AI1051">
        <v>1.2</v>
      </c>
      <c r="AJ1051">
        <v>0.6</v>
      </c>
      <c r="AK1051">
        <v>0</v>
      </c>
      <c r="AL1051">
        <v>0</v>
      </c>
      <c r="AM1051">
        <v>2.73</v>
      </c>
      <c r="AN1051">
        <v>45.344000000000001</v>
      </c>
      <c r="AO1051">
        <v>0.44600000000000001</v>
      </c>
      <c r="AP1051">
        <v>23.135999999999999</v>
      </c>
      <c r="AQ1051">
        <v>0.24099999999999999</v>
      </c>
      <c r="AR1051">
        <v>12.032</v>
      </c>
      <c r="AS1051">
        <v>8.0210000000000008</v>
      </c>
      <c r="AT1051">
        <v>37.840000000000003</v>
      </c>
      <c r="AU1051">
        <v>0.48</v>
      </c>
      <c r="AV1051">
        <v>0.96</v>
      </c>
      <c r="AW1051">
        <v>0.48</v>
      </c>
      <c r="AX1051">
        <v>0.24</v>
      </c>
      <c r="AY1051">
        <v>0</v>
      </c>
      <c r="AZ1051">
        <v>0</v>
      </c>
      <c r="BA1051">
        <v>245</v>
      </c>
      <c r="BB1051">
        <v>0</v>
      </c>
      <c r="BC1051" t="s">
        <v>67</v>
      </c>
      <c r="BD1051">
        <v>0</v>
      </c>
      <c r="BE1051" t="s">
        <v>68</v>
      </c>
      <c r="BF1051" t="s">
        <v>69</v>
      </c>
      <c r="BG1051">
        <v>1.1399999999999999</v>
      </c>
      <c r="BH1051">
        <v>0</v>
      </c>
      <c r="BI1051" s="1">
        <v>45824.389976354163</v>
      </c>
      <c r="BJ1051">
        <v>3.7</v>
      </c>
      <c r="BK1051">
        <v>0.84109999999999996</v>
      </c>
      <c r="BL1051" s="36">
        <f>HLOOKUP($A1051,차량별코스!$E$1:$AZ$20,_xlfn.XLOOKUP(탕데이터!$I1051,차량별코스!$D$2:$D$20,차량별코스!$A$2:$A$20),0)</f>
        <v>2</v>
      </c>
      <c r="BM1051">
        <f t="shared" si="237"/>
        <v>3635.7080000000005</v>
      </c>
      <c r="BN1051">
        <f t="shared" si="238"/>
        <v>580.38800000000003</v>
      </c>
      <c r="BO1051">
        <f>IF(COUNTIFS($BL$2:$BL1051,$BL1051,$O$2:$O1051,$O1051,$G$2:$G1051,$G1051)=1,_xlfn.MAXIFS($BO$2:$BO1050,$O$2:$O1050,$O1051,$G$2:$G1050,$G1051)+1,_xlfn.MAXIFS($BO$2:$BO1050,$O$2:$O1050,$O1051,$G$2:$G1050,$G1051))</f>
        <v>7</v>
      </c>
      <c r="BP1051">
        <f t="shared" si="239"/>
        <v>1752.7280000000001</v>
      </c>
      <c r="BQ1051">
        <f t="shared" si="240"/>
        <v>29.616</v>
      </c>
      <c r="BR1051">
        <f t="shared" si="241"/>
        <v>59.231999999999999</v>
      </c>
      <c r="BS1051">
        <f t="shared" si="242"/>
        <v>29.616</v>
      </c>
      <c r="BT1051">
        <f t="shared" si="243"/>
        <v>14.808</v>
      </c>
      <c r="BU1051">
        <f t="shared" si="244"/>
        <v>0</v>
      </c>
      <c r="BV1051">
        <f t="shared" si="245"/>
        <v>0</v>
      </c>
      <c r="BW1051">
        <f t="shared" si="246"/>
        <v>1886</v>
      </c>
      <c r="BX1051">
        <f t="shared" si="247"/>
        <v>3489</v>
      </c>
      <c r="BY1051" t="str">
        <f t="shared" si="248"/>
        <v>직행2</v>
      </c>
      <c r="BZ1051">
        <f t="shared" si="249"/>
        <v>2</v>
      </c>
    </row>
    <row r="1052" spans="1:78" x14ac:dyDescent="0.3">
      <c r="A1052" s="32">
        <f t="shared" si="236"/>
        <v>45816</v>
      </c>
      <c r="B1052" s="1">
        <v>45816.27721064815</v>
      </c>
      <c r="C1052" t="s">
        <v>60</v>
      </c>
      <c r="D1052" t="s">
        <v>60</v>
      </c>
      <c r="E1052" t="s">
        <v>60</v>
      </c>
      <c r="F1052" t="s">
        <v>61</v>
      </c>
      <c r="G1052" t="s">
        <v>84</v>
      </c>
      <c r="H1052" t="s">
        <v>85</v>
      </c>
      <c r="I1052" t="s">
        <v>88</v>
      </c>
      <c r="J1052" t="s">
        <v>65</v>
      </c>
      <c r="K1052" t="s">
        <v>66</v>
      </c>
      <c r="L1052">
        <v>14</v>
      </c>
      <c r="M1052">
        <v>12</v>
      </c>
      <c r="N1052">
        <v>168</v>
      </c>
      <c r="O1052">
        <v>3489</v>
      </c>
      <c r="P1052" t="s">
        <v>257</v>
      </c>
      <c r="Q1052" s="1">
        <v>45786.607561608798</v>
      </c>
      <c r="R1052">
        <v>25.45</v>
      </c>
      <c r="S1052">
        <v>7.0419999999999998</v>
      </c>
      <c r="T1052">
        <v>3.6139999999999999</v>
      </c>
      <c r="U1052">
        <v>2283</v>
      </c>
      <c r="V1052">
        <v>47</v>
      </c>
      <c r="W1052">
        <v>296</v>
      </c>
      <c r="X1052">
        <v>669</v>
      </c>
      <c r="Y1052">
        <v>4</v>
      </c>
      <c r="Z1052">
        <v>10</v>
      </c>
      <c r="AA1052">
        <v>0</v>
      </c>
      <c r="AB1052">
        <v>0</v>
      </c>
      <c r="AC1052">
        <v>82</v>
      </c>
      <c r="AD1052">
        <v>40.130000000000003</v>
      </c>
      <c r="AE1052">
        <v>47.226793999999998</v>
      </c>
      <c r="AF1052">
        <v>94.9</v>
      </c>
      <c r="AG1052">
        <v>1.1000000000000001</v>
      </c>
      <c r="AH1052">
        <v>1.8</v>
      </c>
      <c r="AI1052">
        <v>2.1</v>
      </c>
      <c r="AJ1052">
        <v>0</v>
      </c>
      <c r="AK1052">
        <v>0</v>
      </c>
      <c r="AL1052">
        <v>0</v>
      </c>
      <c r="AM1052">
        <v>3.17</v>
      </c>
      <c r="AN1052">
        <v>37.719000000000001</v>
      </c>
      <c r="AO1052">
        <v>2.0590000000000002</v>
      </c>
      <c r="AP1052">
        <v>12.965</v>
      </c>
      <c r="AQ1052">
        <v>0.23599999999999999</v>
      </c>
      <c r="AR1052">
        <v>15.717000000000001</v>
      </c>
      <c r="AS1052">
        <v>39.292999999999999</v>
      </c>
      <c r="AT1052">
        <v>34.796999999999997</v>
      </c>
      <c r="AU1052">
        <v>0.40300000000000002</v>
      </c>
      <c r="AV1052">
        <v>0.66</v>
      </c>
      <c r="AW1052">
        <v>0.77</v>
      </c>
      <c r="AX1052">
        <v>0</v>
      </c>
      <c r="AY1052">
        <v>0</v>
      </c>
      <c r="AZ1052">
        <v>0</v>
      </c>
      <c r="BA1052">
        <v>241</v>
      </c>
      <c r="BB1052">
        <v>0</v>
      </c>
      <c r="BC1052" t="s">
        <v>67</v>
      </c>
      <c r="BD1052">
        <v>0</v>
      </c>
      <c r="BE1052" t="s">
        <v>68</v>
      </c>
      <c r="BF1052" t="s">
        <v>69</v>
      </c>
      <c r="BG1052">
        <v>1.1399999999999999</v>
      </c>
      <c r="BH1052">
        <v>0</v>
      </c>
      <c r="BI1052" s="1">
        <v>45824.389976354163</v>
      </c>
      <c r="BJ1052">
        <v>3.7</v>
      </c>
      <c r="BK1052">
        <v>0.9768</v>
      </c>
      <c r="BL1052" s="36">
        <f>HLOOKUP($A1052,차량별코스!$E$1:$AZ$20,_xlfn.XLOOKUP(탕데이터!$I1052,차량별코스!$D$2:$D$20,차량별코스!$A$2:$A$20),0)</f>
        <v>3</v>
      </c>
      <c r="BM1052">
        <f t="shared" si="237"/>
        <v>3635.7080000000005</v>
      </c>
      <c r="BN1052">
        <f t="shared" si="238"/>
        <v>434.03400000000005</v>
      </c>
      <c r="BO1052">
        <f>IF(COUNTIFS($BL$2:$BL1052,$BL1052,$O$2:$O1052,$O1052,$G$2:$G1052,$G1052)=1,_xlfn.MAXIFS($BO$2:$BO1051,$O$2:$O1051,$O1052,$G$2:$G1051,$G1052)+1,_xlfn.MAXIFS($BO$2:$BO1051,$O$2:$O1051,$O1052,$G$2:$G1051,$G1052))</f>
        <v>8</v>
      </c>
      <c r="BP1052">
        <f t="shared" si="239"/>
        <v>1823.567</v>
      </c>
      <c r="BQ1052">
        <f t="shared" si="240"/>
        <v>25.113000000000003</v>
      </c>
      <c r="BR1052">
        <f t="shared" si="241"/>
        <v>41.094000000000008</v>
      </c>
      <c r="BS1052">
        <f t="shared" si="242"/>
        <v>47.943000000000005</v>
      </c>
      <c r="BT1052">
        <f t="shared" si="243"/>
        <v>0</v>
      </c>
      <c r="BU1052">
        <f t="shared" si="244"/>
        <v>0</v>
      </c>
      <c r="BV1052">
        <f t="shared" si="245"/>
        <v>0</v>
      </c>
      <c r="BW1052">
        <f t="shared" si="246"/>
        <v>1937.7170000000001</v>
      </c>
      <c r="BX1052">
        <f t="shared" si="247"/>
        <v>3489</v>
      </c>
      <c r="BY1052" t="str">
        <f t="shared" si="248"/>
        <v>직행2</v>
      </c>
      <c r="BZ1052">
        <f t="shared" si="249"/>
        <v>3</v>
      </c>
    </row>
    <row r="1053" spans="1:78" x14ac:dyDescent="0.3">
      <c r="A1053" s="32">
        <f t="shared" si="236"/>
        <v>45816</v>
      </c>
      <c r="B1053" s="1">
        <v>45816.306076388886</v>
      </c>
      <c r="C1053" t="s">
        <v>60</v>
      </c>
      <c r="D1053" t="s">
        <v>60</v>
      </c>
      <c r="E1053" t="s">
        <v>60</v>
      </c>
      <c r="F1053" t="s">
        <v>61</v>
      </c>
      <c r="G1053" t="s">
        <v>84</v>
      </c>
      <c r="H1053" t="s">
        <v>85</v>
      </c>
      <c r="I1053" t="s">
        <v>88</v>
      </c>
      <c r="J1053" t="s">
        <v>65</v>
      </c>
      <c r="K1053" t="s">
        <v>66</v>
      </c>
      <c r="L1053">
        <v>14</v>
      </c>
      <c r="M1053">
        <v>12</v>
      </c>
      <c r="N1053">
        <v>168</v>
      </c>
      <c r="O1053">
        <v>3489</v>
      </c>
      <c r="P1053" t="s">
        <v>257</v>
      </c>
      <c r="Q1053" s="1">
        <v>45786.607561608798</v>
      </c>
      <c r="R1053">
        <v>22.831</v>
      </c>
      <c r="S1053">
        <v>7.0510000000000002</v>
      </c>
      <c r="T1053">
        <v>3.238</v>
      </c>
      <c r="U1053">
        <v>1889</v>
      </c>
      <c r="V1053">
        <v>1</v>
      </c>
      <c r="W1053">
        <v>226</v>
      </c>
      <c r="X1053">
        <v>810</v>
      </c>
      <c r="Y1053">
        <v>2</v>
      </c>
      <c r="Z1053">
        <v>9</v>
      </c>
      <c r="AA1053">
        <v>0</v>
      </c>
      <c r="AB1053">
        <v>0</v>
      </c>
      <c r="AC1053">
        <v>102</v>
      </c>
      <c r="AD1053">
        <v>43.51</v>
      </c>
      <c r="AE1053">
        <v>49.453285999999999</v>
      </c>
      <c r="AF1053">
        <v>97.1</v>
      </c>
      <c r="AG1053">
        <v>0.5</v>
      </c>
      <c r="AH1053">
        <v>1.4</v>
      </c>
      <c r="AI1053">
        <v>0.9</v>
      </c>
      <c r="AJ1053">
        <v>0.2</v>
      </c>
      <c r="AK1053">
        <v>0</v>
      </c>
      <c r="AL1053">
        <v>0</v>
      </c>
      <c r="AM1053">
        <v>2.84</v>
      </c>
      <c r="AN1053">
        <v>45.283000000000001</v>
      </c>
      <c r="AO1053">
        <v>5.2999999999999999E-2</v>
      </c>
      <c r="AP1053">
        <v>11.964</v>
      </c>
      <c r="AQ1053">
        <v>0.35</v>
      </c>
      <c r="AR1053">
        <v>8.76</v>
      </c>
      <c r="AS1053">
        <v>39.42</v>
      </c>
      <c r="AT1053">
        <v>29.13</v>
      </c>
      <c r="AU1053">
        <v>0.15</v>
      </c>
      <c r="AV1053">
        <v>0.42</v>
      </c>
      <c r="AW1053">
        <v>0.27</v>
      </c>
      <c r="AX1053">
        <v>0.06</v>
      </c>
      <c r="AY1053">
        <v>0</v>
      </c>
      <c r="AZ1053">
        <v>0</v>
      </c>
      <c r="BA1053">
        <v>227</v>
      </c>
      <c r="BB1053">
        <v>0</v>
      </c>
      <c r="BC1053" t="s">
        <v>67</v>
      </c>
      <c r="BD1053">
        <v>0</v>
      </c>
      <c r="BE1053" t="s">
        <v>68</v>
      </c>
      <c r="BF1053" t="s">
        <v>69</v>
      </c>
      <c r="BG1053">
        <v>1.1399999999999999</v>
      </c>
      <c r="BH1053">
        <v>0</v>
      </c>
      <c r="BI1053" s="1">
        <v>45824.389976354163</v>
      </c>
      <c r="BJ1053">
        <v>3.7</v>
      </c>
      <c r="BK1053">
        <v>0.87509999999999999</v>
      </c>
      <c r="BL1053" s="36">
        <f>HLOOKUP($A1053,차량별코스!$E$1:$AZ$20,_xlfn.XLOOKUP(탕데이터!$I1053,차량별코스!$D$2:$D$20,차량별코스!$A$2:$A$20),0)</f>
        <v>3</v>
      </c>
      <c r="BM1053">
        <f t="shared" si="237"/>
        <v>3635.7080000000005</v>
      </c>
      <c r="BN1053">
        <f t="shared" si="238"/>
        <v>434.03400000000005</v>
      </c>
      <c r="BO1053">
        <f>IF(COUNTIFS($BL$2:$BL1053,$BL1053,$O$2:$O1053,$O1053,$G$2:$G1053,$G1053)=1,_xlfn.MAXIFS($BO$2:$BO1052,$O$2:$O1052,$O1053,$G$2:$G1052,$G1053)+1,_xlfn.MAXIFS($BO$2:$BO1052,$O$2:$O1052,$O1053,$G$2:$G1052,$G1053))</f>
        <v>8</v>
      </c>
      <c r="BP1053">
        <f t="shared" si="239"/>
        <v>1607.2190000000001</v>
      </c>
      <c r="BQ1053">
        <f t="shared" si="240"/>
        <v>9.4450000000000003</v>
      </c>
      <c r="BR1053">
        <f t="shared" si="241"/>
        <v>26.445999999999998</v>
      </c>
      <c r="BS1053">
        <f t="shared" si="242"/>
        <v>17.001000000000001</v>
      </c>
      <c r="BT1053">
        <f t="shared" si="243"/>
        <v>3.778</v>
      </c>
      <c r="BU1053">
        <f t="shared" si="244"/>
        <v>0</v>
      </c>
      <c r="BV1053">
        <f t="shared" si="245"/>
        <v>0</v>
      </c>
      <c r="BW1053">
        <f t="shared" si="246"/>
        <v>1663.8889999999999</v>
      </c>
      <c r="BX1053">
        <f t="shared" si="247"/>
        <v>3489</v>
      </c>
      <c r="BY1053" t="str">
        <f t="shared" si="248"/>
        <v>직행2</v>
      </c>
      <c r="BZ1053">
        <f t="shared" si="249"/>
        <v>3</v>
      </c>
    </row>
    <row r="1054" spans="1:78" x14ac:dyDescent="0.3">
      <c r="A1054" s="32">
        <f t="shared" si="236"/>
        <v>45816</v>
      </c>
      <c r="B1054" s="1">
        <v>45816.332418981481</v>
      </c>
      <c r="C1054" t="s">
        <v>60</v>
      </c>
      <c r="D1054" t="s">
        <v>60</v>
      </c>
      <c r="E1054" t="s">
        <v>60</v>
      </c>
      <c r="F1054" t="s">
        <v>61</v>
      </c>
      <c r="G1054" t="s">
        <v>84</v>
      </c>
      <c r="H1054" t="s">
        <v>85</v>
      </c>
      <c r="I1054" t="s">
        <v>88</v>
      </c>
      <c r="J1054" t="s">
        <v>65</v>
      </c>
      <c r="K1054" t="s">
        <v>66</v>
      </c>
      <c r="L1054">
        <v>14</v>
      </c>
      <c r="M1054">
        <v>12</v>
      </c>
      <c r="N1054">
        <v>168</v>
      </c>
      <c r="O1054">
        <v>3489</v>
      </c>
      <c r="P1054" t="s">
        <v>257</v>
      </c>
      <c r="Q1054" s="1">
        <v>45786.607561608798</v>
      </c>
      <c r="R1054">
        <v>16.088000000000001</v>
      </c>
      <c r="S1054">
        <v>5.6449999999999996</v>
      </c>
      <c r="T1054">
        <v>2.85</v>
      </c>
      <c r="U1054">
        <v>1697</v>
      </c>
      <c r="V1054">
        <v>75</v>
      </c>
      <c r="W1054">
        <v>371</v>
      </c>
      <c r="X1054">
        <v>535</v>
      </c>
      <c r="Y1054">
        <v>1</v>
      </c>
      <c r="Z1054">
        <v>7</v>
      </c>
      <c r="AA1054">
        <v>0</v>
      </c>
      <c r="AB1054">
        <v>0</v>
      </c>
      <c r="AC1054">
        <v>103</v>
      </c>
      <c r="AD1054">
        <v>34.130000000000003</v>
      </c>
      <c r="AE1054">
        <v>46.296402</v>
      </c>
      <c r="AF1054">
        <v>98.3</v>
      </c>
      <c r="AG1054">
        <v>0.5</v>
      </c>
      <c r="AH1054">
        <v>0.5</v>
      </c>
      <c r="AI1054">
        <v>0.5</v>
      </c>
      <c r="AJ1054">
        <v>0.3</v>
      </c>
      <c r="AK1054">
        <v>0</v>
      </c>
      <c r="AL1054">
        <v>0</v>
      </c>
      <c r="AM1054">
        <v>2.5</v>
      </c>
      <c r="AN1054">
        <v>48.616999999999997</v>
      </c>
      <c r="AO1054">
        <v>4.42</v>
      </c>
      <c r="AP1054">
        <v>21.861999999999998</v>
      </c>
      <c r="AQ1054">
        <v>0.311</v>
      </c>
      <c r="AR1054">
        <v>6.2160000000000002</v>
      </c>
      <c r="AS1054">
        <v>43.511000000000003</v>
      </c>
      <c r="AT1054">
        <v>26.213000000000001</v>
      </c>
      <c r="AU1054">
        <v>0.13300000000000001</v>
      </c>
      <c r="AV1054">
        <v>0.13300000000000001</v>
      </c>
      <c r="AW1054">
        <v>0.13300000000000001</v>
      </c>
      <c r="AX1054">
        <v>0.08</v>
      </c>
      <c r="AY1054">
        <v>0</v>
      </c>
      <c r="AZ1054">
        <v>0</v>
      </c>
      <c r="BA1054">
        <v>145</v>
      </c>
      <c r="BB1054">
        <v>0</v>
      </c>
      <c r="BC1054" t="s">
        <v>67</v>
      </c>
      <c r="BD1054">
        <v>0</v>
      </c>
      <c r="BE1054" t="s">
        <v>68</v>
      </c>
      <c r="BF1054" t="s">
        <v>69</v>
      </c>
      <c r="BG1054">
        <v>1.1399999999999999</v>
      </c>
      <c r="BH1054">
        <v>0</v>
      </c>
      <c r="BI1054" s="1">
        <v>45824.389976354163</v>
      </c>
      <c r="BJ1054">
        <v>3.7</v>
      </c>
      <c r="BK1054">
        <v>0.77029999999999998</v>
      </c>
      <c r="BL1054" s="36">
        <f>HLOOKUP($A1054,차량별코스!$E$1:$AZ$20,_xlfn.XLOOKUP(탕데이터!$I1054,차량별코스!$D$2:$D$20,차량별코스!$A$2:$A$20),0)</f>
        <v>3</v>
      </c>
      <c r="BM1054">
        <f t="shared" si="237"/>
        <v>3635.7080000000005</v>
      </c>
      <c r="BN1054">
        <f t="shared" si="238"/>
        <v>434.03400000000005</v>
      </c>
      <c r="BO1054">
        <f>IF(COUNTIFS($BL$2:$BL1054,$BL1054,$O$2:$O1054,$O1054,$G$2:$G1054,$G1054)=1,_xlfn.MAXIFS($BO$2:$BO1053,$O$2:$O1053,$O1054,$G$2:$G1053,$G1054)+1,_xlfn.MAXIFS($BO$2:$BO1053,$O$2:$O1053,$O1054,$G$2:$G1053,$G1054))</f>
        <v>8</v>
      </c>
      <c r="BP1054">
        <f t="shared" si="239"/>
        <v>1222.1510000000001</v>
      </c>
      <c r="BQ1054">
        <f t="shared" si="240"/>
        <v>8.4849999999999994</v>
      </c>
      <c r="BR1054">
        <f t="shared" si="241"/>
        <v>8.4849999999999994</v>
      </c>
      <c r="BS1054">
        <f t="shared" si="242"/>
        <v>8.4849999999999994</v>
      </c>
      <c r="BT1054">
        <f t="shared" si="243"/>
        <v>5.0910000000000002</v>
      </c>
      <c r="BU1054">
        <f t="shared" si="244"/>
        <v>0</v>
      </c>
      <c r="BV1054">
        <f t="shared" si="245"/>
        <v>0</v>
      </c>
      <c r="BW1054">
        <f t="shared" si="246"/>
        <v>1252.6969999999997</v>
      </c>
      <c r="BX1054">
        <f t="shared" si="247"/>
        <v>3489</v>
      </c>
      <c r="BY1054" t="str">
        <f t="shared" si="248"/>
        <v>직행2</v>
      </c>
      <c r="BZ1054">
        <f t="shared" si="249"/>
        <v>3</v>
      </c>
    </row>
    <row r="1055" spans="1:78" x14ac:dyDescent="0.3">
      <c r="A1055" s="32">
        <f t="shared" si="236"/>
        <v>45816</v>
      </c>
      <c r="B1055" s="1">
        <v>45816.424942129626</v>
      </c>
      <c r="C1055" t="s">
        <v>60</v>
      </c>
      <c r="D1055" t="s">
        <v>60</v>
      </c>
      <c r="E1055" t="s">
        <v>60</v>
      </c>
      <c r="F1055" t="s">
        <v>61</v>
      </c>
      <c r="G1055" t="s">
        <v>84</v>
      </c>
      <c r="H1055" t="s">
        <v>85</v>
      </c>
      <c r="I1055" t="s">
        <v>88</v>
      </c>
      <c r="J1055" t="s">
        <v>65</v>
      </c>
      <c r="K1055" t="s">
        <v>66</v>
      </c>
      <c r="L1055">
        <v>14</v>
      </c>
      <c r="M1055">
        <v>12</v>
      </c>
      <c r="N1055">
        <v>168</v>
      </c>
      <c r="O1055">
        <v>3489</v>
      </c>
      <c r="P1055" t="s">
        <v>257</v>
      </c>
      <c r="Q1055" s="1">
        <v>45786.607561608798</v>
      </c>
      <c r="R1055">
        <v>16.227</v>
      </c>
      <c r="S1055">
        <v>6.2439999999999998</v>
      </c>
      <c r="T1055">
        <v>2.5990000000000002</v>
      </c>
      <c r="U1055">
        <v>2200</v>
      </c>
      <c r="V1055">
        <v>75</v>
      </c>
      <c r="W1055">
        <v>884</v>
      </c>
      <c r="X1055">
        <v>592</v>
      </c>
      <c r="Y1055">
        <v>1</v>
      </c>
      <c r="Z1055">
        <v>15</v>
      </c>
      <c r="AA1055">
        <v>1</v>
      </c>
      <c r="AB1055">
        <v>101</v>
      </c>
      <c r="AC1055">
        <v>103</v>
      </c>
      <c r="AD1055">
        <v>26.55</v>
      </c>
      <c r="AE1055">
        <v>47.072577000000003</v>
      </c>
      <c r="AF1055">
        <v>97.8</v>
      </c>
      <c r="AG1055">
        <v>0.6</v>
      </c>
      <c r="AH1055">
        <v>0.8</v>
      </c>
      <c r="AI1055">
        <v>0.4</v>
      </c>
      <c r="AJ1055">
        <v>0.4</v>
      </c>
      <c r="AK1055">
        <v>0</v>
      </c>
      <c r="AL1055">
        <v>0</v>
      </c>
      <c r="AM1055">
        <v>2.2799999999999998</v>
      </c>
      <c r="AN1055">
        <v>55.046999999999997</v>
      </c>
      <c r="AO1055">
        <v>3.4089999999999998</v>
      </c>
      <c r="AP1055">
        <v>40.182000000000002</v>
      </c>
      <c r="AQ1055">
        <v>0.308</v>
      </c>
      <c r="AR1055">
        <v>6.1630000000000003</v>
      </c>
      <c r="AS1055">
        <v>92.438999999999993</v>
      </c>
      <c r="AT1055">
        <v>35.86</v>
      </c>
      <c r="AU1055">
        <v>0.22</v>
      </c>
      <c r="AV1055">
        <v>0.29299999999999998</v>
      </c>
      <c r="AW1055">
        <v>0.14699999999999999</v>
      </c>
      <c r="AX1055">
        <v>0.14699999999999999</v>
      </c>
      <c r="AY1055">
        <v>0</v>
      </c>
      <c r="AZ1055">
        <v>0</v>
      </c>
      <c r="BA1055">
        <v>153</v>
      </c>
      <c r="BB1055">
        <v>0</v>
      </c>
      <c r="BC1055" t="s">
        <v>67</v>
      </c>
      <c r="BD1055">
        <v>0</v>
      </c>
      <c r="BE1055" t="s">
        <v>68</v>
      </c>
      <c r="BF1055" t="s">
        <v>69</v>
      </c>
      <c r="BG1055">
        <v>1.1399999999999999</v>
      </c>
      <c r="BH1055">
        <v>0</v>
      </c>
      <c r="BI1055" s="1">
        <v>45824.389976354163</v>
      </c>
      <c r="BJ1055">
        <v>3.7</v>
      </c>
      <c r="BK1055">
        <v>0.70240000000000002</v>
      </c>
      <c r="BL1055" s="36">
        <f>HLOOKUP($A1055,차량별코스!$E$1:$AZ$20,_xlfn.XLOOKUP(탕데이터!$I1055,차량별코스!$D$2:$D$20,차량별코스!$A$2:$A$20),0)</f>
        <v>3</v>
      </c>
      <c r="BM1055">
        <f t="shared" si="237"/>
        <v>3635.7080000000005</v>
      </c>
      <c r="BN1055">
        <f t="shared" si="238"/>
        <v>434.03400000000005</v>
      </c>
      <c r="BO1055">
        <f>IF(COUNTIFS($BL$2:$BL1055,$BL1055,$O$2:$O1055,$O1055,$G$2:$G1055,$G1055)=1,_xlfn.MAXIFS($BO$2:$BO1054,$O$2:$O1054,$O1055,$G$2:$G1054,$G1055)+1,_xlfn.MAXIFS($BO$2:$BO1054,$O$2:$O1054,$O1055,$G$2:$G1054,$G1055))</f>
        <v>8</v>
      </c>
      <c r="BP1055">
        <f t="shared" si="239"/>
        <v>1192.5999999999999</v>
      </c>
      <c r="BQ1055">
        <f t="shared" si="240"/>
        <v>13.200000000000001</v>
      </c>
      <c r="BR1055">
        <f t="shared" si="241"/>
        <v>17.600000000000001</v>
      </c>
      <c r="BS1055">
        <f t="shared" si="242"/>
        <v>8.8000000000000007</v>
      </c>
      <c r="BT1055">
        <f t="shared" si="243"/>
        <v>8.8000000000000007</v>
      </c>
      <c r="BU1055">
        <f t="shared" si="244"/>
        <v>0</v>
      </c>
      <c r="BV1055">
        <f t="shared" si="245"/>
        <v>0</v>
      </c>
      <c r="BW1055">
        <f t="shared" si="246"/>
        <v>1240.9999999999998</v>
      </c>
      <c r="BX1055">
        <f t="shared" si="247"/>
        <v>3489</v>
      </c>
      <c r="BY1055" t="str">
        <f t="shared" si="248"/>
        <v>직행2</v>
      </c>
      <c r="BZ1055">
        <f t="shared" si="249"/>
        <v>3</v>
      </c>
    </row>
    <row r="1056" spans="1:78" x14ac:dyDescent="0.3">
      <c r="A1056" s="32">
        <f t="shared" si="236"/>
        <v>45816</v>
      </c>
      <c r="B1056" s="1">
        <v>45816.454467592594</v>
      </c>
      <c r="C1056" t="s">
        <v>60</v>
      </c>
      <c r="D1056" t="s">
        <v>60</v>
      </c>
      <c r="E1056" t="s">
        <v>60</v>
      </c>
      <c r="F1056" t="s">
        <v>61</v>
      </c>
      <c r="G1056" t="s">
        <v>84</v>
      </c>
      <c r="H1056" t="s">
        <v>85</v>
      </c>
      <c r="I1056" t="s">
        <v>88</v>
      </c>
      <c r="J1056" t="s">
        <v>65</v>
      </c>
      <c r="K1056" t="s">
        <v>66</v>
      </c>
      <c r="L1056">
        <v>14</v>
      </c>
      <c r="M1056">
        <v>12</v>
      </c>
      <c r="N1056">
        <v>168</v>
      </c>
      <c r="O1056">
        <v>3489</v>
      </c>
      <c r="P1056" t="s">
        <v>257</v>
      </c>
      <c r="Q1056" s="1">
        <v>45786.607561608798</v>
      </c>
      <c r="R1056">
        <v>87.212999999999994</v>
      </c>
      <c r="S1056">
        <v>29.09</v>
      </c>
      <c r="T1056">
        <v>2.9980000000000002</v>
      </c>
      <c r="U1056">
        <v>8536</v>
      </c>
      <c r="V1056">
        <v>32</v>
      </c>
      <c r="W1056">
        <v>1312</v>
      </c>
      <c r="X1056">
        <v>2618</v>
      </c>
      <c r="Y1056">
        <v>4</v>
      </c>
      <c r="Z1056">
        <v>24</v>
      </c>
      <c r="AA1056">
        <v>1</v>
      </c>
      <c r="AB1056">
        <v>60</v>
      </c>
      <c r="AC1056">
        <v>87</v>
      </c>
      <c r="AD1056">
        <v>36.78</v>
      </c>
      <c r="AE1056">
        <v>43.654978</v>
      </c>
      <c r="AF1056">
        <v>89.4</v>
      </c>
      <c r="AG1056">
        <v>3.4</v>
      </c>
      <c r="AH1056">
        <v>4.7</v>
      </c>
      <c r="AI1056">
        <v>2.5</v>
      </c>
      <c r="AJ1056">
        <v>0.1</v>
      </c>
      <c r="AK1056">
        <v>0</v>
      </c>
      <c r="AL1056">
        <v>0</v>
      </c>
      <c r="AM1056">
        <v>2.63</v>
      </c>
      <c r="AN1056">
        <v>42.848999999999997</v>
      </c>
      <c r="AO1056">
        <v>0.375</v>
      </c>
      <c r="AP1056">
        <v>15.37</v>
      </c>
      <c r="AQ1056">
        <v>0.29799999999999999</v>
      </c>
      <c r="AR1056">
        <v>4.5860000000000003</v>
      </c>
      <c r="AS1056">
        <v>27.518999999999998</v>
      </c>
      <c r="AT1056">
        <v>126.65</v>
      </c>
      <c r="AU1056">
        <v>4.8170000000000002</v>
      </c>
      <c r="AV1056">
        <v>6.6580000000000004</v>
      </c>
      <c r="AW1056">
        <v>3.5419999999999998</v>
      </c>
      <c r="AX1056">
        <v>0.14199999999999999</v>
      </c>
      <c r="AY1056">
        <v>0</v>
      </c>
      <c r="AZ1056">
        <v>0</v>
      </c>
      <c r="BA1056">
        <v>875</v>
      </c>
      <c r="BB1056">
        <v>0</v>
      </c>
      <c r="BC1056" t="s">
        <v>67</v>
      </c>
      <c r="BD1056">
        <v>0</v>
      </c>
      <c r="BE1056" t="s">
        <v>68</v>
      </c>
      <c r="BF1056" t="s">
        <v>69</v>
      </c>
      <c r="BG1056">
        <v>1.1399999999999999</v>
      </c>
      <c r="BH1056">
        <v>0</v>
      </c>
      <c r="BI1056" s="1">
        <v>45824.389976354163</v>
      </c>
      <c r="BJ1056">
        <v>3.7</v>
      </c>
      <c r="BK1056">
        <v>0.81030000000000002</v>
      </c>
      <c r="BL1056" s="36">
        <f>HLOOKUP($A1056,차량별코스!$E$1:$AZ$20,_xlfn.XLOOKUP(탕데이터!$I1056,차량별코스!$D$2:$D$20,차량별코스!$A$2:$A$20),0)</f>
        <v>3</v>
      </c>
      <c r="BM1056">
        <f t="shared" si="237"/>
        <v>3635.7080000000005</v>
      </c>
      <c r="BN1056">
        <f t="shared" si="238"/>
        <v>434.03400000000005</v>
      </c>
      <c r="BO1056">
        <f>IF(COUNTIFS($BL$2:$BL1056,$BL1056,$O$2:$O1056,$O1056,$G$2:$G1056,$G1056)=1,_xlfn.MAXIFS($BO$2:$BO1055,$O$2:$O1055,$O1056,$G$2:$G1055,$G1056)+1,_xlfn.MAXIFS($BO$2:$BO1055,$O$2:$O1055,$O1056,$G$2:$G1055,$G1056))</f>
        <v>8</v>
      </c>
      <c r="BP1056">
        <f t="shared" si="239"/>
        <v>6287.1840000000002</v>
      </c>
      <c r="BQ1056">
        <f t="shared" si="240"/>
        <v>290.22400000000005</v>
      </c>
      <c r="BR1056">
        <f t="shared" si="241"/>
        <v>401.19200000000001</v>
      </c>
      <c r="BS1056">
        <f t="shared" si="242"/>
        <v>213.4</v>
      </c>
      <c r="BT1056">
        <f t="shared" si="243"/>
        <v>8.5359999999999996</v>
      </c>
      <c r="BU1056">
        <f t="shared" si="244"/>
        <v>0</v>
      </c>
      <c r="BV1056">
        <f t="shared" si="245"/>
        <v>0</v>
      </c>
      <c r="BW1056">
        <f t="shared" si="246"/>
        <v>7200.5360000000001</v>
      </c>
      <c r="BX1056">
        <f t="shared" si="247"/>
        <v>3489</v>
      </c>
      <c r="BY1056" t="str">
        <f t="shared" si="248"/>
        <v>직행2</v>
      </c>
      <c r="BZ1056">
        <f t="shared" si="249"/>
        <v>3</v>
      </c>
    </row>
    <row r="1057" spans="1:78" x14ac:dyDescent="0.3">
      <c r="A1057" s="32">
        <f t="shared" si="236"/>
        <v>45816</v>
      </c>
      <c r="B1057" s="1">
        <v>45816.573819444442</v>
      </c>
      <c r="C1057" t="s">
        <v>60</v>
      </c>
      <c r="D1057" t="s">
        <v>60</v>
      </c>
      <c r="E1057" t="s">
        <v>60</v>
      </c>
      <c r="F1057" t="s">
        <v>61</v>
      </c>
      <c r="G1057" t="s">
        <v>84</v>
      </c>
      <c r="H1057" t="s">
        <v>85</v>
      </c>
      <c r="I1057" t="s">
        <v>88</v>
      </c>
      <c r="J1057" t="s">
        <v>65</v>
      </c>
      <c r="K1057" t="s">
        <v>66</v>
      </c>
      <c r="L1057">
        <v>14</v>
      </c>
      <c r="M1057">
        <v>12</v>
      </c>
      <c r="N1057">
        <v>168</v>
      </c>
      <c r="O1057">
        <v>3489</v>
      </c>
      <c r="P1057" t="s">
        <v>257</v>
      </c>
      <c r="Q1057" s="1">
        <v>45786.607561608798</v>
      </c>
      <c r="R1057">
        <v>103.551</v>
      </c>
      <c r="S1057">
        <v>35.905000000000001</v>
      </c>
      <c r="T1057">
        <v>2.8839999999999999</v>
      </c>
      <c r="U1057">
        <v>11072</v>
      </c>
      <c r="V1057">
        <v>525</v>
      </c>
      <c r="W1057">
        <v>1740</v>
      </c>
      <c r="X1057">
        <v>3095</v>
      </c>
      <c r="Y1057">
        <v>3</v>
      </c>
      <c r="Z1057">
        <v>35</v>
      </c>
      <c r="AA1057">
        <v>0</v>
      </c>
      <c r="AB1057">
        <v>0</v>
      </c>
      <c r="AC1057">
        <v>103</v>
      </c>
      <c r="AD1057">
        <v>33.67</v>
      </c>
      <c r="AE1057">
        <v>42.328099999999999</v>
      </c>
      <c r="AF1057">
        <v>89.3</v>
      </c>
      <c r="AG1057">
        <v>3.8</v>
      </c>
      <c r="AH1057">
        <v>4.5</v>
      </c>
      <c r="AI1057">
        <v>2</v>
      </c>
      <c r="AJ1057">
        <v>0.3</v>
      </c>
      <c r="AK1057">
        <v>0</v>
      </c>
      <c r="AL1057">
        <v>0</v>
      </c>
      <c r="AM1057">
        <v>2.5299999999999998</v>
      </c>
      <c r="AN1057">
        <v>43.286999999999999</v>
      </c>
      <c r="AO1057">
        <v>4.742</v>
      </c>
      <c r="AP1057">
        <v>15.715</v>
      </c>
      <c r="AQ1057">
        <v>0.28999999999999998</v>
      </c>
      <c r="AR1057">
        <v>2.8969999999999998</v>
      </c>
      <c r="AS1057">
        <v>33.799999999999997</v>
      </c>
      <c r="AT1057">
        <v>163.71700000000001</v>
      </c>
      <c r="AU1057">
        <v>6.9669999999999996</v>
      </c>
      <c r="AV1057">
        <v>8.25</v>
      </c>
      <c r="AW1057">
        <v>3.6669999999999998</v>
      </c>
      <c r="AX1057">
        <v>0.55000000000000004</v>
      </c>
      <c r="AY1057">
        <v>0</v>
      </c>
      <c r="AZ1057">
        <v>0</v>
      </c>
      <c r="BA1057">
        <v>1027</v>
      </c>
      <c r="BB1057">
        <v>0</v>
      </c>
      <c r="BC1057" t="s">
        <v>67</v>
      </c>
      <c r="BD1057">
        <v>0</v>
      </c>
      <c r="BE1057" t="s">
        <v>68</v>
      </c>
      <c r="BF1057" t="s">
        <v>69</v>
      </c>
      <c r="BG1057">
        <v>1.1399999999999999</v>
      </c>
      <c r="BH1057">
        <v>0</v>
      </c>
      <c r="BI1057" s="1">
        <v>45824.389976354163</v>
      </c>
      <c r="BJ1057">
        <v>3.7</v>
      </c>
      <c r="BK1057">
        <v>0.77949999999999997</v>
      </c>
      <c r="BL1057" s="36">
        <f>HLOOKUP($A1057,차량별코스!$E$1:$AZ$20,_xlfn.XLOOKUP(탕데이터!$I1057,차량별코스!$D$2:$D$20,차량별코스!$A$2:$A$20),0)</f>
        <v>3</v>
      </c>
      <c r="BM1057">
        <f t="shared" si="237"/>
        <v>3635.7080000000005</v>
      </c>
      <c r="BN1057">
        <f t="shared" si="238"/>
        <v>434.03400000000005</v>
      </c>
      <c r="BO1057">
        <f>IF(COUNTIFS($BL$2:$BL1057,$BL1057,$O$2:$O1057,$O1057,$G$2:$G1057,$G1057)=1,_xlfn.MAXIFS($BO$2:$BO1056,$O$2:$O1056,$O1057,$G$2:$G1056,$G1057)+1,_xlfn.MAXIFS($BO$2:$BO1056,$O$2:$O1056,$O1057,$G$2:$G1056,$G1057))</f>
        <v>8</v>
      </c>
      <c r="BP1057">
        <f t="shared" si="239"/>
        <v>7622.2960000000003</v>
      </c>
      <c r="BQ1057">
        <f t="shared" si="240"/>
        <v>420.73599999999999</v>
      </c>
      <c r="BR1057">
        <f t="shared" si="241"/>
        <v>498.24</v>
      </c>
      <c r="BS1057">
        <f t="shared" si="242"/>
        <v>221.44</v>
      </c>
      <c r="BT1057">
        <f t="shared" si="243"/>
        <v>33.216000000000001</v>
      </c>
      <c r="BU1057">
        <f t="shared" si="244"/>
        <v>0</v>
      </c>
      <c r="BV1057">
        <f t="shared" si="245"/>
        <v>0</v>
      </c>
      <c r="BW1057">
        <f t="shared" si="246"/>
        <v>8795.9280000000017</v>
      </c>
      <c r="BX1057">
        <f t="shared" si="247"/>
        <v>3489</v>
      </c>
      <c r="BY1057" t="str">
        <f t="shared" si="248"/>
        <v>직행2</v>
      </c>
      <c r="BZ1057">
        <f t="shared" si="249"/>
        <v>3</v>
      </c>
    </row>
    <row r="1058" spans="1:78" x14ac:dyDescent="0.3">
      <c r="A1058" s="32">
        <f t="shared" si="236"/>
        <v>45816</v>
      </c>
      <c r="B1058" s="1">
        <v>45816.750335648147</v>
      </c>
      <c r="C1058" t="s">
        <v>60</v>
      </c>
      <c r="D1058" t="s">
        <v>60</v>
      </c>
      <c r="E1058" t="s">
        <v>60</v>
      </c>
      <c r="F1058" t="s">
        <v>61</v>
      </c>
      <c r="G1058" t="s">
        <v>84</v>
      </c>
      <c r="H1058" t="s">
        <v>85</v>
      </c>
      <c r="I1058" t="s">
        <v>88</v>
      </c>
      <c r="J1058" t="s">
        <v>65</v>
      </c>
      <c r="K1058" t="s">
        <v>66</v>
      </c>
      <c r="L1058">
        <v>14</v>
      </c>
      <c r="M1058">
        <v>12</v>
      </c>
      <c r="N1058">
        <v>168</v>
      </c>
      <c r="O1058">
        <v>3489</v>
      </c>
      <c r="P1058" t="s">
        <v>257</v>
      </c>
      <c r="Q1058" s="1">
        <v>45786.607561608798</v>
      </c>
      <c r="R1058">
        <v>58.378999999999998</v>
      </c>
      <c r="S1058">
        <v>19.324000000000002</v>
      </c>
      <c r="T1058">
        <v>3.0209999999999999</v>
      </c>
      <c r="U1058">
        <v>7443</v>
      </c>
      <c r="V1058">
        <v>103</v>
      </c>
      <c r="W1058">
        <v>2512</v>
      </c>
      <c r="X1058">
        <v>2125</v>
      </c>
      <c r="Y1058">
        <v>6</v>
      </c>
      <c r="Z1058">
        <v>19</v>
      </c>
      <c r="AA1058">
        <v>1</v>
      </c>
      <c r="AB1058">
        <v>745</v>
      </c>
      <c r="AC1058">
        <v>105</v>
      </c>
      <c r="AD1058">
        <v>28.24</v>
      </c>
      <c r="AE1058">
        <v>43.530293999999998</v>
      </c>
      <c r="AF1058">
        <v>92.8</v>
      </c>
      <c r="AG1058">
        <v>2</v>
      </c>
      <c r="AH1058">
        <v>3.3</v>
      </c>
      <c r="AI1058">
        <v>1.6</v>
      </c>
      <c r="AJ1058">
        <v>0.4</v>
      </c>
      <c r="AK1058">
        <v>0</v>
      </c>
      <c r="AL1058">
        <v>0</v>
      </c>
      <c r="AM1058">
        <v>2.65</v>
      </c>
      <c r="AN1058">
        <v>42.332000000000001</v>
      </c>
      <c r="AO1058">
        <v>1.3839999999999999</v>
      </c>
      <c r="AP1058">
        <v>33.75</v>
      </c>
      <c r="AQ1058">
        <v>0.36</v>
      </c>
      <c r="AR1058">
        <v>10.278</v>
      </c>
      <c r="AS1058">
        <v>32.545999999999999</v>
      </c>
      <c r="AT1058">
        <v>114.453</v>
      </c>
      <c r="AU1058">
        <v>2.4670000000000001</v>
      </c>
      <c r="AV1058">
        <v>4.07</v>
      </c>
      <c r="AW1058">
        <v>1.9730000000000001</v>
      </c>
      <c r="AX1058">
        <v>0.49299999999999999</v>
      </c>
      <c r="AY1058">
        <v>0</v>
      </c>
      <c r="AZ1058">
        <v>0</v>
      </c>
      <c r="BA1058">
        <v>579</v>
      </c>
      <c r="BB1058">
        <v>0</v>
      </c>
      <c r="BC1058" t="s">
        <v>67</v>
      </c>
      <c r="BD1058">
        <v>0</v>
      </c>
      <c r="BE1058" t="s">
        <v>68</v>
      </c>
      <c r="BF1058" t="s">
        <v>69</v>
      </c>
      <c r="BG1058">
        <v>1.1399999999999999</v>
      </c>
      <c r="BH1058">
        <v>0</v>
      </c>
      <c r="BI1058" s="1">
        <v>45824.389976354163</v>
      </c>
      <c r="BJ1058">
        <v>3.7</v>
      </c>
      <c r="BK1058">
        <v>0.8165</v>
      </c>
      <c r="BL1058" s="36">
        <f>HLOOKUP($A1058,차량별코스!$E$1:$AZ$20,_xlfn.XLOOKUP(탕데이터!$I1058,차량별코스!$D$2:$D$20,차량별코스!$A$2:$A$20),0)</f>
        <v>3</v>
      </c>
      <c r="BM1058">
        <f t="shared" si="237"/>
        <v>3635.7080000000005</v>
      </c>
      <c r="BN1058">
        <f t="shared" si="238"/>
        <v>434.03400000000005</v>
      </c>
      <c r="BO1058">
        <f>IF(COUNTIFS($BL$2:$BL1058,$BL1058,$O$2:$O1058,$O1058,$G$2:$G1058,$G1058)=1,_xlfn.MAXIFS($BO$2:$BO1057,$O$2:$O1057,$O1058,$G$2:$G1057,$G1058)+1,_xlfn.MAXIFS($BO$2:$BO1057,$O$2:$O1057,$O1058,$G$2:$G1057,$G1058))</f>
        <v>8</v>
      </c>
      <c r="BP1058">
        <f t="shared" si="239"/>
        <v>4292.1039999999994</v>
      </c>
      <c r="BQ1058">
        <f t="shared" si="240"/>
        <v>148.86000000000001</v>
      </c>
      <c r="BR1058">
        <f t="shared" si="241"/>
        <v>245.619</v>
      </c>
      <c r="BS1058">
        <f t="shared" si="242"/>
        <v>119.08800000000001</v>
      </c>
      <c r="BT1058">
        <f t="shared" si="243"/>
        <v>29.772000000000002</v>
      </c>
      <c r="BU1058">
        <f t="shared" si="244"/>
        <v>0</v>
      </c>
      <c r="BV1058">
        <f t="shared" si="245"/>
        <v>0</v>
      </c>
      <c r="BW1058">
        <f t="shared" si="246"/>
        <v>4835.4429999999984</v>
      </c>
      <c r="BX1058">
        <f t="shared" si="247"/>
        <v>3489</v>
      </c>
      <c r="BY1058" t="str">
        <f t="shared" si="248"/>
        <v>직행2</v>
      </c>
      <c r="BZ1058">
        <f t="shared" si="249"/>
        <v>3</v>
      </c>
    </row>
    <row r="1059" spans="1:78" x14ac:dyDescent="0.3">
      <c r="A1059" s="32">
        <f t="shared" si="236"/>
        <v>45816</v>
      </c>
      <c r="B1059" s="1">
        <v>45816.841562499998</v>
      </c>
      <c r="C1059" t="s">
        <v>60</v>
      </c>
      <c r="D1059" t="s">
        <v>60</v>
      </c>
      <c r="E1059" t="s">
        <v>60</v>
      </c>
      <c r="F1059" t="s">
        <v>61</v>
      </c>
      <c r="G1059" t="s">
        <v>84</v>
      </c>
      <c r="H1059" t="s">
        <v>85</v>
      </c>
      <c r="I1059" t="s">
        <v>88</v>
      </c>
      <c r="J1059" t="s">
        <v>65</v>
      </c>
      <c r="K1059" t="s">
        <v>66</v>
      </c>
      <c r="L1059">
        <v>14</v>
      </c>
      <c r="M1059">
        <v>12</v>
      </c>
      <c r="N1059">
        <v>168</v>
      </c>
      <c r="O1059">
        <v>3489</v>
      </c>
      <c r="P1059" t="s">
        <v>257</v>
      </c>
      <c r="Q1059" s="1">
        <v>45786.607561608798</v>
      </c>
      <c r="R1059">
        <v>39.537999999999997</v>
      </c>
      <c r="S1059">
        <v>10.353</v>
      </c>
      <c r="T1059">
        <v>3.819</v>
      </c>
      <c r="U1059">
        <v>3541</v>
      </c>
      <c r="V1059">
        <v>33</v>
      </c>
      <c r="W1059">
        <v>552</v>
      </c>
      <c r="X1059">
        <v>1304</v>
      </c>
      <c r="Y1059">
        <v>0</v>
      </c>
      <c r="Z1059">
        <v>2</v>
      </c>
      <c r="AA1059">
        <v>0</v>
      </c>
      <c r="AB1059">
        <v>0</v>
      </c>
      <c r="AC1059">
        <v>106</v>
      </c>
      <c r="AD1059">
        <v>40.200000000000003</v>
      </c>
      <c r="AE1059">
        <v>48.151774000000003</v>
      </c>
      <c r="AF1059">
        <v>95.1</v>
      </c>
      <c r="AG1059">
        <v>1.1000000000000001</v>
      </c>
      <c r="AH1059">
        <v>2.4</v>
      </c>
      <c r="AI1059">
        <v>1.1000000000000001</v>
      </c>
      <c r="AJ1059">
        <v>0.3</v>
      </c>
      <c r="AK1059">
        <v>0.1</v>
      </c>
      <c r="AL1059">
        <v>0</v>
      </c>
      <c r="AM1059">
        <v>3.35</v>
      </c>
      <c r="AN1059">
        <v>36.124000000000002</v>
      </c>
      <c r="AO1059">
        <v>0.93200000000000005</v>
      </c>
      <c r="AP1059">
        <v>15.589</v>
      </c>
      <c r="AQ1059">
        <v>0.32900000000000001</v>
      </c>
      <c r="AR1059">
        <v>0</v>
      </c>
      <c r="AS1059">
        <v>5.0579999999999998</v>
      </c>
      <c r="AT1059">
        <v>55.475000000000001</v>
      </c>
      <c r="AU1059">
        <v>0.64200000000000002</v>
      </c>
      <c r="AV1059">
        <v>1.4</v>
      </c>
      <c r="AW1059">
        <v>0.64200000000000002</v>
      </c>
      <c r="AX1059">
        <v>0.17499999999999999</v>
      </c>
      <c r="AY1059">
        <v>5.8000000000000003E-2</v>
      </c>
      <c r="AZ1059">
        <v>0</v>
      </c>
      <c r="BA1059">
        <v>386</v>
      </c>
      <c r="BB1059">
        <v>0</v>
      </c>
      <c r="BC1059" t="s">
        <v>67</v>
      </c>
      <c r="BD1059">
        <v>0</v>
      </c>
      <c r="BE1059" t="s">
        <v>68</v>
      </c>
      <c r="BF1059" t="s">
        <v>69</v>
      </c>
      <c r="BG1059">
        <v>1.1399999999999999</v>
      </c>
      <c r="BH1059">
        <v>0</v>
      </c>
      <c r="BI1059" s="1">
        <v>45824.389976354163</v>
      </c>
      <c r="BJ1059">
        <v>3.7</v>
      </c>
      <c r="BK1059">
        <v>1.0322</v>
      </c>
      <c r="BL1059" s="36">
        <f>HLOOKUP($A1059,차량별코스!$E$1:$AZ$20,_xlfn.XLOOKUP(탕데이터!$I1059,차량별코스!$D$2:$D$20,차량별코스!$A$2:$A$20),0)</f>
        <v>3</v>
      </c>
      <c r="BM1059">
        <f t="shared" si="237"/>
        <v>3635.7080000000005</v>
      </c>
      <c r="BN1059">
        <f t="shared" si="238"/>
        <v>434.03400000000005</v>
      </c>
      <c r="BO1059">
        <f>IF(COUNTIFS($BL$2:$BL1059,$BL1059,$O$2:$O1059,$O1059,$G$2:$G1059,$G1059)=1,_xlfn.MAXIFS($BO$2:$BO1058,$O$2:$O1058,$O1059,$G$2:$G1058,$G1059)+1,_xlfn.MAXIFS($BO$2:$BO1058,$O$2:$O1058,$O1059,$G$2:$G1058,$G1059))</f>
        <v>8</v>
      </c>
      <c r="BP1059">
        <f t="shared" si="239"/>
        <v>2782.491</v>
      </c>
      <c r="BQ1059">
        <f t="shared" si="240"/>
        <v>38.951000000000001</v>
      </c>
      <c r="BR1059">
        <f t="shared" si="241"/>
        <v>84.984000000000009</v>
      </c>
      <c r="BS1059">
        <f t="shared" si="242"/>
        <v>38.951000000000001</v>
      </c>
      <c r="BT1059">
        <f t="shared" si="243"/>
        <v>10.623000000000001</v>
      </c>
      <c r="BU1059">
        <f t="shared" si="244"/>
        <v>3.5409999999999999</v>
      </c>
      <c r="BV1059">
        <f t="shared" si="245"/>
        <v>0</v>
      </c>
      <c r="BW1059">
        <f t="shared" si="246"/>
        <v>2959.5410000000002</v>
      </c>
      <c r="BX1059">
        <f t="shared" si="247"/>
        <v>3489</v>
      </c>
      <c r="BY1059" t="str">
        <f t="shared" si="248"/>
        <v>직행2</v>
      </c>
      <c r="BZ1059">
        <f t="shared" si="249"/>
        <v>3</v>
      </c>
    </row>
    <row r="1060" spans="1:78" x14ac:dyDescent="0.3">
      <c r="A1060" s="32">
        <f t="shared" si="236"/>
        <v>45817</v>
      </c>
      <c r="B1060" s="1">
        <v>45817.284537037034</v>
      </c>
      <c r="C1060" t="s">
        <v>60</v>
      </c>
      <c r="D1060" t="s">
        <v>60</v>
      </c>
      <c r="E1060" t="s">
        <v>60</v>
      </c>
      <c r="F1060" t="s">
        <v>61</v>
      </c>
      <c r="G1060" t="s">
        <v>84</v>
      </c>
      <c r="H1060" t="s">
        <v>85</v>
      </c>
      <c r="I1060" t="s">
        <v>88</v>
      </c>
      <c r="J1060" t="s">
        <v>65</v>
      </c>
      <c r="K1060" t="s">
        <v>66</v>
      </c>
      <c r="L1060">
        <v>14</v>
      </c>
      <c r="M1060">
        <v>12</v>
      </c>
      <c r="N1060">
        <v>168</v>
      </c>
      <c r="O1060">
        <v>3489</v>
      </c>
      <c r="P1060" t="s">
        <v>257</v>
      </c>
      <c r="Q1060" s="1">
        <v>45786.607561608798</v>
      </c>
      <c r="R1060">
        <v>40.787999999999997</v>
      </c>
      <c r="S1060">
        <v>10.553000000000001</v>
      </c>
      <c r="T1060">
        <v>3.8650000000000002</v>
      </c>
      <c r="U1060">
        <v>3092</v>
      </c>
      <c r="V1060">
        <v>21</v>
      </c>
      <c r="W1060">
        <v>168</v>
      </c>
      <c r="X1060">
        <v>1479</v>
      </c>
      <c r="Y1060">
        <v>0</v>
      </c>
      <c r="Z1060">
        <v>11</v>
      </c>
      <c r="AA1060">
        <v>0</v>
      </c>
      <c r="AB1060">
        <v>0</v>
      </c>
      <c r="AC1060">
        <v>104</v>
      </c>
      <c r="AD1060">
        <v>47.49</v>
      </c>
      <c r="AE1060">
        <v>50.581046999999998</v>
      </c>
      <c r="AF1060">
        <v>94.2</v>
      </c>
      <c r="AG1060">
        <v>1.4</v>
      </c>
      <c r="AH1060">
        <v>2.2999999999999998</v>
      </c>
      <c r="AI1060">
        <v>1.5</v>
      </c>
      <c r="AJ1060">
        <v>0.5</v>
      </c>
      <c r="AK1060">
        <v>0.1</v>
      </c>
      <c r="AL1060">
        <v>0</v>
      </c>
      <c r="AM1060">
        <v>3.39</v>
      </c>
      <c r="AN1060">
        <v>37.734000000000002</v>
      </c>
      <c r="AO1060">
        <v>0.67900000000000005</v>
      </c>
      <c r="AP1060">
        <v>5.4329999999999998</v>
      </c>
      <c r="AQ1060">
        <v>0.34300000000000003</v>
      </c>
      <c r="AR1060">
        <v>0</v>
      </c>
      <c r="AS1060">
        <v>26.969000000000001</v>
      </c>
      <c r="AT1060">
        <v>47.1</v>
      </c>
      <c r="AU1060">
        <v>0.7</v>
      </c>
      <c r="AV1060">
        <v>1.1499999999999999</v>
      </c>
      <c r="AW1060">
        <v>0.75</v>
      </c>
      <c r="AX1060">
        <v>0.25</v>
      </c>
      <c r="AY1060">
        <v>0.05</v>
      </c>
      <c r="AZ1060">
        <v>0</v>
      </c>
      <c r="BA1060">
        <v>403</v>
      </c>
      <c r="BB1060">
        <v>0</v>
      </c>
      <c r="BC1060" t="s">
        <v>67</v>
      </c>
      <c r="BD1060">
        <v>0</v>
      </c>
      <c r="BE1060" t="s">
        <v>68</v>
      </c>
      <c r="BF1060" t="s">
        <v>69</v>
      </c>
      <c r="BG1060">
        <v>1.1399999999999999</v>
      </c>
      <c r="BH1060">
        <v>0</v>
      </c>
      <c r="BI1060" s="1">
        <v>45824.389976354163</v>
      </c>
      <c r="BJ1060">
        <v>3.7</v>
      </c>
      <c r="BK1060">
        <v>1.0446</v>
      </c>
      <c r="BL1060" s="36">
        <f>HLOOKUP($A1060,차량별코스!$E$1:$AZ$20,_xlfn.XLOOKUP(탕데이터!$I1060,차량별코스!$D$2:$D$20,차량별코스!$A$2:$A$20),0)</f>
        <v>4</v>
      </c>
      <c r="BM1060">
        <f t="shared" si="237"/>
        <v>3635.7080000000005</v>
      </c>
      <c r="BN1060">
        <f t="shared" si="238"/>
        <v>778.7650000000001</v>
      </c>
      <c r="BO1060">
        <f>IF(COUNTIFS($BL$2:$BL1060,$BL1060,$O$2:$O1060,$O1060,$G$2:$G1060,$G1060)=1,_xlfn.MAXIFS($BO$2:$BO1059,$O$2:$O1059,$O1060,$G$2:$G1059,$G1060)+1,_xlfn.MAXIFS($BO$2:$BO1059,$O$2:$O1059,$O1060,$G$2:$G1059,$G1060))</f>
        <v>8</v>
      </c>
      <c r="BP1060">
        <f t="shared" si="239"/>
        <v>2723.6640000000002</v>
      </c>
      <c r="BQ1060">
        <f t="shared" si="240"/>
        <v>43.287999999999997</v>
      </c>
      <c r="BR1060">
        <f t="shared" si="241"/>
        <v>71.116</v>
      </c>
      <c r="BS1060">
        <f t="shared" si="242"/>
        <v>46.379999999999995</v>
      </c>
      <c r="BT1060">
        <f t="shared" si="243"/>
        <v>15.46</v>
      </c>
      <c r="BU1060">
        <f t="shared" si="244"/>
        <v>3.0920000000000001</v>
      </c>
      <c r="BV1060">
        <f t="shared" si="245"/>
        <v>0</v>
      </c>
      <c r="BW1060">
        <f t="shared" si="246"/>
        <v>2903.0000000000005</v>
      </c>
      <c r="BX1060">
        <f t="shared" si="247"/>
        <v>3489</v>
      </c>
      <c r="BY1060" t="str">
        <f t="shared" si="248"/>
        <v>직행2</v>
      </c>
      <c r="BZ1060">
        <f t="shared" si="249"/>
        <v>4</v>
      </c>
    </row>
    <row r="1061" spans="1:78" x14ac:dyDescent="0.3">
      <c r="A1061" s="32">
        <f t="shared" si="236"/>
        <v>45817</v>
      </c>
      <c r="B1061" s="1">
        <v>45817.325960648152</v>
      </c>
      <c r="C1061" t="s">
        <v>60</v>
      </c>
      <c r="D1061" t="s">
        <v>60</v>
      </c>
      <c r="E1061" t="s">
        <v>60</v>
      </c>
      <c r="F1061" t="s">
        <v>61</v>
      </c>
      <c r="G1061" t="s">
        <v>84</v>
      </c>
      <c r="H1061" t="s">
        <v>85</v>
      </c>
      <c r="I1061" t="s">
        <v>88</v>
      </c>
      <c r="J1061" t="s">
        <v>65</v>
      </c>
      <c r="K1061" t="s">
        <v>66</v>
      </c>
      <c r="L1061">
        <v>14</v>
      </c>
      <c r="M1061">
        <v>12</v>
      </c>
      <c r="N1061">
        <v>168</v>
      </c>
      <c r="O1061">
        <v>3489</v>
      </c>
      <c r="P1061" t="s">
        <v>257</v>
      </c>
      <c r="Q1061" s="1">
        <v>45786.607561608798</v>
      </c>
      <c r="R1061">
        <v>13.148999999999999</v>
      </c>
      <c r="S1061">
        <v>4.194</v>
      </c>
      <c r="T1061">
        <v>3.1349999999999998</v>
      </c>
      <c r="U1061">
        <v>1099</v>
      </c>
      <c r="V1061">
        <v>35</v>
      </c>
      <c r="W1061">
        <v>126</v>
      </c>
      <c r="X1061">
        <v>436</v>
      </c>
      <c r="Y1061">
        <v>1</v>
      </c>
      <c r="Z1061">
        <v>3</v>
      </c>
      <c r="AA1061">
        <v>0</v>
      </c>
      <c r="AB1061">
        <v>0</v>
      </c>
      <c r="AC1061">
        <v>104</v>
      </c>
      <c r="AD1061">
        <v>43.07</v>
      </c>
      <c r="AE1061">
        <v>50.465352000000003</v>
      </c>
      <c r="AF1061">
        <v>90.1</v>
      </c>
      <c r="AG1061">
        <v>3.3</v>
      </c>
      <c r="AH1061">
        <v>2.5</v>
      </c>
      <c r="AI1061">
        <v>1.7</v>
      </c>
      <c r="AJ1061">
        <v>2.1</v>
      </c>
      <c r="AK1061">
        <v>0.1</v>
      </c>
      <c r="AL1061">
        <v>0</v>
      </c>
      <c r="AM1061">
        <v>2.75</v>
      </c>
      <c r="AN1061">
        <v>48.067</v>
      </c>
      <c r="AO1061">
        <v>3.1850000000000001</v>
      </c>
      <c r="AP1061">
        <v>11.465</v>
      </c>
      <c r="AQ1061">
        <v>0.30399999999999999</v>
      </c>
      <c r="AR1061">
        <v>7.6050000000000004</v>
      </c>
      <c r="AS1061">
        <v>22.815000000000001</v>
      </c>
      <c r="AT1061">
        <v>15.016999999999999</v>
      </c>
      <c r="AU1061">
        <v>0.55000000000000004</v>
      </c>
      <c r="AV1061">
        <v>0.41699999999999998</v>
      </c>
      <c r="AW1061">
        <v>0.28299999999999997</v>
      </c>
      <c r="AX1061">
        <v>0.35</v>
      </c>
      <c r="AY1061">
        <v>1.7000000000000001E-2</v>
      </c>
      <c r="AZ1061">
        <v>0</v>
      </c>
      <c r="BA1061">
        <v>131</v>
      </c>
      <c r="BB1061">
        <v>0</v>
      </c>
      <c r="BC1061" t="s">
        <v>67</v>
      </c>
      <c r="BD1061">
        <v>0</v>
      </c>
      <c r="BE1061" t="s">
        <v>68</v>
      </c>
      <c r="BF1061" t="s">
        <v>69</v>
      </c>
      <c r="BG1061">
        <v>1.1399999999999999</v>
      </c>
      <c r="BH1061">
        <v>0</v>
      </c>
      <c r="BI1061" s="1">
        <v>45824.389976354163</v>
      </c>
      <c r="BJ1061">
        <v>3.7</v>
      </c>
      <c r="BK1061">
        <v>0.84730000000000005</v>
      </c>
      <c r="BL1061" s="36">
        <f>HLOOKUP($A1061,차량별코스!$E$1:$AZ$20,_xlfn.XLOOKUP(탕데이터!$I1061,차량별코스!$D$2:$D$20,차량별코스!$A$2:$A$20),0)</f>
        <v>4</v>
      </c>
      <c r="BM1061">
        <f t="shared" si="237"/>
        <v>3635.7080000000005</v>
      </c>
      <c r="BN1061">
        <f t="shared" si="238"/>
        <v>778.7650000000001</v>
      </c>
      <c r="BO1061">
        <f>IF(COUNTIFS($BL$2:$BL1061,$BL1061,$O$2:$O1061,$O1061,$G$2:$G1061,$G1061)=1,_xlfn.MAXIFS($BO$2:$BO1060,$O$2:$O1060,$O1061,$G$2:$G1060,$G1061)+1,_xlfn.MAXIFS($BO$2:$BO1060,$O$2:$O1060,$O1061,$G$2:$G1060,$G1061))</f>
        <v>8</v>
      </c>
      <c r="BP1061">
        <f t="shared" si="239"/>
        <v>829.19899999999996</v>
      </c>
      <c r="BQ1061">
        <f t="shared" si="240"/>
        <v>36.267000000000003</v>
      </c>
      <c r="BR1061">
        <f t="shared" si="241"/>
        <v>27.475000000000001</v>
      </c>
      <c r="BS1061">
        <f t="shared" si="242"/>
        <v>18.683</v>
      </c>
      <c r="BT1061">
        <f t="shared" si="243"/>
        <v>23.079000000000001</v>
      </c>
      <c r="BU1061">
        <f t="shared" si="244"/>
        <v>1.099</v>
      </c>
      <c r="BV1061">
        <f t="shared" si="245"/>
        <v>0</v>
      </c>
      <c r="BW1061">
        <f t="shared" si="246"/>
        <v>935.80200000000002</v>
      </c>
      <c r="BX1061">
        <f t="shared" si="247"/>
        <v>3489</v>
      </c>
      <c r="BY1061" t="str">
        <f t="shared" si="248"/>
        <v>직행2</v>
      </c>
      <c r="BZ1061">
        <f t="shared" si="249"/>
        <v>4</v>
      </c>
    </row>
    <row r="1062" spans="1:78" x14ac:dyDescent="0.3">
      <c r="A1062" s="32">
        <f t="shared" si="236"/>
        <v>45817</v>
      </c>
      <c r="B1062" s="1">
        <v>45817.367048611108</v>
      </c>
      <c r="C1062" t="s">
        <v>60</v>
      </c>
      <c r="D1062" t="s">
        <v>60</v>
      </c>
      <c r="E1062" t="s">
        <v>60</v>
      </c>
      <c r="F1062" t="s">
        <v>61</v>
      </c>
      <c r="G1062" t="s">
        <v>84</v>
      </c>
      <c r="H1062" t="s">
        <v>85</v>
      </c>
      <c r="I1062" t="s">
        <v>88</v>
      </c>
      <c r="J1062" t="s">
        <v>65</v>
      </c>
      <c r="K1062" t="s">
        <v>66</v>
      </c>
      <c r="L1062">
        <v>14</v>
      </c>
      <c r="M1062">
        <v>12</v>
      </c>
      <c r="N1062">
        <v>168</v>
      </c>
      <c r="O1062">
        <v>3489</v>
      </c>
      <c r="P1062" t="s">
        <v>257</v>
      </c>
      <c r="Q1062" s="1">
        <v>45786.607561608798</v>
      </c>
      <c r="R1062">
        <v>12.353</v>
      </c>
      <c r="S1062">
        <v>3.6</v>
      </c>
      <c r="T1062">
        <v>3.431</v>
      </c>
      <c r="U1062">
        <v>1196</v>
      </c>
      <c r="V1062">
        <v>89</v>
      </c>
      <c r="W1062">
        <v>195</v>
      </c>
      <c r="X1062">
        <v>317</v>
      </c>
      <c r="Y1062">
        <v>0</v>
      </c>
      <c r="Z1062">
        <v>0</v>
      </c>
      <c r="AA1062">
        <v>0</v>
      </c>
      <c r="AB1062">
        <v>0</v>
      </c>
      <c r="AC1062">
        <v>85</v>
      </c>
      <c r="AD1062">
        <v>37.18</v>
      </c>
      <c r="AE1062">
        <v>48.761713</v>
      </c>
      <c r="AF1062">
        <v>98.2</v>
      </c>
      <c r="AG1062">
        <v>0.4</v>
      </c>
      <c r="AH1062">
        <v>0.6</v>
      </c>
      <c r="AI1062">
        <v>0.8</v>
      </c>
      <c r="AJ1062">
        <v>0</v>
      </c>
      <c r="AK1062">
        <v>0</v>
      </c>
      <c r="AL1062">
        <v>0</v>
      </c>
      <c r="AM1062">
        <v>3.01</v>
      </c>
      <c r="AN1062">
        <v>41.521999999999998</v>
      </c>
      <c r="AO1062">
        <v>7.4409999999999998</v>
      </c>
      <c r="AP1062">
        <v>16.303999999999998</v>
      </c>
      <c r="AQ1062">
        <v>0.24299999999999999</v>
      </c>
      <c r="AR1062">
        <v>0</v>
      </c>
      <c r="AS1062">
        <v>0</v>
      </c>
      <c r="AT1062">
        <v>18.003</v>
      </c>
      <c r="AU1062">
        <v>7.2999999999999995E-2</v>
      </c>
      <c r="AV1062">
        <v>0.11</v>
      </c>
      <c r="AW1062">
        <v>0.14699999999999999</v>
      </c>
      <c r="AX1062">
        <v>0</v>
      </c>
      <c r="AY1062">
        <v>0</v>
      </c>
      <c r="AZ1062">
        <v>0</v>
      </c>
      <c r="BA1062">
        <v>122</v>
      </c>
      <c r="BB1062">
        <v>0</v>
      </c>
      <c r="BC1062" t="s">
        <v>67</v>
      </c>
      <c r="BD1062">
        <v>0</v>
      </c>
      <c r="BE1062" t="s">
        <v>68</v>
      </c>
      <c r="BF1062" t="s">
        <v>69</v>
      </c>
      <c r="BG1062">
        <v>1.1399999999999999</v>
      </c>
      <c r="BH1062">
        <v>0</v>
      </c>
      <c r="BI1062" s="1">
        <v>45824.389976354163</v>
      </c>
      <c r="BJ1062">
        <v>3.7</v>
      </c>
      <c r="BK1062">
        <v>0.9274</v>
      </c>
      <c r="BL1062" s="36">
        <f>HLOOKUP($A1062,차량별코스!$E$1:$AZ$20,_xlfn.XLOOKUP(탕데이터!$I1062,차량별코스!$D$2:$D$20,차량별코스!$A$2:$A$20),0)</f>
        <v>4</v>
      </c>
      <c r="BM1062">
        <f t="shared" si="237"/>
        <v>3635.7080000000005</v>
      </c>
      <c r="BN1062">
        <f t="shared" si="238"/>
        <v>778.7650000000001</v>
      </c>
      <c r="BO1062">
        <f>IF(COUNTIFS($BL$2:$BL1062,$BL1062,$O$2:$O1062,$O1062,$G$2:$G1062,$G1062)=1,_xlfn.MAXIFS($BO$2:$BO1061,$O$2:$O1061,$O1062,$G$2:$G1061,$G1062)+1,_xlfn.MAXIFS($BO$2:$BO1061,$O$2:$O1061,$O1062,$G$2:$G1061,$G1062))</f>
        <v>8</v>
      </c>
      <c r="BP1062">
        <f t="shared" si="239"/>
        <v>890.47199999999998</v>
      </c>
      <c r="BQ1062">
        <f t="shared" si="240"/>
        <v>4.7839999999999998</v>
      </c>
      <c r="BR1062">
        <f t="shared" si="241"/>
        <v>7.1760000000000002</v>
      </c>
      <c r="BS1062">
        <f t="shared" si="242"/>
        <v>9.5679999999999996</v>
      </c>
      <c r="BT1062">
        <f t="shared" si="243"/>
        <v>0</v>
      </c>
      <c r="BU1062">
        <f t="shared" si="244"/>
        <v>0</v>
      </c>
      <c r="BV1062">
        <f t="shared" si="245"/>
        <v>0</v>
      </c>
      <c r="BW1062">
        <f t="shared" si="246"/>
        <v>912</v>
      </c>
      <c r="BX1062">
        <f t="shared" si="247"/>
        <v>3489</v>
      </c>
      <c r="BY1062" t="str">
        <f t="shared" si="248"/>
        <v>직행2</v>
      </c>
      <c r="BZ1062">
        <f t="shared" si="249"/>
        <v>4</v>
      </c>
    </row>
    <row r="1063" spans="1:78" x14ac:dyDescent="0.3">
      <c r="A1063" s="32">
        <f t="shared" ref="A1063:A1126" si="250">DATE(YEAR(B1063),MONTH(B1063),DAY(B1063))</f>
        <v>45817</v>
      </c>
      <c r="B1063" s="1">
        <v>45817.385347222225</v>
      </c>
      <c r="C1063" t="s">
        <v>60</v>
      </c>
      <c r="D1063" t="s">
        <v>60</v>
      </c>
      <c r="E1063" t="s">
        <v>60</v>
      </c>
      <c r="F1063" t="s">
        <v>61</v>
      </c>
      <c r="G1063" t="s">
        <v>84</v>
      </c>
      <c r="H1063" t="s">
        <v>85</v>
      </c>
      <c r="I1063" t="s">
        <v>88</v>
      </c>
      <c r="J1063" t="s">
        <v>65</v>
      </c>
      <c r="K1063" t="s">
        <v>66</v>
      </c>
      <c r="L1063">
        <v>14</v>
      </c>
      <c r="M1063">
        <v>12</v>
      </c>
      <c r="N1063">
        <v>168</v>
      </c>
      <c r="O1063">
        <v>3489</v>
      </c>
      <c r="P1063" t="s">
        <v>257</v>
      </c>
      <c r="Q1063" s="1">
        <v>45786.607561608798</v>
      </c>
      <c r="R1063">
        <v>148.52099999999999</v>
      </c>
      <c r="S1063">
        <v>44.924999999999997</v>
      </c>
      <c r="T1063">
        <v>3.306</v>
      </c>
      <c r="U1063">
        <v>8367</v>
      </c>
      <c r="V1063">
        <v>24</v>
      </c>
      <c r="W1063">
        <v>1569</v>
      </c>
      <c r="X1063">
        <v>2880</v>
      </c>
      <c r="Y1063">
        <v>1</v>
      </c>
      <c r="Z1063">
        <v>13</v>
      </c>
      <c r="AA1063">
        <v>2</v>
      </c>
      <c r="AB1063">
        <v>116</v>
      </c>
      <c r="AC1063">
        <v>108</v>
      </c>
      <c r="AD1063">
        <v>63.9</v>
      </c>
      <c r="AE1063">
        <v>78.930543999999998</v>
      </c>
      <c r="AF1063">
        <v>4</v>
      </c>
      <c r="AG1063">
        <v>7.5</v>
      </c>
      <c r="AH1063">
        <v>12</v>
      </c>
      <c r="AI1063">
        <v>15.3</v>
      </c>
      <c r="AJ1063">
        <v>17.7</v>
      </c>
      <c r="AK1063">
        <v>43.4</v>
      </c>
      <c r="AL1063">
        <v>0</v>
      </c>
      <c r="AM1063">
        <v>2.9</v>
      </c>
      <c r="AN1063">
        <v>74.521000000000001</v>
      </c>
      <c r="AO1063">
        <v>0.28699999999999998</v>
      </c>
      <c r="AP1063">
        <v>18.751999999999999</v>
      </c>
      <c r="AQ1063">
        <v>0.189</v>
      </c>
      <c r="AR1063">
        <v>0.67300000000000004</v>
      </c>
      <c r="AS1063">
        <v>8.7530000000000001</v>
      </c>
      <c r="AT1063">
        <v>5.5330000000000004</v>
      </c>
      <c r="AU1063">
        <v>10.375</v>
      </c>
      <c r="AV1063">
        <v>16.600000000000001</v>
      </c>
      <c r="AW1063">
        <v>21.164999999999999</v>
      </c>
      <c r="AX1063">
        <v>24.484999999999999</v>
      </c>
      <c r="AY1063">
        <v>60.036999999999999</v>
      </c>
      <c r="AZ1063">
        <v>0</v>
      </c>
      <c r="BA1063">
        <v>1377</v>
      </c>
      <c r="BB1063">
        <v>0</v>
      </c>
      <c r="BC1063" t="s">
        <v>67</v>
      </c>
      <c r="BD1063">
        <v>0</v>
      </c>
      <c r="BE1063" t="s">
        <v>68</v>
      </c>
      <c r="BF1063" t="s">
        <v>69</v>
      </c>
      <c r="BG1063">
        <v>1.1399999999999999</v>
      </c>
      <c r="BH1063">
        <v>0</v>
      </c>
      <c r="BI1063" s="1">
        <v>45824.389976354163</v>
      </c>
      <c r="BJ1063">
        <v>3.7</v>
      </c>
      <c r="BK1063">
        <v>0.89349999999999996</v>
      </c>
      <c r="BL1063" s="36">
        <f>HLOOKUP($A1063,차량별코스!$E$1:$AZ$20,_xlfn.XLOOKUP(탕데이터!$I1063,차량별코스!$D$2:$D$20,차량별코스!$A$2:$A$20),0)</f>
        <v>4</v>
      </c>
      <c r="BM1063">
        <f t="shared" si="237"/>
        <v>3635.7080000000005</v>
      </c>
      <c r="BN1063">
        <f t="shared" si="238"/>
        <v>778.7650000000001</v>
      </c>
      <c r="BO1063">
        <f>IF(COUNTIFS($BL$2:$BL1063,$BL1063,$O$2:$O1063,$O1063,$G$2:$G1063,$G1063)=1,_xlfn.MAXIFS($BO$2:$BO1062,$O$2:$O1062,$O1063,$G$2:$G1062,$G1063)+1,_xlfn.MAXIFS($BO$2:$BO1062,$O$2:$O1062,$O1063,$G$2:$G1062,$G1063))</f>
        <v>8</v>
      </c>
      <c r="BP1063">
        <f t="shared" si="239"/>
        <v>-1258.32</v>
      </c>
      <c r="BQ1063">
        <f t="shared" si="240"/>
        <v>627.52499999999998</v>
      </c>
      <c r="BR1063">
        <f t="shared" si="241"/>
        <v>1004.04</v>
      </c>
      <c r="BS1063">
        <f t="shared" si="242"/>
        <v>1280.1510000000001</v>
      </c>
      <c r="BT1063">
        <f t="shared" si="243"/>
        <v>1480.9589999999998</v>
      </c>
      <c r="BU1063">
        <f t="shared" si="244"/>
        <v>3631.2779999999998</v>
      </c>
      <c r="BV1063">
        <f t="shared" si="245"/>
        <v>0</v>
      </c>
      <c r="BW1063">
        <f t="shared" si="246"/>
        <v>6765.6329999999998</v>
      </c>
      <c r="BX1063">
        <f t="shared" si="247"/>
        <v>3489</v>
      </c>
      <c r="BY1063" t="str">
        <f t="shared" si="248"/>
        <v>직행2</v>
      </c>
      <c r="BZ1063">
        <f t="shared" si="249"/>
        <v>4</v>
      </c>
    </row>
    <row r="1064" spans="1:78" x14ac:dyDescent="0.3">
      <c r="A1064" s="32">
        <f t="shared" si="250"/>
        <v>45817</v>
      </c>
      <c r="B1064" s="1">
        <v>45817.621504629627</v>
      </c>
      <c r="C1064" t="s">
        <v>60</v>
      </c>
      <c r="D1064" t="s">
        <v>60</v>
      </c>
      <c r="E1064" t="s">
        <v>60</v>
      </c>
      <c r="F1064" t="s">
        <v>61</v>
      </c>
      <c r="G1064" t="s">
        <v>84</v>
      </c>
      <c r="H1064" t="s">
        <v>85</v>
      </c>
      <c r="I1064" t="s">
        <v>88</v>
      </c>
      <c r="J1064" t="s">
        <v>65</v>
      </c>
      <c r="K1064" t="s">
        <v>66</v>
      </c>
      <c r="L1064">
        <v>14</v>
      </c>
      <c r="M1064">
        <v>12</v>
      </c>
      <c r="N1064">
        <v>168</v>
      </c>
      <c r="O1064">
        <v>3489</v>
      </c>
      <c r="P1064" t="s">
        <v>257</v>
      </c>
      <c r="Q1064" s="1">
        <v>45786.607561608798</v>
      </c>
      <c r="R1064">
        <v>103.93600000000001</v>
      </c>
      <c r="S1064">
        <v>37.067</v>
      </c>
      <c r="T1064">
        <v>2.8039999999999998</v>
      </c>
      <c r="U1064">
        <v>11994</v>
      </c>
      <c r="V1064">
        <v>443</v>
      </c>
      <c r="W1064">
        <v>3100</v>
      </c>
      <c r="X1064">
        <v>3284</v>
      </c>
      <c r="Y1064">
        <v>12</v>
      </c>
      <c r="Z1064">
        <v>57</v>
      </c>
      <c r="AA1064">
        <v>1</v>
      </c>
      <c r="AB1064">
        <v>140</v>
      </c>
      <c r="AC1064">
        <v>107</v>
      </c>
      <c r="AD1064">
        <v>31.2</v>
      </c>
      <c r="AE1064">
        <v>44.275185999999998</v>
      </c>
      <c r="AF1064">
        <v>78</v>
      </c>
      <c r="AG1064">
        <v>6.6</v>
      </c>
      <c r="AH1064">
        <v>8.6</v>
      </c>
      <c r="AI1064">
        <v>4.9000000000000004</v>
      </c>
      <c r="AJ1064">
        <v>1.5</v>
      </c>
      <c r="AK1064">
        <v>0.5</v>
      </c>
      <c r="AL1064">
        <v>0</v>
      </c>
      <c r="AM1064">
        <v>2.46</v>
      </c>
      <c r="AN1064">
        <v>46.930999999999997</v>
      </c>
      <c r="AO1064">
        <v>3.6930000000000001</v>
      </c>
      <c r="AP1064">
        <v>25.846</v>
      </c>
      <c r="AQ1064">
        <v>0.308</v>
      </c>
      <c r="AR1064">
        <v>11.545999999999999</v>
      </c>
      <c r="AS1064">
        <v>54.841000000000001</v>
      </c>
      <c r="AT1064">
        <v>154.69999999999999</v>
      </c>
      <c r="AU1064">
        <v>13.09</v>
      </c>
      <c r="AV1064">
        <v>17.056999999999999</v>
      </c>
      <c r="AW1064">
        <v>9.718</v>
      </c>
      <c r="AX1064">
        <v>2.9750000000000001</v>
      </c>
      <c r="AY1064">
        <v>0.99199999999999999</v>
      </c>
      <c r="AZ1064">
        <v>0</v>
      </c>
      <c r="BA1064">
        <v>1018</v>
      </c>
      <c r="BB1064">
        <v>0</v>
      </c>
      <c r="BC1064" t="s">
        <v>67</v>
      </c>
      <c r="BD1064">
        <v>0</v>
      </c>
      <c r="BE1064" t="s">
        <v>68</v>
      </c>
      <c r="BF1064" t="s">
        <v>69</v>
      </c>
      <c r="BG1064">
        <v>1.1399999999999999</v>
      </c>
      <c r="BH1064">
        <v>0</v>
      </c>
      <c r="BI1064" s="1">
        <v>45824.389976354163</v>
      </c>
      <c r="BJ1064">
        <v>3.7</v>
      </c>
      <c r="BK1064">
        <v>0.75780000000000003</v>
      </c>
      <c r="BL1064" s="36">
        <f>HLOOKUP($A1064,차량별코스!$E$1:$AZ$20,_xlfn.XLOOKUP(탕데이터!$I1064,차량별코스!$D$2:$D$20,차량별코스!$A$2:$A$20),0)</f>
        <v>4</v>
      </c>
      <c r="BM1064">
        <f t="shared" si="237"/>
        <v>3635.7080000000005</v>
      </c>
      <c r="BN1064">
        <f t="shared" si="238"/>
        <v>778.7650000000001</v>
      </c>
      <c r="BO1064">
        <f>IF(COUNTIFS($BL$2:$BL1064,$BL1064,$O$2:$O1064,$O1064,$G$2:$G1064,$G1064)=1,_xlfn.MAXIFS($BO$2:$BO1063,$O$2:$O1063,$O1064,$G$2:$G1063,$G1064)+1,_xlfn.MAXIFS($BO$2:$BO1063,$O$2:$O1063,$O1064,$G$2:$G1063,$G1064))</f>
        <v>8</v>
      </c>
      <c r="BP1064">
        <f t="shared" si="239"/>
        <v>5812.32</v>
      </c>
      <c r="BQ1064">
        <f t="shared" si="240"/>
        <v>791.60400000000004</v>
      </c>
      <c r="BR1064">
        <f t="shared" si="241"/>
        <v>1031.4839999999999</v>
      </c>
      <c r="BS1064">
        <f t="shared" si="242"/>
        <v>587.70600000000002</v>
      </c>
      <c r="BT1064">
        <f t="shared" si="243"/>
        <v>179.91</v>
      </c>
      <c r="BU1064">
        <f t="shared" si="244"/>
        <v>59.97</v>
      </c>
      <c r="BV1064">
        <f t="shared" si="245"/>
        <v>0</v>
      </c>
      <c r="BW1064">
        <f t="shared" si="246"/>
        <v>8462.9939999999988</v>
      </c>
      <c r="BX1064">
        <f t="shared" si="247"/>
        <v>3489</v>
      </c>
      <c r="BY1064" t="str">
        <f t="shared" si="248"/>
        <v>직행2</v>
      </c>
      <c r="BZ1064">
        <f t="shared" si="249"/>
        <v>4</v>
      </c>
    </row>
    <row r="1065" spans="1:78" x14ac:dyDescent="0.3">
      <c r="A1065" s="32">
        <f t="shared" si="250"/>
        <v>45817</v>
      </c>
      <c r="B1065" s="1">
        <v>45817.836030092592</v>
      </c>
      <c r="C1065" t="s">
        <v>60</v>
      </c>
      <c r="D1065" t="s">
        <v>60</v>
      </c>
      <c r="E1065" t="s">
        <v>60</v>
      </c>
      <c r="F1065" t="s">
        <v>61</v>
      </c>
      <c r="G1065" t="s">
        <v>84</v>
      </c>
      <c r="H1065" t="s">
        <v>85</v>
      </c>
      <c r="I1065" t="s">
        <v>88</v>
      </c>
      <c r="J1065" t="s">
        <v>65</v>
      </c>
      <c r="K1065" t="s">
        <v>66</v>
      </c>
      <c r="L1065">
        <v>14</v>
      </c>
      <c r="M1065">
        <v>12</v>
      </c>
      <c r="N1065">
        <v>168</v>
      </c>
      <c r="O1065">
        <v>3489</v>
      </c>
      <c r="P1065" t="s">
        <v>257</v>
      </c>
      <c r="Q1065" s="1">
        <v>45786.607561608798</v>
      </c>
      <c r="R1065">
        <v>68.680000000000007</v>
      </c>
      <c r="S1065">
        <v>20.562999999999999</v>
      </c>
      <c r="T1065">
        <v>3.34</v>
      </c>
      <c r="U1065">
        <v>8446</v>
      </c>
      <c r="V1065">
        <v>455</v>
      </c>
      <c r="W1065">
        <v>2705</v>
      </c>
      <c r="X1065">
        <v>2600</v>
      </c>
      <c r="Y1065">
        <v>4</v>
      </c>
      <c r="Z1065">
        <v>20</v>
      </c>
      <c r="AA1065">
        <v>2</v>
      </c>
      <c r="AB1065">
        <v>1119</v>
      </c>
      <c r="AC1065">
        <v>101</v>
      </c>
      <c r="AD1065">
        <v>29.27</v>
      </c>
      <c r="AE1065">
        <v>46.774067000000002</v>
      </c>
      <c r="AF1065">
        <v>10.3</v>
      </c>
      <c r="AG1065">
        <v>25</v>
      </c>
      <c r="AH1065">
        <v>33</v>
      </c>
      <c r="AI1065">
        <v>27.6</v>
      </c>
      <c r="AJ1065">
        <v>4.0999999999999996</v>
      </c>
      <c r="AK1065">
        <v>0</v>
      </c>
      <c r="AL1065">
        <v>0</v>
      </c>
      <c r="AM1065">
        <v>2.93</v>
      </c>
      <c r="AN1065">
        <v>40.933999999999997</v>
      </c>
      <c r="AO1065">
        <v>5.3869999999999996</v>
      </c>
      <c r="AP1065">
        <v>32.027000000000001</v>
      </c>
      <c r="AQ1065">
        <v>0.379</v>
      </c>
      <c r="AR1065">
        <v>5.8239999999999998</v>
      </c>
      <c r="AS1065">
        <v>29.120999999999999</v>
      </c>
      <c r="AT1065">
        <v>14.42</v>
      </c>
      <c r="AU1065">
        <v>35</v>
      </c>
      <c r="AV1065">
        <v>46.2</v>
      </c>
      <c r="AW1065">
        <v>38.64</v>
      </c>
      <c r="AX1065">
        <v>5.74</v>
      </c>
      <c r="AY1065">
        <v>0</v>
      </c>
      <c r="AZ1065">
        <v>0</v>
      </c>
      <c r="BA1065">
        <v>673</v>
      </c>
      <c r="BB1065">
        <v>0</v>
      </c>
      <c r="BC1065" t="s">
        <v>67</v>
      </c>
      <c r="BD1065">
        <v>0</v>
      </c>
      <c r="BE1065" t="s">
        <v>68</v>
      </c>
      <c r="BF1065" t="s">
        <v>69</v>
      </c>
      <c r="BG1065">
        <v>1.1399999999999999</v>
      </c>
      <c r="BH1065">
        <v>0</v>
      </c>
      <c r="BI1065" s="1">
        <v>45824.389976354163</v>
      </c>
      <c r="BJ1065">
        <v>3.7</v>
      </c>
      <c r="BK1065">
        <v>0.90269999999999995</v>
      </c>
      <c r="BL1065" s="36">
        <f>HLOOKUP($A1065,차량별코스!$E$1:$AZ$20,_xlfn.XLOOKUP(탕데이터!$I1065,차량별코스!$D$2:$D$20,차량별코스!$A$2:$A$20),0)</f>
        <v>4</v>
      </c>
      <c r="BM1065">
        <f t="shared" si="237"/>
        <v>3635.7080000000005</v>
      </c>
      <c r="BN1065">
        <f t="shared" si="238"/>
        <v>778.7650000000001</v>
      </c>
      <c r="BO1065">
        <f>IF(COUNTIFS($BL$2:$BL1065,$BL1065,$O$2:$O1065,$O1065,$G$2:$G1065,$G1065)=1,_xlfn.MAXIFS($BO$2:$BO1064,$O$2:$O1064,$O1065,$G$2:$G1064,$G1065)+1,_xlfn.MAXIFS($BO$2:$BO1064,$O$2:$O1064,$O1065,$G$2:$G1064,$G1065))</f>
        <v>8</v>
      </c>
      <c r="BP1065">
        <f t="shared" si="239"/>
        <v>-2290.0619999999999</v>
      </c>
      <c r="BQ1065">
        <f t="shared" si="240"/>
        <v>2111.5</v>
      </c>
      <c r="BR1065">
        <f t="shared" si="241"/>
        <v>2787.1800000000003</v>
      </c>
      <c r="BS1065">
        <f t="shared" si="242"/>
        <v>2331.096</v>
      </c>
      <c r="BT1065">
        <f t="shared" si="243"/>
        <v>346.28599999999994</v>
      </c>
      <c r="BU1065">
        <f t="shared" si="244"/>
        <v>0</v>
      </c>
      <c r="BV1065">
        <f t="shared" si="245"/>
        <v>0</v>
      </c>
      <c r="BW1065">
        <f t="shared" si="246"/>
        <v>5286</v>
      </c>
      <c r="BX1065">
        <f t="shared" si="247"/>
        <v>3489</v>
      </c>
      <c r="BY1065" t="str">
        <f t="shared" si="248"/>
        <v>직행2</v>
      </c>
      <c r="BZ1065">
        <f t="shared" si="249"/>
        <v>4</v>
      </c>
    </row>
    <row r="1066" spans="1:78" x14ac:dyDescent="0.3">
      <c r="A1066" s="32">
        <f t="shared" si="250"/>
        <v>45818</v>
      </c>
      <c r="B1066" s="1">
        <v>45818.290196759262</v>
      </c>
      <c r="C1066" t="s">
        <v>60</v>
      </c>
      <c r="D1066" t="s">
        <v>60</v>
      </c>
      <c r="E1066" t="s">
        <v>60</v>
      </c>
      <c r="F1066" t="s">
        <v>61</v>
      </c>
      <c r="G1066" t="s">
        <v>84</v>
      </c>
      <c r="H1066" t="s">
        <v>85</v>
      </c>
      <c r="I1066" t="s">
        <v>88</v>
      </c>
      <c r="J1066" t="s">
        <v>65</v>
      </c>
      <c r="K1066" t="s">
        <v>66</v>
      </c>
      <c r="L1066">
        <v>14</v>
      </c>
      <c r="M1066">
        <v>12</v>
      </c>
      <c r="N1066">
        <v>168</v>
      </c>
      <c r="O1066">
        <v>9211</v>
      </c>
      <c r="P1066" t="s">
        <v>235</v>
      </c>
      <c r="Q1066" s="1">
        <v>45786.607562581019</v>
      </c>
      <c r="R1066">
        <v>19.059000000000001</v>
      </c>
      <c r="S1066">
        <v>4.8040000000000003</v>
      </c>
      <c r="T1066">
        <v>3.9670000000000001</v>
      </c>
      <c r="U1066">
        <v>1555</v>
      </c>
      <c r="V1066">
        <v>129</v>
      </c>
      <c r="W1066">
        <v>94</v>
      </c>
      <c r="X1066">
        <v>573</v>
      </c>
      <c r="Y1066">
        <v>0</v>
      </c>
      <c r="Z1066">
        <v>1</v>
      </c>
      <c r="AA1066">
        <v>0</v>
      </c>
      <c r="AB1066">
        <v>0</v>
      </c>
      <c r="AC1066">
        <v>79</v>
      </c>
      <c r="AD1066">
        <v>44.12</v>
      </c>
      <c r="AE1066">
        <v>51.510809999999999</v>
      </c>
      <c r="AF1066">
        <v>96.3</v>
      </c>
      <c r="AG1066">
        <v>0.8</v>
      </c>
      <c r="AH1066">
        <v>1</v>
      </c>
      <c r="AI1066">
        <v>2</v>
      </c>
      <c r="AJ1066">
        <v>0</v>
      </c>
      <c r="AK1066">
        <v>0</v>
      </c>
      <c r="AL1066">
        <v>0</v>
      </c>
      <c r="AM1066">
        <v>3.48</v>
      </c>
      <c r="AN1066">
        <v>37.362000000000002</v>
      </c>
      <c r="AO1066">
        <v>8.2959999999999994</v>
      </c>
      <c r="AP1066">
        <v>6.0449999999999999</v>
      </c>
      <c r="AQ1066">
        <v>0.26200000000000001</v>
      </c>
      <c r="AR1066">
        <v>0</v>
      </c>
      <c r="AS1066">
        <v>5.2469999999999999</v>
      </c>
      <c r="AT1066">
        <v>24.074999999999999</v>
      </c>
      <c r="AU1066">
        <v>0.2</v>
      </c>
      <c r="AV1066">
        <v>0.25</v>
      </c>
      <c r="AW1066">
        <v>0.5</v>
      </c>
      <c r="AX1066">
        <v>0</v>
      </c>
      <c r="AY1066">
        <v>0</v>
      </c>
      <c r="AZ1066">
        <v>0</v>
      </c>
      <c r="BA1066">
        <v>186</v>
      </c>
      <c r="BB1066">
        <v>0</v>
      </c>
      <c r="BC1066" t="s">
        <v>67</v>
      </c>
      <c r="BD1066">
        <v>0</v>
      </c>
      <c r="BE1066" t="s">
        <v>68</v>
      </c>
      <c r="BF1066" t="s">
        <v>69</v>
      </c>
      <c r="BG1066">
        <v>1.1399999999999999</v>
      </c>
      <c r="BH1066">
        <v>0</v>
      </c>
      <c r="BI1066" s="1">
        <v>45824.389976354163</v>
      </c>
      <c r="BJ1066">
        <v>3.7</v>
      </c>
      <c r="BK1066">
        <v>1.0722</v>
      </c>
      <c r="BL1066" s="36">
        <f>HLOOKUP($A1066,차량별코스!$E$1:$AZ$20,_xlfn.XLOOKUP(탕데이터!$I1066,차량별코스!$D$2:$D$20,차량별코스!$A$2:$A$20),0)</f>
        <v>5</v>
      </c>
      <c r="BM1066">
        <f t="shared" si="237"/>
        <v>1313.7369999999999</v>
      </c>
      <c r="BN1066">
        <f t="shared" si="238"/>
        <v>259.73500000000001</v>
      </c>
      <c r="BO1066">
        <f>IF(COUNTIFS($BL$2:$BL1066,$BL1066,$O$2:$O1066,$O1066,$G$2:$G1066,$G1066)=1,_xlfn.MAXIFS($BO$2:$BO1065,$O$2:$O1065,$O1066,$G$2:$G1065,$G1066)+1,_xlfn.MAXIFS($BO$2:$BO1065,$O$2:$O1065,$O1066,$G$2:$G1065,$G1066))</f>
        <v>1</v>
      </c>
      <c r="BP1066">
        <f t="shared" si="239"/>
        <v>1274.4649999999999</v>
      </c>
      <c r="BQ1066">
        <f t="shared" si="240"/>
        <v>12.44</v>
      </c>
      <c r="BR1066">
        <f t="shared" si="241"/>
        <v>15.55</v>
      </c>
      <c r="BS1066">
        <f t="shared" si="242"/>
        <v>31.1</v>
      </c>
      <c r="BT1066">
        <f t="shared" si="243"/>
        <v>0</v>
      </c>
      <c r="BU1066">
        <f t="shared" si="244"/>
        <v>0</v>
      </c>
      <c r="BV1066">
        <f t="shared" si="245"/>
        <v>0</v>
      </c>
      <c r="BW1066">
        <f t="shared" si="246"/>
        <v>1333.5549999999998</v>
      </c>
      <c r="BX1066">
        <f t="shared" si="247"/>
        <v>9211</v>
      </c>
      <c r="BY1066" t="str">
        <f t="shared" si="248"/>
        <v>직행2</v>
      </c>
      <c r="BZ1066">
        <f t="shared" si="249"/>
        <v>5</v>
      </c>
    </row>
    <row r="1067" spans="1:78" x14ac:dyDescent="0.3">
      <c r="A1067" s="32">
        <f t="shared" si="250"/>
        <v>45818</v>
      </c>
      <c r="B1067" s="1">
        <v>45818.312592592592</v>
      </c>
      <c r="C1067" t="s">
        <v>60</v>
      </c>
      <c r="D1067" t="s">
        <v>60</v>
      </c>
      <c r="E1067" t="s">
        <v>60</v>
      </c>
      <c r="F1067" t="s">
        <v>61</v>
      </c>
      <c r="G1067" t="s">
        <v>84</v>
      </c>
      <c r="H1067" t="s">
        <v>85</v>
      </c>
      <c r="I1067" t="s">
        <v>88</v>
      </c>
      <c r="J1067" t="s">
        <v>65</v>
      </c>
      <c r="K1067" t="s">
        <v>66</v>
      </c>
      <c r="L1067">
        <v>14</v>
      </c>
      <c r="M1067">
        <v>12</v>
      </c>
      <c r="N1067">
        <v>168</v>
      </c>
      <c r="O1067">
        <v>9211</v>
      </c>
      <c r="P1067" t="s">
        <v>235</v>
      </c>
      <c r="Q1067" s="1">
        <v>45786.607562581019</v>
      </c>
      <c r="R1067">
        <v>58.847000000000001</v>
      </c>
      <c r="S1067">
        <v>17.498000000000001</v>
      </c>
      <c r="T1067">
        <v>3.363</v>
      </c>
      <c r="U1067">
        <v>5014</v>
      </c>
      <c r="V1067">
        <v>23</v>
      </c>
      <c r="W1067">
        <v>709</v>
      </c>
      <c r="X1067">
        <v>1590</v>
      </c>
      <c r="Y1067">
        <v>0</v>
      </c>
      <c r="Z1067">
        <v>13</v>
      </c>
      <c r="AA1067">
        <v>0</v>
      </c>
      <c r="AB1067">
        <v>0</v>
      </c>
      <c r="AC1067">
        <v>95</v>
      </c>
      <c r="AD1067">
        <v>42.25</v>
      </c>
      <c r="AE1067">
        <v>49.474333999999999</v>
      </c>
      <c r="AF1067">
        <v>54.2</v>
      </c>
      <c r="AG1067">
        <v>11.8</v>
      </c>
      <c r="AH1067">
        <v>8.1999999999999993</v>
      </c>
      <c r="AI1067">
        <v>19.600000000000001</v>
      </c>
      <c r="AJ1067">
        <v>6.1</v>
      </c>
      <c r="AK1067">
        <v>0</v>
      </c>
      <c r="AL1067">
        <v>0</v>
      </c>
      <c r="AM1067">
        <v>2.95</v>
      </c>
      <c r="AN1067">
        <v>43.350999999999999</v>
      </c>
      <c r="AO1067">
        <v>0.45900000000000002</v>
      </c>
      <c r="AP1067">
        <v>14.14</v>
      </c>
      <c r="AQ1067">
        <v>0.255</v>
      </c>
      <c r="AR1067">
        <v>0</v>
      </c>
      <c r="AS1067">
        <v>22.091000000000001</v>
      </c>
      <c r="AT1067">
        <v>45.167000000000002</v>
      </c>
      <c r="AU1067">
        <v>9.8330000000000002</v>
      </c>
      <c r="AV1067">
        <v>6.8330000000000002</v>
      </c>
      <c r="AW1067">
        <v>16.332999999999998</v>
      </c>
      <c r="AX1067">
        <v>5.0830000000000002</v>
      </c>
      <c r="AY1067">
        <v>0</v>
      </c>
      <c r="AZ1067">
        <v>0</v>
      </c>
      <c r="BA1067">
        <v>583</v>
      </c>
      <c r="BB1067">
        <v>0</v>
      </c>
      <c r="BC1067" t="s">
        <v>67</v>
      </c>
      <c r="BD1067">
        <v>0</v>
      </c>
      <c r="BE1067" t="s">
        <v>68</v>
      </c>
      <c r="BF1067" t="s">
        <v>69</v>
      </c>
      <c r="BG1067">
        <v>1.1399999999999999</v>
      </c>
      <c r="BH1067">
        <v>0</v>
      </c>
      <c r="BI1067" s="1">
        <v>45824.389976354163</v>
      </c>
      <c r="BJ1067">
        <v>3.7</v>
      </c>
      <c r="BK1067">
        <v>0.90890000000000004</v>
      </c>
      <c r="BL1067" s="36">
        <f>HLOOKUP($A1067,차량별코스!$E$1:$AZ$20,_xlfn.XLOOKUP(탕데이터!$I1067,차량별코스!$D$2:$D$20,차량별코스!$A$2:$A$20),0)</f>
        <v>5</v>
      </c>
      <c r="BM1067">
        <f t="shared" si="237"/>
        <v>1313.7369999999999</v>
      </c>
      <c r="BN1067">
        <f t="shared" si="238"/>
        <v>259.73500000000001</v>
      </c>
      <c r="BO1067">
        <f>IF(COUNTIFS($BL$2:$BL1067,$BL1067,$O$2:$O1067,$O1067,$G$2:$G1067,$G1067)=1,_xlfn.MAXIFS($BO$2:$BO1066,$O$2:$O1066,$O1067,$G$2:$G1066,$G1067)+1,_xlfn.MAXIFS($BO$2:$BO1066,$O$2:$O1066,$O1067,$G$2:$G1066,$G1067))</f>
        <v>1</v>
      </c>
      <c r="BP1067">
        <f t="shared" si="239"/>
        <v>1985.5880000000002</v>
      </c>
      <c r="BQ1067">
        <f t="shared" si="240"/>
        <v>591.65200000000004</v>
      </c>
      <c r="BR1067">
        <f t="shared" si="241"/>
        <v>411.14799999999997</v>
      </c>
      <c r="BS1067">
        <f t="shared" si="242"/>
        <v>982.74400000000003</v>
      </c>
      <c r="BT1067">
        <f t="shared" si="243"/>
        <v>305.85399999999998</v>
      </c>
      <c r="BU1067">
        <f t="shared" si="244"/>
        <v>0</v>
      </c>
      <c r="BV1067">
        <f t="shared" si="245"/>
        <v>0</v>
      </c>
      <c r="BW1067">
        <f t="shared" si="246"/>
        <v>4276.9860000000008</v>
      </c>
      <c r="BX1067">
        <f t="shared" si="247"/>
        <v>9211</v>
      </c>
      <c r="BY1067" t="str">
        <f t="shared" si="248"/>
        <v>직행2</v>
      </c>
      <c r="BZ1067">
        <f t="shared" si="249"/>
        <v>5</v>
      </c>
    </row>
    <row r="1068" spans="1:78" x14ac:dyDescent="0.3">
      <c r="A1068" s="32">
        <f t="shared" si="250"/>
        <v>45818</v>
      </c>
      <c r="B1068" s="1">
        <v>45818.478379629632</v>
      </c>
      <c r="C1068" t="s">
        <v>60</v>
      </c>
      <c r="D1068" t="s">
        <v>60</v>
      </c>
      <c r="E1068" t="s">
        <v>60</v>
      </c>
      <c r="F1068" t="s">
        <v>61</v>
      </c>
      <c r="G1068" t="s">
        <v>84</v>
      </c>
      <c r="H1068" t="s">
        <v>85</v>
      </c>
      <c r="I1068" t="s">
        <v>88</v>
      </c>
      <c r="J1068" t="s">
        <v>65</v>
      </c>
      <c r="K1068" t="s">
        <v>66</v>
      </c>
      <c r="L1068">
        <v>14</v>
      </c>
      <c r="M1068">
        <v>12</v>
      </c>
      <c r="N1068">
        <v>168</v>
      </c>
      <c r="O1068">
        <v>9211</v>
      </c>
      <c r="P1068" t="s">
        <v>235</v>
      </c>
      <c r="Q1068" s="1">
        <v>45786.607562581019</v>
      </c>
      <c r="R1068">
        <v>17.366</v>
      </c>
      <c r="S1068">
        <v>4.468</v>
      </c>
      <c r="T1068">
        <v>3.887</v>
      </c>
      <c r="U1068">
        <v>1527</v>
      </c>
      <c r="V1068">
        <v>64</v>
      </c>
      <c r="W1068">
        <v>162</v>
      </c>
      <c r="X1068">
        <v>344</v>
      </c>
      <c r="Y1068">
        <v>0</v>
      </c>
      <c r="Z1068">
        <v>1</v>
      </c>
      <c r="AA1068">
        <v>0</v>
      </c>
      <c r="AB1068">
        <v>0</v>
      </c>
      <c r="AC1068">
        <v>80</v>
      </c>
      <c r="AD1068">
        <v>40.94</v>
      </c>
      <c r="AE1068">
        <v>48.053482000000002</v>
      </c>
      <c r="AF1068">
        <v>98.3</v>
      </c>
      <c r="AG1068">
        <v>0.3</v>
      </c>
      <c r="AH1068">
        <v>0.4</v>
      </c>
      <c r="AI1068">
        <v>1</v>
      </c>
      <c r="AJ1068">
        <v>0</v>
      </c>
      <c r="AK1068">
        <v>0</v>
      </c>
      <c r="AL1068">
        <v>0</v>
      </c>
      <c r="AM1068">
        <v>3.41</v>
      </c>
      <c r="AN1068">
        <v>35.253999999999998</v>
      </c>
      <c r="AO1068">
        <v>4.1909999999999998</v>
      </c>
      <c r="AP1068">
        <v>10.609</v>
      </c>
      <c r="AQ1068">
        <v>0.17299999999999999</v>
      </c>
      <c r="AR1068">
        <v>0</v>
      </c>
      <c r="AS1068">
        <v>5.758</v>
      </c>
      <c r="AT1068">
        <v>24.574999999999999</v>
      </c>
      <c r="AU1068">
        <v>7.4999999999999997E-2</v>
      </c>
      <c r="AV1068">
        <v>0.1</v>
      </c>
      <c r="AW1068">
        <v>0.25</v>
      </c>
      <c r="AX1068">
        <v>0</v>
      </c>
      <c r="AY1068">
        <v>0</v>
      </c>
      <c r="AZ1068">
        <v>0</v>
      </c>
      <c r="BA1068">
        <v>167</v>
      </c>
      <c r="BB1068">
        <v>0</v>
      </c>
      <c r="BC1068" t="s">
        <v>67</v>
      </c>
      <c r="BD1068">
        <v>0</v>
      </c>
      <c r="BE1068" t="s">
        <v>68</v>
      </c>
      <c r="BF1068" t="s">
        <v>69</v>
      </c>
      <c r="BG1068">
        <v>1.1399999999999999</v>
      </c>
      <c r="BH1068">
        <v>0</v>
      </c>
      <c r="BI1068" s="1">
        <v>45824.389976354163</v>
      </c>
      <c r="BJ1068">
        <v>3.7</v>
      </c>
      <c r="BK1068">
        <v>1.0505</v>
      </c>
      <c r="BL1068" s="36">
        <f>HLOOKUP($A1068,차량별코스!$E$1:$AZ$20,_xlfn.XLOOKUP(탕데이터!$I1068,차량별코스!$D$2:$D$20,차량별코스!$A$2:$A$20),0)</f>
        <v>5</v>
      </c>
      <c r="BM1068">
        <f t="shared" si="237"/>
        <v>1313.7369999999999</v>
      </c>
      <c r="BN1068">
        <f t="shared" si="238"/>
        <v>259.73500000000001</v>
      </c>
      <c r="BO1068">
        <f>IF(COUNTIFS($BL$2:$BL1068,$BL1068,$O$2:$O1068,$O1068,$G$2:$G1068,$G1068)=1,_xlfn.MAXIFS($BO$2:$BO1067,$O$2:$O1067,$O1068,$G$2:$G1067,$G1068)+1,_xlfn.MAXIFS($BO$2:$BO1067,$O$2:$O1067,$O1068,$G$2:$G1067,$G1068))</f>
        <v>1</v>
      </c>
      <c r="BP1068">
        <f t="shared" si="239"/>
        <v>1275.0409999999999</v>
      </c>
      <c r="BQ1068">
        <f t="shared" si="240"/>
        <v>4.5810000000000004</v>
      </c>
      <c r="BR1068">
        <f t="shared" si="241"/>
        <v>6.1080000000000005</v>
      </c>
      <c r="BS1068">
        <f t="shared" si="242"/>
        <v>15.27</v>
      </c>
      <c r="BT1068">
        <f t="shared" si="243"/>
        <v>0</v>
      </c>
      <c r="BU1068">
        <f t="shared" si="244"/>
        <v>0</v>
      </c>
      <c r="BV1068">
        <f t="shared" si="245"/>
        <v>0</v>
      </c>
      <c r="BW1068">
        <f t="shared" si="246"/>
        <v>1300.9999999999998</v>
      </c>
      <c r="BX1068">
        <f t="shared" si="247"/>
        <v>9211</v>
      </c>
      <c r="BY1068" t="str">
        <f t="shared" si="248"/>
        <v>직행2</v>
      </c>
      <c r="BZ1068">
        <f t="shared" si="249"/>
        <v>5</v>
      </c>
    </row>
    <row r="1069" spans="1:78" x14ac:dyDescent="0.3">
      <c r="A1069" s="32">
        <f t="shared" si="250"/>
        <v>45818</v>
      </c>
      <c r="B1069" s="1">
        <v>45818.502997685187</v>
      </c>
      <c r="C1069" t="s">
        <v>60</v>
      </c>
      <c r="D1069" t="s">
        <v>60</v>
      </c>
      <c r="E1069" t="s">
        <v>60</v>
      </c>
      <c r="F1069" t="s">
        <v>61</v>
      </c>
      <c r="G1069" t="s">
        <v>84</v>
      </c>
      <c r="H1069" t="s">
        <v>85</v>
      </c>
      <c r="I1069" t="s">
        <v>88</v>
      </c>
      <c r="J1069" t="s">
        <v>65</v>
      </c>
      <c r="K1069" t="s">
        <v>66</v>
      </c>
      <c r="L1069">
        <v>14</v>
      </c>
      <c r="M1069">
        <v>12</v>
      </c>
      <c r="N1069">
        <v>168</v>
      </c>
      <c r="O1069">
        <v>9211</v>
      </c>
      <c r="P1069" t="s">
        <v>235</v>
      </c>
      <c r="Q1069" s="1">
        <v>45786.607562581019</v>
      </c>
      <c r="R1069">
        <v>40.646999999999998</v>
      </c>
      <c r="S1069">
        <v>10.903</v>
      </c>
      <c r="T1069">
        <v>3.7280000000000002</v>
      </c>
      <c r="U1069">
        <v>3530</v>
      </c>
      <c r="V1069">
        <v>48</v>
      </c>
      <c r="W1069">
        <v>480</v>
      </c>
      <c r="X1069">
        <v>1122</v>
      </c>
      <c r="Y1069">
        <v>1</v>
      </c>
      <c r="Z1069">
        <v>3</v>
      </c>
      <c r="AA1069">
        <v>0</v>
      </c>
      <c r="AB1069">
        <v>0</v>
      </c>
      <c r="AC1069">
        <v>94</v>
      </c>
      <c r="AD1069">
        <v>41.45</v>
      </c>
      <c r="AE1069">
        <v>48.743896999999997</v>
      </c>
      <c r="AF1069">
        <v>96.1</v>
      </c>
      <c r="AG1069">
        <v>1.1000000000000001</v>
      </c>
      <c r="AH1069">
        <v>0.8</v>
      </c>
      <c r="AI1069">
        <v>1.8</v>
      </c>
      <c r="AJ1069">
        <v>0.2</v>
      </c>
      <c r="AK1069">
        <v>0</v>
      </c>
      <c r="AL1069">
        <v>0</v>
      </c>
      <c r="AM1069">
        <v>3.27</v>
      </c>
      <c r="AN1069">
        <v>37.683999999999997</v>
      </c>
      <c r="AO1069">
        <v>1.36</v>
      </c>
      <c r="AP1069">
        <v>13.598000000000001</v>
      </c>
      <c r="AQ1069">
        <v>0.27100000000000002</v>
      </c>
      <c r="AR1069">
        <v>2.46</v>
      </c>
      <c r="AS1069">
        <v>7.3810000000000002</v>
      </c>
      <c r="AT1069">
        <v>56.058</v>
      </c>
      <c r="AU1069">
        <v>0.64200000000000002</v>
      </c>
      <c r="AV1069">
        <v>0.46700000000000003</v>
      </c>
      <c r="AW1069">
        <v>1.05</v>
      </c>
      <c r="AX1069">
        <v>0.11700000000000001</v>
      </c>
      <c r="AY1069">
        <v>0</v>
      </c>
      <c r="AZ1069">
        <v>0</v>
      </c>
      <c r="BA1069">
        <v>399</v>
      </c>
      <c r="BB1069">
        <v>0</v>
      </c>
      <c r="BC1069" t="s">
        <v>67</v>
      </c>
      <c r="BD1069">
        <v>0</v>
      </c>
      <c r="BE1069" t="s">
        <v>68</v>
      </c>
      <c r="BF1069" t="s">
        <v>69</v>
      </c>
      <c r="BG1069">
        <v>1.1399999999999999</v>
      </c>
      <c r="BH1069">
        <v>0</v>
      </c>
      <c r="BI1069" s="1">
        <v>45824.389976354163</v>
      </c>
      <c r="BJ1069">
        <v>3.7</v>
      </c>
      <c r="BK1069">
        <v>1.0076000000000001</v>
      </c>
      <c r="BL1069" s="36">
        <f>HLOOKUP($A1069,차량별코스!$E$1:$AZ$20,_xlfn.XLOOKUP(탕데이터!$I1069,차량별코스!$D$2:$D$20,차량별코스!$A$2:$A$20),0)</f>
        <v>5</v>
      </c>
      <c r="BM1069">
        <f t="shared" si="237"/>
        <v>1313.7369999999999</v>
      </c>
      <c r="BN1069">
        <f t="shared" si="238"/>
        <v>259.73500000000001</v>
      </c>
      <c r="BO1069">
        <f>IF(COUNTIFS($BL$2:$BL1069,$BL1069,$O$2:$O1069,$O1069,$G$2:$G1069,$G1069)=1,_xlfn.MAXIFS($BO$2:$BO1068,$O$2:$O1068,$O1069,$G$2:$G1068,$G1069)+1,_xlfn.MAXIFS($BO$2:$BO1068,$O$2:$O1068,$O1069,$G$2:$G1068,$G1069))</f>
        <v>1</v>
      </c>
      <c r="BP1069">
        <f t="shared" si="239"/>
        <v>2864.33</v>
      </c>
      <c r="BQ1069">
        <f t="shared" si="240"/>
        <v>38.830000000000005</v>
      </c>
      <c r="BR1069">
        <f t="shared" si="241"/>
        <v>28.240000000000002</v>
      </c>
      <c r="BS1069">
        <f t="shared" si="242"/>
        <v>63.540000000000006</v>
      </c>
      <c r="BT1069">
        <f t="shared" si="243"/>
        <v>7.0600000000000005</v>
      </c>
      <c r="BU1069">
        <f t="shared" si="244"/>
        <v>0</v>
      </c>
      <c r="BV1069">
        <f t="shared" si="245"/>
        <v>0</v>
      </c>
      <c r="BW1069">
        <f t="shared" si="246"/>
        <v>3001.9999999999995</v>
      </c>
      <c r="BX1069">
        <f t="shared" si="247"/>
        <v>9211</v>
      </c>
      <c r="BY1069" t="str">
        <f t="shared" si="248"/>
        <v>직행2</v>
      </c>
      <c r="BZ1069">
        <f t="shared" si="249"/>
        <v>5</v>
      </c>
    </row>
    <row r="1070" spans="1:78" x14ac:dyDescent="0.3">
      <c r="A1070" s="32">
        <f t="shared" si="250"/>
        <v>45818</v>
      </c>
      <c r="B1070" s="1">
        <v>45818.559016203704</v>
      </c>
      <c r="C1070" t="s">
        <v>60</v>
      </c>
      <c r="D1070" t="s">
        <v>60</v>
      </c>
      <c r="E1070" t="s">
        <v>60</v>
      </c>
      <c r="F1070" t="s">
        <v>61</v>
      </c>
      <c r="G1070" t="s">
        <v>84</v>
      </c>
      <c r="H1070" t="s">
        <v>85</v>
      </c>
      <c r="I1070" t="s">
        <v>88</v>
      </c>
      <c r="J1070" t="s">
        <v>65</v>
      </c>
      <c r="K1070" t="s">
        <v>66</v>
      </c>
      <c r="L1070">
        <v>14</v>
      </c>
      <c r="M1070">
        <v>12</v>
      </c>
      <c r="N1070">
        <v>168</v>
      </c>
      <c r="O1070">
        <v>9211</v>
      </c>
      <c r="P1070" t="s">
        <v>235</v>
      </c>
      <c r="Q1070" s="1">
        <v>45786.607562581019</v>
      </c>
      <c r="R1070">
        <v>25.605</v>
      </c>
      <c r="S1070">
        <v>7.13</v>
      </c>
      <c r="T1070">
        <v>3.5910000000000002</v>
      </c>
      <c r="U1070">
        <v>2250</v>
      </c>
      <c r="V1070">
        <v>12</v>
      </c>
      <c r="W1070">
        <v>295</v>
      </c>
      <c r="X1070">
        <v>707</v>
      </c>
      <c r="Y1070">
        <v>2</v>
      </c>
      <c r="Z1070">
        <v>1</v>
      </c>
      <c r="AA1070">
        <v>0</v>
      </c>
      <c r="AB1070">
        <v>0</v>
      </c>
      <c r="AC1070">
        <v>84</v>
      </c>
      <c r="AD1070">
        <v>40.97</v>
      </c>
      <c r="AE1070">
        <v>47.441001999999997</v>
      </c>
      <c r="AF1070">
        <v>94.6</v>
      </c>
      <c r="AG1070">
        <v>1.2</v>
      </c>
      <c r="AH1070">
        <v>2.1</v>
      </c>
      <c r="AI1070">
        <v>2</v>
      </c>
      <c r="AJ1070">
        <v>0.1</v>
      </c>
      <c r="AK1070">
        <v>0</v>
      </c>
      <c r="AL1070">
        <v>0</v>
      </c>
      <c r="AM1070">
        <v>3.15</v>
      </c>
      <c r="AN1070">
        <v>38.161999999999999</v>
      </c>
      <c r="AO1070">
        <v>0.53300000000000003</v>
      </c>
      <c r="AP1070">
        <v>13.111000000000001</v>
      </c>
      <c r="AQ1070">
        <v>0.27300000000000002</v>
      </c>
      <c r="AR1070">
        <v>7.8109999999999999</v>
      </c>
      <c r="AS1070">
        <v>3.9049999999999998</v>
      </c>
      <c r="AT1070">
        <v>34.686999999999998</v>
      </c>
      <c r="AU1070">
        <v>0.44</v>
      </c>
      <c r="AV1070">
        <v>0.77</v>
      </c>
      <c r="AW1070">
        <v>0.73299999999999998</v>
      </c>
      <c r="AX1070">
        <v>3.6999999999999998E-2</v>
      </c>
      <c r="AY1070">
        <v>0</v>
      </c>
      <c r="AZ1070">
        <v>0</v>
      </c>
      <c r="BA1070">
        <v>249</v>
      </c>
      <c r="BB1070">
        <v>0</v>
      </c>
      <c r="BC1070" t="s">
        <v>67</v>
      </c>
      <c r="BD1070">
        <v>0</v>
      </c>
      <c r="BE1070" t="s">
        <v>68</v>
      </c>
      <c r="BF1070" t="s">
        <v>69</v>
      </c>
      <c r="BG1070">
        <v>1.1399999999999999</v>
      </c>
      <c r="BH1070">
        <v>0</v>
      </c>
      <c r="BI1070" s="1">
        <v>45824.389976354163</v>
      </c>
      <c r="BJ1070">
        <v>3.7</v>
      </c>
      <c r="BK1070">
        <v>0.97060000000000002</v>
      </c>
      <c r="BL1070" s="36">
        <f>HLOOKUP($A1070,차량별코스!$E$1:$AZ$20,_xlfn.XLOOKUP(탕데이터!$I1070,차량별코스!$D$2:$D$20,차량별코스!$A$2:$A$20),0)</f>
        <v>5</v>
      </c>
      <c r="BM1070">
        <f t="shared" si="237"/>
        <v>1313.7369999999999</v>
      </c>
      <c r="BN1070">
        <f t="shared" si="238"/>
        <v>259.73500000000001</v>
      </c>
      <c r="BO1070">
        <f>IF(COUNTIFS($BL$2:$BL1070,$BL1070,$O$2:$O1070,$O1070,$G$2:$G1070,$G1070)=1,_xlfn.MAXIFS($BO$2:$BO1069,$O$2:$O1069,$O1070,$G$2:$G1069,$G1070)+1,_xlfn.MAXIFS($BO$2:$BO1069,$O$2:$O1069,$O1070,$G$2:$G1069,$G1070))</f>
        <v>1</v>
      </c>
      <c r="BP1070">
        <f t="shared" si="239"/>
        <v>1821.5</v>
      </c>
      <c r="BQ1070">
        <f t="shared" si="240"/>
        <v>27</v>
      </c>
      <c r="BR1070">
        <f t="shared" si="241"/>
        <v>47.25</v>
      </c>
      <c r="BS1070">
        <f t="shared" si="242"/>
        <v>45</v>
      </c>
      <c r="BT1070">
        <f t="shared" si="243"/>
        <v>2.25</v>
      </c>
      <c r="BU1070">
        <f t="shared" si="244"/>
        <v>0</v>
      </c>
      <c r="BV1070">
        <f t="shared" si="245"/>
        <v>0</v>
      </c>
      <c r="BW1070">
        <f t="shared" si="246"/>
        <v>1943</v>
      </c>
      <c r="BX1070">
        <f t="shared" si="247"/>
        <v>9211</v>
      </c>
      <c r="BY1070" t="str">
        <f t="shared" si="248"/>
        <v>직행2</v>
      </c>
      <c r="BZ1070">
        <f t="shared" si="249"/>
        <v>5</v>
      </c>
    </row>
    <row r="1071" spans="1:78" x14ac:dyDescent="0.3">
      <c r="A1071" s="32">
        <f t="shared" si="250"/>
        <v>45818</v>
      </c>
      <c r="B1071" s="1">
        <v>45818.593252314815</v>
      </c>
      <c r="C1071" t="s">
        <v>60</v>
      </c>
      <c r="D1071" t="s">
        <v>60</v>
      </c>
      <c r="E1071" t="s">
        <v>60</v>
      </c>
      <c r="F1071" t="s">
        <v>61</v>
      </c>
      <c r="G1071" t="s">
        <v>84</v>
      </c>
      <c r="H1071" t="s">
        <v>85</v>
      </c>
      <c r="I1071" t="s">
        <v>88</v>
      </c>
      <c r="J1071" t="s">
        <v>65</v>
      </c>
      <c r="K1071" t="s">
        <v>66</v>
      </c>
      <c r="L1071">
        <v>14</v>
      </c>
      <c r="M1071">
        <v>12</v>
      </c>
      <c r="N1071">
        <v>168</v>
      </c>
      <c r="O1071">
        <v>9211</v>
      </c>
      <c r="P1071" t="s">
        <v>235</v>
      </c>
      <c r="Q1071" s="1">
        <v>45786.607562581019</v>
      </c>
      <c r="R1071">
        <v>40.033999999999999</v>
      </c>
      <c r="S1071">
        <v>13.507</v>
      </c>
      <c r="T1071">
        <v>2.964</v>
      </c>
      <c r="U1071">
        <v>4058</v>
      </c>
      <c r="V1071">
        <v>57</v>
      </c>
      <c r="W1071">
        <v>764</v>
      </c>
      <c r="X1071">
        <v>817</v>
      </c>
      <c r="Y1071">
        <v>1</v>
      </c>
      <c r="Z1071">
        <v>7</v>
      </c>
      <c r="AA1071">
        <v>0</v>
      </c>
      <c r="AB1071">
        <v>0</v>
      </c>
      <c r="AC1071">
        <v>97</v>
      </c>
      <c r="AD1071">
        <v>35.520000000000003</v>
      </c>
      <c r="AE1071">
        <v>44.523431000000002</v>
      </c>
      <c r="AF1071">
        <v>90.6</v>
      </c>
      <c r="AG1071">
        <v>2.6</v>
      </c>
      <c r="AH1071">
        <v>3.7</v>
      </c>
      <c r="AI1071">
        <v>2.7</v>
      </c>
      <c r="AJ1071">
        <v>0.4</v>
      </c>
      <c r="AK1071">
        <v>0</v>
      </c>
      <c r="AL1071">
        <v>0</v>
      </c>
      <c r="AM1071">
        <v>2.6</v>
      </c>
      <c r="AN1071">
        <v>44.399000000000001</v>
      </c>
      <c r="AO1071">
        <v>1.405</v>
      </c>
      <c r="AP1071">
        <v>18.827000000000002</v>
      </c>
      <c r="AQ1071">
        <v>0.2</v>
      </c>
      <c r="AR1071">
        <v>2.4980000000000002</v>
      </c>
      <c r="AS1071">
        <v>17.484999999999999</v>
      </c>
      <c r="AT1071">
        <v>60.4</v>
      </c>
      <c r="AU1071">
        <v>1.7330000000000001</v>
      </c>
      <c r="AV1071">
        <v>2.4670000000000001</v>
      </c>
      <c r="AW1071">
        <v>1.8</v>
      </c>
      <c r="AX1071">
        <v>0.26700000000000002</v>
      </c>
      <c r="AY1071">
        <v>0</v>
      </c>
      <c r="AZ1071">
        <v>0</v>
      </c>
      <c r="BA1071">
        <v>394</v>
      </c>
      <c r="BB1071">
        <v>0</v>
      </c>
      <c r="BC1071" t="s">
        <v>67</v>
      </c>
      <c r="BD1071">
        <v>0</v>
      </c>
      <c r="BE1071" t="s">
        <v>68</v>
      </c>
      <c r="BF1071" t="s">
        <v>69</v>
      </c>
      <c r="BG1071">
        <v>1.1399999999999999</v>
      </c>
      <c r="BH1071">
        <v>0</v>
      </c>
      <c r="BI1071" s="1">
        <v>45824.389976354163</v>
      </c>
      <c r="BJ1071">
        <v>3.7</v>
      </c>
      <c r="BK1071">
        <v>0.80110000000000003</v>
      </c>
      <c r="BL1071" s="36">
        <f>HLOOKUP($A1071,차량별코스!$E$1:$AZ$20,_xlfn.XLOOKUP(탕데이터!$I1071,차량별코스!$D$2:$D$20,차량별코스!$A$2:$A$20),0)</f>
        <v>5</v>
      </c>
      <c r="BM1071">
        <f t="shared" si="237"/>
        <v>1313.7369999999999</v>
      </c>
      <c r="BN1071">
        <f t="shared" si="238"/>
        <v>259.73500000000001</v>
      </c>
      <c r="BO1071">
        <f>IF(COUNTIFS($BL$2:$BL1071,$BL1071,$O$2:$O1071,$O1071,$G$2:$G1071,$G1071)=1,_xlfn.MAXIFS($BO$2:$BO1070,$O$2:$O1070,$O1071,$G$2:$G1070,$G1071)+1,_xlfn.MAXIFS($BO$2:$BO1070,$O$2:$O1070,$O1071,$G$2:$G1070,$G1071))</f>
        <v>1</v>
      </c>
      <c r="BP1071">
        <f t="shared" si="239"/>
        <v>2855.5479999999998</v>
      </c>
      <c r="BQ1071">
        <f t="shared" si="240"/>
        <v>105.50800000000001</v>
      </c>
      <c r="BR1071">
        <f t="shared" si="241"/>
        <v>150.14600000000002</v>
      </c>
      <c r="BS1071">
        <f t="shared" si="242"/>
        <v>109.56600000000002</v>
      </c>
      <c r="BT1071">
        <f t="shared" si="243"/>
        <v>16.231999999999999</v>
      </c>
      <c r="BU1071">
        <f t="shared" si="244"/>
        <v>0</v>
      </c>
      <c r="BV1071">
        <f t="shared" si="245"/>
        <v>0</v>
      </c>
      <c r="BW1071">
        <f t="shared" si="246"/>
        <v>3236.9999999999995</v>
      </c>
      <c r="BX1071">
        <f t="shared" si="247"/>
        <v>9211</v>
      </c>
      <c r="BY1071" t="str">
        <f t="shared" si="248"/>
        <v>직행2</v>
      </c>
      <c r="BZ1071">
        <f t="shared" si="249"/>
        <v>5</v>
      </c>
    </row>
    <row r="1072" spans="1:78" x14ac:dyDescent="0.3">
      <c r="A1072" s="32">
        <f t="shared" si="250"/>
        <v>45818</v>
      </c>
      <c r="B1072" s="1">
        <v>45818.725185185183</v>
      </c>
      <c r="C1072" t="s">
        <v>60</v>
      </c>
      <c r="D1072" t="s">
        <v>60</v>
      </c>
      <c r="E1072" t="s">
        <v>60</v>
      </c>
      <c r="F1072" t="s">
        <v>61</v>
      </c>
      <c r="G1072" t="s">
        <v>84</v>
      </c>
      <c r="H1072" t="s">
        <v>85</v>
      </c>
      <c r="I1072" t="s">
        <v>88</v>
      </c>
      <c r="J1072" t="s">
        <v>65</v>
      </c>
      <c r="K1072" t="s">
        <v>66</v>
      </c>
      <c r="L1072">
        <v>14</v>
      </c>
      <c r="M1072">
        <v>12</v>
      </c>
      <c r="N1072">
        <v>168</v>
      </c>
      <c r="O1072">
        <v>9211</v>
      </c>
      <c r="P1072" t="s">
        <v>235</v>
      </c>
      <c r="Q1072" s="1">
        <v>45786.607562581019</v>
      </c>
      <c r="R1072">
        <v>39.454000000000001</v>
      </c>
      <c r="S1072">
        <v>14.363</v>
      </c>
      <c r="T1072">
        <v>2.7469999999999999</v>
      </c>
      <c r="U1072">
        <v>4908</v>
      </c>
      <c r="V1072">
        <v>8</v>
      </c>
      <c r="W1072">
        <v>1625</v>
      </c>
      <c r="X1072">
        <v>810</v>
      </c>
      <c r="Y1072">
        <v>0</v>
      </c>
      <c r="Z1072">
        <v>8</v>
      </c>
      <c r="AA1072">
        <v>1</v>
      </c>
      <c r="AB1072">
        <v>9</v>
      </c>
      <c r="AC1072">
        <v>87</v>
      </c>
      <c r="AD1072">
        <v>28.94</v>
      </c>
      <c r="AE1072">
        <v>43.369244999999999</v>
      </c>
      <c r="AF1072">
        <v>77.2</v>
      </c>
      <c r="AG1072">
        <v>5.9</v>
      </c>
      <c r="AH1072">
        <v>9</v>
      </c>
      <c r="AI1072">
        <v>7.5</v>
      </c>
      <c r="AJ1072">
        <v>0.3</v>
      </c>
      <c r="AK1072">
        <v>0</v>
      </c>
      <c r="AL1072">
        <v>0</v>
      </c>
      <c r="AM1072">
        <v>2.41</v>
      </c>
      <c r="AN1072">
        <v>46.95</v>
      </c>
      <c r="AO1072">
        <v>0.16300000000000001</v>
      </c>
      <c r="AP1072">
        <v>33.109000000000002</v>
      </c>
      <c r="AQ1072">
        <v>0.20300000000000001</v>
      </c>
      <c r="AR1072">
        <v>0</v>
      </c>
      <c r="AS1072">
        <v>20.277000000000001</v>
      </c>
      <c r="AT1072">
        <v>63.046999999999997</v>
      </c>
      <c r="AU1072">
        <v>4.8179999999999996</v>
      </c>
      <c r="AV1072">
        <v>7.35</v>
      </c>
      <c r="AW1072">
        <v>6.125</v>
      </c>
      <c r="AX1072">
        <v>0.245</v>
      </c>
      <c r="AY1072">
        <v>0</v>
      </c>
      <c r="AZ1072">
        <v>0</v>
      </c>
      <c r="BA1072">
        <v>385</v>
      </c>
      <c r="BB1072">
        <v>0</v>
      </c>
      <c r="BC1072" t="s">
        <v>67</v>
      </c>
      <c r="BD1072">
        <v>0</v>
      </c>
      <c r="BE1072" t="s">
        <v>68</v>
      </c>
      <c r="BF1072" t="s">
        <v>69</v>
      </c>
      <c r="BG1072">
        <v>1.1399999999999999</v>
      </c>
      <c r="BH1072">
        <v>0</v>
      </c>
      <c r="BI1072" s="1">
        <v>45824.389976354163</v>
      </c>
      <c r="BJ1072">
        <v>3.7</v>
      </c>
      <c r="BK1072">
        <v>0.74239999999999995</v>
      </c>
      <c r="BL1072" s="36">
        <f>HLOOKUP($A1072,차량별코스!$E$1:$AZ$20,_xlfn.XLOOKUP(탕데이터!$I1072,차량별코스!$D$2:$D$20,차량별코스!$A$2:$A$20),0)</f>
        <v>5</v>
      </c>
      <c r="BM1072">
        <f t="shared" si="237"/>
        <v>1313.7369999999999</v>
      </c>
      <c r="BN1072">
        <f t="shared" si="238"/>
        <v>259.73500000000001</v>
      </c>
      <c r="BO1072">
        <f>IF(COUNTIFS($BL$2:$BL1072,$BL1072,$O$2:$O1072,$O1072,$G$2:$G1072,$G1072)=1,_xlfn.MAXIFS($BO$2:$BO1071,$O$2:$O1071,$O1072,$G$2:$G1071,$G1072)+1,_xlfn.MAXIFS($BO$2:$BO1071,$O$2:$O1071,$O1072,$G$2:$G1071,$G1072))</f>
        <v>1</v>
      </c>
      <c r="BP1072">
        <f t="shared" si="239"/>
        <v>2155.9760000000001</v>
      </c>
      <c r="BQ1072">
        <f t="shared" si="240"/>
        <v>289.572</v>
      </c>
      <c r="BR1072">
        <f t="shared" si="241"/>
        <v>441.71999999999997</v>
      </c>
      <c r="BS1072">
        <f t="shared" si="242"/>
        <v>368.09999999999997</v>
      </c>
      <c r="BT1072">
        <f t="shared" si="243"/>
        <v>14.724</v>
      </c>
      <c r="BU1072">
        <f t="shared" si="244"/>
        <v>0</v>
      </c>
      <c r="BV1072">
        <f t="shared" si="245"/>
        <v>0</v>
      </c>
      <c r="BW1072">
        <f t="shared" si="246"/>
        <v>3270.0920000000001</v>
      </c>
      <c r="BX1072">
        <f t="shared" si="247"/>
        <v>9211</v>
      </c>
      <c r="BY1072" t="str">
        <f t="shared" si="248"/>
        <v>직행2</v>
      </c>
      <c r="BZ1072">
        <f t="shared" si="249"/>
        <v>5</v>
      </c>
    </row>
    <row r="1073" spans="1:78" x14ac:dyDescent="0.3">
      <c r="A1073" s="32">
        <f t="shared" si="250"/>
        <v>45818</v>
      </c>
      <c r="B1073" s="1">
        <v>45818.784409722219</v>
      </c>
      <c r="C1073" t="s">
        <v>60</v>
      </c>
      <c r="D1073" t="s">
        <v>60</v>
      </c>
      <c r="E1073" t="s">
        <v>60</v>
      </c>
      <c r="F1073" t="s">
        <v>61</v>
      </c>
      <c r="G1073" t="s">
        <v>84</v>
      </c>
      <c r="H1073" t="s">
        <v>85</v>
      </c>
      <c r="I1073" t="s">
        <v>88</v>
      </c>
      <c r="J1073" t="s">
        <v>65</v>
      </c>
      <c r="K1073" t="s">
        <v>66</v>
      </c>
      <c r="L1073">
        <v>14</v>
      </c>
      <c r="M1073">
        <v>12</v>
      </c>
      <c r="N1073">
        <v>168</v>
      </c>
      <c r="O1073">
        <v>9211</v>
      </c>
      <c r="P1073" t="s">
        <v>235</v>
      </c>
      <c r="Q1073" s="1">
        <v>45786.607562581019</v>
      </c>
      <c r="R1073">
        <v>18.722999999999999</v>
      </c>
      <c r="S1073">
        <v>4.68</v>
      </c>
      <c r="T1073">
        <v>4.0010000000000003</v>
      </c>
      <c r="U1073">
        <v>1311</v>
      </c>
      <c r="V1073">
        <v>45</v>
      </c>
      <c r="W1073">
        <v>80</v>
      </c>
      <c r="X1073">
        <v>580</v>
      </c>
      <c r="Y1073">
        <v>0</v>
      </c>
      <c r="Z1073">
        <v>2</v>
      </c>
      <c r="AA1073">
        <v>0</v>
      </c>
      <c r="AB1073">
        <v>0</v>
      </c>
      <c r="AC1073">
        <v>81</v>
      </c>
      <c r="AD1073">
        <v>51.41</v>
      </c>
      <c r="AE1073">
        <v>56.832116999999997</v>
      </c>
      <c r="AF1073">
        <v>98.3</v>
      </c>
      <c r="AG1073">
        <v>0.2</v>
      </c>
      <c r="AH1073">
        <v>0.4</v>
      </c>
      <c r="AI1073">
        <v>1.1000000000000001</v>
      </c>
      <c r="AJ1073">
        <v>0</v>
      </c>
      <c r="AK1073">
        <v>0</v>
      </c>
      <c r="AL1073">
        <v>0</v>
      </c>
      <c r="AM1073">
        <v>3.51</v>
      </c>
      <c r="AN1073">
        <v>41.637</v>
      </c>
      <c r="AO1073">
        <v>3.4329999999999998</v>
      </c>
      <c r="AP1073">
        <v>6.1020000000000003</v>
      </c>
      <c r="AQ1073">
        <v>0.26700000000000002</v>
      </c>
      <c r="AR1073">
        <v>0</v>
      </c>
      <c r="AS1073">
        <v>10.682</v>
      </c>
      <c r="AT1073">
        <v>21.297999999999998</v>
      </c>
      <c r="AU1073">
        <v>4.2999999999999997E-2</v>
      </c>
      <c r="AV1073">
        <v>8.6999999999999994E-2</v>
      </c>
      <c r="AW1073">
        <v>0.23799999999999999</v>
      </c>
      <c r="AX1073">
        <v>0</v>
      </c>
      <c r="AY1073">
        <v>0</v>
      </c>
      <c r="AZ1073">
        <v>0</v>
      </c>
      <c r="BA1073">
        <v>188</v>
      </c>
      <c r="BB1073">
        <v>0</v>
      </c>
      <c r="BC1073" t="s">
        <v>67</v>
      </c>
      <c r="BD1073">
        <v>0</v>
      </c>
      <c r="BE1073" t="s">
        <v>68</v>
      </c>
      <c r="BF1073" t="s">
        <v>69</v>
      </c>
      <c r="BG1073">
        <v>1.1399999999999999</v>
      </c>
      <c r="BH1073">
        <v>0</v>
      </c>
      <c r="BI1073" s="1">
        <v>45824.389976354163</v>
      </c>
      <c r="BJ1073">
        <v>3.7</v>
      </c>
      <c r="BK1073">
        <v>1.0812999999999999</v>
      </c>
      <c r="BL1073" s="36">
        <f>HLOOKUP($A1073,차량별코스!$E$1:$AZ$20,_xlfn.XLOOKUP(탕데이터!$I1073,차량별코스!$D$2:$D$20,차량별코스!$A$2:$A$20),0)</f>
        <v>5</v>
      </c>
      <c r="BM1073">
        <f t="shared" si="237"/>
        <v>1313.7369999999999</v>
      </c>
      <c r="BN1073">
        <f t="shared" si="238"/>
        <v>259.73500000000001</v>
      </c>
      <c r="BO1073">
        <f>IF(COUNTIFS($BL$2:$BL1073,$BL1073,$O$2:$O1073,$O1073,$G$2:$G1073,$G1073)=1,_xlfn.MAXIFS($BO$2:$BO1072,$O$2:$O1072,$O1073,$G$2:$G1072,$G1073)+1,_xlfn.MAXIFS($BO$2:$BO1072,$O$2:$O1072,$O1073,$G$2:$G1072,$G1073))</f>
        <v>1</v>
      </c>
      <c r="BP1073">
        <f t="shared" si="239"/>
        <v>1163.713</v>
      </c>
      <c r="BQ1073">
        <f t="shared" si="240"/>
        <v>2.6219999999999999</v>
      </c>
      <c r="BR1073">
        <f t="shared" si="241"/>
        <v>5.2439999999999998</v>
      </c>
      <c r="BS1073">
        <f t="shared" si="242"/>
        <v>14.421000000000001</v>
      </c>
      <c r="BT1073">
        <f t="shared" si="243"/>
        <v>0</v>
      </c>
      <c r="BU1073">
        <f t="shared" si="244"/>
        <v>0</v>
      </c>
      <c r="BV1073">
        <f t="shared" si="245"/>
        <v>0</v>
      </c>
      <c r="BW1073">
        <f t="shared" si="246"/>
        <v>1186</v>
      </c>
      <c r="BX1073">
        <f t="shared" si="247"/>
        <v>9211</v>
      </c>
      <c r="BY1073" t="str">
        <f t="shared" si="248"/>
        <v>직행2</v>
      </c>
      <c r="BZ1073">
        <f t="shared" si="249"/>
        <v>5</v>
      </c>
    </row>
    <row r="1074" spans="1:78" x14ac:dyDescent="0.3">
      <c r="A1074" s="32">
        <f t="shared" si="250"/>
        <v>45819</v>
      </c>
      <c r="B1074" s="1">
        <v>45819.276944444442</v>
      </c>
      <c r="C1074" t="s">
        <v>60</v>
      </c>
      <c r="D1074" t="s">
        <v>60</v>
      </c>
      <c r="E1074" t="s">
        <v>60</v>
      </c>
      <c r="F1074" t="s">
        <v>61</v>
      </c>
      <c r="G1074" t="s">
        <v>84</v>
      </c>
      <c r="H1074" t="s">
        <v>85</v>
      </c>
      <c r="I1074" t="s">
        <v>88</v>
      </c>
      <c r="J1074" t="s">
        <v>65</v>
      </c>
      <c r="K1074" t="s">
        <v>66</v>
      </c>
      <c r="L1074">
        <v>14</v>
      </c>
      <c r="M1074">
        <v>12</v>
      </c>
      <c r="N1074">
        <v>168</v>
      </c>
      <c r="O1074">
        <v>9211</v>
      </c>
      <c r="P1074" t="s">
        <v>235</v>
      </c>
      <c r="Q1074" s="1">
        <v>45786.607562581019</v>
      </c>
      <c r="R1074">
        <v>25.655000000000001</v>
      </c>
      <c r="S1074">
        <v>7.1219999999999999</v>
      </c>
      <c r="T1074">
        <v>3.6019999999999999</v>
      </c>
      <c r="U1074">
        <v>2193</v>
      </c>
      <c r="V1074">
        <v>100</v>
      </c>
      <c r="W1074">
        <v>197</v>
      </c>
      <c r="X1074">
        <v>623</v>
      </c>
      <c r="Y1074">
        <v>0</v>
      </c>
      <c r="Z1074">
        <v>1</v>
      </c>
      <c r="AA1074">
        <v>0</v>
      </c>
      <c r="AB1074">
        <v>0</v>
      </c>
      <c r="AC1074">
        <v>86</v>
      </c>
      <c r="AD1074">
        <v>42.11</v>
      </c>
      <c r="AE1074">
        <v>48.711993999999997</v>
      </c>
      <c r="AF1074">
        <v>94.8</v>
      </c>
      <c r="AG1074">
        <v>1.2</v>
      </c>
      <c r="AH1074">
        <v>1.6</v>
      </c>
      <c r="AI1074">
        <v>2.1</v>
      </c>
      <c r="AJ1074">
        <v>0.3</v>
      </c>
      <c r="AK1074">
        <v>0</v>
      </c>
      <c r="AL1074">
        <v>0</v>
      </c>
      <c r="AM1074">
        <v>3.16</v>
      </c>
      <c r="AN1074">
        <v>39.265999999999998</v>
      </c>
      <c r="AO1074">
        <v>4.5599999999999996</v>
      </c>
      <c r="AP1074">
        <v>8.9830000000000005</v>
      </c>
      <c r="AQ1074">
        <v>0.23400000000000001</v>
      </c>
      <c r="AR1074">
        <v>0</v>
      </c>
      <c r="AS1074">
        <v>3.8980000000000001</v>
      </c>
      <c r="AT1074">
        <v>33.18</v>
      </c>
      <c r="AU1074">
        <v>0.42</v>
      </c>
      <c r="AV1074">
        <v>0.56000000000000005</v>
      </c>
      <c r="AW1074">
        <v>0.73499999999999999</v>
      </c>
      <c r="AX1074">
        <v>0.105</v>
      </c>
      <c r="AY1074">
        <v>0</v>
      </c>
      <c r="AZ1074">
        <v>0</v>
      </c>
      <c r="BA1074">
        <v>244</v>
      </c>
      <c r="BB1074">
        <v>0</v>
      </c>
      <c r="BC1074" t="s">
        <v>67</v>
      </c>
      <c r="BD1074">
        <v>0</v>
      </c>
      <c r="BE1074" t="s">
        <v>68</v>
      </c>
      <c r="BF1074" t="s">
        <v>69</v>
      </c>
      <c r="BG1074">
        <v>1.1399999999999999</v>
      </c>
      <c r="BH1074">
        <v>0</v>
      </c>
      <c r="BI1074" s="1">
        <v>45824.389976354163</v>
      </c>
      <c r="BJ1074">
        <v>3.7</v>
      </c>
      <c r="BK1074">
        <v>0.97360000000000002</v>
      </c>
      <c r="BL1074" s="36">
        <f>HLOOKUP($A1074,차량별코스!$E$1:$AZ$20,_xlfn.XLOOKUP(탕데이터!$I1074,차량별코스!$D$2:$D$20,차량별코스!$A$2:$A$20),0)</f>
        <v>6</v>
      </c>
      <c r="BM1074">
        <f t="shared" si="237"/>
        <v>1313.7369999999999</v>
      </c>
      <c r="BN1074">
        <f t="shared" si="238"/>
        <v>348.60199999999998</v>
      </c>
      <c r="BO1074">
        <f>IF(COUNTIFS($BL$2:$BL1074,$BL1074,$O$2:$O1074,$O1074,$G$2:$G1074,$G1074)=1,_xlfn.MAXIFS($BO$2:$BO1073,$O$2:$O1073,$O1074,$G$2:$G1073,$G1074)+1,_xlfn.MAXIFS($BO$2:$BO1073,$O$2:$O1073,$O1074,$G$2:$G1073,$G1074))</f>
        <v>2</v>
      </c>
      <c r="BP1074">
        <f t="shared" si="239"/>
        <v>1781.9639999999999</v>
      </c>
      <c r="BQ1074">
        <f t="shared" si="240"/>
        <v>26.315999999999999</v>
      </c>
      <c r="BR1074">
        <f t="shared" si="241"/>
        <v>35.088000000000001</v>
      </c>
      <c r="BS1074">
        <f t="shared" si="242"/>
        <v>46.053000000000004</v>
      </c>
      <c r="BT1074">
        <f t="shared" si="243"/>
        <v>6.5789999999999997</v>
      </c>
      <c r="BU1074">
        <f t="shared" si="244"/>
        <v>0</v>
      </c>
      <c r="BV1074">
        <f t="shared" si="245"/>
        <v>0</v>
      </c>
      <c r="BW1074">
        <f t="shared" si="246"/>
        <v>1896</v>
      </c>
      <c r="BX1074">
        <f t="shared" si="247"/>
        <v>9211</v>
      </c>
      <c r="BY1074" t="str">
        <f t="shared" si="248"/>
        <v>직행2</v>
      </c>
      <c r="BZ1074">
        <f t="shared" si="249"/>
        <v>6</v>
      </c>
    </row>
    <row r="1075" spans="1:78" x14ac:dyDescent="0.3">
      <c r="A1075" s="32">
        <f t="shared" si="250"/>
        <v>45819</v>
      </c>
      <c r="B1075" s="1">
        <v>45819.305439814816</v>
      </c>
      <c r="C1075" t="s">
        <v>60</v>
      </c>
      <c r="D1075" t="s">
        <v>60</v>
      </c>
      <c r="E1075" t="s">
        <v>60</v>
      </c>
      <c r="F1075" t="s">
        <v>61</v>
      </c>
      <c r="G1075" t="s">
        <v>84</v>
      </c>
      <c r="H1075" t="s">
        <v>85</v>
      </c>
      <c r="I1075" t="s">
        <v>88</v>
      </c>
      <c r="J1075" t="s">
        <v>65</v>
      </c>
      <c r="K1075" t="s">
        <v>66</v>
      </c>
      <c r="L1075">
        <v>14</v>
      </c>
      <c r="M1075">
        <v>12</v>
      </c>
      <c r="N1075">
        <v>168</v>
      </c>
      <c r="O1075">
        <v>9211</v>
      </c>
      <c r="P1075" t="s">
        <v>235</v>
      </c>
      <c r="Q1075" s="1">
        <v>45786.607562581019</v>
      </c>
      <c r="R1075">
        <v>39.981999999999999</v>
      </c>
      <c r="S1075">
        <v>13.754</v>
      </c>
      <c r="T1075">
        <v>2.907</v>
      </c>
      <c r="U1075">
        <v>4981</v>
      </c>
      <c r="V1075">
        <v>45</v>
      </c>
      <c r="W1075">
        <v>1427</v>
      </c>
      <c r="X1075">
        <v>940</v>
      </c>
      <c r="Y1075">
        <v>1</v>
      </c>
      <c r="Z1075">
        <v>4</v>
      </c>
      <c r="AA1075">
        <v>0</v>
      </c>
      <c r="AB1075">
        <v>0</v>
      </c>
      <c r="AC1075">
        <v>85</v>
      </c>
      <c r="AD1075">
        <v>28.9</v>
      </c>
      <c r="AE1075">
        <v>41.018833000000001</v>
      </c>
      <c r="AF1075">
        <v>85.9</v>
      </c>
      <c r="AG1075">
        <v>4.0999999999999996</v>
      </c>
      <c r="AH1075">
        <v>5</v>
      </c>
      <c r="AI1075">
        <v>4.7</v>
      </c>
      <c r="AJ1075">
        <v>0.3</v>
      </c>
      <c r="AK1075">
        <v>0</v>
      </c>
      <c r="AL1075">
        <v>0</v>
      </c>
      <c r="AM1075">
        <v>2.5499999999999998</v>
      </c>
      <c r="AN1075">
        <v>41.262999999999998</v>
      </c>
      <c r="AO1075">
        <v>0.90300000000000002</v>
      </c>
      <c r="AP1075">
        <v>28.649000000000001</v>
      </c>
      <c r="AQ1075">
        <v>0.22500000000000001</v>
      </c>
      <c r="AR1075">
        <v>2.5009999999999999</v>
      </c>
      <c r="AS1075">
        <v>10.005000000000001</v>
      </c>
      <c r="AT1075">
        <v>70.152000000000001</v>
      </c>
      <c r="AU1075">
        <v>3.3479999999999999</v>
      </c>
      <c r="AV1075">
        <v>4.0830000000000002</v>
      </c>
      <c r="AW1075">
        <v>3.8380000000000001</v>
      </c>
      <c r="AX1075">
        <v>0.245</v>
      </c>
      <c r="AY1075">
        <v>0</v>
      </c>
      <c r="AZ1075">
        <v>0</v>
      </c>
      <c r="BA1075">
        <v>387</v>
      </c>
      <c r="BB1075">
        <v>0</v>
      </c>
      <c r="BC1075" t="s">
        <v>67</v>
      </c>
      <c r="BD1075">
        <v>0</v>
      </c>
      <c r="BE1075" t="s">
        <v>68</v>
      </c>
      <c r="BF1075" t="s">
        <v>69</v>
      </c>
      <c r="BG1075">
        <v>1.1399999999999999</v>
      </c>
      <c r="BH1075">
        <v>0</v>
      </c>
      <c r="BI1075" s="1">
        <v>45824.389976354163</v>
      </c>
      <c r="BJ1075">
        <v>3.7</v>
      </c>
      <c r="BK1075">
        <v>0.78569999999999995</v>
      </c>
      <c r="BL1075" s="36">
        <f>HLOOKUP($A1075,차량별코스!$E$1:$AZ$20,_xlfn.XLOOKUP(탕데이터!$I1075,차량별코스!$D$2:$D$20,차량별코스!$A$2:$A$20),0)</f>
        <v>6</v>
      </c>
      <c r="BM1075">
        <f t="shared" si="237"/>
        <v>1313.7369999999999</v>
      </c>
      <c r="BN1075">
        <f t="shared" si="238"/>
        <v>348.60199999999998</v>
      </c>
      <c r="BO1075">
        <f>IF(COUNTIFS($BL$2:$BL1075,$BL1075,$O$2:$O1075,$O1075,$G$2:$G1075,$G1075)=1,_xlfn.MAXIFS($BO$2:$BO1074,$O$2:$O1074,$O1075,$G$2:$G1074,$G1075)+1,_xlfn.MAXIFS($BO$2:$BO1074,$O$2:$O1074,$O1075,$G$2:$G1074,$G1075))</f>
        <v>2</v>
      </c>
      <c r="BP1075">
        <f t="shared" si="239"/>
        <v>2806.6790000000001</v>
      </c>
      <c r="BQ1075">
        <f t="shared" si="240"/>
        <v>204.22099999999998</v>
      </c>
      <c r="BR1075">
        <f t="shared" si="241"/>
        <v>249.05</v>
      </c>
      <c r="BS1075">
        <f t="shared" si="242"/>
        <v>234.107</v>
      </c>
      <c r="BT1075">
        <f t="shared" si="243"/>
        <v>14.943</v>
      </c>
      <c r="BU1075">
        <f t="shared" si="244"/>
        <v>0</v>
      </c>
      <c r="BV1075">
        <f t="shared" si="245"/>
        <v>0</v>
      </c>
      <c r="BW1075">
        <f t="shared" si="246"/>
        <v>3509.0000000000005</v>
      </c>
      <c r="BX1075">
        <f t="shared" si="247"/>
        <v>9211</v>
      </c>
      <c r="BY1075" t="str">
        <f t="shared" si="248"/>
        <v>직행2</v>
      </c>
      <c r="BZ1075">
        <f t="shared" si="249"/>
        <v>6</v>
      </c>
    </row>
    <row r="1076" spans="1:78" x14ac:dyDescent="0.3">
      <c r="A1076" s="32">
        <f t="shared" si="250"/>
        <v>45819</v>
      </c>
      <c r="B1076" s="1">
        <v>45819.476921296293</v>
      </c>
      <c r="C1076" t="s">
        <v>60</v>
      </c>
      <c r="D1076" t="s">
        <v>60</v>
      </c>
      <c r="E1076" t="s">
        <v>60</v>
      </c>
      <c r="F1076" t="s">
        <v>61</v>
      </c>
      <c r="G1076" t="s">
        <v>84</v>
      </c>
      <c r="H1076" t="s">
        <v>85</v>
      </c>
      <c r="I1076" t="s">
        <v>88</v>
      </c>
      <c r="J1076" t="s">
        <v>65</v>
      </c>
      <c r="K1076" t="s">
        <v>66</v>
      </c>
      <c r="L1076">
        <v>14</v>
      </c>
      <c r="M1076">
        <v>12</v>
      </c>
      <c r="N1076">
        <v>168</v>
      </c>
      <c r="O1076">
        <v>9211</v>
      </c>
      <c r="P1076" t="s">
        <v>235</v>
      </c>
      <c r="Q1076" s="1">
        <v>45786.607562581019</v>
      </c>
      <c r="R1076">
        <v>16.189</v>
      </c>
      <c r="S1076">
        <v>5.1459999999999999</v>
      </c>
      <c r="T1076">
        <v>3.1459999999999999</v>
      </c>
      <c r="U1076">
        <v>1983</v>
      </c>
      <c r="V1076">
        <v>187</v>
      </c>
      <c r="W1076">
        <v>322</v>
      </c>
      <c r="X1076">
        <v>290</v>
      </c>
      <c r="Y1076">
        <v>0</v>
      </c>
      <c r="Z1076">
        <v>1</v>
      </c>
      <c r="AA1076">
        <v>0</v>
      </c>
      <c r="AB1076">
        <v>0</v>
      </c>
      <c r="AC1076">
        <v>76</v>
      </c>
      <c r="AD1076">
        <v>29.39</v>
      </c>
      <c r="AE1076">
        <v>39.538888</v>
      </c>
      <c r="AF1076">
        <v>59.8</v>
      </c>
      <c r="AG1076">
        <v>16.600000000000001</v>
      </c>
      <c r="AH1076">
        <v>15.1</v>
      </c>
      <c r="AI1076">
        <v>8.6</v>
      </c>
      <c r="AJ1076">
        <v>0</v>
      </c>
      <c r="AK1076">
        <v>0</v>
      </c>
      <c r="AL1076">
        <v>0</v>
      </c>
      <c r="AM1076">
        <v>2.76</v>
      </c>
      <c r="AN1076">
        <v>36.049999999999997</v>
      </c>
      <c r="AO1076">
        <v>9.43</v>
      </c>
      <c r="AP1076">
        <v>16.238</v>
      </c>
      <c r="AQ1076">
        <v>0.124</v>
      </c>
      <c r="AR1076">
        <v>0</v>
      </c>
      <c r="AS1076">
        <v>6.1769999999999996</v>
      </c>
      <c r="AT1076">
        <v>18.937000000000001</v>
      </c>
      <c r="AU1076">
        <v>5.2569999999999997</v>
      </c>
      <c r="AV1076">
        <v>4.782</v>
      </c>
      <c r="AW1076">
        <v>2.7229999999999999</v>
      </c>
      <c r="AX1076">
        <v>0</v>
      </c>
      <c r="AY1076">
        <v>0</v>
      </c>
      <c r="AZ1076">
        <v>0</v>
      </c>
      <c r="BA1076">
        <v>137</v>
      </c>
      <c r="BB1076">
        <v>0</v>
      </c>
      <c r="BC1076" t="s">
        <v>67</v>
      </c>
      <c r="BD1076">
        <v>0</v>
      </c>
      <c r="BE1076" t="s">
        <v>68</v>
      </c>
      <c r="BF1076" t="s">
        <v>69</v>
      </c>
      <c r="BG1076">
        <v>1.1399999999999999</v>
      </c>
      <c r="BH1076">
        <v>0</v>
      </c>
      <c r="BI1076" s="1">
        <v>45824.389976354163</v>
      </c>
      <c r="BJ1076">
        <v>3.7</v>
      </c>
      <c r="BK1076">
        <v>0.85029999999999994</v>
      </c>
      <c r="BL1076" s="36">
        <f>HLOOKUP($A1076,차량별코스!$E$1:$AZ$20,_xlfn.XLOOKUP(탕데이터!$I1076,차량별코스!$D$2:$D$20,차량별코스!$A$2:$A$20),0)</f>
        <v>6</v>
      </c>
      <c r="BM1076">
        <f t="shared" si="237"/>
        <v>1313.7369999999999</v>
      </c>
      <c r="BN1076">
        <f t="shared" si="238"/>
        <v>348.60199999999998</v>
      </c>
      <c r="BO1076">
        <f>IF(COUNTIFS($BL$2:$BL1076,$BL1076,$O$2:$O1076,$O1076,$G$2:$G1076,$G1076)=1,_xlfn.MAXIFS($BO$2:$BO1075,$O$2:$O1075,$O1076,$G$2:$G1075,$G1076)+1,_xlfn.MAXIFS($BO$2:$BO1075,$O$2:$O1075,$O1076,$G$2:$G1075,$G1076))</f>
        <v>2</v>
      </c>
      <c r="BP1076">
        <f t="shared" si="239"/>
        <v>676.83400000000006</v>
      </c>
      <c r="BQ1076">
        <f t="shared" si="240"/>
        <v>329.178</v>
      </c>
      <c r="BR1076">
        <f t="shared" si="241"/>
        <v>299.43299999999999</v>
      </c>
      <c r="BS1076">
        <f t="shared" si="242"/>
        <v>170.53799999999998</v>
      </c>
      <c r="BT1076">
        <f t="shared" si="243"/>
        <v>0</v>
      </c>
      <c r="BU1076">
        <f t="shared" si="244"/>
        <v>0</v>
      </c>
      <c r="BV1076">
        <f t="shared" si="245"/>
        <v>0</v>
      </c>
      <c r="BW1076">
        <f t="shared" si="246"/>
        <v>1475.9830000000002</v>
      </c>
      <c r="BX1076">
        <f t="shared" si="247"/>
        <v>9211</v>
      </c>
      <c r="BY1076" t="str">
        <f t="shared" si="248"/>
        <v>직행2</v>
      </c>
      <c r="BZ1076">
        <f t="shared" si="249"/>
        <v>6</v>
      </c>
    </row>
    <row r="1077" spans="1:78" x14ac:dyDescent="0.3">
      <c r="A1077" s="32">
        <f t="shared" si="250"/>
        <v>45819</v>
      </c>
      <c r="B1077" s="1">
        <v>45819.503020833334</v>
      </c>
      <c r="C1077" t="s">
        <v>60</v>
      </c>
      <c r="D1077" t="s">
        <v>60</v>
      </c>
      <c r="E1077" t="s">
        <v>60</v>
      </c>
      <c r="F1077" t="s">
        <v>61</v>
      </c>
      <c r="G1077" t="s">
        <v>84</v>
      </c>
      <c r="H1077" t="s">
        <v>85</v>
      </c>
      <c r="I1077" t="s">
        <v>88</v>
      </c>
      <c r="J1077" t="s">
        <v>65</v>
      </c>
      <c r="K1077" t="s">
        <v>66</v>
      </c>
      <c r="L1077">
        <v>14</v>
      </c>
      <c r="M1077">
        <v>12</v>
      </c>
      <c r="N1077">
        <v>168</v>
      </c>
      <c r="O1077">
        <v>9211</v>
      </c>
      <c r="P1077" t="s">
        <v>235</v>
      </c>
      <c r="Q1077" s="1">
        <v>45786.607562581019</v>
      </c>
      <c r="R1077">
        <v>81.566999999999993</v>
      </c>
      <c r="S1077">
        <v>24.420999999999999</v>
      </c>
      <c r="T1077">
        <v>3.34</v>
      </c>
      <c r="U1077">
        <v>6532</v>
      </c>
      <c r="V1077">
        <v>51</v>
      </c>
      <c r="W1077">
        <v>1029</v>
      </c>
      <c r="X1077">
        <v>1880</v>
      </c>
      <c r="Y1077">
        <v>0</v>
      </c>
      <c r="Z1077">
        <v>8</v>
      </c>
      <c r="AA1077">
        <v>0</v>
      </c>
      <c r="AB1077">
        <v>0</v>
      </c>
      <c r="AC1077">
        <v>96</v>
      </c>
      <c r="AD1077">
        <v>44.95</v>
      </c>
      <c r="AE1077">
        <v>53.859333999999997</v>
      </c>
      <c r="AF1077">
        <v>92.5</v>
      </c>
      <c r="AG1077">
        <v>1.4</v>
      </c>
      <c r="AH1077">
        <v>1.6</v>
      </c>
      <c r="AI1077">
        <v>4.0999999999999996</v>
      </c>
      <c r="AJ1077">
        <v>0.4</v>
      </c>
      <c r="AK1077">
        <v>0</v>
      </c>
      <c r="AL1077">
        <v>0</v>
      </c>
      <c r="AM1077">
        <v>2.93</v>
      </c>
      <c r="AN1077">
        <v>48.112000000000002</v>
      </c>
      <c r="AO1077">
        <v>0.78100000000000003</v>
      </c>
      <c r="AP1077">
        <v>15.753</v>
      </c>
      <c r="AQ1077">
        <v>0.221</v>
      </c>
      <c r="AR1077">
        <v>0</v>
      </c>
      <c r="AS1077">
        <v>9.8079999999999998</v>
      </c>
      <c r="AT1077">
        <v>100.208</v>
      </c>
      <c r="AU1077">
        <v>1.5169999999999999</v>
      </c>
      <c r="AV1077">
        <v>1.7330000000000001</v>
      </c>
      <c r="AW1077">
        <v>4.4420000000000002</v>
      </c>
      <c r="AX1077">
        <v>0.433</v>
      </c>
      <c r="AY1077">
        <v>0</v>
      </c>
      <c r="AZ1077">
        <v>0</v>
      </c>
      <c r="BA1077">
        <v>811</v>
      </c>
      <c r="BB1077">
        <v>0</v>
      </c>
      <c r="BC1077" t="s">
        <v>67</v>
      </c>
      <c r="BD1077">
        <v>0</v>
      </c>
      <c r="BE1077" t="s">
        <v>68</v>
      </c>
      <c r="BF1077" t="s">
        <v>69</v>
      </c>
      <c r="BG1077">
        <v>1.1399999999999999</v>
      </c>
      <c r="BH1077">
        <v>0</v>
      </c>
      <c r="BI1077" s="1">
        <v>45824.389976354163</v>
      </c>
      <c r="BJ1077">
        <v>3.7</v>
      </c>
      <c r="BK1077">
        <v>0.90269999999999995</v>
      </c>
      <c r="BL1077" s="36">
        <f>HLOOKUP($A1077,차량별코스!$E$1:$AZ$20,_xlfn.XLOOKUP(탕데이터!$I1077,차량별코스!$D$2:$D$20,차량별코스!$A$2:$A$20),0)</f>
        <v>6</v>
      </c>
      <c r="BM1077">
        <f t="shared" si="237"/>
        <v>1313.7369999999999</v>
      </c>
      <c r="BN1077">
        <f t="shared" si="238"/>
        <v>348.60199999999998</v>
      </c>
      <c r="BO1077">
        <f>IF(COUNTIFS($BL$2:$BL1077,$BL1077,$O$2:$O1077,$O1077,$G$2:$G1077,$G1077)=1,_xlfn.MAXIFS($BO$2:$BO1076,$O$2:$O1076,$O1077,$G$2:$G1076,$G1077)+1,_xlfn.MAXIFS($BO$2:$BO1076,$O$2:$O1076,$O1077,$G$2:$G1076,$G1077))</f>
        <v>2</v>
      </c>
      <c r="BP1077">
        <f t="shared" si="239"/>
        <v>4962.1000000000004</v>
      </c>
      <c r="BQ1077">
        <f t="shared" si="240"/>
        <v>91.447999999999993</v>
      </c>
      <c r="BR1077">
        <f t="shared" si="241"/>
        <v>104.512</v>
      </c>
      <c r="BS1077">
        <f t="shared" si="242"/>
        <v>267.81199999999995</v>
      </c>
      <c r="BT1077">
        <f t="shared" si="243"/>
        <v>26.128</v>
      </c>
      <c r="BU1077">
        <f t="shared" si="244"/>
        <v>0</v>
      </c>
      <c r="BV1077">
        <f t="shared" si="245"/>
        <v>0</v>
      </c>
      <c r="BW1077">
        <f t="shared" si="246"/>
        <v>5452</v>
      </c>
      <c r="BX1077">
        <f t="shared" si="247"/>
        <v>9211</v>
      </c>
      <c r="BY1077" t="str">
        <f t="shared" si="248"/>
        <v>직행2</v>
      </c>
      <c r="BZ1077">
        <f t="shared" si="249"/>
        <v>6</v>
      </c>
    </row>
    <row r="1078" spans="1:78" x14ac:dyDescent="0.3">
      <c r="A1078" s="32">
        <f t="shared" si="250"/>
        <v>45819</v>
      </c>
      <c r="B1078" s="1">
        <v>45819.695543981485</v>
      </c>
      <c r="C1078" t="s">
        <v>60</v>
      </c>
      <c r="D1078" t="s">
        <v>60</v>
      </c>
      <c r="E1078" t="s">
        <v>60</v>
      </c>
      <c r="F1078" t="s">
        <v>61</v>
      </c>
      <c r="G1078" t="s">
        <v>84</v>
      </c>
      <c r="H1078" t="s">
        <v>85</v>
      </c>
      <c r="I1078" t="s">
        <v>88</v>
      </c>
      <c r="J1078" t="s">
        <v>65</v>
      </c>
      <c r="K1078" t="s">
        <v>66</v>
      </c>
      <c r="L1078">
        <v>14</v>
      </c>
      <c r="M1078">
        <v>12</v>
      </c>
      <c r="N1078">
        <v>168</v>
      </c>
      <c r="O1078">
        <v>9211</v>
      </c>
      <c r="P1078" t="s">
        <v>235</v>
      </c>
      <c r="Q1078" s="1">
        <v>45786.607562581019</v>
      </c>
      <c r="R1078">
        <v>17.353999999999999</v>
      </c>
      <c r="S1078">
        <v>5.024</v>
      </c>
      <c r="T1078">
        <v>3.4540000000000002</v>
      </c>
      <c r="U1078">
        <v>1674</v>
      </c>
      <c r="V1078">
        <v>188</v>
      </c>
      <c r="W1078">
        <v>233</v>
      </c>
      <c r="X1078">
        <v>406</v>
      </c>
      <c r="Y1078">
        <v>0</v>
      </c>
      <c r="Z1078">
        <v>0</v>
      </c>
      <c r="AA1078">
        <v>0</v>
      </c>
      <c r="AB1078">
        <v>0</v>
      </c>
      <c r="AC1078">
        <v>80</v>
      </c>
      <c r="AD1078">
        <v>37.32</v>
      </c>
      <c r="AE1078">
        <v>49.859791999999999</v>
      </c>
      <c r="AF1078">
        <v>96</v>
      </c>
      <c r="AG1078">
        <v>0.8</v>
      </c>
      <c r="AH1078">
        <v>1</v>
      </c>
      <c r="AI1078">
        <v>2.2000000000000002</v>
      </c>
      <c r="AJ1078">
        <v>0</v>
      </c>
      <c r="AK1078">
        <v>0</v>
      </c>
      <c r="AL1078">
        <v>0</v>
      </c>
      <c r="AM1078">
        <v>3.03</v>
      </c>
      <c r="AN1078">
        <v>42.432000000000002</v>
      </c>
      <c r="AO1078">
        <v>11.231</v>
      </c>
      <c r="AP1078">
        <v>13.919</v>
      </c>
      <c r="AQ1078">
        <v>0.23</v>
      </c>
      <c r="AR1078">
        <v>0</v>
      </c>
      <c r="AS1078">
        <v>0</v>
      </c>
      <c r="AT1078">
        <v>25.6</v>
      </c>
      <c r="AU1078">
        <v>0.21299999999999999</v>
      </c>
      <c r="AV1078">
        <v>0.26700000000000002</v>
      </c>
      <c r="AW1078">
        <v>0.58699999999999997</v>
      </c>
      <c r="AX1078">
        <v>0</v>
      </c>
      <c r="AY1078">
        <v>0</v>
      </c>
      <c r="AZ1078">
        <v>0</v>
      </c>
      <c r="BA1078">
        <v>168</v>
      </c>
      <c r="BB1078">
        <v>0</v>
      </c>
      <c r="BC1078" t="s">
        <v>67</v>
      </c>
      <c r="BD1078">
        <v>0</v>
      </c>
      <c r="BE1078" t="s">
        <v>68</v>
      </c>
      <c r="BF1078" t="s">
        <v>69</v>
      </c>
      <c r="BG1078">
        <v>1.1399999999999999</v>
      </c>
      <c r="BH1078">
        <v>0</v>
      </c>
      <c r="BI1078" s="1">
        <v>45824.389976354163</v>
      </c>
      <c r="BJ1078">
        <v>3.7</v>
      </c>
      <c r="BK1078">
        <v>0.93359999999999999</v>
      </c>
      <c r="BL1078" s="36">
        <f>HLOOKUP($A1078,차량별코스!$E$1:$AZ$20,_xlfn.XLOOKUP(탕데이터!$I1078,차량별코스!$D$2:$D$20,차량별코스!$A$2:$A$20),0)</f>
        <v>6</v>
      </c>
      <c r="BM1078">
        <f t="shared" si="237"/>
        <v>1313.7369999999999</v>
      </c>
      <c r="BN1078">
        <f t="shared" si="238"/>
        <v>348.60199999999998</v>
      </c>
      <c r="BO1078">
        <f>IF(COUNTIFS($BL$2:$BL1078,$BL1078,$O$2:$O1078,$O1078,$G$2:$G1078,$G1078)=1,_xlfn.MAXIFS($BO$2:$BO1077,$O$2:$O1077,$O1078,$G$2:$G1077,$G1078)+1,_xlfn.MAXIFS($BO$2:$BO1077,$O$2:$O1077,$O1078,$G$2:$G1077,$G1078))</f>
        <v>2</v>
      </c>
      <c r="BP1078">
        <f t="shared" si="239"/>
        <v>1186.04</v>
      </c>
      <c r="BQ1078">
        <f t="shared" si="240"/>
        <v>13.391999999999999</v>
      </c>
      <c r="BR1078">
        <f t="shared" si="241"/>
        <v>16.740000000000002</v>
      </c>
      <c r="BS1078">
        <f t="shared" si="242"/>
        <v>36.828000000000003</v>
      </c>
      <c r="BT1078">
        <f t="shared" si="243"/>
        <v>0</v>
      </c>
      <c r="BU1078">
        <f t="shared" si="244"/>
        <v>0</v>
      </c>
      <c r="BV1078">
        <f t="shared" si="245"/>
        <v>0</v>
      </c>
      <c r="BW1078">
        <f t="shared" si="246"/>
        <v>1253</v>
      </c>
      <c r="BX1078">
        <f t="shared" si="247"/>
        <v>9211</v>
      </c>
      <c r="BY1078" t="str">
        <f t="shared" si="248"/>
        <v>직행2</v>
      </c>
      <c r="BZ1078">
        <f t="shared" si="249"/>
        <v>6</v>
      </c>
    </row>
    <row r="1079" spans="1:78" x14ac:dyDescent="0.3">
      <c r="A1079" s="32">
        <f t="shared" si="250"/>
        <v>45819</v>
      </c>
      <c r="B1079" s="1">
        <v>45819.721574074072</v>
      </c>
      <c r="C1079" t="s">
        <v>60</v>
      </c>
      <c r="D1079" t="s">
        <v>60</v>
      </c>
      <c r="E1079" t="s">
        <v>60</v>
      </c>
      <c r="F1079" t="s">
        <v>61</v>
      </c>
      <c r="G1079" t="s">
        <v>84</v>
      </c>
      <c r="H1079" t="s">
        <v>85</v>
      </c>
      <c r="I1079" t="s">
        <v>88</v>
      </c>
      <c r="J1079" t="s">
        <v>65</v>
      </c>
      <c r="K1079" t="s">
        <v>66</v>
      </c>
      <c r="L1079">
        <v>14</v>
      </c>
      <c r="M1079">
        <v>12</v>
      </c>
      <c r="N1079">
        <v>168</v>
      </c>
      <c r="O1079">
        <v>9211</v>
      </c>
      <c r="P1079" t="s">
        <v>235</v>
      </c>
      <c r="Q1079" s="1">
        <v>45786.607562581019</v>
      </c>
      <c r="R1079">
        <v>40.634</v>
      </c>
      <c r="S1079">
        <v>12.25</v>
      </c>
      <c r="T1079">
        <v>3.3170000000000002</v>
      </c>
      <c r="U1079">
        <v>3507</v>
      </c>
      <c r="V1079">
        <v>64</v>
      </c>
      <c r="W1079">
        <v>482</v>
      </c>
      <c r="X1079">
        <v>1064</v>
      </c>
      <c r="Y1079">
        <v>0</v>
      </c>
      <c r="Z1079">
        <v>4</v>
      </c>
      <c r="AA1079">
        <v>0</v>
      </c>
      <c r="AB1079">
        <v>0</v>
      </c>
      <c r="AC1079">
        <v>96</v>
      </c>
      <c r="AD1079">
        <v>41.71</v>
      </c>
      <c r="AE1079">
        <v>49.402979000000002</v>
      </c>
      <c r="AF1079">
        <v>95.9</v>
      </c>
      <c r="AG1079">
        <v>1.1000000000000001</v>
      </c>
      <c r="AH1079">
        <v>1</v>
      </c>
      <c r="AI1079">
        <v>1.9</v>
      </c>
      <c r="AJ1079">
        <v>0.2</v>
      </c>
      <c r="AK1079">
        <v>0</v>
      </c>
      <c r="AL1079">
        <v>0</v>
      </c>
      <c r="AM1079">
        <v>2.91</v>
      </c>
      <c r="AN1079">
        <v>43.929000000000002</v>
      </c>
      <c r="AO1079">
        <v>1.825</v>
      </c>
      <c r="AP1079">
        <v>13.744</v>
      </c>
      <c r="AQ1079">
        <v>0.246</v>
      </c>
      <c r="AR1079">
        <v>0</v>
      </c>
      <c r="AS1079">
        <v>9.8439999999999994</v>
      </c>
      <c r="AT1079">
        <v>55.942</v>
      </c>
      <c r="AU1079">
        <v>0.64200000000000002</v>
      </c>
      <c r="AV1079">
        <v>0.58299999999999996</v>
      </c>
      <c r="AW1079">
        <v>1.1080000000000001</v>
      </c>
      <c r="AX1079">
        <v>0.11700000000000001</v>
      </c>
      <c r="AY1079">
        <v>0</v>
      </c>
      <c r="AZ1079">
        <v>0</v>
      </c>
      <c r="BA1079">
        <v>401</v>
      </c>
      <c r="BB1079">
        <v>0</v>
      </c>
      <c r="BC1079" t="s">
        <v>67</v>
      </c>
      <c r="BD1079">
        <v>0</v>
      </c>
      <c r="BE1079" t="s">
        <v>68</v>
      </c>
      <c r="BF1079" t="s">
        <v>69</v>
      </c>
      <c r="BG1079">
        <v>1.1399999999999999</v>
      </c>
      <c r="BH1079">
        <v>0</v>
      </c>
      <c r="BI1079" s="1">
        <v>45824.389976354163</v>
      </c>
      <c r="BJ1079">
        <v>3.7</v>
      </c>
      <c r="BK1079">
        <v>0.89649999999999996</v>
      </c>
      <c r="BL1079" s="36">
        <f>HLOOKUP($A1079,차량별코스!$E$1:$AZ$20,_xlfn.XLOOKUP(탕데이터!$I1079,차량별코스!$D$2:$D$20,차량별코스!$A$2:$A$20),0)</f>
        <v>6</v>
      </c>
      <c r="BM1079">
        <f t="shared" si="237"/>
        <v>1313.7369999999999</v>
      </c>
      <c r="BN1079">
        <f t="shared" si="238"/>
        <v>348.60199999999998</v>
      </c>
      <c r="BO1079">
        <f>IF(COUNTIFS($BL$2:$BL1079,$BL1079,$O$2:$O1079,$O1079,$G$2:$G1079,$G1079)=1,_xlfn.MAXIFS($BO$2:$BO1078,$O$2:$O1078,$O1079,$G$2:$G1078,$G1079)+1,_xlfn.MAXIFS($BO$2:$BO1078,$O$2:$O1078,$O1079,$G$2:$G1078,$G1079))</f>
        <v>2</v>
      </c>
      <c r="BP1079">
        <f t="shared" si="239"/>
        <v>2817.2130000000002</v>
      </c>
      <c r="BQ1079">
        <f t="shared" si="240"/>
        <v>38.577000000000005</v>
      </c>
      <c r="BR1079">
        <f t="shared" si="241"/>
        <v>35.07</v>
      </c>
      <c r="BS1079">
        <f t="shared" si="242"/>
        <v>66.632999999999996</v>
      </c>
      <c r="BT1079">
        <f t="shared" si="243"/>
        <v>7.0140000000000002</v>
      </c>
      <c r="BU1079">
        <f t="shared" si="244"/>
        <v>0</v>
      </c>
      <c r="BV1079">
        <f t="shared" si="245"/>
        <v>0</v>
      </c>
      <c r="BW1079">
        <f t="shared" si="246"/>
        <v>2964.5070000000005</v>
      </c>
      <c r="BX1079">
        <f t="shared" si="247"/>
        <v>9211</v>
      </c>
      <c r="BY1079" t="str">
        <f t="shared" si="248"/>
        <v>직행2</v>
      </c>
      <c r="BZ1079">
        <f t="shared" si="249"/>
        <v>6</v>
      </c>
    </row>
    <row r="1080" spans="1:78" x14ac:dyDescent="0.3">
      <c r="A1080" s="32">
        <f t="shared" si="250"/>
        <v>45819</v>
      </c>
      <c r="B1080" s="1">
        <v>45819.766689814816</v>
      </c>
      <c r="C1080" t="s">
        <v>60</v>
      </c>
      <c r="D1080" t="s">
        <v>60</v>
      </c>
      <c r="E1080" t="s">
        <v>60</v>
      </c>
      <c r="F1080" t="s">
        <v>61</v>
      </c>
      <c r="G1080" t="s">
        <v>84</v>
      </c>
      <c r="H1080" t="s">
        <v>85</v>
      </c>
      <c r="I1080" t="s">
        <v>88</v>
      </c>
      <c r="J1080" t="s">
        <v>65</v>
      </c>
      <c r="K1080" t="s">
        <v>66</v>
      </c>
      <c r="L1080">
        <v>14</v>
      </c>
      <c r="M1080">
        <v>12</v>
      </c>
      <c r="N1080">
        <v>168</v>
      </c>
      <c r="O1080">
        <v>9211</v>
      </c>
      <c r="P1080" t="s">
        <v>235</v>
      </c>
      <c r="Q1080" s="1">
        <v>45786.607562581019</v>
      </c>
      <c r="R1080">
        <v>19.821000000000002</v>
      </c>
      <c r="S1080">
        <v>5.6449999999999996</v>
      </c>
      <c r="T1080">
        <v>3.5110000000000001</v>
      </c>
      <c r="U1080">
        <v>1693</v>
      </c>
      <c r="V1080">
        <v>49</v>
      </c>
      <c r="W1080">
        <v>131</v>
      </c>
      <c r="X1080">
        <v>424</v>
      </c>
      <c r="Y1080">
        <v>0</v>
      </c>
      <c r="Z1080">
        <v>1</v>
      </c>
      <c r="AA1080">
        <v>0</v>
      </c>
      <c r="AB1080">
        <v>0</v>
      </c>
      <c r="AC1080">
        <v>79</v>
      </c>
      <c r="AD1080">
        <v>42.15</v>
      </c>
      <c r="AE1080">
        <v>47.161639999999998</v>
      </c>
      <c r="AF1080">
        <v>96.3</v>
      </c>
      <c r="AG1080">
        <v>0.9</v>
      </c>
      <c r="AH1080">
        <v>1.2</v>
      </c>
      <c r="AI1080">
        <v>1.6</v>
      </c>
      <c r="AJ1080">
        <v>0</v>
      </c>
      <c r="AK1080">
        <v>0</v>
      </c>
      <c r="AL1080">
        <v>0</v>
      </c>
      <c r="AM1080">
        <v>3.08</v>
      </c>
      <c r="AN1080">
        <v>38.878</v>
      </c>
      <c r="AO1080">
        <v>2.8940000000000001</v>
      </c>
      <c r="AP1080">
        <v>7.7380000000000004</v>
      </c>
      <c r="AQ1080">
        <v>0.20200000000000001</v>
      </c>
      <c r="AR1080">
        <v>0</v>
      </c>
      <c r="AS1080">
        <v>5.0449999999999999</v>
      </c>
      <c r="AT1080">
        <v>25.68</v>
      </c>
      <c r="AU1080">
        <v>0.24</v>
      </c>
      <c r="AV1080">
        <v>0.32</v>
      </c>
      <c r="AW1080">
        <v>0.42699999999999999</v>
      </c>
      <c r="AX1080">
        <v>0</v>
      </c>
      <c r="AY1080">
        <v>0</v>
      </c>
      <c r="AZ1080">
        <v>0</v>
      </c>
      <c r="BA1080">
        <v>192</v>
      </c>
      <c r="BB1080">
        <v>0</v>
      </c>
      <c r="BC1080" t="s">
        <v>67</v>
      </c>
      <c r="BD1080">
        <v>0</v>
      </c>
      <c r="BE1080" t="s">
        <v>68</v>
      </c>
      <c r="BF1080" t="s">
        <v>69</v>
      </c>
      <c r="BG1080">
        <v>1.1399999999999999</v>
      </c>
      <c r="BH1080">
        <v>0</v>
      </c>
      <c r="BI1080" s="1">
        <v>45824.389976354163</v>
      </c>
      <c r="BJ1080">
        <v>3.7</v>
      </c>
      <c r="BK1080">
        <v>0.94899999999999995</v>
      </c>
      <c r="BL1080" s="36">
        <f>HLOOKUP($A1080,차량별코스!$E$1:$AZ$20,_xlfn.XLOOKUP(탕데이터!$I1080,차량별코스!$D$2:$D$20,차량별코스!$A$2:$A$20),0)</f>
        <v>6</v>
      </c>
      <c r="BM1080">
        <f t="shared" si="237"/>
        <v>1313.7369999999999</v>
      </c>
      <c r="BN1080">
        <f t="shared" si="238"/>
        <v>348.60199999999998</v>
      </c>
      <c r="BO1080">
        <f>IF(COUNTIFS($BL$2:$BL1080,$BL1080,$O$2:$O1080,$O1080,$G$2:$G1080,$G1080)=1,_xlfn.MAXIFS($BO$2:$BO1079,$O$2:$O1079,$O1080,$G$2:$G1079,$G1080)+1,_xlfn.MAXIFS($BO$2:$BO1079,$O$2:$O1079,$O1080,$G$2:$G1079,$G1080))</f>
        <v>2</v>
      </c>
      <c r="BP1080">
        <f t="shared" si="239"/>
        <v>1450.3589999999999</v>
      </c>
      <c r="BQ1080">
        <f t="shared" si="240"/>
        <v>15.237000000000002</v>
      </c>
      <c r="BR1080">
        <f t="shared" si="241"/>
        <v>20.315999999999999</v>
      </c>
      <c r="BS1080">
        <f t="shared" si="242"/>
        <v>27.088000000000001</v>
      </c>
      <c r="BT1080">
        <f t="shared" si="243"/>
        <v>0</v>
      </c>
      <c r="BU1080">
        <f t="shared" si="244"/>
        <v>0</v>
      </c>
      <c r="BV1080">
        <f t="shared" si="245"/>
        <v>0</v>
      </c>
      <c r="BW1080">
        <f t="shared" si="246"/>
        <v>1513</v>
      </c>
      <c r="BX1080">
        <f t="shared" si="247"/>
        <v>9211</v>
      </c>
      <c r="BY1080" t="str">
        <f t="shared" si="248"/>
        <v>직행2</v>
      </c>
      <c r="BZ1080">
        <f t="shared" si="249"/>
        <v>6</v>
      </c>
    </row>
    <row r="1081" spans="1:78" x14ac:dyDescent="0.3">
      <c r="A1081" s="32">
        <f t="shared" si="250"/>
        <v>45819</v>
      </c>
      <c r="B1081" s="1">
        <v>45819.790821759256</v>
      </c>
      <c r="C1081" t="s">
        <v>60</v>
      </c>
      <c r="D1081" t="s">
        <v>60</v>
      </c>
      <c r="E1081" t="s">
        <v>60</v>
      </c>
      <c r="F1081" t="s">
        <v>61</v>
      </c>
      <c r="G1081" t="s">
        <v>84</v>
      </c>
      <c r="H1081" t="s">
        <v>85</v>
      </c>
      <c r="I1081" t="s">
        <v>88</v>
      </c>
      <c r="J1081" t="s">
        <v>65</v>
      </c>
      <c r="K1081" t="s">
        <v>66</v>
      </c>
      <c r="L1081">
        <v>14</v>
      </c>
      <c r="M1081">
        <v>12</v>
      </c>
      <c r="N1081">
        <v>168</v>
      </c>
      <c r="O1081">
        <v>9211</v>
      </c>
      <c r="P1081" t="s">
        <v>235</v>
      </c>
      <c r="Q1081" s="1">
        <v>45786.607562581019</v>
      </c>
      <c r="R1081">
        <v>40.203000000000003</v>
      </c>
      <c r="S1081">
        <v>11.23</v>
      </c>
      <c r="T1081">
        <v>3.58</v>
      </c>
      <c r="U1081">
        <v>3843</v>
      </c>
      <c r="V1081">
        <v>56</v>
      </c>
      <c r="W1081">
        <v>551</v>
      </c>
      <c r="X1081">
        <v>346</v>
      </c>
      <c r="Y1081">
        <v>0</v>
      </c>
      <c r="Z1081">
        <v>3</v>
      </c>
      <c r="AA1081">
        <v>0</v>
      </c>
      <c r="AB1081">
        <v>0</v>
      </c>
      <c r="AC1081">
        <v>88</v>
      </c>
      <c r="AD1081">
        <v>37.659999999999997</v>
      </c>
      <c r="AE1081">
        <v>44.725161</v>
      </c>
      <c r="AF1081">
        <v>94.9</v>
      </c>
      <c r="AG1081">
        <v>1.3</v>
      </c>
      <c r="AH1081">
        <v>2</v>
      </c>
      <c r="AI1081">
        <v>1.6</v>
      </c>
      <c r="AJ1081">
        <v>0.2</v>
      </c>
      <c r="AK1081">
        <v>0</v>
      </c>
      <c r="AL1081">
        <v>0</v>
      </c>
      <c r="AM1081">
        <v>3.14</v>
      </c>
      <c r="AN1081">
        <v>35.753</v>
      </c>
      <c r="AO1081">
        <v>1.4570000000000001</v>
      </c>
      <c r="AP1081">
        <v>14.337999999999999</v>
      </c>
      <c r="AQ1081">
        <v>7.4999999999999997E-2</v>
      </c>
      <c r="AR1081">
        <v>0</v>
      </c>
      <c r="AS1081">
        <v>7.4619999999999997</v>
      </c>
      <c r="AT1081">
        <v>60.103000000000002</v>
      </c>
      <c r="AU1081">
        <v>0.82299999999999995</v>
      </c>
      <c r="AV1081">
        <v>1.2669999999999999</v>
      </c>
      <c r="AW1081">
        <v>1.0129999999999999</v>
      </c>
      <c r="AX1081">
        <v>0.127</v>
      </c>
      <c r="AY1081">
        <v>0</v>
      </c>
      <c r="AZ1081">
        <v>0</v>
      </c>
      <c r="BA1081">
        <v>383</v>
      </c>
      <c r="BB1081">
        <v>0</v>
      </c>
      <c r="BC1081" t="s">
        <v>67</v>
      </c>
      <c r="BD1081">
        <v>0</v>
      </c>
      <c r="BE1081" t="s">
        <v>68</v>
      </c>
      <c r="BF1081" t="s">
        <v>69</v>
      </c>
      <c r="BG1081">
        <v>1.1399999999999999</v>
      </c>
      <c r="BH1081">
        <v>0</v>
      </c>
      <c r="BI1081" s="1">
        <v>45824.389976354163</v>
      </c>
      <c r="BJ1081">
        <v>3.7</v>
      </c>
      <c r="BK1081">
        <v>0.96760000000000002</v>
      </c>
      <c r="BL1081" s="36">
        <f>HLOOKUP($A1081,차량별코스!$E$1:$AZ$20,_xlfn.XLOOKUP(탕데이터!$I1081,차량별코스!$D$2:$D$20,차량별코스!$A$2:$A$20),0)</f>
        <v>6</v>
      </c>
      <c r="BM1081">
        <f t="shared" si="237"/>
        <v>1313.7369999999999</v>
      </c>
      <c r="BN1081">
        <f t="shared" si="238"/>
        <v>348.60199999999998</v>
      </c>
      <c r="BO1081">
        <f>IF(COUNTIFS($BL$2:$BL1081,$BL1081,$O$2:$O1081,$O1081,$G$2:$G1081,$G1081)=1,_xlfn.MAXIFS($BO$2:$BO1080,$O$2:$O1080,$O1081,$G$2:$G1080,$G1081)+1,_xlfn.MAXIFS($BO$2:$BO1080,$O$2:$O1080,$O1081,$G$2:$G1080,$G1081))</f>
        <v>2</v>
      </c>
      <c r="BP1081">
        <f t="shared" si="239"/>
        <v>3040.0070000000001</v>
      </c>
      <c r="BQ1081">
        <f t="shared" si="240"/>
        <v>49.959000000000003</v>
      </c>
      <c r="BR1081">
        <f t="shared" si="241"/>
        <v>76.86</v>
      </c>
      <c r="BS1081">
        <f t="shared" si="242"/>
        <v>61.488</v>
      </c>
      <c r="BT1081">
        <f t="shared" si="243"/>
        <v>7.6859999999999999</v>
      </c>
      <c r="BU1081">
        <f t="shared" si="244"/>
        <v>0</v>
      </c>
      <c r="BV1081">
        <f t="shared" si="245"/>
        <v>0</v>
      </c>
      <c r="BW1081">
        <f t="shared" si="246"/>
        <v>3236</v>
      </c>
      <c r="BX1081">
        <f t="shared" si="247"/>
        <v>9211</v>
      </c>
      <c r="BY1081" t="str">
        <f t="shared" si="248"/>
        <v>직행2</v>
      </c>
      <c r="BZ1081">
        <f t="shared" si="249"/>
        <v>6</v>
      </c>
    </row>
    <row r="1082" spans="1:78" x14ac:dyDescent="0.3">
      <c r="A1082" s="32">
        <f t="shared" si="250"/>
        <v>45819</v>
      </c>
      <c r="B1082" s="1">
        <v>45819.880983796298</v>
      </c>
      <c r="C1082" t="s">
        <v>60</v>
      </c>
      <c r="D1082" t="s">
        <v>60</v>
      </c>
      <c r="E1082" t="s">
        <v>60</v>
      </c>
      <c r="F1082" t="s">
        <v>61</v>
      </c>
      <c r="G1082" t="s">
        <v>84</v>
      </c>
      <c r="H1082" t="s">
        <v>85</v>
      </c>
      <c r="I1082" t="s">
        <v>88</v>
      </c>
      <c r="J1082" t="s">
        <v>65</v>
      </c>
      <c r="K1082" t="s">
        <v>66</v>
      </c>
      <c r="L1082">
        <v>14</v>
      </c>
      <c r="M1082">
        <v>12</v>
      </c>
      <c r="N1082">
        <v>168</v>
      </c>
      <c r="O1082">
        <v>9211</v>
      </c>
      <c r="P1082" t="s">
        <v>235</v>
      </c>
      <c r="Q1082" s="1">
        <v>45786.607562581019</v>
      </c>
      <c r="R1082">
        <v>16.204999999999998</v>
      </c>
      <c r="S1082">
        <v>5.1509999999999998</v>
      </c>
      <c r="T1082">
        <v>3.1459999999999999</v>
      </c>
      <c r="U1082">
        <v>1924</v>
      </c>
      <c r="V1082">
        <v>80</v>
      </c>
      <c r="W1082">
        <v>517</v>
      </c>
      <c r="X1082">
        <v>289</v>
      </c>
      <c r="Y1082">
        <v>0</v>
      </c>
      <c r="Z1082">
        <v>0</v>
      </c>
      <c r="AA1082">
        <v>0</v>
      </c>
      <c r="AB1082">
        <v>0</v>
      </c>
      <c r="AC1082">
        <v>78</v>
      </c>
      <c r="AD1082">
        <v>30.32</v>
      </c>
      <c r="AE1082">
        <v>43.962333999999998</v>
      </c>
      <c r="AF1082">
        <v>92.9</v>
      </c>
      <c r="AG1082">
        <v>2.1</v>
      </c>
      <c r="AH1082">
        <v>2.8</v>
      </c>
      <c r="AI1082">
        <v>2.2000000000000002</v>
      </c>
      <c r="AJ1082">
        <v>0</v>
      </c>
      <c r="AK1082">
        <v>0</v>
      </c>
      <c r="AL1082">
        <v>0</v>
      </c>
      <c r="AM1082">
        <v>2.76</v>
      </c>
      <c r="AN1082">
        <v>40.845999999999997</v>
      </c>
      <c r="AO1082">
        <v>4.1580000000000004</v>
      </c>
      <c r="AP1082">
        <v>26.870999999999999</v>
      </c>
      <c r="AQ1082">
        <v>0.123</v>
      </c>
      <c r="AR1082">
        <v>0</v>
      </c>
      <c r="AS1082">
        <v>0</v>
      </c>
      <c r="AT1082">
        <v>29.417999999999999</v>
      </c>
      <c r="AU1082">
        <v>0.66500000000000004</v>
      </c>
      <c r="AV1082">
        <v>0.88700000000000001</v>
      </c>
      <c r="AW1082">
        <v>0.69699999999999995</v>
      </c>
      <c r="AX1082">
        <v>0</v>
      </c>
      <c r="AY1082">
        <v>0</v>
      </c>
      <c r="AZ1082">
        <v>0</v>
      </c>
      <c r="BA1082">
        <v>154</v>
      </c>
      <c r="BB1082">
        <v>0</v>
      </c>
      <c r="BC1082" t="s">
        <v>67</v>
      </c>
      <c r="BD1082">
        <v>0</v>
      </c>
      <c r="BE1082" t="s">
        <v>68</v>
      </c>
      <c r="BF1082" t="s">
        <v>69</v>
      </c>
      <c r="BG1082">
        <v>1.1399999999999999</v>
      </c>
      <c r="BH1082">
        <v>0</v>
      </c>
      <c r="BI1082" s="1">
        <v>45824.389976354163</v>
      </c>
      <c r="BJ1082">
        <v>3.7</v>
      </c>
      <c r="BK1082">
        <v>0.85029999999999994</v>
      </c>
      <c r="BL1082" s="36">
        <f>HLOOKUP($A1082,차량별코스!$E$1:$AZ$20,_xlfn.XLOOKUP(탕데이터!$I1082,차량별코스!$D$2:$D$20,차량별코스!$A$2:$A$20),0)</f>
        <v>6</v>
      </c>
      <c r="BM1082">
        <f t="shared" si="237"/>
        <v>1313.7369999999999</v>
      </c>
      <c r="BN1082">
        <f t="shared" si="238"/>
        <v>348.60199999999998</v>
      </c>
      <c r="BO1082">
        <f>IF(COUNTIFS($BL$2:$BL1082,$BL1082,$O$2:$O1082,$O1082,$G$2:$G1082,$G1082)=1,_xlfn.MAXIFS($BO$2:$BO1081,$O$2:$O1081,$O1082,$G$2:$G1081,$G1082)+1,_xlfn.MAXIFS($BO$2:$BO1081,$O$2:$O1081,$O1082,$G$2:$G1081,$G1082))</f>
        <v>2</v>
      </c>
      <c r="BP1082">
        <f t="shared" si="239"/>
        <v>1190.3960000000002</v>
      </c>
      <c r="BQ1082">
        <f t="shared" si="240"/>
        <v>40.404000000000003</v>
      </c>
      <c r="BR1082">
        <f t="shared" si="241"/>
        <v>53.871999999999993</v>
      </c>
      <c r="BS1082">
        <f t="shared" si="242"/>
        <v>42.328000000000003</v>
      </c>
      <c r="BT1082">
        <f t="shared" si="243"/>
        <v>0</v>
      </c>
      <c r="BU1082">
        <f t="shared" si="244"/>
        <v>0</v>
      </c>
      <c r="BV1082">
        <f t="shared" si="245"/>
        <v>0</v>
      </c>
      <c r="BW1082">
        <f t="shared" si="246"/>
        <v>1327.0000000000002</v>
      </c>
      <c r="BX1082">
        <f t="shared" si="247"/>
        <v>9211</v>
      </c>
      <c r="BY1082" t="str">
        <f t="shared" si="248"/>
        <v>직행2</v>
      </c>
      <c r="BZ1082">
        <f t="shared" si="249"/>
        <v>6</v>
      </c>
    </row>
    <row r="1083" spans="1:78" x14ac:dyDescent="0.3">
      <c r="A1083" s="32">
        <f t="shared" si="250"/>
        <v>45819</v>
      </c>
      <c r="B1083" s="1">
        <v>45819.905486111114</v>
      </c>
      <c r="C1083" t="s">
        <v>60</v>
      </c>
      <c r="D1083" t="s">
        <v>60</v>
      </c>
      <c r="E1083" t="s">
        <v>60</v>
      </c>
      <c r="F1083" t="s">
        <v>61</v>
      </c>
      <c r="G1083" t="s">
        <v>84</v>
      </c>
      <c r="H1083" t="s">
        <v>85</v>
      </c>
      <c r="I1083" t="s">
        <v>88</v>
      </c>
      <c r="J1083" t="s">
        <v>65</v>
      </c>
      <c r="K1083" t="s">
        <v>66</v>
      </c>
      <c r="L1083">
        <v>14</v>
      </c>
      <c r="M1083">
        <v>12</v>
      </c>
      <c r="N1083">
        <v>168</v>
      </c>
      <c r="O1083">
        <v>9211</v>
      </c>
      <c r="P1083" t="s">
        <v>235</v>
      </c>
      <c r="Q1083" s="1">
        <v>45786.607562581019</v>
      </c>
      <c r="R1083">
        <v>50.991999999999997</v>
      </c>
      <c r="S1083">
        <v>13.936</v>
      </c>
      <c r="T1083">
        <v>3.6589999999999998</v>
      </c>
      <c r="U1083">
        <v>4190</v>
      </c>
      <c r="V1083">
        <v>54</v>
      </c>
      <c r="W1083">
        <v>522</v>
      </c>
      <c r="X1083">
        <v>502</v>
      </c>
      <c r="Y1083">
        <v>2</v>
      </c>
      <c r="Z1083">
        <v>12</v>
      </c>
      <c r="AA1083">
        <v>0</v>
      </c>
      <c r="AB1083">
        <v>0</v>
      </c>
      <c r="AC1083">
        <v>91</v>
      </c>
      <c r="AD1083">
        <v>43.81</v>
      </c>
      <c r="AE1083">
        <v>50.794510000000002</v>
      </c>
      <c r="AF1083">
        <v>60.7</v>
      </c>
      <c r="AG1083">
        <v>7.5</v>
      </c>
      <c r="AH1083">
        <v>13.1</v>
      </c>
      <c r="AI1083">
        <v>16.5</v>
      </c>
      <c r="AJ1083">
        <v>2.2000000000000002</v>
      </c>
      <c r="AK1083">
        <v>0</v>
      </c>
      <c r="AL1083">
        <v>0</v>
      </c>
      <c r="AM1083">
        <v>3.21</v>
      </c>
      <c r="AN1083">
        <v>40.534999999999997</v>
      </c>
      <c r="AO1083">
        <v>1.2889999999999999</v>
      </c>
      <c r="AP1083">
        <v>12.458</v>
      </c>
      <c r="AQ1083">
        <v>9.8000000000000004E-2</v>
      </c>
      <c r="AR1083">
        <v>3.9220000000000002</v>
      </c>
      <c r="AS1083">
        <v>23.533000000000001</v>
      </c>
      <c r="AT1083">
        <v>41.478000000000002</v>
      </c>
      <c r="AU1083">
        <v>5.125</v>
      </c>
      <c r="AV1083">
        <v>8.952</v>
      </c>
      <c r="AW1083">
        <v>11.275</v>
      </c>
      <c r="AX1083">
        <v>1.5029999999999999</v>
      </c>
      <c r="AY1083">
        <v>0</v>
      </c>
      <c r="AZ1083">
        <v>0</v>
      </c>
      <c r="BA1083">
        <v>510</v>
      </c>
      <c r="BB1083">
        <v>0</v>
      </c>
      <c r="BC1083" t="s">
        <v>67</v>
      </c>
      <c r="BD1083">
        <v>0</v>
      </c>
      <c r="BE1083" t="s">
        <v>68</v>
      </c>
      <c r="BF1083" t="s">
        <v>69</v>
      </c>
      <c r="BG1083">
        <v>1.1399999999999999</v>
      </c>
      <c r="BH1083">
        <v>0</v>
      </c>
      <c r="BI1083" s="1">
        <v>45824.389976354163</v>
      </c>
      <c r="BJ1083">
        <v>3.7</v>
      </c>
      <c r="BK1083">
        <v>0.9889</v>
      </c>
      <c r="BL1083" s="36">
        <f>HLOOKUP($A1083,차량별코스!$E$1:$AZ$20,_xlfn.XLOOKUP(탕데이터!$I1083,차량별코스!$D$2:$D$20,차량별코스!$A$2:$A$20),0)</f>
        <v>6</v>
      </c>
      <c r="BM1083">
        <f t="shared" si="237"/>
        <v>1313.7369999999999</v>
      </c>
      <c r="BN1083">
        <f t="shared" si="238"/>
        <v>348.60199999999998</v>
      </c>
      <c r="BO1083">
        <f>IF(COUNTIFS($BL$2:$BL1083,$BL1083,$O$2:$O1083,$O1083,$G$2:$G1083,$G1083)=1,_xlfn.MAXIFS($BO$2:$BO1082,$O$2:$O1082,$O1083,$G$2:$G1082,$G1083)+1,_xlfn.MAXIFS($BO$2:$BO1082,$O$2:$O1082,$O1083,$G$2:$G1082,$G1083))</f>
        <v>2</v>
      </c>
      <c r="BP1083">
        <f t="shared" si="239"/>
        <v>1967.33</v>
      </c>
      <c r="BQ1083">
        <f t="shared" si="240"/>
        <v>314.25</v>
      </c>
      <c r="BR1083">
        <f t="shared" si="241"/>
        <v>548.89</v>
      </c>
      <c r="BS1083">
        <f t="shared" si="242"/>
        <v>691.35</v>
      </c>
      <c r="BT1083">
        <f t="shared" si="243"/>
        <v>92.18</v>
      </c>
      <c r="BU1083">
        <f t="shared" si="244"/>
        <v>0</v>
      </c>
      <c r="BV1083">
        <f t="shared" si="245"/>
        <v>0</v>
      </c>
      <c r="BW1083">
        <f t="shared" si="246"/>
        <v>3613.9999999999995</v>
      </c>
      <c r="BX1083">
        <f t="shared" si="247"/>
        <v>9211</v>
      </c>
      <c r="BY1083" t="str">
        <f t="shared" si="248"/>
        <v>직행2</v>
      </c>
      <c r="BZ1083">
        <f t="shared" si="249"/>
        <v>6</v>
      </c>
    </row>
    <row r="1084" spans="1:78" x14ac:dyDescent="0.3">
      <c r="A1084" s="32">
        <f t="shared" si="250"/>
        <v>45820</v>
      </c>
      <c r="B1084" s="1">
        <v>45820.317442129628</v>
      </c>
      <c r="C1084" t="s">
        <v>60</v>
      </c>
      <c r="D1084" t="s">
        <v>60</v>
      </c>
      <c r="E1084" t="s">
        <v>60</v>
      </c>
      <c r="F1084" t="s">
        <v>61</v>
      </c>
      <c r="G1084" t="s">
        <v>84</v>
      </c>
      <c r="H1084" t="s">
        <v>85</v>
      </c>
      <c r="I1084" t="s">
        <v>88</v>
      </c>
      <c r="J1084" t="s">
        <v>65</v>
      </c>
      <c r="K1084" t="s">
        <v>66</v>
      </c>
      <c r="L1084">
        <v>14</v>
      </c>
      <c r="M1084">
        <v>12</v>
      </c>
      <c r="N1084">
        <v>168</v>
      </c>
      <c r="O1084">
        <v>9211</v>
      </c>
      <c r="P1084" t="s">
        <v>235</v>
      </c>
      <c r="Q1084" s="1">
        <v>45786.607562581019</v>
      </c>
      <c r="R1084">
        <v>60.122</v>
      </c>
      <c r="S1084">
        <v>19.038</v>
      </c>
      <c r="T1084">
        <v>3.1579999999999999</v>
      </c>
      <c r="U1084">
        <v>5727</v>
      </c>
      <c r="V1084">
        <v>169</v>
      </c>
      <c r="W1084">
        <v>1114</v>
      </c>
      <c r="X1084">
        <v>733</v>
      </c>
      <c r="Y1084">
        <v>0</v>
      </c>
      <c r="Z1084">
        <v>1</v>
      </c>
      <c r="AA1084">
        <v>0</v>
      </c>
      <c r="AB1084">
        <v>0</v>
      </c>
      <c r="AC1084">
        <v>99</v>
      </c>
      <c r="AD1084">
        <v>37.79</v>
      </c>
      <c r="AE1084">
        <v>48.703668</v>
      </c>
      <c r="AF1084">
        <v>67.099999999999994</v>
      </c>
      <c r="AG1084">
        <v>8.5</v>
      </c>
      <c r="AH1084">
        <v>9.1999999999999993</v>
      </c>
      <c r="AI1084">
        <v>10.8</v>
      </c>
      <c r="AJ1084">
        <v>4.4000000000000004</v>
      </c>
      <c r="AK1084">
        <v>0</v>
      </c>
      <c r="AL1084">
        <v>0</v>
      </c>
      <c r="AM1084">
        <v>2.77</v>
      </c>
      <c r="AN1084">
        <v>45.837000000000003</v>
      </c>
      <c r="AO1084">
        <v>2.9510000000000001</v>
      </c>
      <c r="AP1084">
        <v>19.452000000000002</v>
      </c>
      <c r="AQ1084">
        <v>0.11600000000000001</v>
      </c>
      <c r="AR1084">
        <v>0</v>
      </c>
      <c r="AS1084">
        <v>1.663</v>
      </c>
      <c r="AT1084">
        <v>63.744999999999997</v>
      </c>
      <c r="AU1084">
        <v>8.0749999999999993</v>
      </c>
      <c r="AV1084">
        <v>8.74</v>
      </c>
      <c r="AW1084">
        <v>10.26</v>
      </c>
      <c r="AX1084">
        <v>4.18</v>
      </c>
      <c r="AY1084">
        <v>0</v>
      </c>
      <c r="AZ1084">
        <v>0</v>
      </c>
      <c r="BA1084">
        <v>594</v>
      </c>
      <c r="BB1084">
        <v>0</v>
      </c>
      <c r="BC1084" t="s">
        <v>67</v>
      </c>
      <c r="BD1084">
        <v>0</v>
      </c>
      <c r="BE1084" t="s">
        <v>68</v>
      </c>
      <c r="BF1084" t="s">
        <v>69</v>
      </c>
      <c r="BG1084">
        <v>1.1399999999999999</v>
      </c>
      <c r="BH1084">
        <v>0</v>
      </c>
      <c r="BI1084" s="1">
        <v>45824.389976354163</v>
      </c>
      <c r="BJ1084">
        <v>3.7</v>
      </c>
      <c r="BK1084">
        <v>0.85350000000000004</v>
      </c>
      <c r="BL1084" s="36">
        <f>HLOOKUP($A1084,차량별코스!$E$1:$AZ$20,_xlfn.XLOOKUP(탕데이터!$I1084,차량별코스!$D$2:$D$20,차량별코스!$A$2:$A$20),0)</f>
        <v>7</v>
      </c>
      <c r="BM1084">
        <f t="shared" si="237"/>
        <v>1313.7369999999999</v>
      </c>
      <c r="BN1084">
        <f t="shared" si="238"/>
        <v>338.48699999999997</v>
      </c>
      <c r="BO1084">
        <f>IF(COUNTIFS($BL$2:$BL1084,$BL1084,$O$2:$O1084,$O1084,$G$2:$G1084,$G1084)=1,_xlfn.MAXIFS($BO$2:$BO1083,$O$2:$O1083,$O1084,$G$2:$G1083,$G1084)+1,_xlfn.MAXIFS($BO$2:$BO1083,$O$2:$O1083,$O1084,$G$2:$G1083,$G1084))</f>
        <v>3</v>
      </c>
      <c r="BP1084">
        <f t="shared" si="239"/>
        <v>2559.8169999999996</v>
      </c>
      <c r="BQ1084">
        <f t="shared" si="240"/>
        <v>486.79500000000002</v>
      </c>
      <c r="BR1084">
        <f t="shared" si="241"/>
        <v>526.88400000000001</v>
      </c>
      <c r="BS1084">
        <f t="shared" si="242"/>
        <v>618.51600000000008</v>
      </c>
      <c r="BT1084">
        <f t="shared" si="243"/>
        <v>251.98800000000003</v>
      </c>
      <c r="BU1084">
        <f t="shared" si="244"/>
        <v>0</v>
      </c>
      <c r="BV1084">
        <f t="shared" si="245"/>
        <v>0</v>
      </c>
      <c r="BW1084">
        <f t="shared" si="246"/>
        <v>4444</v>
      </c>
      <c r="BX1084">
        <f t="shared" si="247"/>
        <v>9211</v>
      </c>
      <c r="BY1084" t="str">
        <f t="shared" si="248"/>
        <v>직행2</v>
      </c>
      <c r="BZ1084">
        <f t="shared" si="249"/>
        <v>7</v>
      </c>
    </row>
    <row r="1085" spans="1:78" x14ac:dyDescent="0.3">
      <c r="A1085" s="32">
        <f t="shared" si="250"/>
        <v>45820</v>
      </c>
      <c r="B1085" s="1">
        <v>45820.43372685185</v>
      </c>
      <c r="C1085" t="s">
        <v>60</v>
      </c>
      <c r="D1085" t="s">
        <v>60</v>
      </c>
      <c r="E1085" t="s">
        <v>60</v>
      </c>
      <c r="F1085" t="s">
        <v>61</v>
      </c>
      <c r="G1085" t="s">
        <v>84</v>
      </c>
      <c r="H1085" t="s">
        <v>85</v>
      </c>
      <c r="I1085" t="s">
        <v>88</v>
      </c>
      <c r="J1085" t="s">
        <v>65</v>
      </c>
      <c r="K1085" t="s">
        <v>66</v>
      </c>
      <c r="L1085">
        <v>14</v>
      </c>
      <c r="M1085">
        <v>12</v>
      </c>
      <c r="N1085">
        <v>168</v>
      </c>
      <c r="O1085">
        <v>9211</v>
      </c>
      <c r="P1085" t="s">
        <v>235</v>
      </c>
      <c r="Q1085" s="1">
        <v>45786.607562581019</v>
      </c>
      <c r="R1085">
        <v>16.210999999999999</v>
      </c>
      <c r="S1085">
        <v>5.827</v>
      </c>
      <c r="T1085">
        <v>2.782</v>
      </c>
      <c r="U1085">
        <v>2178</v>
      </c>
      <c r="V1085">
        <v>4</v>
      </c>
      <c r="W1085">
        <v>781</v>
      </c>
      <c r="X1085">
        <v>232</v>
      </c>
      <c r="Y1085">
        <v>0</v>
      </c>
      <c r="Z1085">
        <v>6</v>
      </c>
      <c r="AA1085">
        <v>0</v>
      </c>
      <c r="AB1085">
        <v>0</v>
      </c>
      <c r="AC1085">
        <v>85</v>
      </c>
      <c r="AD1085">
        <v>26.8</v>
      </c>
      <c r="AE1085">
        <v>41.894841999999997</v>
      </c>
      <c r="AF1085">
        <v>90.6</v>
      </c>
      <c r="AG1085">
        <v>3.1</v>
      </c>
      <c r="AH1085">
        <v>3.5</v>
      </c>
      <c r="AI1085">
        <v>2.6</v>
      </c>
      <c r="AJ1085">
        <v>0.2</v>
      </c>
      <c r="AK1085">
        <v>0</v>
      </c>
      <c r="AL1085">
        <v>0</v>
      </c>
      <c r="AM1085">
        <v>2.44</v>
      </c>
      <c r="AN1085">
        <v>44.595999999999997</v>
      </c>
      <c r="AO1085">
        <v>0.184</v>
      </c>
      <c r="AP1085">
        <v>35.859000000000002</v>
      </c>
      <c r="AQ1085">
        <v>0.123</v>
      </c>
      <c r="AR1085">
        <v>0</v>
      </c>
      <c r="AS1085">
        <v>37.012</v>
      </c>
      <c r="AT1085">
        <v>31.71</v>
      </c>
      <c r="AU1085">
        <v>1.085</v>
      </c>
      <c r="AV1085">
        <v>1.2250000000000001</v>
      </c>
      <c r="AW1085">
        <v>0.91</v>
      </c>
      <c r="AX1085">
        <v>7.0000000000000007E-2</v>
      </c>
      <c r="AY1085">
        <v>0</v>
      </c>
      <c r="AZ1085">
        <v>0</v>
      </c>
      <c r="BA1085">
        <v>155</v>
      </c>
      <c r="BB1085">
        <v>0</v>
      </c>
      <c r="BC1085" t="s">
        <v>67</v>
      </c>
      <c r="BD1085">
        <v>0</v>
      </c>
      <c r="BE1085" t="s">
        <v>68</v>
      </c>
      <c r="BF1085" t="s">
        <v>69</v>
      </c>
      <c r="BG1085">
        <v>1.1399999999999999</v>
      </c>
      <c r="BH1085">
        <v>0</v>
      </c>
      <c r="BI1085" s="1">
        <v>45824.389976354163</v>
      </c>
      <c r="BJ1085">
        <v>3.7</v>
      </c>
      <c r="BK1085">
        <v>0.75190000000000001</v>
      </c>
      <c r="BL1085" s="36">
        <f>HLOOKUP($A1085,차량별코스!$E$1:$AZ$20,_xlfn.XLOOKUP(탕데이터!$I1085,차량별코스!$D$2:$D$20,차량별코스!$A$2:$A$20),0)</f>
        <v>7</v>
      </c>
      <c r="BM1085">
        <f t="shared" si="237"/>
        <v>1313.7369999999999</v>
      </c>
      <c r="BN1085">
        <f t="shared" si="238"/>
        <v>338.48699999999997</v>
      </c>
      <c r="BO1085">
        <f>IF(COUNTIFS($BL$2:$BL1085,$BL1085,$O$2:$O1085,$O1085,$G$2:$G1085,$G1085)=1,_xlfn.MAXIFS($BO$2:$BO1084,$O$2:$O1084,$O1085,$G$2:$G1084,$G1085)+1,_xlfn.MAXIFS($BO$2:$BO1084,$O$2:$O1084,$O1085,$G$2:$G1084,$G1085))</f>
        <v>3</v>
      </c>
      <c r="BP1085">
        <f t="shared" si="239"/>
        <v>1188.2679999999998</v>
      </c>
      <c r="BQ1085">
        <f t="shared" si="240"/>
        <v>67.518000000000001</v>
      </c>
      <c r="BR1085">
        <f t="shared" si="241"/>
        <v>76.23</v>
      </c>
      <c r="BS1085">
        <f t="shared" si="242"/>
        <v>56.628000000000007</v>
      </c>
      <c r="BT1085">
        <f t="shared" si="243"/>
        <v>4.3559999999999999</v>
      </c>
      <c r="BU1085">
        <f t="shared" si="244"/>
        <v>0</v>
      </c>
      <c r="BV1085">
        <f t="shared" si="245"/>
        <v>0</v>
      </c>
      <c r="BW1085">
        <f t="shared" si="246"/>
        <v>1392.9999999999998</v>
      </c>
      <c r="BX1085">
        <f t="shared" si="247"/>
        <v>9211</v>
      </c>
      <c r="BY1085" t="str">
        <f t="shared" si="248"/>
        <v>직행2</v>
      </c>
      <c r="BZ1085">
        <f t="shared" si="249"/>
        <v>7</v>
      </c>
    </row>
    <row r="1086" spans="1:78" x14ac:dyDescent="0.3">
      <c r="A1086" s="32">
        <f t="shared" si="250"/>
        <v>45820</v>
      </c>
      <c r="B1086" s="1">
        <v>45820.461423611108</v>
      </c>
      <c r="C1086" t="s">
        <v>60</v>
      </c>
      <c r="D1086" t="s">
        <v>60</v>
      </c>
      <c r="E1086" t="s">
        <v>60</v>
      </c>
      <c r="F1086" t="s">
        <v>61</v>
      </c>
      <c r="G1086" t="s">
        <v>84</v>
      </c>
      <c r="H1086" t="s">
        <v>85</v>
      </c>
      <c r="I1086" t="s">
        <v>88</v>
      </c>
      <c r="J1086" t="s">
        <v>65</v>
      </c>
      <c r="K1086" t="s">
        <v>66</v>
      </c>
      <c r="L1086">
        <v>14</v>
      </c>
      <c r="M1086">
        <v>12</v>
      </c>
      <c r="N1086">
        <v>168</v>
      </c>
      <c r="O1086">
        <v>9211</v>
      </c>
      <c r="P1086" t="s">
        <v>235</v>
      </c>
      <c r="Q1086" s="1">
        <v>45786.607562581019</v>
      </c>
      <c r="R1086">
        <v>89.763999999999996</v>
      </c>
      <c r="S1086">
        <v>25.478999999999999</v>
      </c>
      <c r="T1086">
        <v>3.5230000000000001</v>
      </c>
      <c r="U1086">
        <v>6963</v>
      </c>
      <c r="V1086">
        <v>46</v>
      </c>
      <c r="W1086">
        <v>708</v>
      </c>
      <c r="X1086">
        <v>2139</v>
      </c>
      <c r="Y1086">
        <v>1</v>
      </c>
      <c r="Z1086">
        <v>15</v>
      </c>
      <c r="AA1086">
        <v>0</v>
      </c>
      <c r="AB1086">
        <v>0</v>
      </c>
      <c r="AC1086">
        <v>97</v>
      </c>
      <c r="AD1086">
        <v>46.41</v>
      </c>
      <c r="AE1086">
        <v>52.045458000000004</v>
      </c>
      <c r="AF1086">
        <v>78.900000000000006</v>
      </c>
      <c r="AG1086">
        <v>4.5</v>
      </c>
      <c r="AH1086">
        <v>5.3</v>
      </c>
      <c r="AI1086">
        <v>9.1</v>
      </c>
      <c r="AJ1086">
        <v>2.2000000000000002</v>
      </c>
      <c r="AK1086">
        <v>0</v>
      </c>
      <c r="AL1086">
        <v>0</v>
      </c>
      <c r="AM1086">
        <v>3.09</v>
      </c>
      <c r="AN1086">
        <v>43.465000000000003</v>
      </c>
      <c r="AO1086">
        <v>0.66100000000000003</v>
      </c>
      <c r="AP1086">
        <v>10.167999999999999</v>
      </c>
      <c r="AQ1086">
        <v>0.23400000000000001</v>
      </c>
      <c r="AR1086">
        <v>1.1140000000000001</v>
      </c>
      <c r="AS1086">
        <v>16.71</v>
      </c>
      <c r="AT1086">
        <v>90.734999999999999</v>
      </c>
      <c r="AU1086">
        <v>5.1749999999999998</v>
      </c>
      <c r="AV1086">
        <v>6.0949999999999998</v>
      </c>
      <c r="AW1086">
        <v>10.465</v>
      </c>
      <c r="AX1086">
        <v>2.5299999999999998</v>
      </c>
      <c r="AY1086">
        <v>0</v>
      </c>
      <c r="AZ1086">
        <v>0</v>
      </c>
      <c r="BA1086">
        <v>898</v>
      </c>
      <c r="BB1086">
        <v>0</v>
      </c>
      <c r="BC1086" t="s">
        <v>67</v>
      </c>
      <c r="BD1086">
        <v>0</v>
      </c>
      <c r="BE1086" t="s">
        <v>68</v>
      </c>
      <c r="BF1086" t="s">
        <v>69</v>
      </c>
      <c r="BG1086">
        <v>1.1399999999999999</v>
      </c>
      <c r="BH1086">
        <v>0</v>
      </c>
      <c r="BI1086" s="1">
        <v>45824.389976354163</v>
      </c>
      <c r="BJ1086">
        <v>3.7</v>
      </c>
      <c r="BK1086">
        <v>0.95220000000000005</v>
      </c>
      <c r="BL1086" s="36">
        <f>HLOOKUP($A1086,차량별코스!$E$1:$AZ$20,_xlfn.XLOOKUP(탕데이터!$I1086,차량별코스!$D$2:$D$20,차량별코스!$A$2:$A$20),0)</f>
        <v>7</v>
      </c>
      <c r="BM1086">
        <f t="shared" si="237"/>
        <v>1313.7369999999999</v>
      </c>
      <c r="BN1086">
        <f t="shared" si="238"/>
        <v>338.48699999999997</v>
      </c>
      <c r="BO1086">
        <f>IF(COUNTIFS($BL$2:$BL1086,$BL1086,$O$2:$O1086,$O1086,$G$2:$G1086,$G1086)=1,_xlfn.MAXIFS($BO$2:$BO1085,$O$2:$O1085,$O1086,$G$2:$G1085,$G1086)+1,_xlfn.MAXIFS($BO$2:$BO1085,$O$2:$O1085,$O1086,$G$2:$G1085,$G1086))</f>
        <v>3</v>
      </c>
      <c r="BP1086">
        <f t="shared" si="239"/>
        <v>4739.8069999999998</v>
      </c>
      <c r="BQ1086">
        <f t="shared" si="240"/>
        <v>313.33499999999998</v>
      </c>
      <c r="BR1086">
        <f t="shared" si="241"/>
        <v>369.03899999999999</v>
      </c>
      <c r="BS1086">
        <f t="shared" si="242"/>
        <v>633.63300000000004</v>
      </c>
      <c r="BT1086">
        <f t="shared" si="243"/>
        <v>153.18600000000001</v>
      </c>
      <c r="BU1086">
        <f t="shared" si="244"/>
        <v>0</v>
      </c>
      <c r="BV1086">
        <f t="shared" si="245"/>
        <v>0</v>
      </c>
      <c r="BW1086">
        <f t="shared" si="246"/>
        <v>6208.9999999999991</v>
      </c>
      <c r="BX1086">
        <f t="shared" si="247"/>
        <v>9211</v>
      </c>
      <c r="BY1086" t="str">
        <f t="shared" si="248"/>
        <v>직행2</v>
      </c>
      <c r="BZ1086">
        <f t="shared" si="249"/>
        <v>7</v>
      </c>
    </row>
    <row r="1087" spans="1:78" x14ac:dyDescent="0.3">
      <c r="A1087" s="32">
        <f t="shared" si="250"/>
        <v>45820</v>
      </c>
      <c r="B1087" s="1">
        <v>45820.617928240739</v>
      </c>
      <c r="C1087" t="s">
        <v>60</v>
      </c>
      <c r="D1087" t="s">
        <v>60</v>
      </c>
      <c r="E1087" t="s">
        <v>60</v>
      </c>
      <c r="F1087" t="s">
        <v>61</v>
      </c>
      <c r="G1087" t="s">
        <v>84</v>
      </c>
      <c r="H1087" t="s">
        <v>85</v>
      </c>
      <c r="I1087" t="s">
        <v>88</v>
      </c>
      <c r="J1087" t="s">
        <v>65</v>
      </c>
      <c r="K1087" t="s">
        <v>66</v>
      </c>
      <c r="L1087">
        <v>14</v>
      </c>
      <c r="M1087">
        <v>12</v>
      </c>
      <c r="N1087">
        <v>168</v>
      </c>
      <c r="O1087">
        <v>9211</v>
      </c>
      <c r="P1087" t="s">
        <v>235</v>
      </c>
      <c r="Q1087" s="1">
        <v>45786.607562581019</v>
      </c>
      <c r="R1087">
        <v>17.356999999999999</v>
      </c>
      <c r="S1087">
        <v>5.36</v>
      </c>
      <c r="T1087">
        <v>3.238</v>
      </c>
      <c r="U1087">
        <v>1886</v>
      </c>
      <c r="V1087">
        <v>386</v>
      </c>
      <c r="W1087">
        <v>294</v>
      </c>
      <c r="X1087">
        <v>280</v>
      </c>
      <c r="Y1087">
        <v>0</v>
      </c>
      <c r="Z1087">
        <v>0</v>
      </c>
      <c r="AA1087">
        <v>0</v>
      </c>
      <c r="AB1087">
        <v>0</v>
      </c>
      <c r="AC1087">
        <v>87</v>
      </c>
      <c r="AD1087">
        <v>33.130000000000003</v>
      </c>
      <c r="AE1087">
        <v>51.81194</v>
      </c>
      <c r="AF1087">
        <v>96.3</v>
      </c>
      <c r="AG1087">
        <v>0.5</v>
      </c>
      <c r="AH1087">
        <v>1</v>
      </c>
      <c r="AI1087">
        <v>2.1</v>
      </c>
      <c r="AJ1087">
        <v>0.1</v>
      </c>
      <c r="AK1087">
        <v>0</v>
      </c>
      <c r="AL1087">
        <v>0</v>
      </c>
      <c r="AM1087">
        <v>2.84</v>
      </c>
      <c r="AN1087">
        <v>47.734999999999999</v>
      </c>
      <c r="AO1087">
        <v>20.466999999999999</v>
      </c>
      <c r="AP1087">
        <v>15.587999999999999</v>
      </c>
      <c r="AQ1087">
        <v>0.115</v>
      </c>
      <c r="AR1087">
        <v>0</v>
      </c>
      <c r="AS1087">
        <v>0</v>
      </c>
      <c r="AT1087">
        <v>28.89</v>
      </c>
      <c r="AU1087">
        <v>0.15</v>
      </c>
      <c r="AV1087">
        <v>0.3</v>
      </c>
      <c r="AW1087">
        <v>0.63</v>
      </c>
      <c r="AX1087">
        <v>0.03</v>
      </c>
      <c r="AY1087">
        <v>0</v>
      </c>
      <c r="AZ1087">
        <v>0</v>
      </c>
      <c r="BA1087">
        <v>173</v>
      </c>
      <c r="BB1087">
        <v>0</v>
      </c>
      <c r="BC1087" t="s">
        <v>67</v>
      </c>
      <c r="BD1087">
        <v>0</v>
      </c>
      <c r="BE1087" t="s">
        <v>68</v>
      </c>
      <c r="BF1087" t="s">
        <v>69</v>
      </c>
      <c r="BG1087">
        <v>1.1399999999999999</v>
      </c>
      <c r="BH1087">
        <v>0</v>
      </c>
      <c r="BI1087" s="1">
        <v>45824.389976354163</v>
      </c>
      <c r="BJ1087">
        <v>3.7</v>
      </c>
      <c r="BK1087">
        <v>0.87519999999999998</v>
      </c>
      <c r="BL1087" s="36">
        <f>HLOOKUP($A1087,차량별코스!$E$1:$AZ$20,_xlfn.XLOOKUP(탕데이터!$I1087,차량별코스!$D$2:$D$20,차량별코스!$A$2:$A$20),0)</f>
        <v>7</v>
      </c>
      <c r="BM1087">
        <f t="shared" si="237"/>
        <v>1313.7369999999999</v>
      </c>
      <c r="BN1087">
        <f t="shared" si="238"/>
        <v>338.48699999999997</v>
      </c>
      <c r="BO1087">
        <f>IF(COUNTIFS($BL$2:$BL1087,$BL1087,$O$2:$O1087,$O1087,$G$2:$G1087,$G1087)=1,_xlfn.MAXIFS($BO$2:$BO1086,$O$2:$O1086,$O1087,$G$2:$G1086,$G1087)+1,_xlfn.MAXIFS($BO$2:$BO1086,$O$2:$O1086,$O1087,$G$2:$G1086,$G1087))</f>
        <v>3</v>
      </c>
      <c r="BP1087">
        <f t="shared" si="239"/>
        <v>1136.2179999999998</v>
      </c>
      <c r="BQ1087">
        <f t="shared" si="240"/>
        <v>9.43</v>
      </c>
      <c r="BR1087">
        <f t="shared" si="241"/>
        <v>18.86</v>
      </c>
      <c r="BS1087">
        <f t="shared" si="242"/>
        <v>39.606000000000002</v>
      </c>
      <c r="BT1087">
        <f t="shared" si="243"/>
        <v>1.8860000000000001</v>
      </c>
      <c r="BU1087">
        <f t="shared" si="244"/>
        <v>0</v>
      </c>
      <c r="BV1087">
        <f t="shared" si="245"/>
        <v>0</v>
      </c>
      <c r="BW1087">
        <f t="shared" si="246"/>
        <v>1205.9999999999998</v>
      </c>
      <c r="BX1087">
        <f t="shared" si="247"/>
        <v>9211</v>
      </c>
      <c r="BY1087" t="str">
        <f t="shared" si="248"/>
        <v>직행2</v>
      </c>
      <c r="BZ1087">
        <f t="shared" si="249"/>
        <v>7</v>
      </c>
    </row>
    <row r="1088" spans="1:78" x14ac:dyDescent="0.3">
      <c r="A1088" s="32">
        <f t="shared" si="250"/>
        <v>45820</v>
      </c>
      <c r="B1088" s="1">
        <v>45820.644502314812</v>
      </c>
      <c r="C1088" t="s">
        <v>60</v>
      </c>
      <c r="D1088" t="s">
        <v>60</v>
      </c>
      <c r="E1088" t="s">
        <v>60</v>
      </c>
      <c r="F1088" t="s">
        <v>61</v>
      </c>
      <c r="G1088" t="s">
        <v>84</v>
      </c>
      <c r="H1088" t="s">
        <v>85</v>
      </c>
      <c r="I1088" t="s">
        <v>88</v>
      </c>
      <c r="J1088" t="s">
        <v>65</v>
      </c>
      <c r="K1088" t="s">
        <v>66</v>
      </c>
      <c r="L1088">
        <v>14</v>
      </c>
      <c r="M1088">
        <v>12</v>
      </c>
      <c r="N1088">
        <v>168</v>
      </c>
      <c r="O1088">
        <v>9211</v>
      </c>
      <c r="P1088" t="s">
        <v>235</v>
      </c>
      <c r="Q1088" s="1">
        <v>45786.607562581019</v>
      </c>
      <c r="R1088">
        <v>81.575000000000003</v>
      </c>
      <c r="S1088">
        <v>26.905000000000001</v>
      </c>
      <c r="T1088">
        <v>3.032</v>
      </c>
      <c r="U1088">
        <v>7709</v>
      </c>
      <c r="V1088">
        <v>109</v>
      </c>
      <c r="W1088">
        <v>1718</v>
      </c>
      <c r="X1088">
        <v>1781</v>
      </c>
      <c r="Y1088">
        <v>1</v>
      </c>
      <c r="Z1088">
        <v>10</v>
      </c>
      <c r="AA1088">
        <v>0</v>
      </c>
      <c r="AB1088">
        <v>0</v>
      </c>
      <c r="AC1088">
        <v>91</v>
      </c>
      <c r="AD1088">
        <v>38.090000000000003</v>
      </c>
      <c r="AE1088">
        <v>49.926892000000002</v>
      </c>
      <c r="AF1088">
        <v>92</v>
      </c>
      <c r="AG1088">
        <v>1.9</v>
      </c>
      <c r="AH1088">
        <v>2.2999999999999998</v>
      </c>
      <c r="AI1088">
        <v>2.6</v>
      </c>
      <c r="AJ1088">
        <v>1.2</v>
      </c>
      <c r="AK1088">
        <v>0</v>
      </c>
      <c r="AL1088">
        <v>0</v>
      </c>
      <c r="AM1088">
        <v>2.66</v>
      </c>
      <c r="AN1088">
        <v>49.356000000000002</v>
      </c>
      <c r="AO1088">
        <v>1.4139999999999999</v>
      </c>
      <c r="AP1088">
        <v>22.286000000000001</v>
      </c>
      <c r="AQ1088">
        <v>0.20799999999999999</v>
      </c>
      <c r="AR1088">
        <v>1.226</v>
      </c>
      <c r="AS1088">
        <v>12.259</v>
      </c>
      <c r="AT1088">
        <v>118.06699999999999</v>
      </c>
      <c r="AU1088">
        <v>2.4380000000000002</v>
      </c>
      <c r="AV1088">
        <v>2.952</v>
      </c>
      <c r="AW1088">
        <v>3.3370000000000002</v>
      </c>
      <c r="AX1088">
        <v>1.54</v>
      </c>
      <c r="AY1088">
        <v>0</v>
      </c>
      <c r="AZ1088">
        <v>0</v>
      </c>
      <c r="BA1088">
        <v>805</v>
      </c>
      <c r="BB1088">
        <v>0</v>
      </c>
      <c r="BC1088" t="s">
        <v>67</v>
      </c>
      <c r="BD1088">
        <v>0</v>
      </c>
      <c r="BE1088" t="s">
        <v>68</v>
      </c>
      <c r="BF1088" t="s">
        <v>69</v>
      </c>
      <c r="BG1088">
        <v>1.1399999999999999</v>
      </c>
      <c r="BH1088">
        <v>0</v>
      </c>
      <c r="BI1088" s="1">
        <v>45824.389976354163</v>
      </c>
      <c r="BJ1088">
        <v>3.7</v>
      </c>
      <c r="BK1088">
        <v>0.81940000000000002</v>
      </c>
      <c r="BL1088" s="36">
        <f>HLOOKUP($A1088,차량별코스!$E$1:$AZ$20,_xlfn.XLOOKUP(탕데이터!$I1088,차량별코스!$D$2:$D$20,차량별코스!$A$2:$A$20),0)</f>
        <v>7</v>
      </c>
      <c r="BM1088">
        <f t="shared" si="237"/>
        <v>1313.7369999999999</v>
      </c>
      <c r="BN1088">
        <f t="shared" si="238"/>
        <v>338.48699999999997</v>
      </c>
      <c r="BO1088">
        <f>IF(COUNTIFS($BL$2:$BL1088,$BL1088,$O$2:$O1088,$O1088,$G$2:$G1088,$G1088)=1,_xlfn.MAXIFS($BO$2:$BO1087,$O$2:$O1087,$O1088,$G$2:$G1087,$G1088)+1,_xlfn.MAXIFS($BO$2:$BO1087,$O$2:$O1087,$O1088,$G$2:$G1087,$G1088))</f>
        <v>3</v>
      </c>
      <c r="BP1088">
        <f t="shared" si="239"/>
        <v>5265.2800000000007</v>
      </c>
      <c r="BQ1088">
        <f t="shared" si="240"/>
        <v>146.471</v>
      </c>
      <c r="BR1088">
        <f t="shared" si="241"/>
        <v>177.30699999999999</v>
      </c>
      <c r="BS1088">
        <f t="shared" si="242"/>
        <v>200.43400000000003</v>
      </c>
      <c r="BT1088">
        <f t="shared" si="243"/>
        <v>92.507999999999996</v>
      </c>
      <c r="BU1088">
        <f t="shared" si="244"/>
        <v>0</v>
      </c>
      <c r="BV1088">
        <f t="shared" si="245"/>
        <v>0</v>
      </c>
      <c r="BW1088">
        <f t="shared" si="246"/>
        <v>5882</v>
      </c>
      <c r="BX1088">
        <f t="shared" si="247"/>
        <v>9211</v>
      </c>
      <c r="BY1088" t="str">
        <f t="shared" si="248"/>
        <v>직행2</v>
      </c>
      <c r="BZ1088">
        <f t="shared" si="249"/>
        <v>7</v>
      </c>
    </row>
    <row r="1089" spans="1:78" x14ac:dyDescent="0.3">
      <c r="A1089" s="32">
        <f t="shared" si="250"/>
        <v>45820</v>
      </c>
      <c r="B1089" s="1">
        <v>45820.796597222223</v>
      </c>
      <c r="C1089" t="s">
        <v>60</v>
      </c>
      <c r="D1089" t="s">
        <v>60</v>
      </c>
      <c r="E1089" t="s">
        <v>60</v>
      </c>
      <c r="F1089" t="s">
        <v>61</v>
      </c>
      <c r="G1089" t="s">
        <v>84</v>
      </c>
      <c r="H1089" t="s">
        <v>85</v>
      </c>
      <c r="I1089" t="s">
        <v>88</v>
      </c>
      <c r="J1089" t="s">
        <v>65</v>
      </c>
      <c r="K1089" t="s">
        <v>66</v>
      </c>
      <c r="L1089">
        <v>14</v>
      </c>
      <c r="M1089">
        <v>12</v>
      </c>
      <c r="N1089">
        <v>168</v>
      </c>
      <c r="O1089">
        <v>9211</v>
      </c>
      <c r="P1089" t="s">
        <v>235</v>
      </c>
      <c r="Q1089" s="1">
        <v>45786.607562581019</v>
      </c>
      <c r="R1089">
        <v>39.450000000000003</v>
      </c>
      <c r="S1089">
        <v>12.271000000000001</v>
      </c>
      <c r="T1089">
        <v>3.2149999999999999</v>
      </c>
      <c r="U1089">
        <v>4311</v>
      </c>
      <c r="V1089">
        <v>156</v>
      </c>
      <c r="W1089">
        <v>881</v>
      </c>
      <c r="X1089">
        <v>804</v>
      </c>
      <c r="Y1089">
        <v>1</v>
      </c>
      <c r="Z1089">
        <v>4</v>
      </c>
      <c r="AA1089">
        <v>0</v>
      </c>
      <c r="AB1089">
        <v>0</v>
      </c>
      <c r="AC1089">
        <v>82</v>
      </c>
      <c r="AD1089">
        <v>32.94</v>
      </c>
      <c r="AE1089">
        <v>43.378104</v>
      </c>
      <c r="AF1089">
        <v>94</v>
      </c>
      <c r="AG1089">
        <v>1.6</v>
      </c>
      <c r="AH1089">
        <v>2.4</v>
      </c>
      <c r="AI1089">
        <v>2</v>
      </c>
      <c r="AJ1089">
        <v>0</v>
      </c>
      <c r="AK1089">
        <v>0</v>
      </c>
      <c r="AL1089">
        <v>0</v>
      </c>
      <c r="AM1089">
        <v>2.82</v>
      </c>
      <c r="AN1089">
        <v>39.085999999999999</v>
      </c>
      <c r="AO1089">
        <v>3.6190000000000002</v>
      </c>
      <c r="AP1089">
        <v>20.436</v>
      </c>
      <c r="AQ1089">
        <v>0.20300000000000001</v>
      </c>
      <c r="AR1089">
        <v>2.5350000000000001</v>
      </c>
      <c r="AS1089">
        <v>10.138999999999999</v>
      </c>
      <c r="AT1089">
        <v>67.367000000000004</v>
      </c>
      <c r="AU1089">
        <v>1.147</v>
      </c>
      <c r="AV1089">
        <v>1.72</v>
      </c>
      <c r="AW1089">
        <v>1.4330000000000001</v>
      </c>
      <c r="AX1089">
        <v>0</v>
      </c>
      <c r="AY1089">
        <v>0</v>
      </c>
      <c r="AZ1089">
        <v>0</v>
      </c>
      <c r="BA1089">
        <v>386</v>
      </c>
      <c r="BB1089">
        <v>0</v>
      </c>
      <c r="BC1089" t="s">
        <v>67</v>
      </c>
      <c r="BD1089">
        <v>0</v>
      </c>
      <c r="BE1089" t="s">
        <v>68</v>
      </c>
      <c r="BF1089" t="s">
        <v>69</v>
      </c>
      <c r="BG1089">
        <v>1.1399999999999999</v>
      </c>
      <c r="BH1089">
        <v>0</v>
      </c>
      <c r="BI1089" s="1">
        <v>45824.389976354163</v>
      </c>
      <c r="BJ1089">
        <v>3.7</v>
      </c>
      <c r="BK1089">
        <v>0.86890000000000001</v>
      </c>
      <c r="BL1089" s="36">
        <f>HLOOKUP($A1089,차량별코스!$E$1:$AZ$20,_xlfn.XLOOKUP(탕데이터!$I1089,차량별코스!$D$2:$D$20,차량별코스!$A$2:$A$20),0)</f>
        <v>7</v>
      </c>
      <c r="BM1089">
        <f t="shared" si="237"/>
        <v>1313.7369999999999</v>
      </c>
      <c r="BN1089">
        <f t="shared" si="238"/>
        <v>338.48699999999997</v>
      </c>
      <c r="BO1089">
        <f>IF(COUNTIFS($BL$2:$BL1089,$BL1089,$O$2:$O1089,$O1089,$G$2:$G1089,$G1089)=1,_xlfn.MAXIFS($BO$2:$BO1088,$O$2:$O1088,$O1089,$G$2:$G1088,$G1089)+1,_xlfn.MAXIFS($BO$2:$BO1088,$O$2:$O1088,$O1089,$G$2:$G1088,$G1089))</f>
        <v>3</v>
      </c>
      <c r="BP1089">
        <f t="shared" si="239"/>
        <v>3015.3399999999997</v>
      </c>
      <c r="BQ1089">
        <f t="shared" si="240"/>
        <v>68.975999999999999</v>
      </c>
      <c r="BR1089">
        <f t="shared" si="241"/>
        <v>103.464</v>
      </c>
      <c r="BS1089">
        <f t="shared" si="242"/>
        <v>86.22</v>
      </c>
      <c r="BT1089">
        <f t="shared" si="243"/>
        <v>0</v>
      </c>
      <c r="BU1089">
        <f t="shared" si="244"/>
        <v>0</v>
      </c>
      <c r="BV1089">
        <f t="shared" si="245"/>
        <v>0</v>
      </c>
      <c r="BW1089">
        <f t="shared" si="246"/>
        <v>3273.9999999999995</v>
      </c>
      <c r="BX1089">
        <f t="shared" si="247"/>
        <v>9211</v>
      </c>
      <c r="BY1089" t="str">
        <f t="shared" si="248"/>
        <v>직행2</v>
      </c>
      <c r="BZ1089">
        <f t="shared" si="249"/>
        <v>7</v>
      </c>
    </row>
    <row r="1090" spans="1:78" x14ac:dyDescent="0.3">
      <c r="A1090" s="32">
        <f t="shared" si="250"/>
        <v>45820</v>
      </c>
      <c r="B1090" s="1">
        <v>45820.853182870371</v>
      </c>
      <c r="C1090" t="s">
        <v>60</v>
      </c>
      <c r="D1090" t="s">
        <v>60</v>
      </c>
      <c r="E1090" t="s">
        <v>60</v>
      </c>
      <c r="F1090" t="s">
        <v>61</v>
      </c>
      <c r="G1090" t="s">
        <v>84</v>
      </c>
      <c r="H1090" t="s">
        <v>85</v>
      </c>
      <c r="I1090" t="s">
        <v>88</v>
      </c>
      <c r="J1090" t="s">
        <v>65</v>
      </c>
      <c r="K1090" t="s">
        <v>66</v>
      </c>
      <c r="L1090">
        <v>14</v>
      </c>
      <c r="M1090">
        <v>12</v>
      </c>
      <c r="N1090">
        <v>168</v>
      </c>
      <c r="O1090">
        <v>9211</v>
      </c>
      <c r="P1090" t="s">
        <v>235</v>
      </c>
      <c r="Q1090" s="1">
        <v>45786.607562581019</v>
      </c>
      <c r="R1090">
        <v>34.008000000000003</v>
      </c>
      <c r="S1090">
        <v>9.1219999999999999</v>
      </c>
      <c r="T1090">
        <v>3.7280000000000002</v>
      </c>
      <c r="U1090">
        <v>2959</v>
      </c>
      <c r="V1090">
        <v>67</v>
      </c>
      <c r="W1090">
        <v>78</v>
      </c>
      <c r="X1090">
        <v>211</v>
      </c>
      <c r="Y1090">
        <v>0</v>
      </c>
      <c r="Z1090">
        <v>1</v>
      </c>
      <c r="AA1090">
        <v>0</v>
      </c>
      <c r="AB1090">
        <v>0</v>
      </c>
      <c r="AC1090">
        <v>75</v>
      </c>
      <c r="AD1090">
        <v>41.38</v>
      </c>
      <c r="AE1090">
        <v>43.507016999999998</v>
      </c>
      <c r="AF1090">
        <v>80.5</v>
      </c>
      <c r="AG1090">
        <v>7.3</v>
      </c>
      <c r="AH1090">
        <v>9.1</v>
      </c>
      <c r="AI1090">
        <v>3</v>
      </c>
      <c r="AJ1090">
        <v>0</v>
      </c>
      <c r="AK1090">
        <v>0</v>
      </c>
      <c r="AL1090">
        <v>0</v>
      </c>
      <c r="AM1090">
        <v>3.27</v>
      </c>
      <c r="AN1090">
        <v>32.957999999999998</v>
      </c>
      <c r="AO1090">
        <v>2.2639999999999998</v>
      </c>
      <c r="AP1090">
        <v>2.6360000000000001</v>
      </c>
      <c r="AQ1090">
        <v>5.8999999999999997E-2</v>
      </c>
      <c r="AR1090">
        <v>0</v>
      </c>
      <c r="AS1090">
        <v>2.94</v>
      </c>
      <c r="AT1090">
        <v>38.908000000000001</v>
      </c>
      <c r="AU1090">
        <v>3.528</v>
      </c>
      <c r="AV1090">
        <v>4.3979999999999997</v>
      </c>
      <c r="AW1090">
        <v>1.45</v>
      </c>
      <c r="AX1090">
        <v>0</v>
      </c>
      <c r="AY1090">
        <v>0</v>
      </c>
      <c r="AZ1090">
        <v>0</v>
      </c>
      <c r="BA1090">
        <v>341</v>
      </c>
      <c r="BB1090">
        <v>0</v>
      </c>
      <c r="BC1090" t="s">
        <v>67</v>
      </c>
      <c r="BD1090">
        <v>0</v>
      </c>
      <c r="BE1090" t="s">
        <v>68</v>
      </c>
      <c r="BF1090" t="s">
        <v>69</v>
      </c>
      <c r="BG1090">
        <v>1.1399999999999999</v>
      </c>
      <c r="BH1090">
        <v>0</v>
      </c>
      <c r="BI1090" s="1">
        <v>45824.389976354163</v>
      </c>
      <c r="BJ1090">
        <v>3.7</v>
      </c>
      <c r="BK1090">
        <v>1.0076000000000001</v>
      </c>
      <c r="BL1090" s="36">
        <f>HLOOKUP($A1090,차량별코스!$E$1:$AZ$20,_xlfn.XLOOKUP(탕데이터!$I1090,차량별코스!$D$2:$D$20,차량별코스!$A$2:$A$20),0)</f>
        <v>7</v>
      </c>
      <c r="BM1090">
        <f t="shared" si="237"/>
        <v>1313.7369999999999</v>
      </c>
      <c r="BN1090">
        <f t="shared" si="238"/>
        <v>338.48699999999997</v>
      </c>
      <c r="BO1090">
        <f>IF(COUNTIFS($BL$2:$BL1090,$BL1090,$O$2:$O1090,$O1090,$G$2:$G1090,$G1090)=1,_xlfn.MAXIFS($BO$2:$BO1089,$O$2:$O1089,$O1090,$G$2:$G1089,$G1090)+1,_xlfn.MAXIFS($BO$2:$BO1089,$O$2:$O1089,$O1090,$G$2:$G1089,$G1090))</f>
        <v>3</v>
      </c>
      <c r="BP1090">
        <f t="shared" si="239"/>
        <v>2236.9950000000003</v>
      </c>
      <c r="BQ1090">
        <f t="shared" si="240"/>
        <v>216.00699999999998</v>
      </c>
      <c r="BR1090">
        <f t="shared" si="241"/>
        <v>269.26900000000001</v>
      </c>
      <c r="BS1090">
        <f t="shared" si="242"/>
        <v>88.77</v>
      </c>
      <c r="BT1090">
        <f t="shared" si="243"/>
        <v>0</v>
      </c>
      <c r="BU1090">
        <f t="shared" si="244"/>
        <v>0</v>
      </c>
      <c r="BV1090">
        <f t="shared" si="245"/>
        <v>0</v>
      </c>
      <c r="BW1090">
        <f t="shared" si="246"/>
        <v>2811.0410000000006</v>
      </c>
      <c r="BX1090">
        <f t="shared" si="247"/>
        <v>9211</v>
      </c>
      <c r="BY1090" t="str">
        <f t="shared" si="248"/>
        <v>직행2</v>
      </c>
      <c r="BZ1090">
        <f t="shared" si="249"/>
        <v>7</v>
      </c>
    </row>
    <row r="1091" spans="1:78" x14ac:dyDescent="0.3">
      <c r="A1091" s="32">
        <f t="shared" si="250"/>
        <v>45821</v>
      </c>
      <c r="B1091" s="1">
        <v>45821.290243055555</v>
      </c>
      <c r="C1091" t="s">
        <v>60</v>
      </c>
      <c r="D1091" t="s">
        <v>60</v>
      </c>
      <c r="E1091" t="s">
        <v>60</v>
      </c>
      <c r="F1091" t="s">
        <v>61</v>
      </c>
      <c r="G1091" t="s">
        <v>84</v>
      </c>
      <c r="H1091" t="s">
        <v>85</v>
      </c>
      <c r="I1091" t="s">
        <v>88</v>
      </c>
      <c r="J1091" t="s">
        <v>65</v>
      </c>
      <c r="K1091" t="s">
        <v>66</v>
      </c>
      <c r="L1091">
        <v>14</v>
      </c>
      <c r="M1091">
        <v>12</v>
      </c>
      <c r="N1091">
        <v>168</v>
      </c>
      <c r="O1091">
        <v>9211</v>
      </c>
      <c r="P1091" t="s">
        <v>235</v>
      </c>
      <c r="Q1091" s="1">
        <v>45786.607562581019</v>
      </c>
      <c r="R1091">
        <v>25.481999999999999</v>
      </c>
      <c r="S1091">
        <v>6.1580000000000004</v>
      </c>
      <c r="T1091">
        <v>4.1379999999999999</v>
      </c>
      <c r="U1091">
        <v>2444</v>
      </c>
      <c r="V1091">
        <v>123</v>
      </c>
      <c r="W1091">
        <v>274</v>
      </c>
      <c r="X1091">
        <v>290</v>
      </c>
      <c r="Y1091">
        <v>0</v>
      </c>
      <c r="Z1091">
        <v>1</v>
      </c>
      <c r="AA1091">
        <v>0</v>
      </c>
      <c r="AB1091">
        <v>0</v>
      </c>
      <c r="AC1091">
        <v>82</v>
      </c>
      <c r="AD1091">
        <v>37.53</v>
      </c>
      <c r="AE1091">
        <v>44.814467999999998</v>
      </c>
      <c r="AF1091">
        <v>90.3</v>
      </c>
      <c r="AG1091">
        <v>3.2</v>
      </c>
      <c r="AH1091">
        <v>3.8</v>
      </c>
      <c r="AI1091">
        <v>2.6</v>
      </c>
      <c r="AJ1091">
        <v>0.1</v>
      </c>
      <c r="AK1091">
        <v>0</v>
      </c>
      <c r="AL1091">
        <v>0</v>
      </c>
      <c r="AM1091">
        <v>3.63</v>
      </c>
      <c r="AN1091">
        <v>30.012</v>
      </c>
      <c r="AO1091">
        <v>5.0330000000000004</v>
      </c>
      <c r="AP1091">
        <v>11.211</v>
      </c>
      <c r="AQ1091">
        <v>7.8E-2</v>
      </c>
      <c r="AR1091">
        <v>0</v>
      </c>
      <c r="AS1091">
        <v>3.9239999999999999</v>
      </c>
      <c r="AT1091">
        <v>36.119999999999997</v>
      </c>
      <c r="AU1091">
        <v>1.28</v>
      </c>
      <c r="AV1091">
        <v>1.52</v>
      </c>
      <c r="AW1091">
        <v>1.04</v>
      </c>
      <c r="AX1091">
        <v>0.04</v>
      </c>
      <c r="AY1091">
        <v>0</v>
      </c>
      <c r="AZ1091">
        <v>0</v>
      </c>
      <c r="BA1091">
        <v>236</v>
      </c>
      <c r="BB1091">
        <v>0</v>
      </c>
      <c r="BC1091" t="s">
        <v>67</v>
      </c>
      <c r="BD1091">
        <v>0</v>
      </c>
      <c r="BE1091" t="s">
        <v>68</v>
      </c>
      <c r="BF1091" t="s">
        <v>69</v>
      </c>
      <c r="BG1091">
        <v>1.1399999999999999</v>
      </c>
      <c r="BH1091">
        <v>0</v>
      </c>
      <c r="BI1091" s="1">
        <v>45824.389976354163</v>
      </c>
      <c r="BJ1091">
        <v>3.7</v>
      </c>
      <c r="BK1091">
        <v>1.1184000000000001</v>
      </c>
      <c r="BL1091" s="36">
        <f>HLOOKUP($A1091,차량별코스!$E$1:$AZ$20,_xlfn.XLOOKUP(탕데이터!$I1091,차량별코스!$D$2:$D$20,차량별코스!$A$2:$A$20),0)</f>
        <v>8</v>
      </c>
      <c r="BM1091">
        <f t="shared" ref="BM1091:BM1154" si="251">SUMIFS(R:R,I:I,I1091,O:O,O1091)</f>
        <v>1313.7369999999999</v>
      </c>
      <c r="BN1091">
        <f t="shared" ref="BN1091:BN1154" si="252">SUMIFS(R:R,O:O,O1091,BL:BL,BL1091,G:G,G1091)</f>
        <v>366.91300000000001</v>
      </c>
      <c r="BO1091">
        <f>IF(COUNTIFS($BL$2:$BL1091,$BL1091,$O$2:$O1091,$O1091,$G$2:$G1091,$G1091)=1,_xlfn.MAXIFS($BO$2:$BO1090,$O$2:$O1090,$O1091,$G$2:$G1090,$G1091)+1,_xlfn.MAXIFS($BO$2:$BO1090,$O$2:$O1090,$O1091,$G$2:$G1090,$G1091))</f>
        <v>4</v>
      </c>
      <c r="BP1091">
        <f t="shared" ref="BP1091:BP1154" si="253">$U1091*AF1091%-V1091-W1091</f>
        <v>1809.9320000000002</v>
      </c>
      <c r="BQ1091">
        <f t="shared" ref="BQ1091:BQ1154" si="254">$U1091*AG1091%</f>
        <v>78.207999999999998</v>
      </c>
      <c r="BR1091">
        <f t="shared" ref="BR1091:BR1154" si="255">$U1091*AH1091%</f>
        <v>92.872</v>
      </c>
      <c r="BS1091">
        <f t="shared" ref="BS1091:BS1154" si="256">$U1091*AI1091%</f>
        <v>63.544000000000004</v>
      </c>
      <c r="BT1091">
        <f t="shared" ref="BT1091:BT1154" si="257">$U1091*AJ1091%</f>
        <v>2.444</v>
      </c>
      <c r="BU1091">
        <f t="shared" ref="BU1091:BU1154" si="258">$U1091*AK1091%</f>
        <v>0</v>
      </c>
      <c r="BV1091">
        <f t="shared" ref="BV1091:BV1154" si="259">$U1091*AL1091%</f>
        <v>0</v>
      </c>
      <c r="BW1091">
        <f t="shared" ref="BW1091:BW1154" si="260">SUM(BP1091:BV1091)</f>
        <v>2047.0000000000005</v>
      </c>
      <c r="BX1091">
        <f t="shared" ref="BX1091:BX1154" si="261">O1091</f>
        <v>9211</v>
      </c>
      <c r="BY1091" t="str">
        <f t="shared" ref="BY1091:BY1154" si="262">G1091</f>
        <v>직행2</v>
      </c>
      <c r="BZ1091">
        <f t="shared" ref="BZ1091:BZ1154" si="263">BL1091</f>
        <v>8</v>
      </c>
    </row>
    <row r="1092" spans="1:78" x14ac:dyDescent="0.3">
      <c r="A1092" s="32">
        <f t="shared" si="250"/>
        <v>45821</v>
      </c>
      <c r="B1092" s="1">
        <v>45821.332187499997</v>
      </c>
      <c r="C1092" t="s">
        <v>60</v>
      </c>
      <c r="D1092" t="s">
        <v>60</v>
      </c>
      <c r="E1092" t="s">
        <v>60</v>
      </c>
      <c r="F1092" t="s">
        <v>61</v>
      </c>
      <c r="G1092" t="s">
        <v>84</v>
      </c>
      <c r="H1092" t="s">
        <v>85</v>
      </c>
      <c r="I1092" t="s">
        <v>88</v>
      </c>
      <c r="J1092" t="s">
        <v>65</v>
      </c>
      <c r="K1092" t="s">
        <v>66</v>
      </c>
      <c r="L1092">
        <v>14</v>
      </c>
      <c r="M1092">
        <v>12</v>
      </c>
      <c r="N1092">
        <v>168</v>
      </c>
      <c r="O1092">
        <v>9211</v>
      </c>
      <c r="P1092" t="s">
        <v>235</v>
      </c>
      <c r="Q1092" s="1">
        <v>45786.607562581019</v>
      </c>
      <c r="R1092">
        <v>36.780999999999999</v>
      </c>
      <c r="S1092">
        <v>9.9269999999999996</v>
      </c>
      <c r="T1092">
        <v>3.7050000000000001</v>
      </c>
      <c r="U1092">
        <v>3703</v>
      </c>
      <c r="V1092">
        <v>129</v>
      </c>
      <c r="W1092">
        <v>482</v>
      </c>
      <c r="X1092">
        <v>198</v>
      </c>
      <c r="Y1092">
        <v>0</v>
      </c>
      <c r="Z1092">
        <v>1</v>
      </c>
      <c r="AA1092">
        <v>0</v>
      </c>
      <c r="AB1092">
        <v>0</v>
      </c>
      <c r="AC1092">
        <v>85</v>
      </c>
      <c r="AD1092">
        <v>35.76</v>
      </c>
      <c r="AE1092">
        <v>42.823877000000003</v>
      </c>
      <c r="AF1092">
        <v>90.3</v>
      </c>
      <c r="AG1092">
        <v>3.6</v>
      </c>
      <c r="AH1092">
        <v>3.2</v>
      </c>
      <c r="AI1092">
        <v>2.7</v>
      </c>
      <c r="AJ1092">
        <v>0.2</v>
      </c>
      <c r="AK1092">
        <v>0</v>
      </c>
      <c r="AL1092">
        <v>0</v>
      </c>
      <c r="AM1092">
        <v>3.25</v>
      </c>
      <c r="AN1092">
        <v>32.521000000000001</v>
      </c>
      <c r="AO1092">
        <v>3.484</v>
      </c>
      <c r="AP1092">
        <v>13.016</v>
      </c>
      <c r="AQ1092">
        <v>2.7E-2</v>
      </c>
      <c r="AR1092">
        <v>0</v>
      </c>
      <c r="AS1092">
        <v>2.7189999999999999</v>
      </c>
      <c r="AT1092">
        <v>55.685000000000002</v>
      </c>
      <c r="AU1092">
        <v>2.2200000000000002</v>
      </c>
      <c r="AV1092">
        <v>1.9730000000000001</v>
      </c>
      <c r="AW1092">
        <v>1.665</v>
      </c>
      <c r="AX1092">
        <v>0.123</v>
      </c>
      <c r="AY1092">
        <v>0</v>
      </c>
      <c r="AZ1092">
        <v>0</v>
      </c>
      <c r="BA1092">
        <v>370</v>
      </c>
      <c r="BB1092">
        <v>0</v>
      </c>
      <c r="BC1092" t="s">
        <v>67</v>
      </c>
      <c r="BD1092">
        <v>0</v>
      </c>
      <c r="BE1092" t="s">
        <v>68</v>
      </c>
      <c r="BF1092" t="s">
        <v>69</v>
      </c>
      <c r="BG1092">
        <v>1.1399999999999999</v>
      </c>
      <c r="BH1092">
        <v>0</v>
      </c>
      <c r="BI1092" s="1">
        <v>45824.389976354163</v>
      </c>
      <c r="BJ1092">
        <v>3.7</v>
      </c>
      <c r="BK1092">
        <v>1.0014000000000001</v>
      </c>
      <c r="BL1092" s="36">
        <f>HLOOKUP($A1092,차량별코스!$E$1:$AZ$20,_xlfn.XLOOKUP(탕데이터!$I1092,차량별코스!$D$2:$D$20,차량별코스!$A$2:$A$20),0)</f>
        <v>8</v>
      </c>
      <c r="BM1092">
        <f t="shared" si="251"/>
        <v>1313.7369999999999</v>
      </c>
      <c r="BN1092">
        <f t="shared" si="252"/>
        <v>366.91300000000001</v>
      </c>
      <c r="BO1092">
        <f>IF(COUNTIFS($BL$2:$BL1092,$BL1092,$O$2:$O1092,$O1092,$G$2:$G1092,$G1092)=1,_xlfn.MAXIFS($BO$2:$BO1091,$O$2:$O1091,$O1092,$G$2:$G1091,$G1092)+1,_xlfn.MAXIFS($BO$2:$BO1091,$O$2:$O1091,$O1092,$G$2:$G1091,$G1092))</f>
        <v>4</v>
      </c>
      <c r="BP1092">
        <f t="shared" si="253"/>
        <v>2732.8090000000002</v>
      </c>
      <c r="BQ1092">
        <f t="shared" si="254"/>
        <v>133.30800000000002</v>
      </c>
      <c r="BR1092">
        <f t="shared" si="255"/>
        <v>118.49600000000001</v>
      </c>
      <c r="BS1092">
        <f t="shared" si="256"/>
        <v>99.981000000000009</v>
      </c>
      <c r="BT1092">
        <f t="shared" si="257"/>
        <v>7.4060000000000006</v>
      </c>
      <c r="BU1092">
        <f t="shared" si="258"/>
        <v>0</v>
      </c>
      <c r="BV1092">
        <f t="shared" si="259"/>
        <v>0</v>
      </c>
      <c r="BW1092">
        <f t="shared" si="260"/>
        <v>3092.0000000000005</v>
      </c>
      <c r="BX1092">
        <f t="shared" si="261"/>
        <v>9211</v>
      </c>
      <c r="BY1092" t="str">
        <f t="shared" si="262"/>
        <v>직행2</v>
      </c>
      <c r="BZ1092">
        <f t="shared" si="263"/>
        <v>8</v>
      </c>
    </row>
    <row r="1093" spans="1:78" x14ac:dyDescent="0.3">
      <c r="A1093" s="32">
        <f t="shared" si="250"/>
        <v>45821</v>
      </c>
      <c r="B1093" s="1">
        <v>45821.377939814818</v>
      </c>
      <c r="C1093" t="s">
        <v>60</v>
      </c>
      <c r="D1093" t="s">
        <v>60</v>
      </c>
      <c r="E1093" t="s">
        <v>60</v>
      </c>
      <c r="F1093" t="s">
        <v>61</v>
      </c>
      <c r="G1093" t="s">
        <v>84</v>
      </c>
      <c r="H1093" t="s">
        <v>85</v>
      </c>
      <c r="I1093" t="s">
        <v>88</v>
      </c>
      <c r="J1093" t="s">
        <v>65</v>
      </c>
      <c r="K1093" t="s">
        <v>66</v>
      </c>
      <c r="L1093">
        <v>14</v>
      </c>
      <c r="M1093">
        <v>12</v>
      </c>
      <c r="N1093">
        <v>168</v>
      </c>
      <c r="O1093">
        <v>9211</v>
      </c>
      <c r="P1093" t="s">
        <v>235</v>
      </c>
      <c r="Q1093" s="1">
        <v>45786.607562581019</v>
      </c>
      <c r="R1093">
        <v>65.774000000000001</v>
      </c>
      <c r="S1093">
        <v>20.312999999999999</v>
      </c>
      <c r="T1093">
        <v>3.238</v>
      </c>
      <c r="U1093">
        <v>6251</v>
      </c>
      <c r="V1093">
        <v>73</v>
      </c>
      <c r="W1093">
        <v>980</v>
      </c>
      <c r="X1093">
        <v>372</v>
      </c>
      <c r="Y1093">
        <v>3</v>
      </c>
      <c r="Z1093">
        <v>8</v>
      </c>
      <c r="AA1093">
        <v>0</v>
      </c>
      <c r="AB1093">
        <v>0</v>
      </c>
      <c r="AC1093">
        <v>91</v>
      </c>
      <c r="AD1093">
        <v>37.880000000000003</v>
      </c>
      <c r="AE1093">
        <v>45.553362999999997</v>
      </c>
      <c r="AF1093">
        <v>86.7</v>
      </c>
      <c r="AG1093">
        <v>3.6</v>
      </c>
      <c r="AH1093">
        <v>5.3</v>
      </c>
      <c r="AI1093">
        <v>4</v>
      </c>
      <c r="AJ1093">
        <v>0.4</v>
      </c>
      <c r="AK1093">
        <v>0</v>
      </c>
      <c r="AL1093">
        <v>0</v>
      </c>
      <c r="AM1093">
        <v>2.84</v>
      </c>
      <c r="AN1093">
        <v>41.103000000000002</v>
      </c>
      <c r="AO1093">
        <v>1.1679999999999999</v>
      </c>
      <c r="AP1093">
        <v>15.677</v>
      </c>
      <c r="AQ1093">
        <v>4.5999999999999999E-2</v>
      </c>
      <c r="AR1093">
        <v>4.5609999999999999</v>
      </c>
      <c r="AS1093">
        <v>12.163</v>
      </c>
      <c r="AT1093">
        <v>89.59</v>
      </c>
      <c r="AU1093">
        <v>3.72</v>
      </c>
      <c r="AV1093">
        <v>5.4770000000000003</v>
      </c>
      <c r="AW1093">
        <v>4.133</v>
      </c>
      <c r="AX1093">
        <v>0.41299999999999998</v>
      </c>
      <c r="AY1093">
        <v>0</v>
      </c>
      <c r="AZ1093">
        <v>0</v>
      </c>
      <c r="BA1093">
        <v>642</v>
      </c>
      <c r="BB1093">
        <v>0</v>
      </c>
      <c r="BC1093" t="s">
        <v>67</v>
      </c>
      <c r="BD1093">
        <v>0</v>
      </c>
      <c r="BE1093" t="s">
        <v>68</v>
      </c>
      <c r="BF1093" t="s">
        <v>69</v>
      </c>
      <c r="BG1093">
        <v>1.1399999999999999</v>
      </c>
      <c r="BH1093">
        <v>0</v>
      </c>
      <c r="BI1093" s="1">
        <v>45824.389976354163</v>
      </c>
      <c r="BJ1093">
        <v>3.7</v>
      </c>
      <c r="BK1093">
        <v>0.87509999999999999</v>
      </c>
      <c r="BL1093" s="36">
        <f>HLOOKUP($A1093,차량별코스!$E$1:$AZ$20,_xlfn.XLOOKUP(탕데이터!$I1093,차량별코스!$D$2:$D$20,차량별코스!$A$2:$A$20),0)</f>
        <v>8</v>
      </c>
      <c r="BM1093">
        <f t="shared" si="251"/>
        <v>1313.7369999999999</v>
      </c>
      <c r="BN1093">
        <f t="shared" si="252"/>
        <v>366.91300000000001</v>
      </c>
      <c r="BO1093">
        <f>IF(COUNTIFS($BL$2:$BL1093,$BL1093,$O$2:$O1093,$O1093,$G$2:$G1093,$G1093)=1,_xlfn.MAXIFS($BO$2:$BO1092,$O$2:$O1092,$O1093,$G$2:$G1092,$G1093)+1,_xlfn.MAXIFS($BO$2:$BO1092,$O$2:$O1092,$O1093,$G$2:$G1092,$G1093))</f>
        <v>4</v>
      </c>
      <c r="BP1093">
        <f t="shared" si="253"/>
        <v>4366.6170000000002</v>
      </c>
      <c r="BQ1093">
        <f t="shared" si="254"/>
        <v>225.03600000000003</v>
      </c>
      <c r="BR1093">
        <f t="shared" si="255"/>
        <v>331.303</v>
      </c>
      <c r="BS1093">
        <f t="shared" si="256"/>
        <v>250.04</v>
      </c>
      <c r="BT1093">
        <f t="shared" si="257"/>
        <v>25.004000000000001</v>
      </c>
      <c r="BU1093">
        <f t="shared" si="258"/>
        <v>0</v>
      </c>
      <c r="BV1093">
        <f t="shared" si="259"/>
        <v>0</v>
      </c>
      <c r="BW1093">
        <f t="shared" si="260"/>
        <v>5198</v>
      </c>
      <c r="BX1093">
        <f t="shared" si="261"/>
        <v>9211</v>
      </c>
      <c r="BY1093" t="str">
        <f t="shared" si="262"/>
        <v>직행2</v>
      </c>
      <c r="BZ1093">
        <f t="shared" si="263"/>
        <v>8</v>
      </c>
    </row>
    <row r="1094" spans="1:78" x14ac:dyDescent="0.3">
      <c r="A1094" s="32">
        <f t="shared" si="250"/>
        <v>45821</v>
      </c>
      <c r="B1094" s="1">
        <v>45821.515775462962</v>
      </c>
      <c r="C1094" t="s">
        <v>60</v>
      </c>
      <c r="D1094" t="s">
        <v>60</v>
      </c>
      <c r="E1094" t="s">
        <v>60</v>
      </c>
      <c r="F1094" t="s">
        <v>61</v>
      </c>
      <c r="G1094" t="s">
        <v>84</v>
      </c>
      <c r="H1094" t="s">
        <v>85</v>
      </c>
      <c r="I1094" t="s">
        <v>88</v>
      </c>
      <c r="J1094" t="s">
        <v>65</v>
      </c>
      <c r="K1094" t="s">
        <v>66</v>
      </c>
      <c r="L1094">
        <v>14</v>
      </c>
      <c r="M1094">
        <v>12</v>
      </c>
      <c r="N1094">
        <v>168</v>
      </c>
      <c r="O1094">
        <v>9211</v>
      </c>
      <c r="P1094" t="s">
        <v>235</v>
      </c>
      <c r="Q1094" s="1">
        <v>45786.607562581019</v>
      </c>
      <c r="R1094">
        <v>101.68899999999999</v>
      </c>
      <c r="S1094">
        <v>32.436999999999998</v>
      </c>
      <c r="T1094">
        <v>3.1349999999999998</v>
      </c>
      <c r="U1094">
        <v>10225</v>
      </c>
      <c r="V1094">
        <v>420</v>
      </c>
      <c r="W1094">
        <v>1702</v>
      </c>
      <c r="X1094">
        <v>753</v>
      </c>
      <c r="Y1094">
        <v>1</v>
      </c>
      <c r="Z1094">
        <v>2</v>
      </c>
      <c r="AA1094">
        <v>0</v>
      </c>
      <c r="AB1094">
        <v>0</v>
      </c>
      <c r="AC1094">
        <v>89</v>
      </c>
      <c r="AD1094">
        <v>35.799999999999997</v>
      </c>
      <c r="AE1094">
        <v>45.178364000000002</v>
      </c>
      <c r="AF1094">
        <v>13.1</v>
      </c>
      <c r="AG1094">
        <v>23.6</v>
      </c>
      <c r="AH1094">
        <v>34.1</v>
      </c>
      <c r="AI1094">
        <v>28.1</v>
      </c>
      <c r="AJ1094">
        <v>1.1000000000000001</v>
      </c>
      <c r="AK1094">
        <v>0</v>
      </c>
      <c r="AL1094">
        <v>0</v>
      </c>
      <c r="AM1094">
        <v>2.75</v>
      </c>
      <c r="AN1094">
        <v>42.213000000000001</v>
      </c>
      <c r="AO1094">
        <v>4.1079999999999997</v>
      </c>
      <c r="AP1094">
        <v>16.645</v>
      </c>
      <c r="AQ1094">
        <v>6.9000000000000006E-2</v>
      </c>
      <c r="AR1094">
        <v>0.98299999999999998</v>
      </c>
      <c r="AS1094">
        <v>1.9670000000000001</v>
      </c>
      <c r="AT1094">
        <v>22.27</v>
      </c>
      <c r="AU1094">
        <v>40.119999999999997</v>
      </c>
      <c r="AV1094">
        <v>57.97</v>
      </c>
      <c r="AW1094">
        <v>47.77</v>
      </c>
      <c r="AX1094">
        <v>1.87</v>
      </c>
      <c r="AY1094">
        <v>0</v>
      </c>
      <c r="AZ1094">
        <v>0</v>
      </c>
      <c r="BA1094">
        <v>998</v>
      </c>
      <c r="BB1094">
        <v>0</v>
      </c>
      <c r="BC1094" t="s">
        <v>67</v>
      </c>
      <c r="BD1094">
        <v>0</v>
      </c>
      <c r="BE1094" t="s">
        <v>68</v>
      </c>
      <c r="BF1094" t="s">
        <v>69</v>
      </c>
      <c r="BG1094">
        <v>1.1399999999999999</v>
      </c>
      <c r="BH1094">
        <v>0</v>
      </c>
      <c r="BI1094" s="1">
        <v>45824.389976354163</v>
      </c>
      <c r="BJ1094">
        <v>3.7</v>
      </c>
      <c r="BK1094">
        <v>0.84730000000000005</v>
      </c>
      <c r="BL1094" s="36">
        <f>HLOOKUP($A1094,차량별코스!$E$1:$AZ$20,_xlfn.XLOOKUP(탕데이터!$I1094,차량별코스!$D$2:$D$20,차량별코스!$A$2:$A$20),0)</f>
        <v>8</v>
      </c>
      <c r="BM1094">
        <f t="shared" si="251"/>
        <v>1313.7369999999999</v>
      </c>
      <c r="BN1094">
        <f t="shared" si="252"/>
        <v>366.91300000000001</v>
      </c>
      <c r="BO1094">
        <f>IF(COUNTIFS($BL$2:$BL1094,$BL1094,$O$2:$O1094,$O1094,$G$2:$G1094,$G1094)=1,_xlfn.MAXIFS($BO$2:$BO1093,$O$2:$O1093,$O1094,$G$2:$G1093,$G1094)+1,_xlfn.MAXIFS($BO$2:$BO1093,$O$2:$O1093,$O1094,$G$2:$G1093,$G1094))</f>
        <v>4</v>
      </c>
      <c r="BP1094">
        <f t="shared" si="253"/>
        <v>-782.52499999999986</v>
      </c>
      <c r="BQ1094">
        <f t="shared" si="254"/>
        <v>2413.1000000000004</v>
      </c>
      <c r="BR1094">
        <f t="shared" si="255"/>
        <v>3486.7250000000004</v>
      </c>
      <c r="BS1094">
        <f t="shared" si="256"/>
        <v>2873.2250000000004</v>
      </c>
      <c r="BT1094">
        <f t="shared" si="257"/>
        <v>112.47500000000001</v>
      </c>
      <c r="BU1094">
        <f t="shared" si="258"/>
        <v>0</v>
      </c>
      <c r="BV1094">
        <f t="shared" si="259"/>
        <v>0</v>
      </c>
      <c r="BW1094">
        <f t="shared" si="260"/>
        <v>8103.0000000000018</v>
      </c>
      <c r="BX1094">
        <f t="shared" si="261"/>
        <v>9211</v>
      </c>
      <c r="BY1094" t="str">
        <f t="shared" si="262"/>
        <v>직행2</v>
      </c>
      <c r="BZ1094">
        <f t="shared" si="263"/>
        <v>8</v>
      </c>
    </row>
    <row r="1095" spans="1:78" x14ac:dyDescent="0.3">
      <c r="A1095" s="32">
        <f t="shared" si="250"/>
        <v>45821</v>
      </c>
      <c r="B1095" s="1">
        <v>45821.686226851853</v>
      </c>
      <c r="C1095" t="s">
        <v>60</v>
      </c>
      <c r="D1095" t="s">
        <v>60</v>
      </c>
      <c r="E1095" t="s">
        <v>60</v>
      </c>
      <c r="F1095" t="s">
        <v>61</v>
      </c>
      <c r="G1095" t="s">
        <v>84</v>
      </c>
      <c r="H1095" t="s">
        <v>85</v>
      </c>
      <c r="I1095" t="s">
        <v>88</v>
      </c>
      <c r="J1095" t="s">
        <v>65</v>
      </c>
      <c r="K1095" t="s">
        <v>66</v>
      </c>
      <c r="L1095">
        <v>14</v>
      </c>
      <c r="M1095">
        <v>12</v>
      </c>
      <c r="N1095">
        <v>168</v>
      </c>
      <c r="O1095">
        <v>9211</v>
      </c>
      <c r="P1095" t="s">
        <v>235</v>
      </c>
      <c r="Q1095" s="1">
        <v>45786.607562581019</v>
      </c>
      <c r="R1095">
        <v>25.808</v>
      </c>
      <c r="S1095">
        <v>8.0850000000000009</v>
      </c>
      <c r="T1095">
        <v>3.1920000000000002</v>
      </c>
      <c r="U1095">
        <v>2622</v>
      </c>
      <c r="V1095">
        <v>100</v>
      </c>
      <c r="W1095">
        <v>308</v>
      </c>
      <c r="X1095">
        <v>207</v>
      </c>
      <c r="Y1095">
        <v>1</v>
      </c>
      <c r="Z1095">
        <v>3</v>
      </c>
      <c r="AA1095">
        <v>0</v>
      </c>
      <c r="AB1095">
        <v>0</v>
      </c>
      <c r="AC1095">
        <v>78</v>
      </c>
      <c r="AD1095">
        <v>35.43</v>
      </c>
      <c r="AE1095">
        <v>41.964159000000002</v>
      </c>
      <c r="AF1095">
        <v>96</v>
      </c>
      <c r="AG1095">
        <v>1.6</v>
      </c>
      <c r="AH1095">
        <v>1.3</v>
      </c>
      <c r="AI1095">
        <v>1.1000000000000001</v>
      </c>
      <c r="AJ1095">
        <v>0</v>
      </c>
      <c r="AK1095">
        <v>0</v>
      </c>
      <c r="AL1095">
        <v>0</v>
      </c>
      <c r="AM1095">
        <v>2.8</v>
      </c>
      <c r="AN1095">
        <v>38.003</v>
      </c>
      <c r="AO1095">
        <v>3.8140000000000001</v>
      </c>
      <c r="AP1095">
        <v>11.747</v>
      </c>
      <c r="AQ1095">
        <v>7.6999999999999999E-2</v>
      </c>
      <c r="AR1095">
        <v>3.875</v>
      </c>
      <c r="AS1095">
        <v>11.624000000000001</v>
      </c>
      <c r="AT1095">
        <v>41.6</v>
      </c>
      <c r="AU1095">
        <v>0.69299999999999995</v>
      </c>
      <c r="AV1095">
        <v>0.56299999999999994</v>
      </c>
      <c r="AW1095">
        <v>0.47699999999999998</v>
      </c>
      <c r="AX1095">
        <v>0</v>
      </c>
      <c r="AY1095">
        <v>0</v>
      </c>
      <c r="AZ1095">
        <v>0</v>
      </c>
      <c r="BA1095">
        <v>243</v>
      </c>
      <c r="BB1095">
        <v>0</v>
      </c>
      <c r="BC1095" t="s">
        <v>67</v>
      </c>
      <c r="BD1095">
        <v>0</v>
      </c>
      <c r="BE1095" t="s">
        <v>68</v>
      </c>
      <c r="BF1095" t="s">
        <v>69</v>
      </c>
      <c r="BG1095">
        <v>1.1399999999999999</v>
      </c>
      <c r="BH1095">
        <v>0</v>
      </c>
      <c r="BI1095" s="1">
        <v>45824.389976354163</v>
      </c>
      <c r="BJ1095">
        <v>3.7</v>
      </c>
      <c r="BK1095">
        <v>0.86270000000000002</v>
      </c>
      <c r="BL1095" s="36">
        <f>HLOOKUP($A1095,차량별코스!$E$1:$AZ$20,_xlfn.XLOOKUP(탕데이터!$I1095,차량별코스!$D$2:$D$20,차량별코스!$A$2:$A$20),0)</f>
        <v>8</v>
      </c>
      <c r="BM1095">
        <f t="shared" si="251"/>
        <v>1313.7369999999999</v>
      </c>
      <c r="BN1095">
        <f t="shared" si="252"/>
        <v>366.91300000000001</v>
      </c>
      <c r="BO1095">
        <f>IF(COUNTIFS($BL$2:$BL1095,$BL1095,$O$2:$O1095,$O1095,$G$2:$G1095,$G1095)=1,_xlfn.MAXIFS($BO$2:$BO1094,$O$2:$O1094,$O1095,$G$2:$G1094,$G1095)+1,_xlfn.MAXIFS($BO$2:$BO1094,$O$2:$O1094,$O1095,$G$2:$G1094,$G1095))</f>
        <v>4</v>
      </c>
      <c r="BP1095">
        <f t="shared" si="253"/>
        <v>2109.12</v>
      </c>
      <c r="BQ1095">
        <f t="shared" si="254"/>
        <v>41.951999999999998</v>
      </c>
      <c r="BR1095">
        <f t="shared" si="255"/>
        <v>34.086000000000006</v>
      </c>
      <c r="BS1095">
        <f t="shared" si="256"/>
        <v>28.842000000000002</v>
      </c>
      <c r="BT1095">
        <f t="shared" si="257"/>
        <v>0</v>
      </c>
      <c r="BU1095">
        <f t="shared" si="258"/>
        <v>0</v>
      </c>
      <c r="BV1095">
        <f t="shared" si="259"/>
        <v>0</v>
      </c>
      <c r="BW1095">
        <f t="shared" si="260"/>
        <v>2214</v>
      </c>
      <c r="BX1095">
        <f t="shared" si="261"/>
        <v>9211</v>
      </c>
      <c r="BY1095" t="str">
        <f t="shared" si="262"/>
        <v>직행2</v>
      </c>
      <c r="BZ1095">
        <f t="shared" si="263"/>
        <v>8</v>
      </c>
    </row>
    <row r="1096" spans="1:78" x14ac:dyDescent="0.3">
      <c r="A1096" s="32">
        <f t="shared" si="250"/>
        <v>45821</v>
      </c>
      <c r="B1096" s="1">
        <v>45821.72146990741</v>
      </c>
      <c r="C1096" t="s">
        <v>60</v>
      </c>
      <c r="D1096" t="s">
        <v>60</v>
      </c>
      <c r="E1096" t="s">
        <v>60</v>
      </c>
      <c r="F1096" t="s">
        <v>61</v>
      </c>
      <c r="G1096" t="s">
        <v>84</v>
      </c>
      <c r="H1096" t="s">
        <v>85</v>
      </c>
      <c r="I1096" t="s">
        <v>88</v>
      </c>
      <c r="J1096" t="s">
        <v>65</v>
      </c>
      <c r="K1096" t="s">
        <v>66</v>
      </c>
      <c r="L1096">
        <v>14</v>
      </c>
      <c r="M1096">
        <v>12</v>
      </c>
      <c r="N1096">
        <v>168</v>
      </c>
      <c r="O1096">
        <v>9211</v>
      </c>
      <c r="P1096" t="s">
        <v>235</v>
      </c>
      <c r="Q1096" s="1">
        <v>45786.607562581019</v>
      </c>
      <c r="R1096">
        <v>31.835999999999999</v>
      </c>
      <c r="S1096">
        <v>7.2919999999999998</v>
      </c>
      <c r="T1096">
        <v>4.3659999999999997</v>
      </c>
      <c r="U1096">
        <v>2639</v>
      </c>
      <c r="V1096">
        <v>79</v>
      </c>
      <c r="W1096">
        <v>114</v>
      </c>
      <c r="X1096">
        <v>407</v>
      </c>
      <c r="Y1096">
        <v>0</v>
      </c>
      <c r="Z1096">
        <v>1</v>
      </c>
      <c r="AA1096">
        <v>0</v>
      </c>
      <c r="AB1096">
        <v>0</v>
      </c>
      <c r="AC1096">
        <v>71</v>
      </c>
      <c r="AD1096">
        <v>43.43</v>
      </c>
      <c r="AE1096">
        <v>46.855888999999998</v>
      </c>
      <c r="AF1096">
        <v>96</v>
      </c>
      <c r="AG1096">
        <v>0.8</v>
      </c>
      <c r="AH1096">
        <v>2.4</v>
      </c>
      <c r="AI1096">
        <v>0.8</v>
      </c>
      <c r="AJ1096">
        <v>0</v>
      </c>
      <c r="AK1096">
        <v>0</v>
      </c>
      <c r="AL1096">
        <v>0</v>
      </c>
      <c r="AM1096">
        <v>3.83</v>
      </c>
      <c r="AN1096">
        <v>29.683</v>
      </c>
      <c r="AO1096">
        <v>2.9929999999999999</v>
      </c>
      <c r="AP1096">
        <v>4.32</v>
      </c>
      <c r="AQ1096">
        <v>0.126</v>
      </c>
      <c r="AR1096">
        <v>0</v>
      </c>
      <c r="AS1096">
        <v>3.141</v>
      </c>
      <c r="AT1096">
        <v>41.6</v>
      </c>
      <c r="AU1096">
        <v>0.34699999999999998</v>
      </c>
      <c r="AV1096">
        <v>1.04</v>
      </c>
      <c r="AW1096">
        <v>0.34699999999999998</v>
      </c>
      <c r="AX1096">
        <v>0</v>
      </c>
      <c r="AY1096">
        <v>0</v>
      </c>
      <c r="AZ1096">
        <v>0</v>
      </c>
      <c r="BA1096">
        <v>316</v>
      </c>
      <c r="BB1096">
        <v>0</v>
      </c>
      <c r="BC1096" t="s">
        <v>67</v>
      </c>
      <c r="BD1096">
        <v>0</v>
      </c>
      <c r="BE1096" t="s">
        <v>68</v>
      </c>
      <c r="BF1096" t="s">
        <v>69</v>
      </c>
      <c r="BG1096">
        <v>1.1399999999999999</v>
      </c>
      <c r="BH1096">
        <v>0</v>
      </c>
      <c r="BI1096" s="1">
        <v>45824.389976354163</v>
      </c>
      <c r="BJ1096">
        <v>3.7</v>
      </c>
      <c r="BK1096">
        <v>1.18</v>
      </c>
      <c r="BL1096" s="36">
        <f>HLOOKUP($A1096,차량별코스!$E$1:$AZ$20,_xlfn.XLOOKUP(탕데이터!$I1096,차량별코스!$D$2:$D$20,차량별코스!$A$2:$A$20),0)</f>
        <v>8</v>
      </c>
      <c r="BM1096">
        <f t="shared" si="251"/>
        <v>1313.7369999999999</v>
      </c>
      <c r="BN1096">
        <f t="shared" si="252"/>
        <v>366.91300000000001</v>
      </c>
      <c r="BO1096">
        <f>IF(COUNTIFS($BL$2:$BL1096,$BL1096,$O$2:$O1096,$O1096,$G$2:$G1096,$G1096)=1,_xlfn.MAXIFS($BO$2:$BO1095,$O$2:$O1095,$O1096,$G$2:$G1095,$G1096)+1,_xlfn.MAXIFS($BO$2:$BO1095,$O$2:$O1095,$O1096,$G$2:$G1095,$G1096))</f>
        <v>4</v>
      </c>
      <c r="BP1096">
        <f t="shared" si="253"/>
        <v>2340.44</v>
      </c>
      <c r="BQ1096">
        <f t="shared" si="254"/>
        <v>21.112000000000002</v>
      </c>
      <c r="BR1096">
        <f t="shared" si="255"/>
        <v>63.335999999999999</v>
      </c>
      <c r="BS1096">
        <f t="shared" si="256"/>
        <v>21.112000000000002</v>
      </c>
      <c r="BT1096">
        <f t="shared" si="257"/>
        <v>0</v>
      </c>
      <c r="BU1096">
        <f t="shared" si="258"/>
        <v>0</v>
      </c>
      <c r="BV1096">
        <f t="shared" si="259"/>
        <v>0</v>
      </c>
      <c r="BW1096">
        <f t="shared" si="260"/>
        <v>2446</v>
      </c>
      <c r="BX1096">
        <f t="shared" si="261"/>
        <v>9211</v>
      </c>
      <c r="BY1096" t="str">
        <f t="shared" si="262"/>
        <v>직행2</v>
      </c>
      <c r="BZ1096">
        <f t="shared" si="263"/>
        <v>8</v>
      </c>
    </row>
    <row r="1097" spans="1:78" x14ac:dyDescent="0.3">
      <c r="A1097" s="32">
        <f t="shared" si="250"/>
        <v>45821</v>
      </c>
      <c r="B1097" s="1">
        <v>45821.759386574071</v>
      </c>
      <c r="C1097" t="s">
        <v>60</v>
      </c>
      <c r="D1097" t="s">
        <v>60</v>
      </c>
      <c r="E1097" t="s">
        <v>60</v>
      </c>
      <c r="F1097" t="s">
        <v>61</v>
      </c>
      <c r="G1097" t="s">
        <v>84</v>
      </c>
      <c r="H1097" t="s">
        <v>85</v>
      </c>
      <c r="I1097" t="s">
        <v>88</v>
      </c>
      <c r="J1097" t="s">
        <v>65</v>
      </c>
      <c r="K1097" t="s">
        <v>66</v>
      </c>
      <c r="L1097">
        <v>14</v>
      </c>
      <c r="M1097">
        <v>12</v>
      </c>
      <c r="N1097">
        <v>168</v>
      </c>
      <c r="O1097">
        <v>9211</v>
      </c>
      <c r="P1097" t="s">
        <v>235</v>
      </c>
      <c r="Q1097" s="1">
        <v>45786.607562581019</v>
      </c>
      <c r="R1097">
        <v>40.064999999999998</v>
      </c>
      <c r="S1097">
        <v>14.172000000000001</v>
      </c>
      <c r="T1097">
        <v>2.827</v>
      </c>
      <c r="U1097">
        <v>5639</v>
      </c>
      <c r="V1097">
        <v>85</v>
      </c>
      <c r="W1097">
        <v>1344</v>
      </c>
      <c r="X1097">
        <v>460</v>
      </c>
      <c r="Y1097">
        <v>4</v>
      </c>
      <c r="Z1097">
        <v>5</v>
      </c>
      <c r="AA1097">
        <v>0</v>
      </c>
      <c r="AB1097">
        <v>0</v>
      </c>
      <c r="AC1097">
        <v>81</v>
      </c>
      <c r="AD1097">
        <v>25.58</v>
      </c>
      <c r="AE1097">
        <v>34.259869999999999</v>
      </c>
      <c r="AF1097">
        <v>81.599999999999994</v>
      </c>
      <c r="AG1097">
        <v>6.5</v>
      </c>
      <c r="AH1097">
        <v>8</v>
      </c>
      <c r="AI1097">
        <v>3.9</v>
      </c>
      <c r="AJ1097">
        <v>0</v>
      </c>
      <c r="AK1097">
        <v>0</v>
      </c>
      <c r="AL1097">
        <v>0</v>
      </c>
      <c r="AM1097">
        <v>2.48</v>
      </c>
      <c r="AN1097">
        <v>34.521999999999998</v>
      </c>
      <c r="AO1097">
        <v>1.5069999999999999</v>
      </c>
      <c r="AP1097">
        <v>23.834</v>
      </c>
      <c r="AQ1097">
        <v>0.1</v>
      </c>
      <c r="AR1097">
        <v>9.984</v>
      </c>
      <c r="AS1097">
        <v>12.48</v>
      </c>
      <c r="AT1097">
        <v>76.16</v>
      </c>
      <c r="AU1097">
        <v>6.0670000000000002</v>
      </c>
      <c r="AV1097">
        <v>7.4669999999999996</v>
      </c>
      <c r="AW1097">
        <v>3.64</v>
      </c>
      <c r="AX1097">
        <v>0</v>
      </c>
      <c r="AY1097">
        <v>0</v>
      </c>
      <c r="AZ1097">
        <v>0</v>
      </c>
      <c r="BA1097">
        <v>390</v>
      </c>
      <c r="BB1097">
        <v>0</v>
      </c>
      <c r="BC1097" t="s">
        <v>67</v>
      </c>
      <c r="BD1097">
        <v>0</v>
      </c>
      <c r="BE1097" t="s">
        <v>68</v>
      </c>
      <c r="BF1097" t="s">
        <v>69</v>
      </c>
      <c r="BG1097">
        <v>1.1399999999999999</v>
      </c>
      <c r="BH1097">
        <v>0</v>
      </c>
      <c r="BI1097" s="1">
        <v>45824.389976354163</v>
      </c>
      <c r="BJ1097">
        <v>3.7</v>
      </c>
      <c r="BK1097">
        <v>0.7641</v>
      </c>
      <c r="BL1097" s="36">
        <f>HLOOKUP($A1097,차량별코스!$E$1:$AZ$20,_xlfn.XLOOKUP(탕데이터!$I1097,차량별코스!$D$2:$D$20,차량별코스!$A$2:$A$20),0)</f>
        <v>8</v>
      </c>
      <c r="BM1097">
        <f t="shared" si="251"/>
        <v>1313.7369999999999</v>
      </c>
      <c r="BN1097">
        <f t="shared" si="252"/>
        <v>366.91300000000001</v>
      </c>
      <c r="BO1097">
        <f>IF(COUNTIFS($BL$2:$BL1097,$BL1097,$O$2:$O1097,$O1097,$G$2:$G1097,$G1097)=1,_xlfn.MAXIFS($BO$2:$BO1096,$O$2:$O1096,$O1097,$G$2:$G1096,$G1097)+1,_xlfn.MAXIFS($BO$2:$BO1096,$O$2:$O1096,$O1097,$G$2:$G1096,$G1097))</f>
        <v>4</v>
      </c>
      <c r="BP1097">
        <f t="shared" si="253"/>
        <v>3172.424</v>
      </c>
      <c r="BQ1097">
        <f t="shared" si="254"/>
        <v>366.53500000000003</v>
      </c>
      <c r="BR1097">
        <f t="shared" si="255"/>
        <v>451.12</v>
      </c>
      <c r="BS1097">
        <f t="shared" si="256"/>
        <v>219.92099999999999</v>
      </c>
      <c r="BT1097">
        <f t="shared" si="257"/>
        <v>0</v>
      </c>
      <c r="BU1097">
        <f t="shared" si="258"/>
        <v>0</v>
      </c>
      <c r="BV1097">
        <f t="shared" si="259"/>
        <v>0</v>
      </c>
      <c r="BW1097">
        <f t="shared" si="260"/>
        <v>4210</v>
      </c>
      <c r="BX1097">
        <f t="shared" si="261"/>
        <v>9211</v>
      </c>
      <c r="BY1097" t="str">
        <f t="shared" si="262"/>
        <v>직행2</v>
      </c>
      <c r="BZ1097">
        <f t="shared" si="263"/>
        <v>8</v>
      </c>
    </row>
    <row r="1098" spans="1:78" x14ac:dyDescent="0.3">
      <c r="A1098" s="32">
        <f t="shared" si="250"/>
        <v>45821</v>
      </c>
      <c r="B1098" s="1">
        <v>45821.859837962962</v>
      </c>
      <c r="C1098" t="s">
        <v>60</v>
      </c>
      <c r="D1098" t="s">
        <v>60</v>
      </c>
      <c r="E1098" t="s">
        <v>60</v>
      </c>
      <c r="F1098" t="s">
        <v>61</v>
      </c>
      <c r="G1098" t="s">
        <v>84</v>
      </c>
      <c r="H1098" t="s">
        <v>85</v>
      </c>
      <c r="I1098" t="s">
        <v>88</v>
      </c>
      <c r="J1098" t="s">
        <v>65</v>
      </c>
      <c r="K1098" t="s">
        <v>66</v>
      </c>
      <c r="L1098">
        <v>14</v>
      </c>
      <c r="M1098">
        <v>12</v>
      </c>
      <c r="N1098">
        <v>168</v>
      </c>
      <c r="O1098">
        <v>9211</v>
      </c>
      <c r="P1098" t="s">
        <v>235</v>
      </c>
      <c r="Q1098" s="1">
        <v>45786.607562581019</v>
      </c>
      <c r="R1098">
        <v>16.224</v>
      </c>
      <c r="S1098">
        <v>4.476</v>
      </c>
      <c r="T1098">
        <v>3.625</v>
      </c>
      <c r="U1098">
        <v>1836</v>
      </c>
      <c r="V1098">
        <v>99</v>
      </c>
      <c r="W1098">
        <v>275</v>
      </c>
      <c r="X1098">
        <v>139</v>
      </c>
      <c r="Y1098">
        <v>0</v>
      </c>
      <c r="Z1098">
        <v>1</v>
      </c>
      <c r="AA1098">
        <v>0</v>
      </c>
      <c r="AB1098">
        <v>0</v>
      </c>
      <c r="AC1098">
        <v>69</v>
      </c>
      <c r="AD1098">
        <v>31.81</v>
      </c>
      <c r="AE1098">
        <v>39.949570000000001</v>
      </c>
      <c r="AF1098">
        <v>97.3</v>
      </c>
      <c r="AG1098">
        <v>0.8</v>
      </c>
      <c r="AH1098">
        <v>1.2</v>
      </c>
      <c r="AI1098">
        <v>0.7</v>
      </c>
      <c r="AJ1098">
        <v>0</v>
      </c>
      <c r="AK1098">
        <v>0</v>
      </c>
      <c r="AL1098">
        <v>0</v>
      </c>
      <c r="AM1098">
        <v>3.18</v>
      </c>
      <c r="AN1098">
        <v>30.673999999999999</v>
      </c>
      <c r="AO1098">
        <v>5.3920000000000003</v>
      </c>
      <c r="AP1098">
        <v>14.978</v>
      </c>
      <c r="AQ1098">
        <v>6.2E-2</v>
      </c>
      <c r="AR1098">
        <v>0</v>
      </c>
      <c r="AS1098">
        <v>6.1639999999999997</v>
      </c>
      <c r="AT1098">
        <v>29.19</v>
      </c>
      <c r="AU1098">
        <v>0.24</v>
      </c>
      <c r="AV1098">
        <v>0.36</v>
      </c>
      <c r="AW1098">
        <v>0.21</v>
      </c>
      <c r="AX1098">
        <v>0</v>
      </c>
      <c r="AY1098">
        <v>0</v>
      </c>
      <c r="AZ1098">
        <v>0</v>
      </c>
      <c r="BA1098">
        <v>156</v>
      </c>
      <c r="BB1098">
        <v>0</v>
      </c>
      <c r="BC1098" t="s">
        <v>67</v>
      </c>
      <c r="BD1098">
        <v>0</v>
      </c>
      <c r="BE1098" t="s">
        <v>68</v>
      </c>
      <c r="BF1098" t="s">
        <v>69</v>
      </c>
      <c r="BG1098">
        <v>1.1399999999999999</v>
      </c>
      <c r="BH1098">
        <v>0</v>
      </c>
      <c r="BI1098" s="1">
        <v>45824.389976354163</v>
      </c>
      <c r="BJ1098">
        <v>3.7</v>
      </c>
      <c r="BK1098">
        <v>0.97960000000000003</v>
      </c>
      <c r="BL1098" s="36">
        <f>HLOOKUP($A1098,차량별코스!$E$1:$AZ$20,_xlfn.XLOOKUP(탕데이터!$I1098,차량별코스!$D$2:$D$20,차량별코스!$A$2:$A$20),0)</f>
        <v>8</v>
      </c>
      <c r="BM1098">
        <f t="shared" si="251"/>
        <v>1313.7369999999999</v>
      </c>
      <c r="BN1098">
        <f t="shared" si="252"/>
        <v>366.91300000000001</v>
      </c>
      <c r="BO1098">
        <f>IF(COUNTIFS($BL$2:$BL1098,$BL1098,$O$2:$O1098,$O1098,$G$2:$G1098,$G1098)=1,_xlfn.MAXIFS($BO$2:$BO1097,$O$2:$O1097,$O1098,$G$2:$G1097,$G1098)+1,_xlfn.MAXIFS($BO$2:$BO1097,$O$2:$O1097,$O1098,$G$2:$G1097,$G1098))</f>
        <v>4</v>
      </c>
      <c r="BP1098">
        <f t="shared" si="253"/>
        <v>1412.4279999999999</v>
      </c>
      <c r="BQ1098">
        <f t="shared" si="254"/>
        <v>14.688000000000001</v>
      </c>
      <c r="BR1098">
        <f t="shared" si="255"/>
        <v>22.032</v>
      </c>
      <c r="BS1098">
        <f t="shared" si="256"/>
        <v>12.851999999999999</v>
      </c>
      <c r="BT1098">
        <f t="shared" si="257"/>
        <v>0</v>
      </c>
      <c r="BU1098">
        <f t="shared" si="258"/>
        <v>0</v>
      </c>
      <c r="BV1098">
        <f t="shared" si="259"/>
        <v>0</v>
      </c>
      <c r="BW1098">
        <f t="shared" si="260"/>
        <v>1462</v>
      </c>
      <c r="BX1098">
        <f t="shared" si="261"/>
        <v>9211</v>
      </c>
      <c r="BY1098" t="str">
        <f t="shared" si="262"/>
        <v>직행2</v>
      </c>
      <c r="BZ1098">
        <f t="shared" si="263"/>
        <v>8</v>
      </c>
    </row>
    <row r="1099" spans="1:78" x14ac:dyDescent="0.3">
      <c r="A1099" s="32">
        <f t="shared" si="250"/>
        <v>45821</v>
      </c>
      <c r="B1099" s="1">
        <v>45821.884328703702</v>
      </c>
      <c r="C1099" t="s">
        <v>60</v>
      </c>
      <c r="D1099" t="s">
        <v>60</v>
      </c>
      <c r="E1099" t="s">
        <v>60</v>
      </c>
      <c r="F1099" t="s">
        <v>61</v>
      </c>
      <c r="G1099" t="s">
        <v>84</v>
      </c>
      <c r="H1099" t="s">
        <v>85</v>
      </c>
      <c r="I1099" t="s">
        <v>88</v>
      </c>
      <c r="J1099" t="s">
        <v>65</v>
      </c>
      <c r="K1099" t="s">
        <v>66</v>
      </c>
      <c r="L1099">
        <v>14</v>
      </c>
      <c r="M1099">
        <v>12</v>
      </c>
      <c r="N1099">
        <v>168</v>
      </c>
      <c r="O1099">
        <v>9211</v>
      </c>
      <c r="P1099" t="s">
        <v>235</v>
      </c>
      <c r="Q1099" s="1">
        <v>45786.607562581019</v>
      </c>
      <c r="R1099">
        <v>23.254000000000001</v>
      </c>
      <c r="S1099">
        <v>6.476</v>
      </c>
      <c r="T1099">
        <v>3.5910000000000002</v>
      </c>
      <c r="U1099">
        <v>2575</v>
      </c>
      <c r="V1099">
        <v>51</v>
      </c>
      <c r="W1099">
        <v>464</v>
      </c>
      <c r="X1099">
        <v>396</v>
      </c>
      <c r="Y1099">
        <v>1</v>
      </c>
      <c r="Z1099">
        <v>0</v>
      </c>
      <c r="AA1099">
        <v>0</v>
      </c>
      <c r="AB1099">
        <v>0</v>
      </c>
      <c r="AC1099">
        <v>72</v>
      </c>
      <c r="AD1099">
        <v>32.51</v>
      </c>
      <c r="AE1099">
        <v>40.638002999999998</v>
      </c>
      <c r="AF1099">
        <v>97</v>
      </c>
      <c r="AG1099">
        <v>0.7</v>
      </c>
      <c r="AH1099">
        <v>1.7</v>
      </c>
      <c r="AI1099">
        <v>0.6</v>
      </c>
      <c r="AJ1099">
        <v>0</v>
      </c>
      <c r="AK1099">
        <v>0</v>
      </c>
      <c r="AL1099">
        <v>0</v>
      </c>
      <c r="AM1099">
        <v>3.15</v>
      </c>
      <c r="AN1099">
        <v>31.75</v>
      </c>
      <c r="AO1099">
        <v>1.98</v>
      </c>
      <c r="AP1099">
        <v>18.018999999999998</v>
      </c>
      <c r="AQ1099">
        <v>0.129</v>
      </c>
      <c r="AR1099">
        <v>4.3</v>
      </c>
      <c r="AS1099">
        <v>0</v>
      </c>
      <c r="AT1099">
        <v>40.417000000000002</v>
      </c>
      <c r="AU1099">
        <v>0.29199999999999998</v>
      </c>
      <c r="AV1099">
        <v>0.70799999999999996</v>
      </c>
      <c r="AW1099">
        <v>0.25</v>
      </c>
      <c r="AX1099">
        <v>0</v>
      </c>
      <c r="AY1099">
        <v>0</v>
      </c>
      <c r="AZ1099">
        <v>0</v>
      </c>
      <c r="BA1099">
        <v>229</v>
      </c>
      <c r="BB1099">
        <v>0</v>
      </c>
      <c r="BC1099" t="s">
        <v>67</v>
      </c>
      <c r="BD1099">
        <v>0</v>
      </c>
      <c r="BE1099" t="s">
        <v>68</v>
      </c>
      <c r="BF1099" t="s">
        <v>69</v>
      </c>
      <c r="BG1099">
        <v>1.1399999999999999</v>
      </c>
      <c r="BH1099">
        <v>0</v>
      </c>
      <c r="BI1099" s="1">
        <v>45824.389976354163</v>
      </c>
      <c r="BJ1099">
        <v>3.7</v>
      </c>
      <c r="BK1099">
        <v>0.97050000000000003</v>
      </c>
      <c r="BL1099" s="36">
        <f>HLOOKUP($A1099,차량별코스!$E$1:$AZ$20,_xlfn.XLOOKUP(탕데이터!$I1099,차량별코스!$D$2:$D$20,차량별코스!$A$2:$A$20),0)</f>
        <v>8</v>
      </c>
      <c r="BM1099">
        <f t="shared" si="251"/>
        <v>1313.7369999999999</v>
      </c>
      <c r="BN1099">
        <f t="shared" si="252"/>
        <v>366.91300000000001</v>
      </c>
      <c r="BO1099">
        <f>IF(COUNTIFS($BL$2:$BL1099,$BL1099,$O$2:$O1099,$O1099,$G$2:$G1099,$G1099)=1,_xlfn.MAXIFS($BO$2:$BO1098,$O$2:$O1098,$O1099,$G$2:$G1098,$G1099)+1,_xlfn.MAXIFS($BO$2:$BO1098,$O$2:$O1098,$O1099,$G$2:$G1098,$G1099))</f>
        <v>4</v>
      </c>
      <c r="BP1099">
        <f t="shared" si="253"/>
        <v>1982.75</v>
      </c>
      <c r="BQ1099">
        <f t="shared" si="254"/>
        <v>18.024999999999999</v>
      </c>
      <c r="BR1099">
        <f t="shared" si="255"/>
        <v>43.775000000000006</v>
      </c>
      <c r="BS1099">
        <f t="shared" si="256"/>
        <v>15.450000000000001</v>
      </c>
      <c r="BT1099">
        <f t="shared" si="257"/>
        <v>0</v>
      </c>
      <c r="BU1099">
        <f t="shared" si="258"/>
        <v>0</v>
      </c>
      <c r="BV1099">
        <f t="shared" si="259"/>
        <v>0</v>
      </c>
      <c r="BW1099">
        <f t="shared" si="260"/>
        <v>2060</v>
      </c>
      <c r="BX1099">
        <f t="shared" si="261"/>
        <v>9211</v>
      </c>
      <c r="BY1099" t="str">
        <f t="shared" si="262"/>
        <v>직행2</v>
      </c>
      <c r="BZ1099">
        <f t="shared" si="263"/>
        <v>8</v>
      </c>
    </row>
    <row r="1100" spans="1:78" x14ac:dyDescent="0.3">
      <c r="A1100" s="32">
        <f t="shared" si="250"/>
        <v>45822</v>
      </c>
      <c r="B1100" s="1">
        <v>45822.271898148145</v>
      </c>
      <c r="C1100" t="s">
        <v>60</v>
      </c>
      <c r="D1100" t="s">
        <v>60</v>
      </c>
      <c r="E1100" t="s">
        <v>60</v>
      </c>
      <c r="F1100" t="s">
        <v>61</v>
      </c>
      <c r="G1100" t="s">
        <v>84</v>
      </c>
      <c r="H1100" t="s">
        <v>85</v>
      </c>
      <c r="I1100" t="s">
        <v>88</v>
      </c>
      <c r="J1100" t="s">
        <v>65</v>
      </c>
      <c r="K1100" t="s">
        <v>66</v>
      </c>
      <c r="L1100">
        <v>14</v>
      </c>
      <c r="M1100">
        <v>12</v>
      </c>
      <c r="N1100">
        <v>168</v>
      </c>
      <c r="O1100">
        <v>3489</v>
      </c>
      <c r="P1100" t="s">
        <v>257</v>
      </c>
      <c r="Q1100" s="1">
        <v>45786.607561608798</v>
      </c>
      <c r="R1100">
        <v>39.091999999999999</v>
      </c>
      <c r="S1100">
        <v>11.991</v>
      </c>
      <c r="T1100">
        <v>3.26</v>
      </c>
      <c r="U1100">
        <v>3983</v>
      </c>
      <c r="V1100">
        <v>0</v>
      </c>
      <c r="W1100">
        <v>870</v>
      </c>
      <c r="X1100">
        <v>1067</v>
      </c>
      <c r="Y1100">
        <v>1</v>
      </c>
      <c r="Z1100">
        <v>14</v>
      </c>
      <c r="AA1100">
        <v>0</v>
      </c>
      <c r="AB1100">
        <v>0</v>
      </c>
      <c r="AC1100">
        <v>99</v>
      </c>
      <c r="AD1100">
        <v>35.33</v>
      </c>
      <c r="AE1100">
        <v>45.207591999999998</v>
      </c>
      <c r="AF1100">
        <v>93</v>
      </c>
      <c r="AG1100">
        <v>1.9</v>
      </c>
      <c r="AH1100">
        <v>2.9</v>
      </c>
      <c r="AI1100">
        <v>1.7</v>
      </c>
      <c r="AJ1100">
        <v>0.5</v>
      </c>
      <c r="AK1100">
        <v>0</v>
      </c>
      <c r="AL1100">
        <v>0</v>
      </c>
      <c r="AM1100">
        <v>2.86</v>
      </c>
      <c r="AN1100">
        <v>40.340000000000003</v>
      </c>
      <c r="AO1100">
        <v>0</v>
      </c>
      <c r="AP1100">
        <v>21.843</v>
      </c>
      <c r="AQ1100">
        <v>0.25600000000000001</v>
      </c>
      <c r="AR1100">
        <v>2.5579999999999998</v>
      </c>
      <c r="AS1100">
        <v>35.813000000000002</v>
      </c>
      <c r="AT1100">
        <v>60.45</v>
      </c>
      <c r="AU1100">
        <v>1.2350000000000001</v>
      </c>
      <c r="AV1100">
        <v>1.885</v>
      </c>
      <c r="AW1100">
        <v>1.105</v>
      </c>
      <c r="AX1100">
        <v>0.32500000000000001</v>
      </c>
      <c r="AY1100">
        <v>0</v>
      </c>
      <c r="AZ1100">
        <v>0</v>
      </c>
      <c r="BA1100">
        <v>384</v>
      </c>
      <c r="BB1100">
        <v>0</v>
      </c>
      <c r="BC1100" t="s">
        <v>67</v>
      </c>
      <c r="BD1100">
        <v>0</v>
      </c>
      <c r="BE1100" t="s">
        <v>68</v>
      </c>
      <c r="BF1100" t="s">
        <v>69</v>
      </c>
      <c r="BG1100">
        <v>1.1399999999999999</v>
      </c>
      <c r="BH1100">
        <v>0</v>
      </c>
      <c r="BI1100" s="1">
        <v>45824.389976354163</v>
      </c>
      <c r="BJ1100">
        <v>3.7</v>
      </c>
      <c r="BK1100">
        <v>0.88109999999999999</v>
      </c>
      <c r="BL1100" s="36">
        <f>HLOOKUP($A1100,차량별코스!$E$1:$AZ$20,_xlfn.XLOOKUP(탕데이터!$I1100,차량별코스!$D$2:$D$20,차량별코스!$A$2:$A$20),0)</f>
        <v>1</v>
      </c>
      <c r="BM1100">
        <f t="shared" si="251"/>
        <v>3635.7080000000005</v>
      </c>
      <c r="BN1100">
        <f t="shared" si="252"/>
        <v>531.09800000000007</v>
      </c>
      <c r="BO1100">
        <f>IF(COUNTIFS($BL$2:$BL1100,$BL1100,$O$2:$O1100,$O1100,$G$2:$G1100,$G1100)=1,_xlfn.MAXIFS($BO$2:$BO1099,$O$2:$O1099,$O1100,$G$2:$G1099,$G1100)+1,_xlfn.MAXIFS($BO$2:$BO1099,$O$2:$O1099,$O1100,$G$2:$G1099,$G1100))</f>
        <v>8</v>
      </c>
      <c r="BP1100">
        <f t="shared" si="253"/>
        <v>2834.19</v>
      </c>
      <c r="BQ1100">
        <f t="shared" si="254"/>
        <v>75.676999999999992</v>
      </c>
      <c r="BR1100">
        <f t="shared" si="255"/>
        <v>115.50699999999999</v>
      </c>
      <c r="BS1100">
        <f t="shared" si="256"/>
        <v>67.710999999999999</v>
      </c>
      <c r="BT1100">
        <f t="shared" si="257"/>
        <v>19.914999999999999</v>
      </c>
      <c r="BU1100">
        <f t="shared" si="258"/>
        <v>0</v>
      </c>
      <c r="BV1100">
        <f t="shared" si="259"/>
        <v>0</v>
      </c>
      <c r="BW1100">
        <f t="shared" si="260"/>
        <v>3113</v>
      </c>
      <c r="BX1100">
        <f t="shared" si="261"/>
        <v>3489</v>
      </c>
      <c r="BY1100" t="str">
        <f t="shared" si="262"/>
        <v>직행2</v>
      </c>
      <c r="BZ1100">
        <f t="shared" si="263"/>
        <v>1</v>
      </c>
    </row>
    <row r="1101" spans="1:78" x14ac:dyDescent="0.3">
      <c r="A1101" s="32">
        <f t="shared" si="250"/>
        <v>45822</v>
      </c>
      <c r="B1101" s="1">
        <v>45822.388726851852</v>
      </c>
      <c r="C1101" t="s">
        <v>60</v>
      </c>
      <c r="D1101" t="s">
        <v>60</v>
      </c>
      <c r="E1101" t="s">
        <v>60</v>
      </c>
      <c r="F1101" t="s">
        <v>61</v>
      </c>
      <c r="G1101" t="s">
        <v>84</v>
      </c>
      <c r="H1101" t="s">
        <v>85</v>
      </c>
      <c r="I1101" t="s">
        <v>88</v>
      </c>
      <c r="J1101" t="s">
        <v>65</v>
      </c>
      <c r="K1101" t="s">
        <v>66</v>
      </c>
      <c r="L1101">
        <v>14</v>
      </c>
      <c r="M1101">
        <v>12</v>
      </c>
      <c r="N1101">
        <v>168</v>
      </c>
      <c r="O1101">
        <v>3489</v>
      </c>
      <c r="P1101" t="s">
        <v>257</v>
      </c>
      <c r="Q1101" s="1">
        <v>45786.607561608798</v>
      </c>
      <c r="R1101">
        <v>66.287000000000006</v>
      </c>
      <c r="S1101">
        <v>22.446999999999999</v>
      </c>
      <c r="T1101">
        <v>2.9529999999999998</v>
      </c>
      <c r="U1101">
        <v>7264</v>
      </c>
      <c r="V1101">
        <v>14</v>
      </c>
      <c r="W1101">
        <v>1542</v>
      </c>
      <c r="X1101">
        <v>1861</v>
      </c>
      <c r="Y1101">
        <v>7</v>
      </c>
      <c r="Z1101">
        <v>23</v>
      </c>
      <c r="AA1101">
        <v>0</v>
      </c>
      <c r="AB1101">
        <v>0</v>
      </c>
      <c r="AC1101">
        <v>102</v>
      </c>
      <c r="AD1101">
        <v>32.85</v>
      </c>
      <c r="AE1101">
        <v>41.806784999999998</v>
      </c>
      <c r="AF1101">
        <v>92.3</v>
      </c>
      <c r="AG1101">
        <v>2.5</v>
      </c>
      <c r="AH1101">
        <v>3.9</v>
      </c>
      <c r="AI1101">
        <v>1.1000000000000001</v>
      </c>
      <c r="AJ1101">
        <v>0.3</v>
      </c>
      <c r="AK1101">
        <v>0</v>
      </c>
      <c r="AL1101">
        <v>0</v>
      </c>
      <c r="AM1101">
        <v>2.59</v>
      </c>
      <c r="AN1101">
        <v>41.359000000000002</v>
      </c>
      <c r="AO1101">
        <v>0.193</v>
      </c>
      <c r="AP1101">
        <v>21.228000000000002</v>
      </c>
      <c r="AQ1101">
        <v>0.27200000000000002</v>
      </c>
      <c r="AR1101">
        <v>10.56</v>
      </c>
      <c r="AS1101">
        <v>34.698</v>
      </c>
      <c r="AT1101">
        <v>110.76</v>
      </c>
      <c r="AU1101">
        <v>3</v>
      </c>
      <c r="AV1101">
        <v>4.68</v>
      </c>
      <c r="AW1101">
        <v>1.32</v>
      </c>
      <c r="AX1101">
        <v>0.36</v>
      </c>
      <c r="AY1101">
        <v>0</v>
      </c>
      <c r="AZ1101">
        <v>0</v>
      </c>
      <c r="BA1101">
        <v>655</v>
      </c>
      <c r="BB1101">
        <v>0</v>
      </c>
      <c r="BC1101" t="s">
        <v>67</v>
      </c>
      <c r="BD1101">
        <v>0</v>
      </c>
      <c r="BE1101" t="s">
        <v>68</v>
      </c>
      <c r="BF1101" t="s">
        <v>69</v>
      </c>
      <c r="BG1101">
        <v>1.1399999999999999</v>
      </c>
      <c r="BH1101">
        <v>0</v>
      </c>
      <c r="BI1101" s="1">
        <v>45824.389976354163</v>
      </c>
      <c r="BJ1101">
        <v>3.7</v>
      </c>
      <c r="BK1101">
        <v>0.79810000000000003</v>
      </c>
      <c r="BL1101" s="36">
        <f>HLOOKUP($A1101,차량별코스!$E$1:$AZ$20,_xlfn.XLOOKUP(탕데이터!$I1101,차량별코스!$D$2:$D$20,차량별코스!$A$2:$A$20),0)</f>
        <v>1</v>
      </c>
      <c r="BM1101">
        <f t="shared" si="251"/>
        <v>3635.7080000000005</v>
      </c>
      <c r="BN1101">
        <f t="shared" si="252"/>
        <v>531.09800000000007</v>
      </c>
      <c r="BO1101">
        <f>IF(COUNTIFS($BL$2:$BL1101,$BL1101,$O$2:$O1101,$O1101,$G$2:$G1101,$G1101)=1,_xlfn.MAXIFS($BO$2:$BO1100,$O$2:$O1100,$O1101,$G$2:$G1100,$G1101)+1,_xlfn.MAXIFS($BO$2:$BO1100,$O$2:$O1100,$O1101,$G$2:$G1100,$G1101))</f>
        <v>8</v>
      </c>
      <c r="BP1101">
        <f t="shared" si="253"/>
        <v>5148.6719999999996</v>
      </c>
      <c r="BQ1101">
        <f t="shared" si="254"/>
        <v>181.60000000000002</v>
      </c>
      <c r="BR1101">
        <f t="shared" si="255"/>
        <v>283.29599999999999</v>
      </c>
      <c r="BS1101">
        <f t="shared" si="256"/>
        <v>79.904000000000011</v>
      </c>
      <c r="BT1101">
        <f t="shared" si="257"/>
        <v>21.792000000000002</v>
      </c>
      <c r="BU1101">
        <f t="shared" si="258"/>
        <v>0</v>
      </c>
      <c r="BV1101">
        <f t="shared" si="259"/>
        <v>0</v>
      </c>
      <c r="BW1101">
        <f t="shared" si="260"/>
        <v>5715.264000000001</v>
      </c>
      <c r="BX1101">
        <f t="shared" si="261"/>
        <v>3489</v>
      </c>
      <c r="BY1101" t="str">
        <f t="shared" si="262"/>
        <v>직행2</v>
      </c>
      <c r="BZ1101">
        <f t="shared" si="263"/>
        <v>1</v>
      </c>
    </row>
    <row r="1102" spans="1:78" x14ac:dyDescent="0.3">
      <c r="A1102" s="32">
        <f t="shared" si="250"/>
        <v>45822</v>
      </c>
      <c r="B1102" s="1">
        <v>45822.514062499999</v>
      </c>
      <c r="C1102" t="s">
        <v>60</v>
      </c>
      <c r="D1102" t="s">
        <v>60</v>
      </c>
      <c r="E1102" t="s">
        <v>60</v>
      </c>
      <c r="F1102" t="s">
        <v>61</v>
      </c>
      <c r="G1102" t="s">
        <v>84</v>
      </c>
      <c r="H1102" t="s">
        <v>85</v>
      </c>
      <c r="I1102" t="s">
        <v>88</v>
      </c>
      <c r="J1102" t="s">
        <v>65</v>
      </c>
      <c r="K1102" t="s">
        <v>66</v>
      </c>
      <c r="L1102">
        <v>14</v>
      </c>
      <c r="M1102">
        <v>12</v>
      </c>
      <c r="N1102">
        <v>168</v>
      </c>
      <c r="O1102">
        <v>3489</v>
      </c>
      <c r="P1102" t="s">
        <v>257</v>
      </c>
      <c r="Q1102" s="1">
        <v>45786.607561608798</v>
      </c>
      <c r="R1102">
        <v>58.999000000000002</v>
      </c>
      <c r="S1102">
        <v>21.651</v>
      </c>
      <c r="T1102">
        <v>2.7250000000000001</v>
      </c>
      <c r="U1102">
        <v>6348</v>
      </c>
      <c r="V1102">
        <v>4</v>
      </c>
      <c r="W1102">
        <v>1793</v>
      </c>
      <c r="X1102">
        <v>1805</v>
      </c>
      <c r="Y1102">
        <v>3</v>
      </c>
      <c r="Z1102">
        <v>32</v>
      </c>
      <c r="AA1102">
        <v>0</v>
      </c>
      <c r="AB1102">
        <v>0</v>
      </c>
      <c r="AC1102">
        <v>104</v>
      </c>
      <c r="AD1102">
        <v>33.46</v>
      </c>
      <c r="AE1102">
        <v>46.670256999999999</v>
      </c>
      <c r="AF1102">
        <v>92.3</v>
      </c>
      <c r="AG1102">
        <v>2.1</v>
      </c>
      <c r="AH1102">
        <v>2.1</v>
      </c>
      <c r="AI1102">
        <v>2.4</v>
      </c>
      <c r="AJ1102">
        <v>1</v>
      </c>
      <c r="AK1102">
        <v>0.1</v>
      </c>
      <c r="AL1102">
        <v>0</v>
      </c>
      <c r="AM1102">
        <v>2.39</v>
      </c>
      <c r="AN1102">
        <v>51.584000000000003</v>
      </c>
      <c r="AO1102">
        <v>6.3E-2</v>
      </c>
      <c r="AP1102">
        <v>28.245000000000001</v>
      </c>
      <c r="AQ1102">
        <v>0.30499999999999999</v>
      </c>
      <c r="AR1102">
        <v>5.085</v>
      </c>
      <c r="AS1102">
        <v>54.238</v>
      </c>
      <c r="AT1102">
        <v>96.915000000000006</v>
      </c>
      <c r="AU1102">
        <v>2.2050000000000001</v>
      </c>
      <c r="AV1102">
        <v>2.2050000000000001</v>
      </c>
      <c r="AW1102">
        <v>2.52</v>
      </c>
      <c r="AX1102">
        <v>1.05</v>
      </c>
      <c r="AY1102">
        <v>0.105</v>
      </c>
      <c r="AZ1102">
        <v>0</v>
      </c>
      <c r="BA1102">
        <v>576</v>
      </c>
      <c r="BB1102">
        <v>0</v>
      </c>
      <c r="BC1102" t="s">
        <v>67</v>
      </c>
      <c r="BD1102">
        <v>0</v>
      </c>
      <c r="BE1102" t="s">
        <v>68</v>
      </c>
      <c r="BF1102" t="s">
        <v>69</v>
      </c>
      <c r="BG1102">
        <v>1.1399999999999999</v>
      </c>
      <c r="BH1102">
        <v>0</v>
      </c>
      <c r="BI1102" s="1">
        <v>45824.389976354163</v>
      </c>
      <c r="BJ1102">
        <v>3.7</v>
      </c>
      <c r="BK1102">
        <v>0.73650000000000004</v>
      </c>
      <c r="BL1102" s="36">
        <f>HLOOKUP($A1102,차량별코스!$E$1:$AZ$20,_xlfn.XLOOKUP(탕데이터!$I1102,차량별코스!$D$2:$D$20,차량별코스!$A$2:$A$20),0)</f>
        <v>1</v>
      </c>
      <c r="BM1102">
        <f t="shared" si="251"/>
        <v>3635.7080000000005</v>
      </c>
      <c r="BN1102">
        <f t="shared" si="252"/>
        <v>531.09800000000007</v>
      </c>
      <c r="BO1102">
        <f>IF(COUNTIFS($BL$2:$BL1102,$BL1102,$O$2:$O1102,$O1102,$G$2:$G1102,$G1102)=1,_xlfn.MAXIFS($BO$2:$BO1101,$O$2:$O1101,$O1102,$G$2:$G1101,$G1102)+1,_xlfn.MAXIFS($BO$2:$BO1101,$O$2:$O1101,$O1102,$G$2:$G1101,$G1102))</f>
        <v>8</v>
      </c>
      <c r="BP1102">
        <f t="shared" si="253"/>
        <v>4062.2039999999997</v>
      </c>
      <c r="BQ1102">
        <f t="shared" si="254"/>
        <v>133.30800000000002</v>
      </c>
      <c r="BR1102">
        <f t="shared" si="255"/>
        <v>133.30800000000002</v>
      </c>
      <c r="BS1102">
        <f t="shared" si="256"/>
        <v>152.352</v>
      </c>
      <c r="BT1102">
        <f t="shared" si="257"/>
        <v>63.480000000000004</v>
      </c>
      <c r="BU1102">
        <f t="shared" si="258"/>
        <v>6.3479999999999999</v>
      </c>
      <c r="BV1102">
        <f t="shared" si="259"/>
        <v>0</v>
      </c>
      <c r="BW1102">
        <f t="shared" si="260"/>
        <v>4550.9999999999991</v>
      </c>
      <c r="BX1102">
        <f t="shared" si="261"/>
        <v>3489</v>
      </c>
      <c r="BY1102" t="str">
        <f t="shared" si="262"/>
        <v>직행2</v>
      </c>
      <c r="BZ1102">
        <f t="shared" si="263"/>
        <v>1</v>
      </c>
    </row>
    <row r="1103" spans="1:78" x14ac:dyDescent="0.3">
      <c r="A1103" s="32">
        <f t="shared" si="250"/>
        <v>45822</v>
      </c>
      <c r="B1103" s="1">
        <v>45822.707303240742</v>
      </c>
      <c r="C1103" t="s">
        <v>60</v>
      </c>
      <c r="D1103" t="s">
        <v>60</v>
      </c>
      <c r="E1103" t="s">
        <v>60</v>
      </c>
      <c r="F1103" t="s">
        <v>61</v>
      </c>
      <c r="G1103" t="s">
        <v>84</v>
      </c>
      <c r="H1103" t="s">
        <v>85</v>
      </c>
      <c r="I1103" t="s">
        <v>88</v>
      </c>
      <c r="J1103" t="s">
        <v>65</v>
      </c>
      <c r="K1103" t="s">
        <v>66</v>
      </c>
      <c r="L1103">
        <v>14</v>
      </c>
      <c r="M1103">
        <v>12</v>
      </c>
      <c r="N1103">
        <v>168</v>
      </c>
      <c r="O1103">
        <v>3489</v>
      </c>
      <c r="P1103" t="s">
        <v>257</v>
      </c>
      <c r="Q1103" s="1">
        <v>45786.607561608798</v>
      </c>
      <c r="R1103">
        <v>71.680000000000007</v>
      </c>
      <c r="S1103">
        <v>23.727</v>
      </c>
      <c r="T1103">
        <v>3.0209999999999999</v>
      </c>
      <c r="U1103">
        <v>7690</v>
      </c>
      <c r="V1103">
        <v>267</v>
      </c>
      <c r="W1103">
        <v>1814</v>
      </c>
      <c r="X1103">
        <v>2332</v>
      </c>
      <c r="Y1103">
        <v>2</v>
      </c>
      <c r="Z1103">
        <v>14</v>
      </c>
      <c r="AA1103">
        <v>2</v>
      </c>
      <c r="AB1103">
        <v>197</v>
      </c>
      <c r="AC1103">
        <v>103</v>
      </c>
      <c r="AD1103">
        <v>33.56</v>
      </c>
      <c r="AE1103">
        <v>46.006019000000002</v>
      </c>
      <c r="AF1103">
        <v>87.5</v>
      </c>
      <c r="AG1103">
        <v>3.4</v>
      </c>
      <c r="AH1103">
        <v>4.8</v>
      </c>
      <c r="AI1103">
        <v>3.6</v>
      </c>
      <c r="AJ1103">
        <v>0.7</v>
      </c>
      <c r="AK1103">
        <v>0</v>
      </c>
      <c r="AL1103">
        <v>0</v>
      </c>
      <c r="AM1103">
        <v>2.65</v>
      </c>
      <c r="AN1103">
        <v>45.097999999999999</v>
      </c>
      <c r="AO1103">
        <v>3.472</v>
      </c>
      <c r="AP1103">
        <v>23.588999999999999</v>
      </c>
      <c r="AQ1103">
        <v>0.32100000000000001</v>
      </c>
      <c r="AR1103">
        <v>2.79</v>
      </c>
      <c r="AS1103">
        <v>19.530999999999999</v>
      </c>
      <c r="AT1103">
        <v>110.833</v>
      </c>
      <c r="AU1103">
        <v>4.3070000000000004</v>
      </c>
      <c r="AV1103">
        <v>6.08</v>
      </c>
      <c r="AW1103">
        <v>4.5599999999999996</v>
      </c>
      <c r="AX1103">
        <v>0.88700000000000001</v>
      </c>
      <c r="AY1103">
        <v>0</v>
      </c>
      <c r="AZ1103">
        <v>0</v>
      </c>
      <c r="BA1103">
        <v>710</v>
      </c>
      <c r="BB1103">
        <v>0</v>
      </c>
      <c r="BC1103" t="s">
        <v>67</v>
      </c>
      <c r="BD1103">
        <v>0</v>
      </c>
      <c r="BE1103" t="s">
        <v>68</v>
      </c>
      <c r="BF1103" t="s">
        <v>69</v>
      </c>
      <c r="BG1103">
        <v>1.1399999999999999</v>
      </c>
      <c r="BH1103">
        <v>0</v>
      </c>
      <c r="BI1103" s="1">
        <v>45824.389976354163</v>
      </c>
      <c r="BJ1103">
        <v>3.7</v>
      </c>
      <c r="BK1103">
        <v>0.8165</v>
      </c>
      <c r="BL1103" s="36">
        <f>HLOOKUP($A1103,차량별코스!$E$1:$AZ$20,_xlfn.XLOOKUP(탕데이터!$I1103,차량별코스!$D$2:$D$20,차량별코스!$A$2:$A$20),0)</f>
        <v>1</v>
      </c>
      <c r="BM1103">
        <f t="shared" si="251"/>
        <v>3635.7080000000005</v>
      </c>
      <c r="BN1103">
        <f t="shared" si="252"/>
        <v>531.09800000000007</v>
      </c>
      <c r="BO1103">
        <f>IF(COUNTIFS($BL$2:$BL1103,$BL1103,$O$2:$O1103,$O1103,$G$2:$G1103,$G1103)=1,_xlfn.MAXIFS($BO$2:$BO1102,$O$2:$O1102,$O1103,$G$2:$G1102,$G1103)+1,_xlfn.MAXIFS($BO$2:$BO1102,$O$2:$O1102,$O1103,$G$2:$G1102,$G1103))</f>
        <v>8</v>
      </c>
      <c r="BP1103">
        <f t="shared" si="253"/>
        <v>4647.75</v>
      </c>
      <c r="BQ1103">
        <f t="shared" si="254"/>
        <v>261.46000000000004</v>
      </c>
      <c r="BR1103">
        <f t="shared" si="255"/>
        <v>369.12</v>
      </c>
      <c r="BS1103">
        <f t="shared" si="256"/>
        <v>276.84000000000003</v>
      </c>
      <c r="BT1103">
        <f t="shared" si="257"/>
        <v>53.829999999999991</v>
      </c>
      <c r="BU1103">
        <f t="shared" si="258"/>
        <v>0</v>
      </c>
      <c r="BV1103">
        <f t="shared" si="259"/>
        <v>0</v>
      </c>
      <c r="BW1103">
        <f t="shared" si="260"/>
        <v>5609</v>
      </c>
      <c r="BX1103">
        <f t="shared" si="261"/>
        <v>3489</v>
      </c>
      <c r="BY1103" t="str">
        <f t="shared" si="262"/>
        <v>직행2</v>
      </c>
      <c r="BZ1103">
        <f t="shared" si="263"/>
        <v>1</v>
      </c>
    </row>
    <row r="1104" spans="1:78" x14ac:dyDescent="0.3">
      <c r="A1104" s="32">
        <f t="shared" si="250"/>
        <v>45822</v>
      </c>
      <c r="B1104" s="1">
        <v>45822.798622685186</v>
      </c>
      <c r="C1104" t="s">
        <v>60</v>
      </c>
      <c r="D1104" t="s">
        <v>60</v>
      </c>
      <c r="E1104" t="s">
        <v>60</v>
      </c>
      <c r="F1104" t="s">
        <v>61</v>
      </c>
      <c r="G1104" t="s">
        <v>84</v>
      </c>
      <c r="H1104" t="s">
        <v>85</v>
      </c>
      <c r="I1104" t="s">
        <v>88</v>
      </c>
      <c r="J1104" t="s">
        <v>65</v>
      </c>
      <c r="K1104" t="s">
        <v>66</v>
      </c>
      <c r="L1104">
        <v>14</v>
      </c>
      <c r="M1104">
        <v>12</v>
      </c>
      <c r="N1104">
        <v>168</v>
      </c>
      <c r="O1104">
        <v>3489</v>
      </c>
      <c r="P1104" t="s">
        <v>257</v>
      </c>
      <c r="Q1104" s="1">
        <v>45786.607561608798</v>
      </c>
      <c r="R1104">
        <v>29.713000000000001</v>
      </c>
      <c r="S1104">
        <v>6.9329999999999998</v>
      </c>
      <c r="T1104">
        <v>4.2859999999999996</v>
      </c>
      <c r="U1104">
        <v>2247</v>
      </c>
      <c r="V1104">
        <v>31</v>
      </c>
      <c r="W1104">
        <v>144</v>
      </c>
      <c r="X1104">
        <v>1204</v>
      </c>
      <c r="Y1104">
        <v>1</v>
      </c>
      <c r="Z1104">
        <v>5</v>
      </c>
      <c r="AA1104">
        <v>0</v>
      </c>
      <c r="AB1104">
        <v>0</v>
      </c>
      <c r="AC1104">
        <v>89</v>
      </c>
      <c r="AD1104">
        <v>47.6</v>
      </c>
      <c r="AE1104">
        <v>51.624952999999998</v>
      </c>
      <c r="AF1104">
        <v>87.5</v>
      </c>
      <c r="AG1104">
        <v>2.9</v>
      </c>
      <c r="AH1104">
        <v>4.3</v>
      </c>
      <c r="AI1104">
        <v>4.5999999999999996</v>
      </c>
      <c r="AJ1104">
        <v>0.6</v>
      </c>
      <c r="AK1104">
        <v>0</v>
      </c>
      <c r="AL1104">
        <v>0</v>
      </c>
      <c r="AM1104">
        <v>3.76</v>
      </c>
      <c r="AN1104">
        <v>34.209000000000003</v>
      </c>
      <c r="AO1104">
        <v>1.38</v>
      </c>
      <c r="AP1104">
        <v>6.4089999999999998</v>
      </c>
      <c r="AQ1104">
        <v>0.40400000000000003</v>
      </c>
      <c r="AR1104">
        <v>3.3660000000000001</v>
      </c>
      <c r="AS1104">
        <v>16.827999999999999</v>
      </c>
      <c r="AT1104">
        <v>32.082999999999998</v>
      </c>
      <c r="AU1104">
        <v>1.0629999999999999</v>
      </c>
      <c r="AV1104">
        <v>1.577</v>
      </c>
      <c r="AW1104">
        <v>1.6870000000000001</v>
      </c>
      <c r="AX1104">
        <v>0.22</v>
      </c>
      <c r="AY1104">
        <v>0</v>
      </c>
      <c r="AZ1104">
        <v>0</v>
      </c>
      <c r="BA1104">
        <v>297</v>
      </c>
      <c r="BB1104">
        <v>0</v>
      </c>
      <c r="BC1104" t="s">
        <v>67</v>
      </c>
      <c r="BD1104">
        <v>0</v>
      </c>
      <c r="BE1104" t="s">
        <v>68</v>
      </c>
      <c r="BF1104" t="s">
        <v>69</v>
      </c>
      <c r="BG1104">
        <v>1.1399999999999999</v>
      </c>
      <c r="BH1104">
        <v>0</v>
      </c>
      <c r="BI1104" s="1">
        <v>45824.389976354163</v>
      </c>
      <c r="BJ1104">
        <v>3.7</v>
      </c>
      <c r="BK1104">
        <v>1.1583000000000001</v>
      </c>
      <c r="BL1104" s="36">
        <f>HLOOKUP($A1104,차량별코스!$E$1:$AZ$20,_xlfn.XLOOKUP(탕데이터!$I1104,차량별코스!$D$2:$D$20,차량별코스!$A$2:$A$20),0)</f>
        <v>1</v>
      </c>
      <c r="BM1104">
        <f t="shared" si="251"/>
        <v>3635.7080000000005</v>
      </c>
      <c r="BN1104">
        <f t="shared" si="252"/>
        <v>531.09800000000007</v>
      </c>
      <c r="BO1104">
        <f>IF(COUNTIFS($BL$2:$BL1104,$BL1104,$O$2:$O1104,$O1104,$G$2:$G1104,$G1104)=1,_xlfn.MAXIFS($BO$2:$BO1103,$O$2:$O1103,$O1104,$G$2:$G1103,$G1104)+1,_xlfn.MAXIFS($BO$2:$BO1103,$O$2:$O1103,$O1104,$G$2:$G1103,$G1104))</f>
        <v>8</v>
      </c>
      <c r="BP1104">
        <f t="shared" si="253"/>
        <v>1791.125</v>
      </c>
      <c r="BQ1104">
        <f t="shared" si="254"/>
        <v>65.162999999999997</v>
      </c>
      <c r="BR1104">
        <f t="shared" si="255"/>
        <v>96.620999999999995</v>
      </c>
      <c r="BS1104">
        <f t="shared" si="256"/>
        <v>103.36199999999999</v>
      </c>
      <c r="BT1104">
        <f t="shared" si="257"/>
        <v>13.482000000000001</v>
      </c>
      <c r="BU1104">
        <f t="shared" si="258"/>
        <v>0</v>
      </c>
      <c r="BV1104">
        <f t="shared" si="259"/>
        <v>0</v>
      </c>
      <c r="BW1104">
        <f t="shared" si="260"/>
        <v>2069.7530000000002</v>
      </c>
      <c r="BX1104">
        <f t="shared" si="261"/>
        <v>3489</v>
      </c>
      <c r="BY1104" t="str">
        <f t="shared" si="262"/>
        <v>직행2</v>
      </c>
      <c r="BZ1104">
        <f t="shared" si="263"/>
        <v>1</v>
      </c>
    </row>
    <row r="1105" spans="1:78" x14ac:dyDescent="0.3">
      <c r="A1105" s="32">
        <f t="shared" si="250"/>
        <v>45823</v>
      </c>
      <c r="B1105" s="1">
        <v>45823.291388888887</v>
      </c>
      <c r="C1105" t="s">
        <v>60</v>
      </c>
      <c r="D1105" t="s">
        <v>60</v>
      </c>
      <c r="E1105" t="s">
        <v>60</v>
      </c>
      <c r="F1105" t="s">
        <v>61</v>
      </c>
      <c r="G1105" t="s">
        <v>84</v>
      </c>
      <c r="H1105" t="s">
        <v>85</v>
      </c>
      <c r="I1105" t="s">
        <v>88</v>
      </c>
      <c r="J1105" t="s">
        <v>65</v>
      </c>
      <c r="K1105" t="s">
        <v>66</v>
      </c>
      <c r="L1105">
        <v>14</v>
      </c>
      <c r="M1105">
        <v>12</v>
      </c>
      <c r="N1105">
        <v>168</v>
      </c>
      <c r="O1105">
        <v>3489</v>
      </c>
      <c r="P1105" t="s">
        <v>257</v>
      </c>
      <c r="Q1105" s="1">
        <v>45786.607561608798</v>
      </c>
      <c r="R1105">
        <v>61.537999999999997</v>
      </c>
      <c r="S1105">
        <v>18.239000000000001</v>
      </c>
      <c r="T1105">
        <v>3.3740000000000001</v>
      </c>
      <c r="U1105">
        <v>4079</v>
      </c>
      <c r="V1105">
        <v>23</v>
      </c>
      <c r="W1105">
        <v>236</v>
      </c>
      <c r="X1105">
        <v>1985</v>
      </c>
      <c r="Y1105">
        <v>0</v>
      </c>
      <c r="Z1105">
        <v>32</v>
      </c>
      <c r="AA1105">
        <v>0</v>
      </c>
      <c r="AB1105">
        <v>0</v>
      </c>
      <c r="AC1105">
        <v>107</v>
      </c>
      <c r="AD1105">
        <v>54.31</v>
      </c>
      <c r="AE1105">
        <v>57.993878000000002</v>
      </c>
      <c r="AF1105">
        <v>93.9</v>
      </c>
      <c r="AG1105">
        <v>1.2</v>
      </c>
      <c r="AH1105">
        <v>1.8</v>
      </c>
      <c r="AI1105">
        <v>2.1</v>
      </c>
      <c r="AJ1105">
        <v>0.8</v>
      </c>
      <c r="AK1105">
        <v>0.3</v>
      </c>
      <c r="AL1105">
        <v>0</v>
      </c>
      <c r="AM1105">
        <v>2.96</v>
      </c>
      <c r="AN1105">
        <v>51.728999999999999</v>
      </c>
      <c r="AO1105">
        <v>0.56399999999999995</v>
      </c>
      <c r="AP1105">
        <v>5.7859999999999996</v>
      </c>
      <c r="AQ1105">
        <v>0.309</v>
      </c>
      <c r="AR1105">
        <v>0</v>
      </c>
      <c r="AS1105">
        <v>52</v>
      </c>
      <c r="AT1105">
        <v>62.6</v>
      </c>
      <c r="AU1105">
        <v>0.8</v>
      </c>
      <c r="AV1105">
        <v>1.2</v>
      </c>
      <c r="AW1105">
        <v>1.4</v>
      </c>
      <c r="AX1105">
        <v>0.53300000000000003</v>
      </c>
      <c r="AY1105">
        <v>0.2</v>
      </c>
      <c r="AZ1105">
        <v>0</v>
      </c>
      <c r="BA1105">
        <v>608</v>
      </c>
      <c r="BB1105">
        <v>0</v>
      </c>
      <c r="BC1105" t="s">
        <v>67</v>
      </c>
      <c r="BD1105">
        <v>0</v>
      </c>
      <c r="BE1105" t="s">
        <v>68</v>
      </c>
      <c r="BF1105" t="s">
        <v>69</v>
      </c>
      <c r="BG1105">
        <v>1.1399999999999999</v>
      </c>
      <c r="BH1105">
        <v>0</v>
      </c>
      <c r="BI1105" s="1">
        <v>45824.389976354163</v>
      </c>
      <c r="BJ1105">
        <v>3.7</v>
      </c>
      <c r="BK1105">
        <v>0.91190000000000004</v>
      </c>
      <c r="BL1105" s="36">
        <f>HLOOKUP($A1105,차량별코스!$E$1:$AZ$20,_xlfn.XLOOKUP(탕데이터!$I1105,차량별코스!$D$2:$D$20,차량별코스!$A$2:$A$20),0)</f>
        <v>2</v>
      </c>
      <c r="BM1105">
        <f t="shared" si="251"/>
        <v>3635.7080000000005</v>
      </c>
      <c r="BN1105">
        <f t="shared" si="252"/>
        <v>580.38800000000003</v>
      </c>
      <c r="BO1105">
        <f>IF(COUNTIFS($BL$2:$BL1105,$BL1105,$O$2:$O1105,$O1105,$G$2:$G1105,$G1105)=1,_xlfn.MAXIFS($BO$2:$BO1104,$O$2:$O1104,$O1105,$G$2:$G1104,$G1105)+1,_xlfn.MAXIFS($BO$2:$BO1104,$O$2:$O1104,$O1105,$G$2:$G1104,$G1105))</f>
        <v>8</v>
      </c>
      <c r="BP1105">
        <f t="shared" si="253"/>
        <v>3571.181</v>
      </c>
      <c r="BQ1105">
        <f t="shared" si="254"/>
        <v>48.948</v>
      </c>
      <c r="BR1105">
        <f t="shared" si="255"/>
        <v>73.422000000000011</v>
      </c>
      <c r="BS1105">
        <f t="shared" si="256"/>
        <v>85.659000000000006</v>
      </c>
      <c r="BT1105">
        <f t="shared" si="257"/>
        <v>32.631999999999998</v>
      </c>
      <c r="BU1105">
        <f t="shared" si="258"/>
        <v>12.237</v>
      </c>
      <c r="BV1105">
        <f t="shared" si="259"/>
        <v>0</v>
      </c>
      <c r="BW1105">
        <f t="shared" si="260"/>
        <v>3824.0790000000002</v>
      </c>
      <c r="BX1105">
        <f t="shared" si="261"/>
        <v>3489</v>
      </c>
      <c r="BY1105" t="str">
        <f t="shared" si="262"/>
        <v>직행2</v>
      </c>
      <c r="BZ1105">
        <f t="shared" si="263"/>
        <v>2</v>
      </c>
    </row>
    <row r="1106" spans="1:78" x14ac:dyDescent="0.3">
      <c r="A1106" s="32">
        <f t="shared" si="250"/>
        <v>45823</v>
      </c>
      <c r="B1106" s="1">
        <v>45823.343599537038</v>
      </c>
      <c r="C1106" t="s">
        <v>60</v>
      </c>
      <c r="D1106" t="s">
        <v>60</v>
      </c>
      <c r="E1106" t="s">
        <v>60</v>
      </c>
      <c r="F1106" t="s">
        <v>61</v>
      </c>
      <c r="G1106" t="s">
        <v>84</v>
      </c>
      <c r="H1106" t="s">
        <v>85</v>
      </c>
      <c r="I1106" t="s">
        <v>88</v>
      </c>
      <c r="J1106" t="s">
        <v>65</v>
      </c>
      <c r="K1106" t="s">
        <v>66</v>
      </c>
      <c r="L1106">
        <v>14</v>
      </c>
      <c r="M1106">
        <v>12</v>
      </c>
      <c r="N1106">
        <v>168</v>
      </c>
      <c r="O1106">
        <v>3489</v>
      </c>
      <c r="P1106" t="s">
        <v>257</v>
      </c>
      <c r="Q1106" s="1">
        <v>45786.607561608798</v>
      </c>
      <c r="R1106">
        <v>38.941000000000003</v>
      </c>
      <c r="S1106">
        <v>12.792999999999999</v>
      </c>
      <c r="T1106">
        <v>3.044</v>
      </c>
      <c r="U1106">
        <v>3753</v>
      </c>
      <c r="V1106">
        <v>14</v>
      </c>
      <c r="W1106">
        <v>899</v>
      </c>
      <c r="X1106">
        <v>1447</v>
      </c>
      <c r="Y1106">
        <v>5</v>
      </c>
      <c r="Z1106">
        <v>14</v>
      </c>
      <c r="AA1106">
        <v>0</v>
      </c>
      <c r="AB1106">
        <v>0</v>
      </c>
      <c r="AC1106">
        <v>106</v>
      </c>
      <c r="AD1106">
        <v>37.35</v>
      </c>
      <c r="AE1106">
        <v>49.361761000000001</v>
      </c>
      <c r="AF1106">
        <v>93.5</v>
      </c>
      <c r="AG1106">
        <v>1.5</v>
      </c>
      <c r="AH1106">
        <v>2.2999999999999998</v>
      </c>
      <c r="AI1106">
        <v>1.6</v>
      </c>
      <c r="AJ1106">
        <v>0.9</v>
      </c>
      <c r="AK1106">
        <v>0.2</v>
      </c>
      <c r="AL1106">
        <v>0</v>
      </c>
      <c r="AM1106">
        <v>2.67</v>
      </c>
      <c r="AN1106">
        <v>48.502000000000002</v>
      </c>
      <c r="AO1106">
        <v>0.373</v>
      </c>
      <c r="AP1106">
        <v>23.954000000000001</v>
      </c>
      <c r="AQ1106">
        <v>0.36</v>
      </c>
      <c r="AR1106">
        <v>12.84</v>
      </c>
      <c r="AS1106">
        <v>35.951999999999998</v>
      </c>
      <c r="AT1106">
        <v>57.658000000000001</v>
      </c>
      <c r="AU1106">
        <v>0.92500000000000004</v>
      </c>
      <c r="AV1106">
        <v>1.4179999999999999</v>
      </c>
      <c r="AW1106">
        <v>0.98699999999999999</v>
      </c>
      <c r="AX1106">
        <v>0.55500000000000005</v>
      </c>
      <c r="AY1106">
        <v>0.123</v>
      </c>
      <c r="AZ1106">
        <v>0</v>
      </c>
      <c r="BA1106">
        <v>382</v>
      </c>
      <c r="BB1106">
        <v>0</v>
      </c>
      <c r="BC1106" t="s">
        <v>67</v>
      </c>
      <c r="BD1106">
        <v>0</v>
      </c>
      <c r="BE1106" t="s">
        <v>68</v>
      </c>
      <c r="BF1106" t="s">
        <v>69</v>
      </c>
      <c r="BG1106">
        <v>1.1399999999999999</v>
      </c>
      <c r="BH1106">
        <v>0</v>
      </c>
      <c r="BI1106" s="1">
        <v>45824.389976354163</v>
      </c>
      <c r="BJ1106">
        <v>3.7</v>
      </c>
      <c r="BK1106">
        <v>0.82269999999999999</v>
      </c>
      <c r="BL1106" s="36">
        <f>HLOOKUP($A1106,차량별코스!$E$1:$AZ$20,_xlfn.XLOOKUP(탕데이터!$I1106,차량별코스!$D$2:$D$20,차량별코스!$A$2:$A$20),0)</f>
        <v>2</v>
      </c>
      <c r="BM1106">
        <f t="shared" si="251"/>
        <v>3635.7080000000005</v>
      </c>
      <c r="BN1106">
        <f t="shared" si="252"/>
        <v>580.38800000000003</v>
      </c>
      <c r="BO1106">
        <f>IF(COUNTIFS($BL$2:$BL1106,$BL1106,$O$2:$O1106,$O1106,$G$2:$G1106,$G1106)=1,_xlfn.MAXIFS($BO$2:$BO1105,$O$2:$O1105,$O1106,$G$2:$G1105,$G1106)+1,_xlfn.MAXIFS($BO$2:$BO1105,$O$2:$O1105,$O1106,$G$2:$G1105,$G1106))</f>
        <v>8</v>
      </c>
      <c r="BP1106">
        <f t="shared" si="253"/>
        <v>2596.0550000000003</v>
      </c>
      <c r="BQ1106">
        <f t="shared" si="254"/>
        <v>56.294999999999995</v>
      </c>
      <c r="BR1106">
        <f t="shared" si="255"/>
        <v>86.319000000000003</v>
      </c>
      <c r="BS1106">
        <f t="shared" si="256"/>
        <v>60.048000000000002</v>
      </c>
      <c r="BT1106">
        <f t="shared" si="257"/>
        <v>33.777000000000001</v>
      </c>
      <c r="BU1106">
        <f t="shared" si="258"/>
        <v>7.5060000000000002</v>
      </c>
      <c r="BV1106">
        <f t="shared" si="259"/>
        <v>0</v>
      </c>
      <c r="BW1106">
        <f t="shared" si="260"/>
        <v>2840.0000000000005</v>
      </c>
      <c r="BX1106">
        <f t="shared" si="261"/>
        <v>3489</v>
      </c>
      <c r="BY1106" t="str">
        <f t="shared" si="262"/>
        <v>직행2</v>
      </c>
      <c r="BZ1106">
        <f t="shared" si="263"/>
        <v>2</v>
      </c>
    </row>
    <row r="1107" spans="1:78" x14ac:dyDescent="0.3">
      <c r="A1107" s="32">
        <f t="shared" si="250"/>
        <v>45823</v>
      </c>
      <c r="B1107" s="1">
        <v>45823.480821759258</v>
      </c>
      <c r="C1107" t="s">
        <v>60</v>
      </c>
      <c r="D1107" t="s">
        <v>60</v>
      </c>
      <c r="E1107" t="s">
        <v>60</v>
      </c>
      <c r="F1107" t="s">
        <v>61</v>
      </c>
      <c r="G1107" t="s">
        <v>84</v>
      </c>
      <c r="H1107" t="s">
        <v>85</v>
      </c>
      <c r="I1107" t="s">
        <v>88</v>
      </c>
      <c r="J1107" t="s">
        <v>65</v>
      </c>
      <c r="K1107" t="s">
        <v>66</v>
      </c>
      <c r="L1107">
        <v>14</v>
      </c>
      <c r="M1107">
        <v>12</v>
      </c>
      <c r="N1107">
        <v>168</v>
      </c>
      <c r="O1107">
        <v>3489</v>
      </c>
      <c r="P1107" t="s">
        <v>257</v>
      </c>
      <c r="Q1107" s="1">
        <v>45786.607561608798</v>
      </c>
      <c r="R1107">
        <v>67.108000000000004</v>
      </c>
      <c r="S1107">
        <v>23.085000000000001</v>
      </c>
      <c r="T1107">
        <v>2.907</v>
      </c>
      <c r="U1107">
        <v>7471</v>
      </c>
      <c r="V1107">
        <v>16</v>
      </c>
      <c r="W1107">
        <v>2098</v>
      </c>
      <c r="X1107">
        <v>1802</v>
      </c>
      <c r="Y1107">
        <v>4</v>
      </c>
      <c r="Z1107">
        <v>17</v>
      </c>
      <c r="AA1107">
        <v>2</v>
      </c>
      <c r="AB1107">
        <v>157</v>
      </c>
      <c r="AC1107">
        <v>105</v>
      </c>
      <c r="AD1107">
        <v>32.340000000000003</v>
      </c>
      <c r="AE1107">
        <v>45.097765000000003</v>
      </c>
      <c r="AF1107">
        <v>87.7</v>
      </c>
      <c r="AG1107">
        <v>3.6</v>
      </c>
      <c r="AH1107">
        <v>5</v>
      </c>
      <c r="AI1107">
        <v>3</v>
      </c>
      <c r="AJ1107">
        <v>0.7</v>
      </c>
      <c r="AK1107">
        <v>0</v>
      </c>
      <c r="AL1107">
        <v>0</v>
      </c>
      <c r="AM1107">
        <v>2.5499999999999998</v>
      </c>
      <c r="AN1107">
        <v>45.996000000000002</v>
      </c>
      <c r="AO1107">
        <v>0.214</v>
      </c>
      <c r="AP1107">
        <v>28.082000000000001</v>
      </c>
      <c r="AQ1107">
        <v>0.26800000000000002</v>
      </c>
      <c r="AR1107">
        <v>5.9610000000000003</v>
      </c>
      <c r="AS1107">
        <v>25.332000000000001</v>
      </c>
      <c r="AT1107">
        <v>108.163</v>
      </c>
      <c r="AU1107">
        <v>4.4400000000000004</v>
      </c>
      <c r="AV1107">
        <v>6.1669999999999998</v>
      </c>
      <c r="AW1107">
        <v>3.7</v>
      </c>
      <c r="AX1107">
        <v>0.86299999999999999</v>
      </c>
      <c r="AY1107">
        <v>0</v>
      </c>
      <c r="AZ1107">
        <v>0</v>
      </c>
      <c r="BA1107">
        <v>665</v>
      </c>
      <c r="BB1107">
        <v>0</v>
      </c>
      <c r="BC1107" t="s">
        <v>67</v>
      </c>
      <c r="BD1107">
        <v>0</v>
      </c>
      <c r="BE1107" t="s">
        <v>68</v>
      </c>
      <c r="BF1107" t="s">
        <v>69</v>
      </c>
      <c r="BG1107">
        <v>1.1399999999999999</v>
      </c>
      <c r="BH1107">
        <v>0</v>
      </c>
      <c r="BI1107" s="1">
        <v>45824.389976354163</v>
      </c>
      <c r="BJ1107">
        <v>3.7</v>
      </c>
      <c r="BK1107">
        <v>0.78569999999999995</v>
      </c>
      <c r="BL1107" s="36">
        <f>HLOOKUP($A1107,차량별코스!$E$1:$AZ$20,_xlfn.XLOOKUP(탕데이터!$I1107,차량별코스!$D$2:$D$20,차량별코스!$A$2:$A$20),0)</f>
        <v>2</v>
      </c>
      <c r="BM1107">
        <f t="shared" si="251"/>
        <v>3635.7080000000005</v>
      </c>
      <c r="BN1107">
        <f t="shared" si="252"/>
        <v>580.38800000000003</v>
      </c>
      <c r="BO1107">
        <f>IF(COUNTIFS($BL$2:$BL1107,$BL1107,$O$2:$O1107,$O1107,$G$2:$G1107,$G1107)=1,_xlfn.MAXIFS($BO$2:$BO1106,$O$2:$O1106,$O1107,$G$2:$G1106,$G1107)+1,_xlfn.MAXIFS($BO$2:$BO1106,$O$2:$O1106,$O1107,$G$2:$G1106,$G1107))</f>
        <v>8</v>
      </c>
      <c r="BP1107">
        <f t="shared" si="253"/>
        <v>4438.067</v>
      </c>
      <c r="BQ1107">
        <f t="shared" si="254"/>
        <v>268.95600000000002</v>
      </c>
      <c r="BR1107">
        <f t="shared" si="255"/>
        <v>373.55</v>
      </c>
      <c r="BS1107">
        <f t="shared" si="256"/>
        <v>224.13</v>
      </c>
      <c r="BT1107">
        <f t="shared" si="257"/>
        <v>52.296999999999997</v>
      </c>
      <c r="BU1107">
        <f t="shared" si="258"/>
        <v>0</v>
      </c>
      <c r="BV1107">
        <f t="shared" si="259"/>
        <v>0</v>
      </c>
      <c r="BW1107">
        <f t="shared" si="260"/>
        <v>5357</v>
      </c>
      <c r="BX1107">
        <f t="shared" si="261"/>
        <v>3489</v>
      </c>
      <c r="BY1107" t="str">
        <f t="shared" si="262"/>
        <v>직행2</v>
      </c>
      <c r="BZ1107">
        <f t="shared" si="263"/>
        <v>2</v>
      </c>
    </row>
    <row r="1108" spans="1:78" x14ac:dyDescent="0.3">
      <c r="A1108" s="32">
        <f t="shared" si="250"/>
        <v>45823</v>
      </c>
      <c r="B1108" s="1">
        <v>45823.605868055558</v>
      </c>
      <c r="C1108" t="s">
        <v>60</v>
      </c>
      <c r="D1108" t="s">
        <v>60</v>
      </c>
      <c r="E1108" t="s">
        <v>60</v>
      </c>
      <c r="F1108" t="s">
        <v>61</v>
      </c>
      <c r="G1108" t="s">
        <v>84</v>
      </c>
      <c r="H1108" t="s">
        <v>85</v>
      </c>
      <c r="I1108" t="s">
        <v>88</v>
      </c>
      <c r="J1108" t="s">
        <v>65</v>
      </c>
      <c r="K1108" t="s">
        <v>66</v>
      </c>
      <c r="L1108">
        <v>14</v>
      </c>
      <c r="M1108">
        <v>12</v>
      </c>
      <c r="N1108">
        <v>168</v>
      </c>
      <c r="O1108">
        <v>3489</v>
      </c>
      <c r="P1108" t="s">
        <v>257</v>
      </c>
      <c r="Q1108" s="1">
        <v>45786.607561608798</v>
      </c>
      <c r="R1108">
        <v>58.957000000000001</v>
      </c>
      <c r="S1108">
        <v>22.007000000000001</v>
      </c>
      <c r="T1108">
        <v>2.6789999999999998</v>
      </c>
      <c r="U1108">
        <v>6456</v>
      </c>
      <c r="V1108">
        <v>24</v>
      </c>
      <c r="W1108">
        <v>1946</v>
      </c>
      <c r="X1108">
        <v>1791</v>
      </c>
      <c r="Y1108">
        <v>6</v>
      </c>
      <c r="Z1108">
        <v>20</v>
      </c>
      <c r="AA1108">
        <v>1</v>
      </c>
      <c r="AB1108">
        <v>102</v>
      </c>
      <c r="AC1108">
        <v>103</v>
      </c>
      <c r="AD1108">
        <v>32.880000000000003</v>
      </c>
      <c r="AE1108">
        <v>47.312761000000002</v>
      </c>
      <c r="AF1108">
        <v>88.2</v>
      </c>
      <c r="AG1108">
        <v>3</v>
      </c>
      <c r="AH1108">
        <v>3.4</v>
      </c>
      <c r="AI1108">
        <v>3.4</v>
      </c>
      <c r="AJ1108">
        <v>1.9</v>
      </c>
      <c r="AK1108">
        <v>0</v>
      </c>
      <c r="AL1108">
        <v>0</v>
      </c>
      <c r="AM1108">
        <v>2.35</v>
      </c>
      <c r="AN1108">
        <v>53.444000000000003</v>
      </c>
      <c r="AO1108">
        <v>0.372</v>
      </c>
      <c r="AP1108">
        <v>30.141999999999999</v>
      </c>
      <c r="AQ1108">
        <v>0.28799999999999998</v>
      </c>
      <c r="AR1108">
        <v>10.177</v>
      </c>
      <c r="AS1108">
        <v>33.923000000000002</v>
      </c>
      <c r="AT1108">
        <v>94.08</v>
      </c>
      <c r="AU1108">
        <v>3.2</v>
      </c>
      <c r="AV1108">
        <v>3.6269999999999998</v>
      </c>
      <c r="AW1108">
        <v>3.6269999999999998</v>
      </c>
      <c r="AX1108">
        <v>2.0270000000000001</v>
      </c>
      <c r="AY1108">
        <v>0</v>
      </c>
      <c r="AZ1108">
        <v>0</v>
      </c>
      <c r="BA1108">
        <v>584</v>
      </c>
      <c r="BB1108">
        <v>0</v>
      </c>
      <c r="BC1108" t="s">
        <v>67</v>
      </c>
      <c r="BD1108">
        <v>0</v>
      </c>
      <c r="BE1108" t="s">
        <v>68</v>
      </c>
      <c r="BF1108" t="s">
        <v>69</v>
      </c>
      <c r="BG1108">
        <v>1.1399999999999999</v>
      </c>
      <c r="BH1108">
        <v>0</v>
      </c>
      <c r="BI1108" s="1">
        <v>45824.389976354163</v>
      </c>
      <c r="BJ1108">
        <v>3.7</v>
      </c>
      <c r="BK1108">
        <v>0.72409999999999997</v>
      </c>
      <c r="BL1108" s="36">
        <f>HLOOKUP($A1108,차량별코스!$E$1:$AZ$20,_xlfn.XLOOKUP(탕데이터!$I1108,차량별코스!$D$2:$D$20,차량별코스!$A$2:$A$20),0)</f>
        <v>2</v>
      </c>
      <c r="BM1108">
        <f t="shared" si="251"/>
        <v>3635.7080000000005</v>
      </c>
      <c r="BN1108">
        <f t="shared" si="252"/>
        <v>580.38800000000003</v>
      </c>
      <c r="BO1108">
        <f>IF(COUNTIFS($BL$2:$BL1108,$BL1108,$O$2:$O1108,$O1108,$G$2:$G1108,$G1108)=1,_xlfn.MAXIFS($BO$2:$BO1107,$O$2:$O1107,$O1108,$G$2:$G1107,$G1108)+1,_xlfn.MAXIFS($BO$2:$BO1107,$O$2:$O1107,$O1108,$G$2:$G1107,$G1108))</f>
        <v>8</v>
      </c>
      <c r="BP1108">
        <f t="shared" si="253"/>
        <v>3724.192</v>
      </c>
      <c r="BQ1108">
        <f t="shared" si="254"/>
        <v>193.68</v>
      </c>
      <c r="BR1108">
        <f t="shared" si="255"/>
        <v>219.50400000000002</v>
      </c>
      <c r="BS1108">
        <f t="shared" si="256"/>
        <v>219.50400000000002</v>
      </c>
      <c r="BT1108">
        <f t="shared" si="257"/>
        <v>122.664</v>
      </c>
      <c r="BU1108">
        <f t="shared" si="258"/>
        <v>0</v>
      </c>
      <c r="BV1108">
        <f t="shared" si="259"/>
        <v>0</v>
      </c>
      <c r="BW1108">
        <f t="shared" si="260"/>
        <v>4479.5439999999999</v>
      </c>
      <c r="BX1108">
        <f t="shared" si="261"/>
        <v>3489</v>
      </c>
      <c r="BY1108" t="str">
        <f t="shared" si="262"/>
        <v>직행2</v>
      </c>
      <c r="BZ1108">
        <f t="shared" si="263"/>
        <v>2</v>
      </c>
    </row>
    <row r="1109" spans="1:78" x14ac:dyDescent="0.3">
      <c r="A1109" s="32">
        <f t="shared" si="250"/>
        <v>45823</v>
      </c>
      <c r="B1109" s="1">
        <v>45823.713750000003</v>
      </c>
      <c r="C1109" t="s">
        <v>60</v>
      </c>
      <c r="D1109" t="s">
        <v>60</v>
      </c>
      <c r="E1109" t="s">
        <v>60</v>
      </c>
      <c r="F1109" t="s">
        <v>61</v>
      </c>
      <c r="G1109" t="s">
        <v>84</v>
      </c>
      <c r="H1109" t="s">
        <v>85</v>
      </c>
      <c r="I1109" t="s">
        <v>88</v>
      </c>
      <c r="J1109" t="s">
        <v>65</v>
      </c>
      <c r="K1109" t="s">
        <v>66</v>
      </c>
      <c r="L1109">
        <v>14</v>
      </c>
      <c r="M1109">
        <v>12</v>
      </c>
      <c r="N1109">
        <v>168</v>
      </c>
      <c r="O1109">
        <v>3489</v>
      </c>
      <c r="P1109" t="s">
        <v>257</v>
      </c>
      <c r="Q1109" s="1">
        <v>45786.607561608798</v>
      </c>
      <c r="R1109">
        <v>39.415999999999997</v>
      </c>
      <c r="S1109">
        <v>15.785</v>
      </c>
      <c r="T1109">
        <v>2.4969999999999999</v>
      </c>
      <c r="U1109">
        <v>5718</v>
      </c>
      <c r="V1109">
        <v>187</v>
      </c>
      <c r="W1109">
        <v>2316</v>
      </c>
      <c r="X1109">
        <v>1200</v>
      </c>
      <c r="Y1109">
        <v>8</v>
      </c>
      <c r="Z1109">
        <v>14</v>
      </c>
      <c r="AA1109">
        <v>1</v>
      </c>
      <c r="AB1109">
        <v>821</v>
      </c>
      <c r="AC1109">
        <v>104</v>
      </c>
      <c r="AD1109">
        <v>24.82</v>
      </c>
      <c r="AE1109">
        <v>44.136090000000003</v>
      </c>
      <c r="AF1109">
        <v>93.2</v>
      </c>
      <c r="AG1109">
        <v>1.7</v>
      </c>
      <c r="AH1109">
        <v>2.6</v>
      </c>
      <c r="AI1109">
        <v>2</v>
      </c>
      <c r="AJ1109">
        <v>0.4</v>
      </c>
      <c r="AK1109">
        <v>0</v>
      </c>
      <c r="AL1109">
        <v>0</v>
      </c>
      <c r="AM1109">
        <v>2.19</v>
      </c>
      <c r="AN1109">
        <v>53.47</v>
      </c>
      <c r="AO1109">
        <v>3.27</v>
      </c>
      <c r="AP1109">
        <v>40.503999999999998</v>
      </c>
      <c r="AQ1109">
        <v>0.30399999999999999</v>
      </c>
      <c r="AR1109">
        <v>20.295999999999999</v>
      </c>
      <c r="AS1109">
        <v>35.518999999999998</v>
      </c>
      <c r="AT1109">
        <v>88.54</v>
      </c>
      <c r="AU1109">
        <v>1.615</v>
      </c>
      <c r="AV1109">
        <v>2.4700000000000002</v>
      </c>
      <c r="AW1109">
        <v>1.9</v>
      </c>
      <c r="AX1109">
        <v>0.38</v>
      </c>
      <c r="AY1109">
        <v>0</v>
      </c>
      <c r="AZ1109">
        <v>0</v>
      </c>
      <c r="BA1109">
        <v>384</v>
      </c>
      <c r="BB1109">
        <v>0</v>
      </c>
      <c r="BC1109" t="s">
        <v>67</v>
      </c>
      <c r="BD1109">
        <v>0</v>
      </c>
      <c r="BE1109" t="s">
        <v>68</v>
      </c>
      <c r="BF1109" t="s">
        <v>69</v>
      </c>
      <c r="BG1109">
        <v>1.1399999999999999</v>
      </c>
      <c r="BH1109">
        <v>0</v>
      </c>
      <c r="BI1109" s="1">
        <v>45824.389976354163</v>
      </c>
      <c r="BJ1109">
        <v>3.7</v>
      </c>
      <c r="BK1109">
        <v>0.67490000000000006</v>
      </c>
      <c r="BL1109" s="36">
        <f>HLOOKUP($A1109,차량별코스!$E$1:$AZ$20,_xlfn.XLOOKUP(탕데이터!$I1109,차량별코스!$D$2:$D$20,차량별코스!$A$2:$A$20),0)</f>
        <v>2</v>
      </c>
      <c r="BM1109">
        <f t="shared" si="251"/>
        <v>3635.7080000000005</v>
      </c>
      <c r="BN1109">
        <f t="shared" si="252"/>
        <v>580.38800000000003</v>
      </c>
      <c r="BO1109">
        <f>IF(COUNTIFS($BL$2:$BL1109,$BL1109,$O$2:$O1109,$O1109,$G$2:$G1109,$G1109)=1,_xlfn.MAXIFS($BO$2:$BO1108,$O$2:$O1108,$O1109,$G$2:$G1108,$G1109)+1,_xlfn.MAXIFS($BO$2:$BO1108,$O$2:$O1108,$O1109,$G$2:$G1108,$G1109))</f>
        <v>8</v>
      </c>
      <c r="BP1109">
        <f t="shared" si="253"/>
        <v>2826.1760000000004</v>
      </c>
      <c r="BQ1109">
        <f t="shared" si="254"/>
        <v>97.206000000000003</v>
      </c>
      <c r="BR1109">
        <f t="shared" si="255"/>
        <v>148.66800000000001</v>
      </c>
      <c r="BS1109">
        <f t="shared" si="256"/>
        <v>114.36</v>
      </c>
      <c r="BT1109">
        <f t="shared" si="257"/>
        <v>22.872</v>
      </c>
      <c r="BU1109">
        <f t="shared" si="258"/>
        <v>0</v>
      </c>
      <c r="BV1109">
        <f t="shared" si="259"/>
        <v>0</v>
      </c>
      <c r="BW1109">
        <f t="shared" si="260"/>
        <v>3209.2820000000006</v>
      </c>
      <c r="BX1109">
        <f t="shared" si="261"/>
        <v>3489</v>
      </c>
      <c r="BY1109" t="str">
        <f t="shared" si="262"/>
        <v>직행2</v>
      </c>
      <c r="BZ1109">
        <f t="shared" si="263"/>
        <v>2</v>
      </c>
    </row>
    <row r="1110" spans="1:78" x14ac:dyDescent="0.3">
      <c r="A1110" s="32">
        <f t="shared" si="250"/>
        <v>45823</v>
      </c>
      <c r="B1110" s="1">
        <v>45823.78466435185</v>
      </c>
      <c r="C1110" t="s">
        <v>60</v>
      </c>
      <c r="D1110" t="s">
        <v>60</v>
      </c>
      <c r="E1110" t="s">
        <v>60</v>
      </c>
      <c r="F1110" t="s">
        <v>61</v>
      </c>
      <c r="G1110" t="s">
        <v>84</v>
      </c>
      <c r="H1110" t="s">
        <v>85</v>
      </c>
      <c r="I1110" t="s">
        <v>88</v>
      </c>
      <c r="J1110" t="s">
        <v>65</v>
      </c>
      <c r="K1110" t="s">
        <v>66</v>
      </c>
      <c r="L1110">
        <v>14</v>
      </c>
      <c r="M1110">
        <v>12</v>
      </c>
      <c r="N1110">
        <v>168</v>
      </c>
      <c r="O1110">
        <v>3489</v>
      </c>
      <c r="P1110" t="s">
        <v>257</v>
      </c>
      <c r="Q1110" s="1">
        <v>45786.607561608798</v>
      </c>
      <c r="R1110">
        <v>24.957999999999998</v>
      </c>
      <c r="S1110">
        <v>8.1379999999999999</v>
      </c>
      <c r="T1110">
        <v>3.0670000000000002</v>
      </c>
      <c r="U1110">
        <v>2276</v>
      </c>
      <c r="V1110">
        <v>7</v>
      </c>
      <c r="W1110">
        <v>430</v>
      </c>
      <c r="X1110">
        <v>784</v>
      </c>
      <c r="Y1110">
        <v>1</v>
      </c>
      <c r="Z1110">
        <v>9</v>
      </c>
      <c r="AA1110">
        <v>0</v>
      </c>
      <c r="AB1110">
        <v>0</v>
      </c>
      <c r="AC1110">
        <v>102</v>
      </c>
      <c r="AD1110">
        <v>39.479999999999997</v>
      </c>
      <c r="AE1110">
        <v>48.857357999999998</v>
      </c>
      <c r="AF1110">
        <v>97.4</v>
      </c>
      <c r="AG1110">
        <v>0.6</v>
      </c>
      <c r="AH1110">
        <v>0.9</v>
      </c>
      <c r="AI1110">
        <v>0.7</v>
      </c>
      <c r="AJ1110">
        <v>0.3</v>
      </c>
      <c r="AK1110">
        <v>0</v>
      </c>
      <c r="AL1110">
        <v>0</v>
      </c>
      <c r="AM1110">
        <v>2.69</v>
      </c>
      <c r="AN1110">
        <v>47.456000000000003</v>
      </c>
      <c r="AO1110">
        <v>0.307</v>
      </c>
      <c r="AP1110">
        <v>18.893000000000001</v>
      </c>
      <c r="AQ1110">
        <v>0.28000000000000003</v>
      </c>
      <c r="AR1110">
        <v>4.0069999999999997</v>
      </c>
      <c r="AS1110">
        <v>36.061</v>
      </c>
      <c r="AT1110">
        <v>35.713000000000001</v>
      </c>
      <c r="AU1110">
        <v>0.22</v>
      </c>
      <c r="AV1110">
        <v>0.33</v>
      </c>
      <c r="AW1110">
        <v>0.25700000000000001</v>
      </c>
      <c r="AX1110">
        <v>0.11</v>
      </c>
      <c r="AY1110">
        <v>0</v>
      </c>
      <c r="AZ1110">
        <v>0</v>
      </c>
      <c r="BA1110">
        <v>244</v>
      </c>
      <c r="BB1110">
        <v>0</v>
      </c>
      <c r="BC1110" t="s">
        <v>67</v>
      </c>
      <c r="BD1110">
        <v>0</v>
      </c>
      <c r="BE1110" t="s">
        <v>68</v>
      </c>
      <c r="BF1110" t="s">
        <v>69</v>
      </c>
      <c r="BG1110">
        <v>1.1399999999999999</v>
      </c>
      <c r="BH1110">
        <v>0</v>
      </c>
      <c r="BI1110" s="1">
        <v>45824.389976354163</v>
      </c>
      <c r="BJ1110">
        <v>3.7</v>
      </c>
      <c r="BK1110">
        <v>0.82889999999999997</v>
      </c>
      <c r="BL1110" s="36">
        <f>HLOOKUP($A1110,차량별코스!$E$1:$AZ$20,_xlfn.XLOOKUP(탕데이터!$I1110,차량별코스!$D$2:$D$20,차량별코스!$A$2:$A$20),0)</f>
        <v>2</v>
      </c>
      <c r="BM1110">
        <f t="shared" si="251"/>
        <v>3635.7080000000005</v>
      </c>
      <c r="BN1110">
        <f t="shared" si="252"/>
        <v>580.38800000000003</v>
      </c>
      <c r="BO1110">
        <f>IF(COUNTIFS($BL$2:$BL1110,$BL1110,$O$2:$O1110,$O1110,$G$2:$G1110,$G1110)=1,_xlfn.MAXIFS($BO$2:$BO1109,$O$2:$O1109,$O1110,$G$2:$G1109,$G1110)+1,_xlfn.MAXIFS($BO$2:$BO1109,$O$2:$O1109,$O1110,$G$2:$G1109,$G1110))</f>
        <v>8</v>
      </c>
      <c r="BP1110">
        <f t="shared" si="253"/>
        <v>1779.8240000000001</v>
      </c>
      <c r="BQ1110">
        <f t="shared" si="254"/>
        <v>13.656000000000001</v>
      </c>
      <c r="BR1110">
        <f t="shared" si="255"/>
        <v>20.484000000000002</v>
      </c>
      <c r="BS1110">
        <f t="shared" si="256"/>
        <v>15.931999999999999</v>
      </c>
      <c r="BT1110">
        <f t="shared" si="257"/>
        <v>6.8280000000000003</v>
      </c>
      <c r="BU1110">
        <f t="shared" si="258"/>
        <v>0</v>
      </c>
      <c r="BV1110">
        <f t="shared" si="259"/>
        <v>0</v>
      </c>
      <c r="BW1110">
        <f t="shared" si="260"/>
        <v>1836.7239999999999</v>
      </c>
      <c r="BX1110">
        <f t="shared" si="261"/>
        <v>3489</v>
      </c>
      <c r="BY1110" t="str">
        <f t="shared" si="262"/>
        <v>직행2</v>
      </c>
      <c r="BZ1110">
        <f t="shared" si="263"/>
        <v>2</v>
      </c>
    </row>
    <row r="1111" spans="1:78" x14ac:dyDescent="0.3">
      <c r="A1111" s="32">
        <f t="shared" si="250"/>
        <v>45824</v>
      </c>
      <c r="B1111" s="1">
        <v>45824.277592592596</v>
      </c>
      <c r="C1111" t="s">
        <v>60</v>
      </c>
      <c r="D1111" t="s">
        <v>60</v>
      </c>
      <c r="E1111" t="s">
        <v>60</v>
      </c>
      <c r="F1111" t="s">
        <v>61</v>
      </c>
      <c r="G1111" t="s">
        <v>84</v>
      </c>
      <c r="H1111" t="s">
        <v>85</v>
      </c>
      <c r="I1111" t="s">
        <v>88</v>
      </c>
      <c r="J1111" t="s">
        <v>65</v>
      </c>
      <c r="K1111" t="s">
        <v>66</v>
      </c>
      <c r="L1111">
        <v>14</v>
      </c>
      <c r="M1111">
        <v>12</v>
      </c>
      <c r="N1111">
        <v>168</v>
      </c>
      <c r="O1111">
        <v>3489</v>
      </c>
      <c r="P1111" t="s">
        <v>257</v>
      </c>
      <c r="Q1111" s="1">
        <v>45786.607561608798</v>
      </c>
      <c r="R1111">
        <v>25.794</v>
      </c>
      <c r="S1111">
        <v>8.5380000000000003</v>
      </c>
      <c r="T1111">
        <v>3.0209999999999999</v>
      </c>
      <c r="U1111">
        <v>1950</v>
      </c>
      <c r="V1111">
        <v>75</v>
      </c>
      <c r="W1111">
        <v>231</v>
      </c>
      <c r="X1111">
        <v>574</v>
      </c>
      <c r="Y1111">
        <v>2</v>
      </c>
      <c r="Z1111">
        <v>20</v>
      </c>
      <c r="AA1111">
        <v>0</v>
      </c>
      <c r="AB1111">
        <v>0</v>
      </c>
      <c r="AC1111">
        <v>104</v>
      </c>
      <c r="AD1111">
        <v>47.62</v>
      </c>
      <c r="AE1111">
        <v>56.483170000000001</v>
      </c>
      <c r="AF1111">
        <v>66.400000000000006</v>
      </c>
      <c r="AG1111">
        <v>6.9</v>
      </c>
      <c r="AH1111">
        <v>9.4</v>
      </c>
      <c r="AI1111">
        <v>7.8</v>
      </c>
      <c r="AJ1111">
        <v>8.4</v>
      </c>
      <c r="AK1111">
        <v>1.1000000000000001</v>
      </c>
      <c r="AL1111">
        <v>0</v>
      </c>
      <c r="AM1111">
        <v>2.65</v>
      </c>
      <c r="AN1111">
        <v>57.051000000000002</v>
      </c>
      <c r="AO1111">
        <v>3.8460000000000001</v>
      </c>
      <c r="AP1111">
        <v>11.846</v>
      </c>
      <c r="AQ1111">
        <v>0.19400000000000001</v>
      </c>
      <c r="AR1111">
        <v>7.7539999999999996</v>
      </c>
      <c r="AS1111">
        <v>77.537000000000006</v>
      </c>
      <c r="AT1111">
        <v>21.027000000000001</v>
      </c>
      <c r="AU1111">
        <v>2.1850000000000001</v>
      </c>
      <c r="AV1111">
        <v>2.9769999999999999</v>
      </c>
      <c r="AW1111">
        <v>2.4700000000000002</v>
      </c>
      <c r="AX1111">
        <v>2.66</v>
      </c>
      <c r="AY1111">
        <v>0.34799999999999998</v>
      </c>
      <c r="AZ1111">
        <v>0</v>
      </c>
      <c r="BA1111">
        <v>241</v>
      </c>
      <c r="BB1111">
        <v>0</v>
      </c>
      <c r="BC1111" t="s">
        <v>67</v>
      </c>
      <c r="BD1111">
        <v>0</v>
      </c>
      <c r="BE1111" t="s">
        <v>68</v>
      </c>
      <c r="BF1111" t="s">
        <v>69</v>
      </c>
      <c r="BG1111">
        <v>1.1399999999999999</v>
      </c>
      <c r="BH1111">
        <v>0</v>
      </c>
      <c r="BI1111" s="1">
        <v>45824.389976354163</v>
      </c>
      <c r="BJ1111">
        <v>3.7</v>
      </c>
      <c r="BK1111">
        <v>0.8165</v>
      </c>
      <c r="BL1111" s="36">
        <f>HLOOKUP($A1111,차량별코스!$E$1:$AZ$20,_xlfn.XLOOKUP(탕데이터!$I1111,차량별코스!$D$2:$D$20,차량별코스!$A$2:$A$20),0)</f>
        <v>3</v>
      </c>
      <c r="BM1111">
        <f t="shared" si="251"/>
        <v>3635.7080000000005</v>
      </c>
      <c r="BN1111">
        <f t="shared" si="252"/>
        <v>434.03400000000005</v>
      </c>
      <c r="BO1111">
        <f>IF(COUNTIFS($BL$2:$BL1111,$BL1111,$O$2:$O1111,$O1111,$G$2:$G1111,$G1111)=1,_xlfn.MAXIFS($BO$2:$BO1110,$O$2:$O1110,$O1111,$G$2:$G1110,$G1111)+1,_xlfn.MAXIFS($BO$2:$BO1110,$O$2:$O1110,$O1111,$G$2:$G1110,$G1111))</f>
        <v>8</v>
      </c>
      <c r="BP1111">
        <f t="shared" si="253"/>
        <v>988.8</v>
      </c>
      <c r="BQ1111">
        <f t="shared" si="254"/>
        <v>134.55000000000001</v>
      </c>
      <c r="BR1111">
        <f t="shared" si="255"/>
        <v>183.3</v>
      </c>
      <c r="BS1111">
        <f t="shared" si="256"/>
        <v>152.1</v>
      </c>
      <c r="BT1111">
        <f t="shared" si="257"/>
        <v>163.80000000000001</v>
      </c>
      <c r="BU1111">
        <f t="shared" si="258"/>
        <v>21.450000000000003</v>
      </c>
      <c r="BV1111">
        <f t="shared" si="259"/>
        <v>0</v>
      </c>
      <c r="BW1111">
        <f t="shared" si="260"/>
        <v>1643.9999999999998</v>
      </c>
      <c r="BX1111">
        <f t="shared" si="261"/>
        <v>3489</v>
      </c>
      <c r="BY1111" t="str">
        <f t="shared" si="262"/>
        <v>직행2</v>
      </c>
      <c r="BZ1111">
        <f t="shared" si="263"/>
        <v>3</v>
      </c>
    </row>
    <row r="1112" spans="1:78" x14ac:dyDescent="0.3">
      <c r="A1112" s="32">
        <f t="shared" si="250"/>
        <v>45824</v>
      </c>
      <c r="B1112" s="1">
        <v>45824.30537037037</v>
      </c>
      <c r="C1112" t="s">
        <v>60</v>
      </c>
      <c r="D1112" t="s">
        <v>60</v>
      </c>
      <c r="E1112" t="s">
        <v>60</v>
      </c>
      <c r="F1112" t="s">
        <v>61</v>
      </c>
      <c r="G1112" t="s">
        <v>84</v>
      </c>
      <c r="H1112" t="s">
        <v>85</v>
      </c>
      <c r="I1112" t="s">
        <v>88</v>
      </c>
      <c r="J1112" t="s">
        <v>65</v>
      </c>
      <c r="K1112" t="s">
        <v>66</v>
      </c>
      <c r="L1112">
        <v>14</v>
      </c>
      <c r="M1112">
        <v>12</v>
      </c>
      <c r="N1112">
        <v>168</v>
      </c>
      <c r="O1112">
        <v>3489</v>
      </c>
      <c r="P1112" t="s">
        <v>257</v>
      </c>
      <c r="Q1112" s="1">
        <v>45786.607561608798</v>
      </c>
      <c r="R1112">
        <v>38.963000000000001</v>
      </c>
      <c r="S1112">
        <v>15.055</v>
      </c>
      <c r="T1112">
        <v>2.5880000000000001</v>
      </c>
      <c r="U1112">
        <v>4877</v>
      </c>
      <c r="V1112">
        <v>23</v>
      </c>
      <c r="W1112">
        <v>1589</v>
      </c>
      <c r="X1112">
        <v>1057</v>
      </c>
      <c r="Y1112">
        <v>5</v>
      </c>
      <c r="Z1112">
        <v>23</v>
      </c>
      <c r="AA1112">
        <v>0</v>
      </c>
      <c r="AB1112">
        <v>0</v>
      </c>
      <c r="AC1112">
        <v>101</v>
      </c>
      <c r="AD1112">
        <v>28.76</v>
      </c>
      <c r="AE1112">
        <v>42.960661000000002</v>
      </c>
      <c r="AF1112">
        <v>93.2</v>
      </c>
      <c r="AG1112">
        <v>2</v>
      </c>
      <c r="AH1112">
        <v>2.2000000000000002</v>
      </c>
      <c r="AI1112">
        <v>2</v>
      </c>
      <c r="AJ1112">
        <v>0.6</v>
      </c>
      <c r="AK1112">
        <v>0</v>
      </c>
      <c r="AL1112">
        <v>0</v>
      </c>
      <c r="AM1112">
        <v>2.27</v>
      </c>
      <c r="AN1112">
        <v>49.761000000000003</v>
      </c>
      <c r="AO1112">
        <v>0.47199999999999998</v>
      </c>
      <c r="AP1112">
        <v>32.581000000000003</v>
      </c>
      <c r="AQ1112">
        <v>0.25700000000000001</v>
      </c>
      <c r="AR1112">
        <v>12.833</v>
      </c>
      <c r="AS1112">
        <v>59.03</v>
      </c>
      <c r="AT1112">
        <v>74.56</v>
      </c>
      <c r="AU1112">
        <v>1.6</v>
      </c>
      <c r="AV1112">
        <v>1.76</v>
      </c>
      <c r="AW1112">
        <v>1.6</v>
      </c>
      <c r="AX1112">
        <v>0.48</v>
      </c>
      <c r="AY1112">
        <v>0</v>
      </c>
      <c r="AZ1112">
        <v>0</v>
      </c>
      <c r="BA1112">
        <v>373</v>
      </c>
      <c r="BB1112">
        <v>0</v>
      </c>
      <c r="BC1112" t="s">
        <v>67</v>
      </c>
      <c r="BD1112">
        <v>0</v>
      </c>
      <c r="BE1112" t="s">
        <v>68</v>
      </c>
      <c r="BF1112" t="s">
        <v>69</v>
      </c>
      <c r="BG1112">
        <v>1.1399999999999999</v>
      </c>
      <c r="BH1112">
        <v>0</v>
      </c>
      <c r="BI1112" s="1">
        <v>45824.389976354163</v>
      </c>
      <c r="BJ1112">
        <v>3.7</v>
      </c>
      <c r="BK1112">
        <v>0.69950000000000001</v>
      </c>
      <c r="BL1112" s="36">
        <f>HLOOKUP($A1112,차량별코스!$E$1:$AZ$20,_xlfn.XLOOKUP(탕데이터!$I1112,차량별코스!$D$2:$D$20,차량별코스!$A$2:$A$20),0)</f>
        <v>3</v>
      </c>
      <c r="BM1112">
        <f t="shared" si="251"/>
        <v>3635.7080000000005</v>
      </c>
      <c r="BN1112">
        <f t="shared" si="252"/>
        <v>434.03400000000005</v>
      </c>
      <c r="BO1112">
        <f>IF(COUNTIFS($BL$2:$BL1112,$BL1112,$O$2:$O1112,$O1112,$G$2:$G1112,$G1112)=1,_xlfn.MAXIFS($BO$2:$BO1111,$O$2:$O1111,$O1112,$G$2:$G1111,$G1112)+1,_xlfn.MAXIFS($BO$2:$BO1111,$O$2:$O1111,$O1112,$G$2:$G1111,$G1112))</f>
        <v>8</v>
      </c>
      <c r="BP1112">
        <f t="shared" si="253"/>
        <v>2933.3640000000005</v>
      </c>
      <c r="BQ1112">
        <f t="shared" si="254"/>
        <v>97.54</v>
      </c>
      <c r="BR1112">
        <f t="shared" si="255"/>
        <v>107.29400000000001</v>
      </c>
      <c r="BS1112">
        <f t="shared" si="256"/>
        <v>97.54</v>
      </c>
      <c r="BT1112">
        <f t="shared" si="257"/>
        <v>29.262</v>
      </c>
      <c r="BU1112">
        <f t="shared" si="258"/>
        <v>0</v>
      </c>
      <c r="BV1112">
        <f t="shared" si="259"/>
        <v>0</v>
      </c>
      <c r="BW1112">
        <f t="shared" si="260"/>
        <v>3265.0000000000005</v>
      </c>
      <c r="BX1112">
        <f t="shared" si="261"/>
        <v>3489</v>
      </c>
      <c r="BY1112" t="str">
        <f t="shared" si="262"/>
        <v>직행2</v>
      </c>
      <c r="BZ1112">
        <f t="shared" si="263"/>
        <v>3</v>
      </c>
    </row>
    <row r="1113" spans="1:78" x14ac:dyDescent="0.3">
      <c r="A1113" s="32">
        <f t="shared" si="250"/>
        <v>45809</v>
      </c>
      <c r="B1113" s="1">
        <v>45809.275335648148</v>
      </c>
      <c r="C1113" t="s">
        <v>60</v>
      </c>
      <c r="D1113" t="s">
        <v>60</v>
      </c>
      <c r="E1113" t="s">
        <v>60</v>
      </c>
      <c r="F1113" t="s">
        <v>61</v>
      </c>
      <c r="G1113" t="s">
        <v>84</v>
      </c>
      <c r="H1113" t="s">
        <v>85</v>
      </c>
      <c r="I1113" t="s">
        <v>89</v>
      </c>
      <c r="J1113" t="s">
        <v>65</v>
      </c>
      <c r="K1113" t="s">
        <v>66</v>
      </c>
      <c r="L1113">
        <v>14</v>
      </c>
      <c r="M1113">
        <v>12</v>
      </c>
      <c r="N1113">
        <v>168</v>
      </c>
      <c r="O1113">
        <v>7310</v>
      </c>
      <c r="P1113" t="s">
        <v>60</v>
      </c>
      <c r="Q1113" t="s">
        <v>60</v>
      </c>
      <c r="R1113">
        <v>26.106999999999999</v>
      </c>
      <c r="S1113">
        <v>6.9189999999999996</v>
      </c>
      <c r="T1113">
        <v>3.7730000000000001</v>
      </c>
      <c r="U1113">
        <v>2300</v>
      </c>
      <c r="V1113">
        <v>215</v>
      </c>
      <c r="W1113">
        <v>223</v>
      </c>
      <c r="X1113">
        <v>550</v>
      </c>
      <c r="Y1113">
        <v>0</v>
      </c>
      <c r="Z1113">
        <v>3</v>
      </c>
      <c r="AA1113">
        <v>0</v>
      </c>
      <c r="AB1113">
        <v>0</v>
      </c>
      <c r="AC1113">
        <v>97</v>
      </c>
      <c r="AD1113">
        <v>40.86</v>
      </c>
      <c r="AE1113">
        <v>50.475423999999997</v>
      </c>
      <c r="AF1113">
        <v>97.3</v>
      </c>
      <c r="AG1113">
        <v>0.7</v>
      </c>
      <c r="AH1113">
        <v>0.7</v>
      </c>
      <c r="AI1113">
        <v>0.7</v>
      </c>
      <c r="AJ1113">
        <v>0.5</v>
      </c>
      <c r="AK1113">
        <v>0</v>
      </c>
      <c r="AL1113">
        <v>0</v>
      </c>
      <c r="AM1113">
        <v>3.31</v>
      </c>
      <c r="AN1113">
        <v>38.704000000000001</v>
      </c>
      <c r="AO1113">
        <v>9.3480000000000008</v>
      </c>
      <c r="AP1113">
        <v>9.6959999999999997</v>
      </c>
      <c r="AQ1113">
        <v>0.192</v>
      </c>
      <c r="AR1113">
        <v>0</v>
      </c>
      <c r="AS1113">
        <v>11.491</v>
      </c>
      <c r="AT1113">
        <v>37.298000000000002</v>
      </c>
      <c r="AU1113">
        <v>0.26800000000000002</v>
      </c>
      <c r="AV1113">
        <v>0.26800000000000002</v>
      </c>
      <c r="AW1113">
        <v>0.26800000000000002</v>
      </c>
      <c r="AX1113">
        <v>0.192</v>
      </c>
      <c r="AY1113">
        <v>0</v>
      </c>
      <c r="AZ1113">
        <v>0</v>
      </c>
      <c r="BA1113">
        <v>238</v>
      </c>
      <c r="BB1113">
        <v>0</v>
      </c>
      <c r="BC1113" t="s">
        <v>67</v>
      </c>
      <c r="BD1113">
        <v>0</v>
      </c>
      <c r="BE1113" t="s">
        <v>68</v>
      </c>
      <c r="BF1113" t="s">
        <v>69</v>
      </c>
      <c r="BG1113">
        <v>1.1399999999999999</v>
      </c>
      <c r="BH1113">
        <v>0</v>
      </c>
      <c r="BI1113" s="1">
        <v>45824.394918171296</v>
      </c>
      <c r="BJ1113">
        <v>3.7</v>
      </c>
      <c r="BK1113">
        <v>1.0198</v>
      </c>
      <c r="BL1113" s="36">
        <f>HLOOKUP($A1113,차량별코스!$E$1:$AZ$20,_xlfn.XLOOKUP(탕데이터!$I1113,차량별코스!$D$2:$D$20,차량별코스!$A$2:$A$20),0)</f>
        <v>3</v>
      </c>
      <c r="BM1113">
        <f t="shared" si="251"/>
        <v>66.826999999999998</v>
      </c>
      <c r="BN1113">
        <f t="shared" si="252"/>
        <v>66.826999999999998</v>
      </c>
      <c r="BO1113">
        <f>IF(COUNTIFS($BL$2:$BL1113,$BL1113,$O$2:$O1113,$O1113,$G$2:$G1113,$G1113)=1,_xlfn.MAXIFS($BO$2:$BO1112,$O$2:$O1112,$O1113,$G$2:$G1112,$G1113)+1,_xlfn.MAXIFS($BO$2:$BO1112,$O$2:$O1112,$O1113,$G$2:$G1112,$G1113))</f>
        <v>1</v>
      </c>
      <c r="BP1113">
        <f t="shared" si="253"/>
        <v>1799.9</v>
      </c>
      <c r="BQ1113">
        <f t="shared" si="254"/>
        <v>16.099999999999998</v>
      </c>
      <c r="BR1113">
        <f t="shared" si="255"/>
        <v>16.099999999999998</v>
      </c>
      <c r="BS1113">
        <f t="shared" si="256"/>
        <v>16.099999999999998</v>
      </c>
      <c r="BT1113">
        <f t="shared" si="257"/>
        <v>11.5</v>
      </c>
      <c r="BU1113">
        <f t="shared" si="258"/>
        <v>0</v>
      </c>
      <c r="BV1113">
        <f t="shared" si="259"/>
        <v>0</v>
      </c>
      <c r="BW1113">
        <f t="shared" si="260"/>
        <v>1859.6999999999998</v>
      </c>
      <c r="BX1113">
        <f t="shared" si="261"/>
        <v>7310</v>
      </c>
      <c r="BY1113" t="str">
        <f t="shared" si="262"/>
        <v>직행2</v>
      </c>
      <c r="BZ1113">
        <f t="shared" si="263"/>
        <v>3</v>
      </c>
    </row>
    <row r="1114" spans="1:78" x14ac:dyDescent="0.3">
      <c r="A1114" s="32">
        <f t="shared" si="250"/>
        <v>45809</v>
      </c>
      <c r="B1114" s="1">
        <v>45809.305358796293</v>
      </c>
      <c r="C1114" t="s">
        <v>60</v>
      </c>
      <c r="D1114" t="s">
        <v>60</v>
      </c>
      <c r="E1114" t="s">
        <v>60</v>
      </c>
      <c r="F1114" t="s">
        <v>61</v>
      </c>
      <c r="G1114" t="s">
        <v>84</v>
      </c>
      <c r="H1114" t="s">
        <v>85</v>
      </c>
      <c r="I1114" t="s">
        <v>89</v>
      </c>
      <c r="J1114" t="s">
        <v>65</v>
      </c>
      <c r="K1114" t="s">
        <v>66</v>
      </c>
      <c r="L1114">
        <v>14</v>
      </c>
      <c r="M1114">
        <v>12</v>
      </c>
      <c r="N1114">
        <v>168</v>
      </c>
      <c r="O1114">
        <v>7310</v>
      </c>
      <c r="P1114" t="s">
        <v>60</v>
      </c>
      <c r="Q1114" t="s">
        <v>60</v>
      </c>
      <c r="R1114">
        <v>23.137</v>
      </c>
      <c r="S1114">
        <v>5.4260000000000002</v>
      </c>
      <c r="T1114">
        <v>4.2640000000000002</v>
      </c>
      <c r="U1114">
        <v>1964</v>
      </c>
      <c r="V1114">
        <v>22</v>
      </c>
      <c r="W1114">
        <v>187</v>
      </c>
      <c r="X1114">
        <v>471</v>
      </c>
      <c r="Y1114">
        <v>0</v>
      </c>
      <c r="Z1114">
        <v>0</v>
      </c>
      <c r="AA1114">
        <v>0</v>
      </c>
      <c r="AB1114">
        <v>0</v>
      </c>
      <c r="AC1114">
        <v>81</v>
      </c>
      <c r="AD1114">
        <v>42.41</v>
      </c>
      <c r="AE1114">
        <v>47.460512000000001</v>
      </c>
      <c r="AF1114">
        <v>96.9</v>
      </c>
      <c r="AG1114">
        <v>0.7</v>
      </c>
      <c r="AH1114">
        <v>1.4</v>
      </c>
      <c r="AI1114">
        <v>1</v>
      </c>
      <c r="AJ1114">
        <v>0</v>
      </c>
      <c r="AK1114">
        <v>0</v>
      </c>
      <c r="AL1114">
        <v>0</v>
      </c>
      <c r="AM1114">
        <v>3.74</v>
      </c>
      <c r="AN1114">
        <v>31.048999999999999</v>
      </c>
      <c r="AO1114">
        <v>1.1200000000000001</v>
      </c>
      <c r="AP1114">
        <v>9.5210000000000008</v>
      </c>
      <c r="AQ1114">
        <v>0.17299999999999999</v>
      </c>
      <c r="AR1114">
        <v>0</v>
      </c>
      <c r="AS1114">
        <v>0</v>
      </c>
      <c r="AT1114">
        <v>30.684999999999999</v>
      </c>
      <c r="AU1114">
        <v>0.222</v>
      </c>
      <c r="AV1114">
        <v>0.443</v>
      </c>
      <c r="AW1114">
        <v>0.317</v>
      </c>
      <c r="AX1114">
        <v>0</v>
      </c>
      <c r="AY1114">
        <v>0</v>
      </c>
      <c r="AZ1114">
        <v>0</v>
      </c>
      <c r="BA1114">
        <v>220</v>
      </c>
      <c r="BB1114">
        <v>0</v>
      </c>
      <c r="BC1114" t="s">
        <v>67</v>
      </c>
      <c r="BD1114">
        <v>0</v>
      </c>
      <c r="BE1114" t="s">
        <v>68</v>
      </c>
      <c r="BF1114" t="s">
        <v>69</v>
      </c>
      <c r="BG1114">
        <v>1.1399999999999999</v>
      </c>
      <c r="BH1114">
        <v>0</v>
      </c>
      <c r="BI1114" s="1">
        <v>45824.394918171296</v>
      </c>
      <c r="BJ1114">
        <v>3.7</v>
      </c>
      <c r="BK1114">
        <v>1.1525000000000001</v>
      </c>
      <c r="BL1114" s="36">
        <f>HLOOKUP($A1114,차량별코스!$E$1:$AZ$20,_xlfn.XLOOKUP(탕데이터!$I1114,차량별코스!$D$2:$D$20,차량별코스!$A$2:$A$20),0)</f>
        <v>3</v>
      </c>
      <c r="BM1114">
        <f t="shared" si="251"/>
        <v>66.826999999999998</v>
      </c>
      <c r="BN1114">
        <f t="shared" si="252"/>
        <v>66.826999999999998</v>
      </c>
      <c r="BO1114">
        <f>IF(COUNTIFS($BL$2:$BL1114,$BL1114,$O$2:$O1114,$O1114,$G$2:$G1114,$G1114)=1,_xlfn.MAXIFS($BO$2:$BO1113,$O$2:$O1113,$O1114,$G$2:$G1113,$G1114)+1,_xlfn.MAXIFS($BO$2:$BO1113,$O$2:$O1113,$O1114,$G$2:$G1113,$G1114))</f>
        <v>1</v>
      </c>
      <c r="BP1114">
        <f t="shared" si="253"/>
        <v>1694.1160000000002</v>
      </c>
      <c r="BQ1114">
        <f t="shared" si="254"/>
        <v>13.747999999999999</v>
      </c>
      <c r="BR1114">
        <f t="shared" si="255"/>
        <v>27.495999999999999</v>
      </c>
      <c r="BS1114">
        <f t="shared" si="256"/>
        <v>19.64</v>
      </c>
      <c r="BT1114">
        <f t="shared" si="257"/>
        <v>0</v>
      </c>
      <c r="BU1114">
        <f t="shared" si="258"/>
        <v>0</v>
      </c>
      <c r="BV1114">
        <f t="shared" si="259"/>
        <v>0</v>
      </c>
      <c r="BW1114">
        <f t="shared" si="260"/>
        <v>1755.0000000000005</v>
      </c>
      <c r="BX1114">
        <f t="shared" si="261"/>
        <v>7310</v>
      </c>
      <c r="BY1114" t="str">
        <f t="shared" si="262"/>
        <v>직행2</v>
      </c>
      <c r="BZ1114">
        <f t="shared" si="263"/>
        <v>3</v>
      </c>
    </row>
    <row r="1115" spans="1:78" x14ac:dyDescent="0.3">
      <c r="A1115" s="32">
        <f t="shared" si="250"/>
        <v>45809</v>
      </c>
      <c r="B1115" s="1">
        <v>45809.331562500003</v>
      </c>
      <c r="C1115" t="s">
        <v>60</v>
      </c>
      <c r="D1115" t="s">
        <v>60</v>
      </c>
      <c r="E1115" t="s">
        <v>60</v>
      </c>
      <c r="F1115" t="s">
        <v>61</v>
      </c>
      <c r="G1115" t="s">
        <v>84</v>
      </c>
      <c r="H1115" t="s">
        <v>85</v>
      </c>
      <c r="I1115" t="s">
        <v>89</v>
      </c>
      <c r="J1115" t="s">
        <v>65</v>
      </c>
      <c r="K1115" t="s">
        <v>66</v>
      </c>
      <c r="L1115">
        <v>14</v>
      </c>
      <c r="M1115">
        <v>12</v>
      </c>
      <c r="N1115">
        <v>168</v>
      </c>
      <c r="O1115">
        <v>7310</v>
      </c>
      <c r="P1115" t="s">
        <v>60</v>
      </c>
      <c r="Q1115" t="s">
        <v>60</v>
      </c>
      <c r="R1115">
        <v>17.582999999999998</v>
      </c>
      <c r="S1115">
        <v>4.3949999999999996</v>
      </c>
      <c r="T1115">
        <v>4.0010000000000003</v>
      </c>
      <c r="U1115">
        <v>1640</v>
      </c>
      <c r="V1115">
        <v>7</v>
      </c>
      <c r="W1115">
        <v>273</v>
      </c>
      <c r="X1115">
        <v>351</v>
      </c>
      <c r="Y1115">
        <v>0</v>
      </c>
      <c r="Z1115">
        <v>0</v>
      </c>
      <c r="AA1115">
        <v>0</v>
      </c>
      <c r="AB1115">
        <v>0</v>
      </c>
      <c r="AC1115">
        <v>86</v>
      </c>
      <c r="AD1115">
        <v>38.6</v>
      </c>
      <c r="AE1115">
        <v>46.543207000000002</v>
      </c>
      <c r="AF1115">
        <v>89.1</v>
      </c>
      <c r="AG1115">
        <v>2.7</v>
      </c>
      <c r="AH1115">
        <v>3.9</v>
      </c>
      <c r="AI1115">
        <v>2.7</v>
      </c>
      <c r="AJ1115">
        <v>1.6</v>
      </c>
      <c r="AK1115">
        <v>0</v>
      </c>
      <c r="AL1115">
        <v>0</v>
      </c>
      <c r="AM1115">
        <v>3.51</v>
      </c>
      <c r="AN1115">
        <v>32.793999999999997</v>
      </c>
      <c r="AO1115">
        <v>0.42699999999999999</v>
      </c>
      <c r="AP1115">
        <v>16.646000000000001</v>
      </c>
      <c r="AQ1115">
        <v>0.17100000000000001</v>
      </c>
      <c r="AR1115">
        <v>0</v>
      </c>
      <c r="AS1115">
        <v>0</v>
      </c>
      <c r="AT1115">
        <v>23.76</v>
      </c>
      <c r="AU1115">
        <v>0.72</v>
      </c>
      <c r="AV1115">
        <v>1.04</v>
      </c>
      <c r="AW1115">
        <v>0.72</v>
      </c>
      <c r="AX1115">
        <v>0.42699999999999999</v>
      </c>
      <c r="AY1115">
        <v>0</v>
      </c>
      <c r="AZ1115">
        <v>0</v>
      </c>
      <c r="BA1115">
        <v>156</v>
      </c>
      <c r="BB1115">
        <v>0</v>
      </c>
      <c r="BC1115" t="s">
        <v>67</v>
      </c>
      <c r="BD1115">
        <v>0</v>
      </c>
      <c r="BE1115" t="s">
        <v>68</v>
      </c>
      <c r="BF1115" t="s">
        <v>69</v>
      </c>
      <c r="BG1115">
        <v>1.1399999999999999</v>
      </c>
      <c r="BH1115">
        <v>0</v>
      </c>
      <c r="BI1115" s="1">
        <v>45824.394918171296</v>
      </c>
      <c r="BJ1115">
        <v>3.7</v>
      </c>
      <c r="BK1115">
        <v>1.0812999999999999</v>
      </c>
      <c r="BL1115" s="36">
        <f>HLOOKUP($A1115,차량별코스!$E$1:$AZ$20,_xlfn.XLOOKUP(탕데이터!$I1115,차량별코스!$D$2:$D$20,차량별코스!$A$2:$A$20),0)</f>
        <v>3</v>
      </c>
      <c r="BM1115">
        <f t="shared" si="251"/>
        <v>66.826999999999998</v>
      </c>
      <c r="BN1115">
        <f t="shared" si="252"/>
        <v>66.826999999999998</v>
      </c>
      <c r="BO1115">
        <f>IF(COUNTIFS($BL$2:$BL1115,$BL1115,$O$2:$O1115,$O1115,$G$2:$G1115,$G1115)=1,_xlfn.MAXIFS($BO$2:$BO1114,$O$2:$O1114,$O1115,$G$2:$G1114,$G1115)+1,_xlfn.MAXIFS($BO$2:$BO1114,$O$2:$O1114,$O1115,$G$2:$G1114,$G1115))</f>
        <v>1</v>
      </c>
      <c r="BP1115">
        <f t="shared" si="253"/>
        <v>1181.2399999999998</v>
      </c>
      <c r="BQ1115">
        <f t="shared" si="254"/>
        <v>44.280000000000008</v>
      </c>
      <c r="BR1115">
        <f t="shared" si="255"/>
        <v>63.96</v>
      </c>
      <c r="BS1115">
        <f t="shared" si="256"/>
        <v>44.280000000000008</v>
      </c>
      <c r="BT1115">
        <f t="shared" si="257"/>
        <v>26.240000000000002</v>
      </c>
      <c r="BU1115">
        <f t="shared" si="258"/>
        <v>0</v>
      </c>
      <c r="BV1115">
        <f t="shared" si="259"/>
        <v>0</v>
      </c>
      <c r="BW1115">
        <f t="shared" si="260"/>
        <v>1359.9999999999998</v>
      </c>
      <c r="BX1115">
        <f t="shared" si="261"/>
        <v>7310</v>
      </c>
      <c r="BY1115" t="str">
        <f t="shared" si="262"/>
        <v>직행2</v>
      </c>
      <c r="BZ1115">
        <f t="shared" si="263"/>
        <v>3</v>
      </c>
    </row>
    <row r="1116" spans="1:78" x14ac:dyDescent="0.3">
      <c r="A1116" s="32">
        <f t="shared" si="250"/>
        <v>45809</v>
      </c>
      <c r="B1116" s="1">
        <v>45809.427881944444</v>
      </c>
      <c r="C1116" t="s">
        <v>60</v>
      </c>
      <c r="D1116" t="s">
        <v>60</v>
      </c>
      <c r="E1116" t="s">
        <v>60</v>
      </c>
      <c r="F1116" t="s">
        <v>61</v>
      </c>
      <c r="G1116" t="s">
        <v>84</v>
      </c>
      <c r="H1116" t="s">
        <v>85</v>
      </c>
      <c r="I1116" t="s">
        <v>89</v>
      </c>
      <c r="J1116" t="s">
        <v>65</v>
      </c>
      <c r="K1116" t="s">
        <v>66</v>
      </c>
      <c r="L1116">
        <v>14</v>
      </c>
      <c r="M1116">
        <v>12</v>
      </c>
      <c r="N1116">
        <v>168</v>
      </c>
      <c r="O1116">
        <v>6694</v>
      </c>
      <c r="P1116" t="s">
        <v>258</v>
      </c>
      <c r="Q1116" s="1">
        <v>45786.607561574077</v>
      </c>
      <c r="R1116">
        <v>104.65</v>
      </c>
      <c r="S1116">
        <v>32.100999999999999</v>
      </c>
      <c r="T1116">
        <v>3.26</v>
      </c>
      <c r="U1116">
        <v>10399</v>
      </c>
      <c r="V1116">
        <v>242</v>
      </c>
      <c r="W1116">
        <v>1777</v>
      </c>
      <c r="X1116">
        <v>2096</v>
      </c>
      <c r="Y1116">
        <v>0</v>
      </c>
      <c r="Z1116">
        <v>29</v>
      </c>
      <c r="AA1116">
        <v>0</v>
      </c>
      <c r="AB1116">
        <v>0</v>
      </c>
      <c r="AC1116">
        <v>89</v>
      </c>
      <c r="AD1116">
        <v>36.229999999999997</v>
      </c>
      <c r="AE1116">
        <v>44.957036000000002</v>
      </c>
      <c r="AF1116">
        <v>82.6</v>
      </c>
      <c r="AG1116">
        <v>5.2</v>
      </c>
      <c r="AH1116">
        <v>7.2</v>
      </c>
      <c r="AI1116">
        <v>4.5999999999999996</v>
      </c>
      <c r="AJ1116">
        <v>0.4</v>
      </c>
      <c r="AK1116">
        <v>0</v>
      </c>
      <c r="AL1116">
        <v>0</v>
      </c>
      <c r="AM1116">
        <v>2.86</v>
      </c>
      <c r="AN1116">
        <v>40.155000000000001</v>
      </c>
      <c r="AO1116">
        <v>2.327</v>
      </c>
      <c r="AP1116">
        <v>17.088000000000001</v>
      </c>
      <c r="AQ1116">
        <v>0.191</v>
      </c>
      <c r="AR1116">
        <v>0</v>
      </c>
      <c r="AS1116">
        <v>27.710999999999999</v>
      </c>
      <c r="AT1116">
        <v>141.797</v>
      </c>
      <c r="AU1116">
        <v>8.9269999999999996</v>
      </c>
      <c r="AV1116">
        <v>12.36</v>
      </c>
      <c r="AW1116">
        <v>7.8970000000000002</v>
      </c>
      <c r="AX1116">
        <v>0.68700000000000006</v>
      </c>
      <c r="AY1116">
        <v>0</v>
      </c>
      <c r="AZ1116">
        <v>0</v>
      </c>
      <c r="BA1116">
        <v>1026</v>
      </c>
      <c r="BB1116">
        <v>0</v>
      </c>
      <c r="BC1116" t="s">
        <v>67</v>
      </c>
      <c r="BD1116">
        <v>0</v>
      </c>
      <c r="BE1116" t="s">
        <v>68</v>
      </c>
      <c r="BF1116" t="s">
        <v>69</v>
      </c>
      <c r="BG1116">
        <v>1.1399999999999999</v>
      </c>
      <c r="BH1116">
        <v>0</v>
      </c>
      <c r="BI1116" s="1">
        <v>45824.394918171296</v>
      </c>
      <c r="BJ1116">
        <v>3.7</v>
      </c>
      <c r="BK1116">
        <v>0.88109999999999999</v>
      </c>
      <c r="BL1116" s="36">
        <f>HLOOKUP($A1116,차량별코스!$E$1:$AZ$20,_xlfn.XLOOKUP(탕데이터!$I1116,차량별코스!$D$2:$D$20,차량별코스!$A$2:$A$20),0)</f>
        <v>3</v>
      </c>
      <c r="BM1116">
        <f t="shared" si="251"/>
        <v>4090.8779999999992</v>
      </c>
      <c r="BN1116">
        <f t="shared" si="252"/>
        <v>403.85599999999999</v>
      </c>
      <c r="BO1116">
        <f>IF(COUNTIFS($BL$2:$BL1116,$BL1116,$O$2:$O1116,$O1116,$G$2:$G1116,$G1116)=1,_xlfn.MAXIFS($BO$2:$BO1115,$O$2:$O1115,$O1116,$G$2:$G1115,$G1116)+1,_xlfn.MAXIFS($BO$2:$BO1115,$O$2:$O1115,$O1116,$G$2:$G1115,$G1116))</f>
        <v>1</v>
      </c>
      <c r="BP1116">
        <f t="shared" si="253"/>
        <v>6570.5739999999987</v>
      </c>
      <c r="BQ1116">
        <f t="shared" si="254"/>
        <v>540.74800000000005</v>
      </c>
      <c r="BR1116">
        <f t="shared" si="255"/>
        <v>748.72800000000007</v>
      </c>
      <c r="BS1116">
        <f t="shared" si="256"/>
        <v>478.35399999999998</v>
      </c>
      <c r="BT1116">
        <f t="shared" si="257"/>
        <v>41.596000000000004</v>
      </c>
      <c r="BU1116">
        <f t="shared" si="258"/>
        <v>0</v>
      </c>
      <c r="BV1116">
        <f t="shared" si="259"/>
        <v>0</v>
      </c>
      <c r="BW1116">
        <f t="shared" si="260"/>
        <v>8379.9999999999982</v>
      </c>
      <c r="BX1116">
        <f t="shared" si="261"/>
        <v>6694</v>
      </c>
      <c r="BY1116" t="str">
        <f t="shared" si="262"/>
        <v>직행2</v>
      </c>
      <c r="BZ1116">
        <f t="shared" si="263"/>
        <v>3</v>
      </c>
    </row>
    <row r="1117" spans="1:78" x14ac:dyDescent="0.3">
      <c r="A1117" s="32">
        <f t="shared" si="250"/>
        <v>45809</v>
      </c>
      <c r="B1117" s="1">
        <v>45809.578287037039</v>
      </c>
      <c r="C1117" t="s">
        <v>60</v>
      </c>
      <c r="D1117" t="s">
        <v>60</v>
      </c>
      <c r="E1117" t="s">
        <v>60</v>
      </c>
      <c r="F1117" t="s">
        <v>61</v>
      </c>
      <c r="G1117" t="s">
        <v>84</v>
      </c>
      <c r="H1117" t="s">
        <v>85</v>
      </c>
      <c r="I1117" t="s">
        <v>89</v>
      </c>
      <c r="J1117" t="s">
        <v>65</v>
      </c>
      <c r="K1117" t="s">
        <v>66</v>
      </c>
      <c r="L1117">
        <v>14</v>
      </c>
      <c r="M1117">
        <v>12</v>
      </c>
      <c r="N1117">
        <v>168</v>
      </c>
      <c r="O1117">
        <v>6694</v>
      </c>
      <c r="P1117" t="s">
        <v>258</v>
      </c>
      <c r="Q1117" s="1">
        <v>45786.607561574077</v>
      </c>
      <c r="R1117">
        <v>29.99</v>
      </c>
      <c r="S1117">
        <v>9.0709999999999997</v>
      </c>
      <c r="T1117">
        <v>3.306</v>
      </c>
      <c r="U1117">
        <v>2373</v>
      </c>
      <c r="V1117">
        <v>148</v>
      </c>
      <c r="W1117">
        <v>114</v>
      </c>
      <c r="X1117">
        <v>598</v>
      </c>
      <c r="Y1117">
        <v>0</v>
      </c>
      <c r="Z1117">
        <v>12</v>
      </c>
      <c r="AA1117">
        <v>0</v>
      </c>
      <c r="AB1117">
        <v>0</v>
      </c>
      <c r="AC1117">
        <v>86</v>
      </c>
      <c r="AD1117">
        <v>45.5</v>
      </c>
      <c r="AE1117">
        <v>51.143523999999999</v>
      </c>
      <c r="AF1117">
        <v>96.5</v>
      </c>
      <c r="AG1117">
        <v>0.9</v>
      </c>
      <c r="AH1117">
        <v>0.9</v>
      </c>
      <c r="AI1117">
        <v>1.7</v>
      </c>
      <c r="AJ1117">
        <v>0.1</v>
      </c>
      <c r="AK1117">
        <v>0</v>
      </c>
      <c r="AL1117">
        <v>0</v>
      </c>
      <c r="AM1117">
        <v>2.9</v>
      </c>
      <c r="AN1117">
        <v>45.832999999999998</v>
      </c>
      <c r="AO1117">
        <v>6.2370000000000001</v>
      </c>
      <c r="AP1117">
        <v>4.8040000000000003</v>
      </c>
      <c r="AQ1117">
        <v>0.16700000000000001</v>
      </c>
      <c r="AR1117">
        <v>0</v>
      </c>
      <c r="AS1117">
        <v>40.012999999999998</v>
      </c>
      <c r="AT1117">
        <v>36.991999999999997</v>
      </c>
      <c r="AU1117">
        <v>0.34499999999999997</v>
      </c>
      <c r="AV1117">
        <v>0.34499999999999997</v>
      </c>
      <c r="AW1117">
        <v>0.65200000000000002</v>
      </c>
      <c r="AX1117">
        <v>3.7999999999999999E-2</v>
      </c>
      <c r="AY1117">
        <v>0</v>
      </c>
      <c r="AZ1117">
        <v>0</v>
      </c>
      <c r="BA1117">
        <v>297</v>
      </c>
      <c r="BB1117">
        <v>0</v>
      </c>
      <c r="BC1117" t="s">
        <v>67</v>
      </c>
      <c r="BD1117">
        <v>0</v>
      </c>
      <c r="BE1117" t="s">
        <v>68</v>
      </c>
      <c r="BF1117" t="s">
        <v>69</v>
      </c>
      <c r="BG1117">
        <v>1.1399999999999999</v>
      </c>
      <c r="BH1117">
        <v>0</v>
      </c>
      <c r="BI1117" s="1">
        <v>45824.394918171296</v>
      </c>
      <c r="BJ1117">
        <v>3.7</v>
      </c>
      <c r="BK1117">
        <v>0.89359999999999995</v>
      </c>
      <c r="BL1117" s="36">
        <f>HLOOKUP($A1117,차량별코스!$E$1:$AZ$20,_xlfn.XLOOKUP(탕데이터!$I1117,차량별코스!$D$2:$D$20,차량별코스!$A$2:$A$20),0)</f>
        <v>3</v>
      </c>
      <c r="BM1117">
        <f t="shared" si="251"/>
        <v>4090.8779999999992</v>
      </c>
      <c r="BN1117">
        <f t="shared" si="252"/>
        <v>403.85599999999999</v>
      </c>
      <c r="BO1117">
        <f>IF(COUNTIFS($BL$2:$BL1117,$BL1117,$O$2:$O1117,$O1117,$G$2:$G1117,$G1117)=1,_xlfn.MAXIFS($BO$2:$BO1116,$O$2:$O1116,$O1117,$G$2:$G1116,$G1117)+1,_xlfn.MAXIFS($BO$2:$BO1116,$O$2:$O1116,$O1117,$G$2:$G1116,$G1117))</f>
        <v>1</v>
      </c>
      <c r="BP1117">
        <f t="shared" si="253"/>
        <v>2027.9449999999997</v>
      </c>
      <c r="BQ1117">
        <f t="shared" si="254"/>
        <v>21.357000000000003</v>
      </c>
      <c r="BR1117">
        <f t="shared" si="255"/>
        <v>21.357000000000003</v>
      </c>
      <c r="BS1117">
        <f t="shared" si="256"/>
        <v>40.341000000000001</v>
      </c>
      <c r="BT1117">
        <f t="shared" si="257"/>
        <v>2.3730000000000002</v>
      </c>
      <c r="BU1117">
        <f t="shared" si="258"/>
        <v>0</v>
      </c>
      <c r="BV1117">
        <f t="shared" si="259"/>
        <v>0</v>
      </c>
      <c r="BW1117">
        <f t="shared" si="260"/>
        <v>2113.3729999999996</v>
      </c>
      <c r="BX1117">
        <f t="shared" si="261"/>
        <v>6694</v>
      </c>
      <c r="BY1117" t="str">
        <f t="shared" si="262"/>
        <v>직행2</v>
      </c>
      <c r="BZ1117">
        <f t="shared" si="263"/>
        <v>3</v>
      </c>
    </row>
    <row r="1118" spans="1:78" x14ac:dyDescent="0.3">
      <c r="A1118" s="32">
        <f t="shared" si="250"/>
        <v>45809</v>
      </c>
      <c r="B1118" s="1">
        <v>45809.610729166663</v>
      </c>
      <c r="C1118" t="s">
        <v>60</v>
      </c>
      <c r="D1118" t="s">
        <v>60</v>
      </c>
      <c r="E1118" t="s">
        <v>60</v>
      </c>
      <c r="F1118" t="s">
        <v>61</v>
      </c>
      <c r="G1118" t="s">
        <v>84</v>
      </c>
      <c r="H1118" t="s">
        <v>85</v>
      </c>
      <c r="I1118" t="s">
        <v>89</v>
      </c>
      <c r="J1118" t="s">
        <v>65</v>
      </c>
      <c r="K1118" t="s">
        <v>66</v>
      </c>
      <c r="L1118">
        <v>14</v>
      </c>
      <c r="M1118">
        <v>12</v>
      </c>
      <c r="N1118">
        <v>168</v>
      </c>
      <c r="O1118">
        <v>6694</v>
      </c>
      <c r="P1118" t="s">
        <v>258</v>
      </c>
      <c r="Q1118" s="1">
        <v>45786.607561574077</v>
      </c>
      <c r="R1118">
        <v>75.921999999999997</v>
      </c>
      <c r="S1118">
        <v>24.942</v>
      </c>
      <c r="T1118">
        <v>3.044</v>
      </c>
      <c r="U1118">
        <v>7302</v>
      </c>
      <c r="V1118">
        <v>34</v>
      </c>
      <c r="W1118">
        <v>1267</v>
      </c>
      <c r="X1118">
        <v>1413</v>
      </c>
      <c r="Y1118">
        <v>0</v>
      </c>
      <c r="Z1118">
        <v>28</v>
      </c>
      <c r="AA1118">
        <v>0</v>
      </c>
      <c r="AB1118">
        <v>0</v>
      </c>
      <c r="AC1118">
        <v>93</v>
      </c>
      <c r="AD1118">
        <v>37.43</v>
      </c>
      <c r="AE1118">
        <v>45.545592999999997</v>
      </c>
      <c r="AF1118">
        <v>82.5</v>
      </c>
      <c r="AG1118">
        <v>5.3</v>
      </c>
      <c r="AH1118">
        <v>6.9</v>
      </c>
      <c r="AI1118">
        <v>4.2</v>
      </c>
      <c r="AJ1118">
        <v>1.1000000000000001</v>
      </c>
      <c r="AK1118">
        <v>0</v>
      </c>
      <c r="AL1118">
        <v>0</v>
      </c>
      <c r="AM1118">
        <v>2.67</v>
      </c>
      <c r="AN1118">
        <v>44.104999999999997</v>
      </c>
      <c r="AO1118">
        <v>0.46600000000000003</v>
      </c>
      <c r="AP1118">
        <v>17.350999999999999</v>
      </c>
      <c r="AQ1118">
        <v>0.184</v>
      </c>
      <c r="AR1118">
        <v>0</v>
      </c>
      <c r="AS1118">
        <v>36.880000000000003</v>
      </c>
      <c r="AT1118">
        <v>100.375</v>
      </c>
      <c r="AU1118">
        <v>6.4480000000000004</v>
      </c>
      <c r="AV1118">
        <v>8.3949999999999996</v>
      </c>
      <c r="AW1118">
        <v>5.1100000000000003</v>
      </c>
      <c r="AX1118">
        <v>1.3380000000000001</v>
      </c>
      <c r="AY1118">
        <v>0</v>
      </c>
      <c r="AZ1118">
        <v>0</v>
      </c>
      <c r="BA1118">
        <v>741</v>
      </c>
      <c r="BB1118">
        <v>0</v>
      </c>
      <c r="BC1118" t="s">
        <v>67</v>
      </c>
      <c r="BD1118">
        <v>0</v>
      </c>
      <c r="BE1118" t="s">
        <v>68</v>
      </c>
      <c r="BF1118" t="s">
        <v>69</v>
      </c>
      <c r="BG1118">
        <v>1.1399999999999999</v>
      </c>
      <c r="BH1118">
        <v>0</v>
      </c>
      <c r="BI1118" s="1">
        <v>45824.394918171296</v>
      </c>
      <c r="BJ1118">
        <v>3.7</v>
      </c>
      <c r="BK1118">
        <v>0.82269999999999999</v>
      </c>
      <c r="BL1118" s="36">
        <f>HLOOKUP($A1118,차량별코스!$E$1:$AZ$20,_xlfn.XLOOKUP(탕데이터!$I1118,차량별코스!$D$2:$D$20,차량별코스!$A$2:$A$20),0)</f>
        <v>3</v>
      </c>
      <c r="BM1118">
        <f t="shared" si="251"/>
        <v>4090.8779999999992</v>
      </c>
      <c r="BN1118">
        <f t="shared" si="252"/>
        <v>403.85599999999999</v>
      </c>
      <c r="BO1118">
        <f>IF(COUNTIFS($BL$2:$BL1118,$BL1118,$O$2:$O1118,$O1118,$G$2:$G1118,$G1118)=1,_xlfn.MAXIFS($BO$2:$BO1117,$O$2:$O1117,$O1118,$G$2:$G1117,$G1118)+1,_xlfn.MAXIFS($BO$2:$BO1117,$O$2:$O1117,$O1118,$G$2:$G1117,$G1118))</f>
        <v>1</v>
      </c>
      <c r="BP1118">
        <f t="shared" si="253"/>
        <v>4723.1499999999996</v>
      </c>
      <c r="BQ1118">
        <f t="shared" si="254"/>
        <v>387.00599999999997</v>
      </c>
      <c r="BR1118">
        <f t="shared" si="255"/>
        <v>503.83800000000002</v>
      </c>
      <c r="BS1118">
        <f t="shared" si="256"/>
        <v>306.68400000000003</v>
      </c>
      <c r="BT1118">
        <f t="shared" si="257"/>
        <v>80.322000000000003</v>
      </c>
      <c r="BU1118">
        <f t="shared" si="258"/>
        <v>0</v>
      </c>
      <c r="BV1118">
        <f t="shared" si="259"/>
        <v>0</v>
      </c>
      <c r="BW1118">
        <f t="shared" si="260"/>
        <v>6001</v>
      </c>
      <c r="BX1118">
        <f t="shared" si="261"/>
        <v>6694</v>
      </c>
      <c r="BY1118" t="str">
        <f t="shared" si="262"/>
        <v>직행2</v>
      </c>
      <c r="BZ1118">
        <f t="shared" si="263"/>
        <v>3</v>
      </c>
    </row>
    <row r="1119" spans="1:78" x14ac:dyDescent="0.3">
      <c r="A1119" s="32">
        <f t="shared" si="250"/>
        <v>45809</v>
      </c>
      <c r="B1119" s="1">
        <v>45809.761307870373</v>
      </c>
      <c r="C1119" t="s">
        <v>60</v>
      </c>
      <c r="D1119" t="s">
        <v>60</v>
      </c>
      <c r="E1119" t="s">
        <v>60</v>
      </c>
      <c r="F1119" t="s">
        <v>61</v>
      </c>
      <c r="G1119" t="s">
        <v>84</v>
      </c>
      <c r="H1119" t="s">
        <v>85</v>
      </c>
      <c r="I1119" t="s">
        <v>89</v>
      </c>
      <c r="J1119" t="s">
        <v>65</v>
      </c>
      <c r="K1119" t="s">
        <v>66</v>
      </c>
      <c r="L1119">
        <v>14</v>
      </c>
      <c r="M1119">
        <v>12</v>
      </c>
      <c r="N1119">
        <v>168</v>
      </c>
      <c r="O1119">
        <v>6694</v>
      </c>
      <c r="P1119" t="s">
        <v>258</v>
      </c>
      <c r="Q1119" s="1">
        <v>45786.607561574077</v>
      </c>
      <c r="R1119">
        <v>39.789000000000001</v>
      </c>
      <c r="S1119">
        <v>12.737</v>
      </c>
      <c r="T1119">
        <v>3.1240000000000001</v>
      </c>
      <c r="U1119">
        <v>4483</v>
      </c>
      <c r="V1119">
        <v>15</v>
      </c>
      <c r="W1119">
        <v>1176</v>
      </c>
      <c r="X1119">
        <v>826</v>
      </c>
      <c r="Y1119">
        <v>0</v>
      </c>
      <c r="Z1119">
        <v>5</v>
      </c>
      <c r="AA1119">
        <v>0</v>
      </c>
      <c r="AB1119">
        <v>0</v>
      </c>
      <c r="AC1119">
        <v>89</v>
      </c>
      <c r="AD1119">
        <v>31.95</v>
      </c>
      <c r="AE1119">
        <v>43.511637999999998</v>
      </c>
      <c r="AF1119">
        <v>80.599999999999994</v>
      </c>
      <c r="AG1119">
        <v>6.1</v>
      </c>
      <c r="AH1119">
        <v>7.1</v>
      </c>
      <c r="AI1119">
        <v>4.9000000000000004</v>
      </c>
      <c r="AJ1119">
        <v>1.3</v>
      </c>
      <c r="AK1119">
        <v>0</v>
      </c>
      <c r="AL1119">
        <v>0</v>
      </c>
      <c r="AM1119">
        <v>2.74</v>
      </c>
      <c r="AN1119">
        <v>40.661999999999999</v>
      </c>
      <c r="AO1119">
        <v>0.33500000000000002</v>
      </c>
      <c r="AP1119">
        <v>26.231999999999999</v>
      </c>
      <c r="AQ1119">
        <v>0.20100000000000001</v>
      </c>
      <c r="AR1119">
        <v>0</v>
      </c>
      <c r="AS1119">
        <v>12.566000000000001</v>
      </c>
      <c r="AT1119">
        <v>59.106999999999999</v>
      </c>
      <c r="AU1119">
        <v>4.4729999999999999</v>
      </c>
      <c r="AV1119">
        <v>5.2069999999999999</v>
      </c>
      <c r="AW1119">
        <v>3.593</v>
      </c>
      <c r="AX1119">
        <v>0.95299999999999996</v>
      </c>
      <c r="AY1119">
        <v>0</v>
      </c>
      <c r="AZ1119">
        <v>0</v>
      </c>
      <c r="BA1119">
        <v>367</v>
      </c>
      <c r="BB1119">
        <v>0</v>
      </c>
      <c r="BC1119" t="s">
        <v>67</v>
      </c>
      <c r="BD1119">
        <v>0</v>
      </c>
      <c r="BE1119" t="s">
        <v>68</v>
      </c>
      <c r="BF1119" t="s">
        <v>69</v>
      </c>
      <c r="BG1119">
        <v>1.1399999999999999</v>
      </c>
      <c r="BH1119">
        <v>0</v>
      </c>
      <c r="BI1119" s="1">
        <v>45824.394918171296</v>
      </c>
      <c r="BJ1119">
        <v>3.7</v>
      </c>
      <c r="BK1119">
        <v>0.84430000000000005</v>
      </c>
      <c r="BL1119" s="36">
        <f>HLOOKUP($A1119,차량별코스!$E$1:$AZ$20,_xlfn.XLOOKUP(탕데이터!$I1119,차량별코스!$D$2:$D$20,차량별코스!$A$2:$A$20),0)</f>
        <v>3</v>
      </c>
      <c r="BM1119">
        <f t="shared" si="251"/>
        <v>4090.8779999999992</v>
      </c>
      <c r="BN1119">
        <f t="shared" si="252"/>
        <v>403.85599999999999</v>
      </c>
      <c r="BO1119">
        <f>IF(COUNTIFS($BL$2:$BL1119,$BL1119,$O$2:$O1119,$O1119,$G$2:$G1119,$G1119)=1,_xlfn.MAXIFS($BO$2:$BO1118,$O$2:$O1118,$O1119,$G$2:$G1118,$G1119)+1,_xlfn.MAXIFS($BO$2:$BO1118,$O$2:$O1118,$O1119,$G$2:$G1118,$G1119))</f>
        <v>1</v>
      </c>
      <c r="BP1119">
        <f t="shared" si="253"/>
        <v>2422.2979999999998</v>
      </c>
      <c r="BQ1119">
        <f t="shared" si="254"/>
        <v>273.46300000000002</v>
      </c>
      <c r="BR1119">
        <f t="shared" si="255"/>
        <v>318.29299999999995</v>
      </c>
      <c r="BS1119">
        <f t="shared" si="256"/>
        <v>219.667</v>
      </c>
      <c r="BT1119">
        <f t="shared" si="257"/>
        <v>58.279000000000003</v>
      </c>
      <c r="BU1119">
        <f t="shared" si="258"/>
        <v>0</v>
      </c>
      <c r="BV1119">
        <f t="shared" si="259"/>
        <v>0</v>
      </c>
      <c r="BW1119">
        <f t="shared" si="260"/>
        <v>3292</v>
      </c>
      <c r="BX1119">
        <f t="shared" si="261"/>
        <v>6694</v>
      </c>
      <c r="BY1119" t="str">
        <f t="shared" si="262"/>
        <v>직행2</v>
      </c>
      <c r="BZ1119">
        <f t="shared" si="263"/>
        <v>3</v>
      </c>
    </row>
    <row r="1120" spans="1:78" x14ac:dyDescent="0.3">
      <c r="A1120" s="32">
        <f t="shared" si="250"/>
        <v>45809</v>
      </c>
      <c r="B1120" s="1">
        <v>45809.816018518519</v>
      </c>
      <c r="C1120" t="s">
        <v>60</v>
      </c>
      <c r="D1120" t="s">
        <v>60</v>
      </c>
      <c r="E1120" t="s">
        <v>60</v>
      </c>
      <c r="F1120" t="s">
        <v>61</v>
      </c>
      <c r="G1120" t="s">
        <v>84</v>
      </c>
      <c r="H1120" t="s">
        <v>85</v>
      </c>
      <c r="I1120" t="s">
        <v>89</v>
      </c>
      <c r="J1120" t="s">
        <v>65</v>
      </c>
      <c r="K1120" t="s">
        <v>66</v>
      </c>
      <c r="L1120">
        <v>14</v>
      </c>
      <c r="M1120">
        <v>12</v>
      </c>
      <c r="N1120">
        <v>168</v>
      </c>
      <c r="O1120">
        <v>6694</v>
      </c>
      <c r="P1120" t="s">
        <v>258</v>
      </c>
      <c r="Q1120" s="1">
        <v>45786.607561574077</v>
      </c>
      <c r="R1120">
        <v>19.138999999999999</v>
      </c>
      <c r="S1120">
        <v>4.2290000000000001</v>
      </c>
      <c r="T1120">
        <v>4.5259999999999998</v>
      </c>
      <c r="U1120">
        <v>1627</v>
      </c>
      <c r="V1120">
        <v>12</v>
      </c>
      <c r="W1120">
        <v>93</v>
      </c>
      <c r="X1120">
        <v>583</v>
      </c>
      <c r="Y1120">
        <v>0</v>
      </c>
      <c r="Z1120">
        <v>4</v>
      </c>
      <c r="AA1120">
        <v>0</v>
      </c>
      <c r="AB1120">
        <v>0</v>
      </c>
      <c r="AC1120">
        <v>72</v>
      </c>
      <c r="AD1120">
        <v>42.35</v>
      </c>
      <c r="AE1120">
        <v>45.269621000000001</v>
      </c>
      <c r="AF1120">
        <v>92.8</v>
      </c>
      <c r="AG1120">
        <v>1.7</v>
      </c>
      <c r="AH1120">
        <v>3.5</v>
      </c>
      <c r="AI1120">
        <v>2</v>
      </c>
      <c r="AJ1120">
        <v>0</v>
      </c>
      <c r="AK1120">
        <v>0</v>
      </c>
      <c r="AL1120">
        <v>0</v>
      </c>
      <c r="AM1120">
        <v>3.97</v>
      </c>
      <c r="AN1120">
        <v>27.207999999999998</v>
      </c>
      <c r="AO1120">
        <v>0.73699999999999999</v>
      </c>
      <c r="AP1120">
        <v>5.7160000000000002</v>
      </c>
      <c r="AQ1120">
        <v>0.26100000000000001</v>
      </c>
      <c r="AR1120">
        <v>0</v>
      </c>
      <c r="AS1120">
        <v>20.9</v>
      </c>
      <c r="AT1120">
        <v>24.747</v>
      </c>
      <c r="AU1120">
        <v>0.45300000000000001</v>
      </c>
      <c r="AV1120">
        <v>0.93300000000000005</v>
      </c>
      <c r="AW1120">
        <v>0.53300000000000003</v>
      </c>
      <c r="AX1120">
        <v>0</v>
      </c>
      <c r="AY1120">
        <v>0</v>
      </c>
      <c r="AZ1120">
        <v>0</v>
      </c>
      <c r="BA1120">
        <v>181</v>
      </c>
      <c r="BB1120">
        <v>0</v>
      </c>
      <c r="BC1120" t="s">
        <v>67</v>
      </c>
      <c r="BD1120">
        <v>0</v>
      </c>
      <c r="BE1120" t="s">
        <v>68</v>
      </c>
      <c r="BF1120" t="s">
        <v>69</v>
      </c>
      <c r="BG1120">
        <v>1.1399999999999999</v>
      </c>
      <c r="BH1120">
        <v>0</v>
      </c>
      <c r="BI1120" s="1">
        <v>45824.394918171296</v>
      </c>
      <c r="BJ1120">
        <v>3.7</v>
      </c>
      <c r="BK1120">
        <v>1.2232000000000001</v>
      </c>
      <c r="BL1120" s="36">
        <f>HLOOKUP($A1120,차량별코스!$E$1:$AZ$20,_xlfn.XLOOKUP(탕데이터!$I1120,차량별코스!$D$2:$D$20,차량별코스!$A$2:$A$20),0)</f>
        <v>3</v>
      </c>
      <c r="BM1120">
        <f t="shared" si="251"/>
        <v>4090.8779999999992</v>
      </c>
      <c r="BN1120">
        <f t="shared" si="252"/>
        <v>403.85599999999999</v>
      </c>
      <c r="BO1120">
        <f>IF(COUNTIFS($BL$2:$BL1120,$BL1120,$O$2:$O1120,$O1120,$G$2:$G1120,$G1120)=1,_xlfn.MAXIFS($BO$2:$BO1119,$O$2:$O1119,$O1120,$G$2:$G1119,$G1120)+1,_xlfn.MAXIFS($BO$2:$BO1119,$O$2:$O1119,$O1120,$G$2:$G1119,$G1120))</f>
        <v>1</v>
      </c>
      <c r="BP1120">
        <f t="shared" si="253"/>
        <v>1404.856</v>
      </c>
      <c r="BQ1120">
        <f t="shared" si="254"/>
        <v>27.659000000000002</v>
      </c>
      <c r="BR1120">
        <f t="shared" si="255"/>
        <v>56.945000000000007</v>
      </c>
      <c r="BS1120">
        <f t="shared" si="256"/>
        <v>32.54</v>
      </c>
      <c r="BT1120">
        <f t="shared" si="257"/>
        <v>0</v>
      </c>
      <c r="BU1120">
        <f t="shared" si="258"/>
        <v>0</v>
      </c>
      <c r="BV1120">
        <f t="shared" si="259"/>
        <v>0</v>
      </c>
      <c r="BW1120">
        <f t="shared" si="260"/>
        <v>1522</v>
      </c>
      <c r="BX1120">
        <f t="shared" si="261"/>
        <v>6694</v>
      </c>
      <c r="BY1120" t="str">
        <f t="shared" si="262"/>
        <v>직행2</v>
      </c>
      <c r="BZ1120">
        <f t="shared" si="263"/>
        <v>3</v>
      </c>
    </row>
    <row r="1121" spans="1:78" x14ac:dyDescent="0.3">
      <c r="A1121" s="32">
        <f t="shared" si="250"/>
        <v>45809</v>
      </c>
      <c r="B1121" s="1">
        <v>45809.839942129627</v>
      </c>
      <c r="C1121" t="s">
        <v>60</v>
      </c>
      <c r="D1121" t="s">
        <v>60</v>
      </c>
      <c r="E1121" t="s">
        <v>60</v>
      </c>
      <c r="F1121" t="s">
        <v>61</v>
      </c>
      <c r="G1121" t="s">
        <v>84</v>
      </c>
      <c r="H1121" t="s">
        <v>85</v>
      </c>
      <c r="I1121" t="s">
        <v>89</v>
      </c>
      <c r="J1121" t="s">
        <v>65</v>
      </c>
      <c r="K1121" t="s">
        <v>66</v>
      </c>
      <c r="L1121">
        <v>14</v>
      </c>
      <c r="M1121">
        <v>12</v>
      </c>
      <c r="N1121">
        <v>168</v>
      </c>
      <c r="O1121">
        <v>6694</v>
      </c>
      <c r="P1121" t="s">
        <v>258</v>
      </c>
      <c r="Q1121" s="1">
        <v>45786.607561574077</v>
      </c>
      <c r="R1121">
        <v>37.779000000000003</v>
      </c>
      <c r="S1121">
        <v>9.0060000000000002</v>
      </c>
      <c r="T1121">
        <v>4.1950000000000003</v>
      </c>
      <c r="U1121">
        <v>3462</v>
      </c>
      <c r="V1121">
        <v>38</v>
      </c>
      <c r="W1121">
        <v>575</v>
      </c>
      <c r="X1121">
        <v>816</v>
      </c>
      <c r="Y1121">
        <v>0</v>
      </c>
      <c r="Z1121">
        <v>2</v>
      </c>
      <c r="AA1121">
        <v>0</v>
      </c>
      <c r="AB1121">
        <v>0</v>
      </c>
      <c r="AC1121">
        <v>92</v>
      </c>
      <c r="AD1121">
        <v>39.28</v>
      </c>
      <c r="AE1121">
        <v>47.737585000000003</v>
      </c>
      <c r="AF1121">
        <v>95.6</v>
      </c>
      <c r="AG1121">
        <v>1.5</v>
      </c>
      <c r="AH1121">
        <v>1</v>
      </c>
      <c r="AI1121">
        <v>1.7</v>
      </c>
      <c r="AJ1121">
        <v>0.2</v>
      </c>
      <c r="AK1121">
        <v>0</v>
      </c>
      <c r="AL1121">
        <v>0</v>
      </c>
      <c r="AM1121">
        <v>3.68</v>
      </c>
      <c r="AN1121">
        <v>31.885000000000002</v>
      </c>
      <c r="AO1121">
        <v>1.0980000000000001</v>
      </c>
      <c r="AP1121">
        <v>16.609000000000002</v>
      </c>
      <c r="AQ1121">
        <v>0.21199999999999999</v>
      </c>
      <c r="AR1121">
        <v>0</v>
      </c>
      <c r="AS1121">
        <v>5.2939999999999996</v>
      </c>
      <c r="AT1121">
        <v>54.173000000000002</v>
      </c>
      <c r="AU1121">
        <v>0.85</v>
      </c>
      <c r="AV1121">
        <v>0.56699999999999995</v>
      </c>
      <c r="AW1121">
        <v>0.96299999999999997</v>
      </c>
      <c r="AX1121">
        <v>0.113</v>
      </c>
      <c r="AY1121">
        <v>0</v>
      </c>
      <c r="AZ1121">
        <v>0</v>
      </c>
      <c r="BA1121">
        <v>374</v>
      </c>
      <c r="BB1121">
        <v>0</v>
      </c>
      <c r="BC1121" t="s">
        <v>67</v>
      </c>
      <c r="BD1121">
        <v>0</v>
      </c>
      <c r="BE1121" t="s">
        <v>68</v>
      </c>
      <c r="BF1121" t="s">
        <v>69</v>
      </c>
      <c r="BG1121">
        <v>1.1399999999999999</v>
      </c>
      <c r="BH1121">
        <v>0</v>
      </c>
      <c r="BI1121" s="1">
        <v>45824.394918171296</v>
      </c>
      <c r="BJ1121">
        <v>3.7</v>
      </c>
      <c r="BK1121">
        <v>1.1336999999999999</v>
      </c>
      <c r="BL1121" s="36">
        <f>HLOOKUP($A1121,차량별코스!$E$1:$AZ$20,_xlfn.XLOOKUP(탕데이터!$I1121,차량별코스!$D$2:$D$20,차량별코스!$A$2:$A$20),0)</f>
        <v>3</v>
      </c>
      <c r="BM1121">
        <f t="shared" si="251"/>
        <v>4090.8779999999992</v>
      </c>
      <c r="BN1121">
        <f t="shared" si="252"/>
        <v>403.85599999999999</v>
      </c>
      <c r="BO1121">
        <f>IF(COUNTIFS($BL$2:$BL1121,$BL1121,$O$2:$O1121,$O1121,$G$2:$G1121,$G1121)=1,_xlfn.MAXIFS($BO$2:$BO1120,$O$2:$O1120,$O1121,$G$2:$G1120,$G1121)+1,_xlfn.MAXIFS($BO$2:$BO1120,$O$2:$O1120,$O1121,$G$2:$G1120,$G1121))</f>
        <v>1</v>
      </c>
      <c r="BP1121">
        <f t="shared" si="253"/>
        <v>2696.672</v>
      </c>
      <c r="BQ1121">
        <f t="shared" si="254"/>
        <v>51.93</v>
      </c>
      <c r="BR1121">
        <f t="shared" si="255"/>
        <v>34.619999999999997</v>
      </c>
      <c r="BS1121">
        <f t="shared" si="256"/>
        <v>58.854000000000006</v>
      </c>
      <c r="BT1121">
        <f t="shared" si="257"/>
        <v>6.9240000000000004</v>
      </c>
      <c r="BU1121">
        <f t="shared" si="258"/>
        <v>0</v>
      </c>
      <c r="BV1121">
        <f t="shared" si="259"/>
        <v>0</v>
      </c>
      <c r="BW1121">
        <f t="shared" si="260"/>
        <v>2848.9999999999995</v>
      </c>
      <c r="BX1121">
        <f t="shared" si="261"/>
        <v>6694</v>
      </c>
      <c r="BY1121" t="str">
        <f t="shared" si="262"/>
        <v>직행2</v>
      </c>
      <c r="BZ1121">
        <f t="shared" si="263"/>
        <v>3</v>
      </c>
    </row>
    <row r="1122" spans="1:78" x14ac:dyDescent="0.3">
      <c r="A1122" s="32">
        <f t="shared" si="250"/>
        <v>45810</v>
      </c>
      <c r="B1122" s="1">
        <v>45810.281412037039</v>
      </c>
      <c r="C1122" t="s">
        <v>60</v>
      </c>
      <c r="D1122" t="s">
        <v>60</v>
      </c>
      <c r="E1122" t="s">
        <v>60</v>
      </c>
      <c r="F1122" t="s">
        <v>61</v>
      </c>
      <c r="G1122" t="s">
        <v>84</v>
      </c>
      <c r="H1122" t="s">
        <v>85</v>
      </c>
      <c r="I1122" t="s">
        <v>89</v>
      </c>
      <c r="J1122" t="s">
        <v>65</v>
      </c>
      <c r="K1122" t="s">
        <v>66</v>
      </c>
      <c r="L1122">
        <v>14</v>
      </c>
      <c r="M1122">
        <v>12</v>
      </c>
      <c r="N1122">
        <v>168</v>
      </c>
      <c r="O1122">
        <v>6694</v>
      </c>
      <c r="P1122" t="s">
        <v>258</v>
      </c>
      <c r="Q1122" s="1">
        <v>45786.607561574077</v>
      </c>
      <c r="R1122">
        <v>20.309999999999999</v>
      </c>
      <c r="S1122">
        <v>5.71</v>
      </c>
      <c r="T1122">
        <v>3.5569999999999999</v>
      </c>
      <c r="U1122">
        <v>2133</v>
      </c>
      <c r="V1122">
        <v>299</v>
      </c>
      <c r="W1122">
        <v>200</v>
      </c>
      <c r="X1122">
        <v>353</v>
      </c>
      <c r="Y1122">
        <v>0</v>
      </c>
      <c r="Z1122">
        <v>9</v>
      </c>
      <c r="AA1122">
        <v>0</v>
      </c>
      <c r="AB1122">
        <v>0</v>
      </c>
      <c r="AC1122">
        <v>79</v>
      </c>
      <c r="AD1122">
        <v>34.28</v>
      </c>
      <c r="AE1122">
        <v>44.746524000000001</v>
      </c>
      <c r="AF1122">
        <v>97.1</v>
      </c>
      <c r="AG1122">
        <v>0.8</v>
      </c>
      <c r="AH1122">
        <v>1.2</v>
      </c>
      <c r="AI1122">
        <v>0.9</v>
      </c>
      <c r="AJ1122">
        <v>0</v>
      </c>
      <c r="AK1122">
        <v>0</v>
      </c>
      <c r="AL1122">
        <v>0</v>
      </c>
      <c r="AM1122">
        <v>3.12</v>
      </c>
      <c r="AN1122">
        <v>36.078000000000003</v>
      </c>
      <c r="AO1122">
        <v>14.018000000000001</v>
      </c>
      <c r="AP1122">
        <v>9.3759999999999994</v>
      </c>
      <c r="AQ1122">
        <v>0.14799999999999999</v>
      </c>
      <c r="AR1122">
        <v>0</v>
      </c>
      <c r="AS1122">
        <v>44.313000000000002</v>
      </c>
      <c r="AT1122">
        <v>33.984999999999999</v>
      </c>
      <c r="AU1122">
        <v>0.28000000000000003</v>
      </c>
      <c r="AV1122">
        <v>0.42</v>
      </c>
      <c r="AW1122">
        <v>0.315</v>
      </c>
      <c r="AX1122">
        <v>0</v>
      </c>
      <c r="AY1122">
        <v>0</v>
      </c>
      <c r="AZ1122">
        <v>0</v>
      </c>
      <c r="BA1122">
        <v>192</v>
      </c>
      <c r="BB1122">
        <v>0</v>
      </c>
      <c r="BC1122" t="s">
        <v>67</v>
      </c>
      <c r="BD1122">
        <v>0</v>
      </c>
      <c r="BE1122" t="s">
        <v>68</v>
      </c>
      <c r="BF1122" t="s">
        <v>69</v>
      </c>
      <c r="BG1122">
        <v>1.1399999999999999</v>
      </c>
      <c r="BH1122">
        <v>0</v>
      </c>
      <c r="BI1122" s="1">
        <v>45824.394918171296</v>
      </c>
      <c r="BJ1122">
        <v>3.7</v>
      </c>
      <c r="BK1122">
        <v>0.96130000000000004</v>
      </c>
      <c r="BL1122" s="36">
        <f>HLOOKUP($A1122,차량별코스!$E$1:$AZ$20,_xlfn.XLOOKUP(탕데이터!$I1122,차량별코스!$D$2:$D$20,차량별코스!$A$2:$A$20),0)</f>
        <v>4</v>
      </c>
      <c r="BM1122">
        <f t="shared" si="251"/>
        <v>4090.8779999999992</v>
      </c>
      <c r="BN1122">
        <f t="shared" si="252"/>
        <v>777.76099999999997</v>
      </c>
      <c r="BO1122">
        <f>IF(COUNTIFS($BL$2:$BL1122,$BL1122,$O$2:$O1122,$O1122,$G$2:$G1122,$G1122)=1,_xlfn.MAXIFS($BO$2:$BO1121,$O$2:$O1121,$O1122,$G$2:$G1121,$G1122)+1,_xlfn.MAXIFS($BO$2:$BO1121,$O$2:$O1121,$O1122,$G$2:$G1121,$G1122))</f>
        <v>2</v>
      </c>
      <c r="BP1122">
        <f t="shared" si="253"/>
        <v>1572.143</v>
      </c>
      <c r="BQ1122">
        <f t="shared" si="254"/>
        <v>17.064</v>
      </c>
      <c r="BR1122">
        <f t="shared" si="255"/>
        <v>25.596</v>
      </c>
      <c r="BS1122">
        <f t="shared" si="256"/>
        <v>19.197000000000003</v>
      </c>
      <c r="BT1122">
        <f t="shared" si="257"/>
        <v>0</v>
      </c>
      <c r="BU1122">
        <f t="shared" si="258"/>
        <v>0</v>
      </c>
      <c r="BV1122">
        <f t="shared" si="259"/>
        <v>0</v>
      </c>
      <c r="BW1122">
        <f t="shared" si="260"/>
        <v>1634</v>
      </c>
      <c r="BX1122">
        <f t="shared" si="261"/>
        <v>6694</v>
      </c>
      <c r="BY1122" t="str">
        <f t="shared" si="262"/>
        <v>직행2</v>
      </c>
      <c r="BZ1122">
        <f t="shared" si="263"/>
        <v>4</v>
      </c>
    </row>
    <row r="1123" spans="1:78" x14ac:dyDescent="0.3">
      <c r="A1123" s="32">
        <f t="shared" si="250"/>
        <v>45810</v>
      </c>
      <c r="B1123" s="1">
        <v>45810.306875000002</v>
      </c>
      <c r="C1123" t="s">
        <v>60</v>
      </c>
      <c r="D1123" t="s">
        <v>60</v>
      </c>
      <c r="E1123" t="s">
        <v>60</v>
      </c>
      <c r="F1123" t="s">
        <v>61</v>
      </c>
      <c r="G1123" t="s">
        <v>84</v>
      </c>
      <c r="H1123" t="s">
        <v>85</v>
      </c>
      <c r="I1123" t="s">
        <v>89</v>
      </c>
      <c r="J1123" t="s">
        <v>65</v>
      </c>
      <c r="K1123" t="s">
        <v>66</v>
      </c>
      <c r="L1123">
        <v>14</v>
      </c>
      <c r="M1123">
        <v>12</v>
      </c>
      <c r="N1123">
        <v>168</v>
      </c>
      <c r="O1123">
        <v>6694</v>
      </c>
      <c r="P1123" t="s">
        <v>258</v>
      </c>
      <c r="Q1123" s="1">
        <v>45786.607561574077</v>
      </c>
      <c r="R1123">
        <v>20.564</v>
      </c>
      <c r="S1123">
        <v>5.9539999999999997</v>
      </c>
      <c r="T1123">
        <v>3.4540000000000002</v>
      </c>
      <c r="U1123">
        <v>1465</v>
      </c>
      <c r="V1123">
        <v>57</v>
      </c>
      <c r="W1123">
        <v>106</v>
      </c>
      <c r="X1123">
        <v>589</v>
      </c>
      <c r="Y1123">
        <v>0</v>
      </c>
      <c r="Z1123">
        <v>0</v>
      </c>
      <c r="AA1123">
        <v>0</v>
      </c>
      <c r="AB1123">
        <v>0</v>
      </c>
      <c r="AC1123">
        <v>106</v>
      </c>
      <c r="AD1123">
        <v>50.53</v>
      </c>
      <c r="AE1123">
        <v>56.858933</v>
      </c>
      <c r="AF1123">
        <v>63</v>
      </c>
      <c r="AG1123">
        <v>11.7</v>
      </c>
      <c r="AH1123">
        <v>6.6</v>
      </c>
      <c r="AI1123">
        <v>8.8000000000000007</v>
      </c>
      <c r="AJ1123">
        <v>7.7</v>
      </c>
      <c r="AK1123">
        <v>2.2000000000000002</v>
      </c>
      <c r="AL1123">
        <v>0</v>
      </c>
      <c r="AM1123">
        <v>3.03</v>
      </c>
      <c r="AN1123">
        <v>49.259</v>
      </c>
      <c r="AO1123">
        <v>3.891</v>
      </c>
      <c r="AP1123">
        <v>7.2350000000000003</v>
      </c>
      <c r="AQ1123">
        <v>0.24299999999999999</v>
      </c>
      <c r="AR1123">
        <v>0</v>
      </c>
      <c r="AS1123">
        <v>0</v>
      </c>
      <c r="AT1123">
        <v>14.7</v>
      </c>
      <c r="AU1123">
        <v>2.73</v>
      </c>
      <c r="AV1123">
        <v>1.54</v>
      </c>
      <c r="AW1123">
        <v>2.0529999999999999</v>
      </c>
      <c r="AX1123">
        <v>1.7969999999999999</v>
      </c>
      <c r="AY1123">
        <v>0.51300000000000001</v>
      </c>
      <c r="AZ1123">
        <v>0</v>
      </c>
      <c r="BA1123">
        <v>202</v>
      </c>
      <c r="BB1123">
        <v>0</v>
      </c>
      <c r="BC1123" t="s">
        <v>67</v>
      </c>
      <c r="BD1123">
        <v>0</v>
      </c>
      <c r="BE1123" t="s">
        <v>68</v>
      </c>
      <c r="BF1123" t="s">
        <v>69</v>
      </c>
      <c r="BG1123">
        <v>1.1399999999999999</v>
      </c>
      <c r="BH1123">
        <v>0</v>
      </c>
      <c r="BI1123" s="1">
        <v>45824.394918171296</v>
      </c>
      <c r="BJ1123">
        <v>3.7</v>
      </c>
      <c r="BK1123">
        <v>0.9335</v>
      </c>
      <c r="BL1123" s="36">
        <f>HLOOKUP($A1123,차량별코스!$E$1:$AZ$20,_xlfn.XLOOKUP(탕데이터!$I1123,차량별코스!$D$2:$D$20,차량별코스!$A$2:$A$20),0)</f>
        <v>4</v>
      </c>
      <c r="BM1123">
        <f t="shared" si="251"/>
        <v>4090.8779999999992</v>
      </c>
      <c r="BN1123">
        <f t="shared" si="252"/>
        <v>777.76099999999997</v>
      </c>
      <c r="BO1123">
        <f>IF(COUNTIFS($BL$2:$BL1123,$BL1123,$O$2:$O1123,$O1123,$G$2:$G1123,$G1123)=1,_xlfn.MAXIFS($BO$2:$BO1122,$O$2:$O1122,$O1123,$G$2:$G1122,$G1123)+1,_xlfn.MAXIFS($BO$2:$BO1122,$O$2:$O1122,$O1123,$G$2:$G1122,$G1123))</f>
        <v>2</v>
      </c>
      <c r="BP1123">
        <f t="shared" si="253"/>
        <v>759.95</v>
      </c>
      <c r="BQ1123">
        <f t="shared" si="254"/>
        <v>171.405</v>
      </c>
      <c r="BR1123">
        <f t="shared" si="255"/>
        <v>96.69</v>
      </c>
      <c r="BS1123">
        <f t="shared" si="256"/>
        <v>128.92000000000002</v>
      </c>
      <c r="BT1123">
        <f t="shared" si="257"/>
        <v>112.80499999999999</v>
      </c>
      <c r="BU1123">
        <f t="shared" si="258"/>
        <v>32.230000000000004</v>
      </c>
      <c r="BV1123">
        <f t="shared" si="259"/>
        <v>0</v>
      </c>
      <c r="BW1123">
        <f t="shared" si="260"/>
        <v>1302.0000000000002</v>
      </c>
      <c r="BX1123">
        <f t="shared" si="261"/>
        <v>6694</v>
      </c>
      <c r="BY1123" t="str">
        <f t="shared" si="262"/>
        <v>직행2</v>
      </c>
      <c r="BZ1123">
        <f t="shared" si="263"/>
        <v>4</v>
      </c>
    </row>
    <row r="1124" spans="1:78" x14ac:dyDescent="0.3">
      <c r="A1124" s="32">
        <f t="shared" si="250"/>
        <v>45810</v>
      </c>
      <c r="B1124" s="1">
        <v>45810.326296296298</v>
      </c>
      <c r="C1124" t="s">
        <v>60</v>
      </c>
      <c r="D1124" t="s">
        <v>60</v>
      </c>
      <c r="E1124" t="s">
        <v>60</v>
      </c>
      <c r="F1124" t="s">
        <v>61</v>
      </c>
      <c r="G1124" t="s">
        <v>84</v>
      </c>
      <c r="H1124" t="s">
        <v>85</v>
      </c>
      <c r="I1124" t="s">
        <v>89</v>
      </c>
      <c r="J1124" t="s">
        <v>65</v>
      </c>
      <c r="K1124" t="s">
        <v>66</v>
      </c>
      <c r="L1124">
        <v>14</v>
      </c>
      <c r="M1124">
        <v>12</v>
      </c>
      <c r="N1124">
        <v>168</v>
      </c>
      <c r="O1124">
        <v>6694</v>
      </c>
      <c r="P1124" t="s">
        <v>258</v>
      </c>
      <c r="Q1124" s="1">
        <v>45786.607561574077</v>
      </c>
      <c r="R1124">
        <v>13.247</v>
      </c>
      <c r="S1124">
        <v>3.4790000000000001</v>
      </c>
      <c r="T1124">
        <v>3.8079999999999998</v>
      </c>
      <c r="U1124">
        <v>1297</v>
      </c>
      <c r="V1124">
        <v>19</v>
      </c>
      <c r="W1124">
        <v>294</v>
      </c>
      <c r="X1124">
        <v>235</v>
      </c>
      <c r="Y1124">
        <v>0</v>
      </c>
      <c r="Z1124">
        <v>2</v>
      </c>
      <c r="AA1124">
        <v>0</v>
      </c>
      <c r="AB1124">
        <v>0</v>
      </c>
      <c r="AC1124">
        <v>90</v>
      </c>
      <c r="AD1124">
        <v>36.770000000000003</v>
      </c>
      <c r="AE1124">
        <v>48.464514999999999</v>
      </c>
      <c r="AF1124">
        <v>98.6</v>
      </c>
      <c r="AG1124">
        <v>0.4</v>
      </c>
      <c r="AH1124">
        <v>0.4</v>
      </c>
      <c r="AI1124">
        <v>0.4</v>
      </c>
      <c r="AJ1124">
        <v>0.2</v>
      </c>
      <c r="AK1124">
        <v>0</v>
      </c>
      <c r="AL1124">
        <v>0</v>
      </c>
      <c r="AM1124">
        <v>3.34</v>
      </c>
      <c r="AN1124">
        <v>36.497</v>
      </c>
      <c r="AO1124">
        <v>1.4650000000000001</v>
      </c>
      <c r="AP1124">
        <v>22.667999999999999</v>
      </c>
      <c r="AQ1124">
        <v>0.151</v>
      </c>
      <c r="AR1124">
        <v>0</v>
      </c>
      <c r="AS1124">
        <v>15.098000000000001</v>
      </c>
      <c r="AT1124">
        <v>19.72</v>
      </c>
      <c r="AU1124">
        <v>0.08</v>
      </c>
      <c r="AV1124">
        <v>0.08</v>
      </c>
      <c r="AW1124">
        <v>0.08</v>
      </c>
      <c r="AX1124">
        <v>0.04</v>
      </c>
      <c r="AY1124">
        <v>0</v>
      </c>
      <c r="AZ1124">
        <v>0</v>
      </c>
      <c r="BA1124">
        <v>124</v>
      </c>
      <c r="BB1124">
        <v>0</v>
      </c>
      <c r="BC1124" t="s">
        <v>67</v>
      </c>
      <c r="BD1124">
        <v>0</v>
      </c>
      <c r="BE1124" t="s">
        <v>68</v>
      </c>
      <c r="BF1124" t="s">
        <v>69</v>
      </c>
      <c r="BG1124">
        <v>1.1399999999999999</v>
      </c>
      <c r="BH1124">
        <v>0</v>
      </c>
      <c r="BI1124" s="1">
        <v>45824.394918171296</v>
      </c>
      <c r="BJ1124">
        <v>3.7</v>
      </c>
      <c r="BK1124">
        <v>1.0290999999999999</v>
      </c>
      <c r="BL1124" s="36">
        <f>HLOOKUP($A1124,차량별코스!$E$1:$AZ$20,_xlfn.XLOOKUP(탕데이터!$I1124,차량별코스!$D$2:$D$20,차량별코스!$A$2:$A$20),0)</f>
        <v>4</v>
      </c>
      <c r="BM1124">
        <f t="shared" si="251"/>
        <v>4090.8779999999992</v>
      </c>
      <c r="BN1124">
        <f t="shared" si="252"/>
        <v>777.76099999999997</v>
      </c>
      <c r="BO1124">
        <f>IF(COUNTIFS($BL$2:$BL1124,$BL1124,$O$2:$O1124,$O1124,$G$2:$G1124,$G1124)=1,_xlfn.MAXIFS($BO$2:$BO1123,$O$2:$O1123,$O1124,$G$2:$G1123,$G1124)+1,_xlfn.MAXIFS($BO$2:$BO1123,$O$2:$O1123,$O1124,$G$2:$G1123,$G1124))</f>
        <v>2</v>
      </c>
      <c r="BP1124">
        <f t="shared" si="253"/>
        <v>965.84199999999987</v>
      </c>
      <c r="BQ1124">
        <f t="shared" si="254"/>
        <v>5.1879999999999997</v>
      </c>
      <c r="BR1124">
        <f t="shared" si="255"/>
        <v>5.1879999999999997</v>
      </c>
      <c r="BS1124">
        <f t="shared" si="256"/>
        <v>5.1879999999999997</v>
      </c>
      <c r="BT1124">
        <f t="shared" si="257"/>
        <v>2.5939999999999999</v>
      </c>
      <c r="BU1124">
        <f t="shared" si="258"/>
        <v>0</v>
      </c>
      <c r="BV1124">
        <f t="shared" si="259"/>
        <v>0</v>
      </c>
      <c r="BW1124">
        <f t="shared" si="260"/>
        <v>983.99999999999989</v>
      </c>
      <c r="BX1124">
        <f t="shared" si="261"/>
        <v>6694</v>
      </c>
      <c r="BY1124" t="str">
        <f t="shared" si="262"/>
        <v>직행2</v>
      </c>
      <c r="BZ1124">
        <f t="shared" si="263"/>
        <v>4</v>
      </c>
    </row>
    <row r="1125" spans="1:78" x14ac:dyDescent="0.3">
      <c r="A1125" s="32">
        <f t="shared" si="250"/>
        <v>45810</v>
      </c>
      <c r="B1125" s="1">
        <v>45810.364699074074</v>
      </c>
      <c r="C1125" t="s">
        <v>60</v>
      </c>
      <c r="D1125" t="s">
        <v>60</v>
      </c>
      <c r="E1125" t="s">
        <v>60</v>
      </c>
      <c r="F1125" t="s">
        <v>61</v>
      </c>
      <c r="G1125" t="s">
        <v>84</v>
      </c>
      <c r="H1125" t="s">
        <v>85</v>
      </c>
      <c r="I1125" t="s">
        <v>89</v>
      </c>
      <c r="J1125" t="s">
        <v>65</v>
      </c>
      <c r="K1125" t="s">
        <v>66</v>
      </c>
      <c r="L1125">
        <v>14</v>
      </c>
      <c r="M1125">
        <v>12</v>
      </c>
      <c r="N1125">
        <v>168</v>
      </c>
      <c r="O1125">
        <v>6694</v>
      </c>
      <c r="P1125" t="s">
        <v>258</v>
      </c>
      <c r="Q1125" s="1">
        <v>45786.607561574077</v>
      </c>
      <c r="R1125">
        <v>12.484999999999999</v>
      </c>
      <c r="S1125">
        <v>3.6509999999999998</v>
      </c>
      <c r="T1125">
        <v>3.42</v>
      </c>
      <c r="U1125">
        <v>1364</v>
      </c>
      <c r="V1125">
        <v>0</v>
      </c>
      <c r="W1125">
        <v>504</v>
      </c>
      <c r="X1125">
        <v>263</v>
      </c>
      <c r="Y1125">
        <v>0</v>
      </c>
      <c r="Z1125">
        <v>6</v>
      </c>
      <c r="AA1125">
        <v>0</v>
      </c>
      <c r="AB1125">
        <v>0</v>
      </c>
      <c r="AC1125">
        <v>96</v>
      </c>
      <c r="AD1125">
        <v>32.950000000000003</v>
      </c>
      <c r="AE1125">
        <v>52.262985</v>
      </c>
      <c r="AF1125">
        <v>98.2</v>
      </c>
      <c r="AG1125">
        <v>0.5</v>
      </c>
      <c r="AH1125">
        <v>0.4</v>
      </c>
      <c r="AI1125">
        <v>0.4</v>
      </c>
      <c r="AJ1125">
        <v>0.6</v>
      </c>
      <c r="AK1125">
        <v>0</v>
      </c>
      <c r="AL1125">
        <v>0</v>
      </c>
      <c r="AM1125">
        <v>3</v>
      </c>
      <c r="AN1125">
        <v>45.34</v>
      </c>
      <c r="AO1125">
        <v>0</v>
      </c>
      <c r="AP1125">
        <v>36.950000000000003</v>
      </c>
      <c r="AQ1125">
        <v>0.16</v>
      </c>
      <c r="AR1125">
        <v>0</v>
      </c>
      <c r="AS1125">
        <v>48.058</v>
      </c>
      <c r="AT1125">
        <v>21.277000000000001</v>
      </c>
      <c r="AU1125">
        <v>0.108</v>
      </c>
      <c r="AV1125">
        <v>8.6999999999999994E-2</v>
      </c>
      <c r="AW1125">
        <v>8.6999999999999994E-2</v>
      </c>
      <c r="AX1125">
        <v>0.13</v>
      </c>
      <c r="AY1125">
        <v>0</v>
      </c>
      <c r="AZ1125">
        <v>0</v>
      </c>
      <c r="BA1125">
        <v>122</v>
      </c>
      <c r="BB1125">
        <v>0</v>
      </c>
      <c r="BC1125" t="s">
        <v>67</v>
      </c>
      <c r="BD1125">
        <v>0</v>
      </c>
      <c r="BE1125" t="s">
        <v>68</v>
      </c>
      <c r="BF1125" t="s">
        <v>69</v>
      </c>
      <c r="BG1125">
        <v>1.1399999999999999</v>
      </c>
      <c r="BH1125">
        <v>0</v>
      </c>
      <c r="BI1125" s="1">
        <v>45824.394918171296</v>
      </c>
      <c r="BJ1125">
        <v>3.7</v>
      </c>
      <c r="BK1125">
        <v>0.92420000000000002</v>
      </c>
      <c r="BL1125" s="36">
        <f>HLOOKUP($A1125,차량별코스!$E$1:$AZ$20,_xlfn.XLOOKUP(탕데이터!$I1125,차량별코스!$D$2:$D$20,차량별코스!$A$2:$A$20),0)</f>
        <v>4</v>
      </c>
      <c r="BM1125">
        <f t="shared" si="251"/>
        <v>4090.8779999999992</v>
      </c>
      <c r="BN1125">
        <f t="shared" si="252"/>
        <v>777.76099999999997</v>
      </c>
      <c r="BO1125">
        <f>IF(COUNTIFS($BL$2:$BL1125,$BL1125,$O$2:$O1125,$O1125,$G$2:$G1125,$G1125)=1,_xlfn.MAXIFS($BO$2:$BO1124,$O$2:$O1124,$O1125,$G$2:$G1124,$G1125)+1,_xlfn.MAXIFS($BO$2:$BO1124,$O$2:$O1124,$O1125,$G$2:$G1124,$G1125))</f>
        <v>2</v>
      </c>
      <c r="BP1125">
        <f t="shared" si="253"/>
        <v>835.44799999999987</v>
      </c>
      <c r="BQ1125">
        <f t="shared" si="254"/>
        <v>6.82</v>
      </c>
      <c r="BR1125">
        <f t="shared" si="255"/>
        <v>5.4560000000000004</v>
      </c>
      <c r="BS1125">
        <f t="shared" si="256"/>
        <v>5.4560000000000004</v>
      </c>
      <c r="BT1125">
        <f t="shared" si="257"/>
        <v>8.1840000000000011</v>
      </c>
      <c r="BU1125">
        <f t="shared" si="258"/>
        <v>0</v>
      </c>
      <c r="BV1125">
        <f t="shared" si="259"/>
        <v>0</v>
      </c>
      <c r="BW1125">
        <f t="shared" si="260"/>
        <v>861.36399999999992</v>
      </c>
      <c r="BX1125">
        <f t="shared" si="261"/>
        <v>6694</v>
      </c>
      <c r="BY1125" t="str">
        <f t="shared" si="262"/>
        <v>직행2</v>
      </c>
      <c r="BZ1125">
        <f t="shared" si="263"/>
        <v>4</v>
      </c>
    </row>
    <row r="1126" spans="1:78" x14ac:dyDescent="0.3">
      <c r="A1126" s="32">
        <f t="shared" si="250"/>
        <v>45810</v>
      </c>
      <c r="B1126" s="1">
        <v>45810.385023148148</v>
      </c>
      <c r="C1126" t="s">
        <v>60</v>
      </c>
      <c r="D1126" t="s">
        <v>60</v>
      </c>
      <c r="E1126" t="s">
        <v>60</v>
      </c>
      <c r="F1126" t="s">
        <v>61</v>
      </c>
      <c r="G1126" t="s">
        <v>84</v>
      </c>
      <c r="H1126" t="s">
        <v>85</v>
      </c>
      <c r="I1126" t="s">
        <v>89</v>
      </c>
      <c r="J1126" t="s">
        <v>65</v>
      </c>
      <c r="K1126" t="s">
        <v>66</v>
      </c>
      <c r="L1126">
        <v>14</v>
      </c>
      <c r="M1126">
        <v>12</v>
      </c>
      <c r="N1126">
        <v>168</v>
      </c>
      <c r="O1126">
        <v>6694</v>
      </c>
      <c r="P1126" t="s">
        <v>258</v>
      </c>
      <c r="Q1126" s="1">
        <v>45786.607561574077</v>
      </c>
      <c r="R1126">
        <v>149.78399999999999</v>
      </c>
      <c r="S1126">
        <v>37.112000000000002</v>
      </c>
      <c r="T1126">
        <v>4.0359999999999996</v>
      </c>
      <c r="U1126">
        <v>8156</v>
      </c>
      <c r="V1126">
        <v>58</v>
      </c>
      <c r="W1126">
        <v>1131</v>
      </c>
      <c r="X1126">
        <v>2771</v>
      </c>
      <c r="Y1126">
        <v>0</v>
      </c>
      <c r="Z1126">
        <v>5</v>
      </c>
      <c r="AA1126">
        <v>1</v>
      </c>
      <c r="AB1126">
        <v>43</v>
      </c>
      <c r="AC1126">
        <v>108</v>
      </c>
      <c r="AD1126">
        <v>66.11</v>
      </c>
      <c r="AE1126">
        <v>77.396631999999997</v>
      </c>
      <c r="AF1126">
        <v>86.6</v>
      </c>
      <c r="AG1126">
        <v>1.1000000000000001</v>
      </c>
      <c r="AH1126">
        <v>1.6</v>
      </c>
      <c r="AI1126">
        <v>1.7</v>
      </c>
      <c r="AJ1126">
        <v>5.2</v>
      </c>
      <c r="AK1126">
        <v>3.7</v>
      </c>
      <c r="AL1126">
        <v>0</v>
      </c>
      <c r="AM1126">
        <v>3.54</v>
      </c>
      <c r="AN1126">
        <v>58.557000000000002</v>
      </c>
      <c r="AO1126">
        <v>0.71099999999999997</v>
      </c>
      <c r="AP1126">
        <v>13.867000000000001</v>
      </c>
      <c r="AQ1126">
        <v>0.18</v>
      </c>
      <c r="AR1126">
        <v>0</v>
      </c>
      <c r="AS1126">
        <v>3.3380000000000001</v>
      </c>
      <c r="AT1126">
        <v>116.91</v>
      </c>
      <c r="AU1126">
        <v>1.4850000000000001</v>
      </c>
      <c r="AV1126">
        <v>2.16</v>
      </c>
      <c r="AW1126">
        <v>2.2949999999999999</v>
      </c>
      <c r="AX1126">
        <v>7.02</v>
      </c>
      <c r="AY1126">
        <v>4.9950000000000001</v>
      </c>
      <c r="AZ1126">
        <v>0</v>
      </c>
      <c r="BA1126">
        <v>1372</v>
      </c>
      <c r="BB1126">
        <v>0</v>
      </c>
      <c r="BC1126" t="s">
        <v>67</v>
      </c>
      <c r="BD1126">
        <v>0</v>
      </c>
      <c r="BE1126" t="s">
        <v>68</v>
      </c>
      <c r="BF1126" t="s">
        <v>69</v>
      </c>
      <c r="BG1126">
        <v>1.1399999999999999</v>
      </c>
      <c r="BH1126">
        <v>0</v>
      </c>
      <c r="BI1126" s="1">
        <v>45824.394918171296</v>
      </c>
      <c r="BJ1126">
        <v>3.7</v>
      </c>
      <c r="BK1126">
        <v>1.0908</v>
      </c>
      <c r="BL1126" s="36">
        <f>HLOOKUP($A1126,차량별코스!$E$1:$AZ$20,_xlfn.XLOOKUP(탕데이터!$I1126,차량별코스!$D$2:$D$20,차량별코스!$A$2:$A$20),0)</f>
        <v>4</v>
      </c>
      <c r="BM1126">
        <f t="shared" si="251"/>
        <v>4090.8779999999992</v>
      </c>
      <c r="BN1126">
        <f t="shared" si="252"/>
        <v>777.76099999999997</v>
      </c>
      <c r="BO1126">
        <f>IF(COUNTIFS($BL$2:$BL1126,$BL1126,$O$2:$O1126,$O1126,$G$2:$G1126,$G1126)=1,_xlfn.MAXIFS($BO$2:$BO1125,$O$2:$O1125,$O1126,$G$2:$G1125,$G1126)+1,_xlfn.MAXIFS($BO$2:$BO1125,$O$2:$O1125,$O1126,$G$2:$G1125,$G1126))</f>
        <v>2</v>
      </c>
      <c r="BP1126">
        <f t="shared" si="253"/>
        <v>5874.0959999999995</v>
      </c>
      <c r="BQ1126">
        <f t="shared" si="254"/>
        <v>89.716000000000008</v>
      </c>
      <c r="BR1126">
        <f t="shared" si="255"/>
        <v>130.49600000000001</v>
      </c>
      <c r="BS1126">
        <f t="shared" si="256"/>
        <v>138.65200000000002</v>
      </c>
      <c r="BT1126">
        <f t="shared" si="257"/>
        <v>424.11200000000002</v>
      </c>
      <c r="BU1126">
        <f t="shared" si="258"/>
        <v>301.77200000000005</v>
      </c>
      <c r="BV1126">
        <f t="shared" si="259"/>
        <v>0</v>
      </c>
      <c r="BW1126">
        <f t="shared" si="260"/>
        <v>6958.8440000000001</v>
      </c>
      <c r="BX1126">
        <f t="shared" si="261"/>
        <v>6694</v>
      </c>
      <c r="BY1126" t="str">
        <f t="shared" si="262"/>
        <v>직행2</v>
      </c>
      <c r="BZ1126">
        <f t="shared" si="263"/>
        <v>4</v>
      </c>
    </row>
    <row r="1127" spans="1:78" x14ac:dyDescent="0.3">
      <c r="A1127" s="32">
        <f t="shared" ref="A1127:A1190" si="264">DATE(YEAR(B1127),MONTH(B1127),DAY(B1127))</f>
        <v>45810</v>
      </c>
      <c r="B1127" s="1">
        <v>45810.628877314812</v>
      </c>
      <c r="C1127" t="s">
        <v>60</v>
      </c>
      <c r="D1127" t="s">
        <v>60</v>
      </c>
      <c r="E1127" t="s">
        <v>60</v>
      </c>
      <c r="F1127" t="s">
        <v>61</v>
      </c>
      <c r="G1127" t="s">
        <v>84</v>
      </c>
      <c r="H1127" t="s">
        <v>85</v>
      </c>
      <c r="I1127" t="s">
        <v>89</v>
      </c>
      <c r="J1127" t="s">
        <v>65</v>
      </c>
      <c r="K1127" t="s">
        <v>66</v>
      </c>
      <c r="L1127">
        <v>14</v>
      </c>
      <c r="M1127">
        <v>12</v>
      </c>
      <c r="N1127">
        <v>168</v>
      </c>
      <c r="O1127">
        <v>6694</v>
      </c>
      <c r="P1127" t="s">
        <v>258</v>
      </c>
      <c r="Q1127" s="1">
        <v>45786.607561574077</v>
      </c>
      <c r="R1127">
        <v>102.333</v>
      </c>
      <c r="S1127">
        <v>31.056999999999999</v>
      </c>
      <c r="T1127">
        <v>3.2949999999999999</v>
      </c>
      <c r="U1127">
        <v>10326</v>
      </c>
      <c r="V1127">
        <v>261</v>
      </c>
      <c r="W1127">
        <v>2206</v>
      </c>
      <c r="X1127">
        <v>1702</v>
      </c>
      <c r="Y1127">
        <v>1</v>
      </c>
      <c r="Z1127">
        <v>48</v>
      </c>
      <c r="AA1127">
        <v>0</v>
      </c>
      <c r="AB1127">
        <v>0</v>
      </c>
      <c r="AC1127">
        <v>96</v>
      </c>
      <c r="AD1127">
        <v>35.68</v>
      </c>
      <c r="AE1127">
        <v>46.87603</v>
      </c>
      <c r="AF1127">
        <v>88.6</v>
      </c>
      <c r="AG1127">
        <v>3.1</v>
      </c>
      <c r="AH1127">
        <v>3.8</v>
      </c>
      <c r="AI1127">
        <v>3.6</v>
      </c>
      <c r="AJ1127">
        <v>0.9</v>
      </c>
      <c r="AK1127">
        <v>0</v>
      </c>
      <c r="AL1127">
        <v>0</v>
      </c>
      <c r="AM1127">
        <v>2.89</v>
      </c>
      <c r="AN1127">
        <v>41.615000000000002</v>
      </c>
      <c r="AO1127">
        <v>2.528</v>
      </c>
      <c r="AP1127">
        <v>21.364000000000001</v>
      </c>
      <c r="AQ1127">
        <v>0.16600000000000001</v>
      </c>
      <c r="AR1127">
        <v>0.97699999999999998</v>
      </c>
      <c r="AS1127">
        <v>46.905999999999999</v>
      </c>
      <c r="AT1127">
        <v>152.09700000000001</v>
      </c>
      <c r="AU1127">
        <v>5.3220000000000001</v>
      </c>
      <c r="AV1127">
        <v>6.5229999999999997</v>
      </c>
      <c r="AW1127">
        <v>6.18</v>
      </c>
      <c r="AX1127">
        <v>1.5449999999999999</v>
      </c>
      <c r="AY1127">
        <v>0</v>
      </c>
      <c r="AZ1127">
        <v>0</v>
      </c>
      <c r="BA1127">
        <v>991</v>
      </c>
      <c r="BB1127">
        <v>0</v>
      </c>
      <c r="BC1127" t="s">
        <v>67</v>
      </c>
      <c r="BD1127">
        <v>0</v>
      </c>
      <c r="BE1127" t="s">
        <v>68</v>
      </c>
      <c r="BF1127" t="s">
        <v>69</v>
      </c>
      <c r="BG1127">
        <v>1.1399999999999999</v>
      </c>
      <c r="BH1127">
        <v>0</v>
      </c>
      <c r="BI1127" s="1">
        <v>45824.394918171296</v>
      </c>
      <c r="BJ1127">
        <v>3.7</v>
      </c>
      <c r="BK1127">
        <v>0.89049999999999996</v>
      </c>
      <c r="BL1127" s="36">
        <f>HLOOKUP($A1127,차량별코스!$E$1:$AZ$20,_xlfn.XLOOKUP(탕데이터!$I1127,차량별코스!$D$2:$D$20,차량별코스!$A$2:$A$20),0)</f>
        <v>4</v>
      </c>
      <c r="BM1127">
        <f t="shared" si="251"/>
        <v>4090.8779999999992</v>
      </c>
      <c r="BN1127">
        <f t="shared" si="252"/>
        <v>777.76099999999997</v>
      </c>
      <c r="BO1127">
        <f>IF(COUNTIFS($BL$2:$BL1127,$BL1127,$O$2:$O1127,$O1127,$G$2:$G1127,$G1127)=1,_xlfn.MAXIFS($BO$2:$BO1126,$O$2:$O1126,$O1127,$G$2:$G1126,$G1127)+1,_xlfn.MAXIFS($BO$2:$BO1126,$O$2:$O1126,$O1127,$G$2:$G1126,$G1127))</f>
        <v>2</v>
      </c>
      <c r="BP1127">
        <f t="shared" si="253"/>
        <v>6681.8359999999993</v>
      </c>
      <c r="BQ1127">
        <f t="shared" si="254"/>
        <v>320.10599999999999</v>
      </c>
      <c r="BR1127">
        <f t="shared" si="255"/>
        <v>392.38799999999998</v>
      </c>
      <c r="BS1127">
        <f t="shared" si="256"/>
        <v>371.73600000000005</v>
      </c>
      <c r="BT1127">
        <f t="shared" si="257"/>
        <v>92.934000000000012</v>
      </c>
      <c r="BU1127">
        <f t="shared" si="258"/>
        <v>0</v>
      </c>
      <c r="BV1127">
        <f t="shared" si="259"/>
        <v>0</v>
      </c>
      <c r="BW1127">
        <f t="shared" si="260"/>
        <v>7858.9999999999991</v>
      </c>
      <c r="BX1127">
        <f t="shared" si="261"/>
        <v>6694</v>
      </c>
      <c r="BY1127" t="str">
        <f t="shared" si="262"/>
        <v>직행2</v>
      </c>
      <c r="BZ1127">
        <f t="shared" si="263"/>
        <v>4</v>
      </c>
    </row>
    <row r="1128" spans="1:78" x14ac:dyDescent="0.3">
      <c r="A1128" s="32">
        <f t="shared" si="264"/>
        <v>45810</v>
      </c>
      <c r="B1128" s="1">
        <v>45810.851458333331</v>
      </c>
      <c r="C1128" t="s">
        <v>60</v>
      </c>
      <c r="D1128" t="s">
        <v>60</v>
      </c>
      <c r="E1128" t="s">
        <v>60</v>
      </c>
      <c r="F1128" t="s">
        <v>61</v>
      </c>
      <c r="G1128" t="s">
        <v>84</v>
      </c>
      <c r="H1128" t="s">
        <v>85</v>
      </c>
      <c r="I1128" t="s">
        <v>89</v>
      </c>
      <c r="J1128" t="s">
        <v>65</v>
      </c>
      <c r="K1128" t="s">
        <v>66</v>
      </c>
      <c r="L1128">
        <v>14</v>
      </c>
      <c r="M1128">
        <v>12</v>
      </c>
      <c r="N1128">
        <v>168</v>
      </c>
      <c r="O1128">
        <v>6694</v>
      </c>
      <c r="P1128" t="s">
        <v>258</v>
      </c>
      <c r="Q1128" s="1">
        <v>45786.607561574077</v>
      </c>
      <c r="R1128">
        <v>25.683</v>
      </c>
      <c r="S1128">
        <v>6.492</v>
      </c>
      <c r="T1128">
        <v>3.956</v>
      </c>
      <c r="U1128">
        <v>2284</v>
      </c>
      <c r="V1128">
        <v>4</v>
      </c>
      <c r="W1128">
        <v>452</v>
      </c>
      <c r="X1128">
        <v>607</v>
      </c>
      <c r="Y1128">
        <v>0</v>
      </c>
      <c r="Z1128">
        <v>3</v>
      </c>
      <c r="AA1128">
        <v>0</v>
      </c>
      <c r="AB1128">
        <v>0</v>
      </c>
      <c r="AC1128">
        <v>90</v>
      </c>
      <c r="AD1128">
        <v>40.479999999999997</v>
      </c>
      <c r="AE1128">
        <v>50.579189999999997</v>
      </c>
      <c r="AF1128">
        <v>97.3</v>
      </c>
      <c r="AG1128">
        <v>0.6</v>
      </c>
      <c r="AH1128">
        <v>0.5</v>
      </c>
      <c r="AI1128">
        <v>1.3</v>
      </c>
      <c r="AJ1128">
        <v>0.2</v>
      </c>
      <c r="AK1128">
        <v>0</v>
      </c>
      <c r="AL1128">
        <v>0</v>
      </c>
      <c r="AM1128">
        <v>3.47</v>
      </c>
      <c r="AN1128">
        <v>36.731000000000002</v>
      </c>
      <c r="AO1128">
        <v>0.17499999999999999</v>
      </c>
      <c r="AP1128">
        <v>19.79</v>
      </c>
      <c r="AQ1128">
        <v>0.23400000000000001</v>
      </c>
      <c r="AR1128">
        <v>0</v>
      </c>
      <c r="AS1128">
        <v>11.680999999999999</v>
      </c>
      <c r="AT1128">
        <v>35.677</v>
      </c>
      <c r="AU1128">
        <v>0.22</v>
      </c>
      <c r="AV1128">
        <v>0.183</v>
      </c>
      <c r="AW1128">
        <v>0.47699999999999998</v>
      </c>
      <c r="AX1128">
        <v>7.2999999999999995E-2</v>
      </c>
      <c r="AY1128">
        <v>0</v>
      </c>
      <c r="AZ1128">
        <v>0</v>
      </c>
      <c r="BA1128">
        <v>231</v>
      </c>
      <c r="BB1128">
        <v>0</v>
      </c>
      <c r="BC1128" t="s">
        <v>67</v>
      </c>
      <c r="BD1128">
        <v>0</v>
      </c>
      <c r="BE1128" t="s">
        <v>68</v>
      </c>
      <c r="BF1128" t="s">
        <v>69</v>
      </c>
      <c r="BG1128">
        <v>1.1399999999999999</v>
      </c>
      <c r="BH1128">
        <v>0</v>
      </c>
      <c r="BI1128" s="1">
        <v>45824.394918171296</v>
      </c>
      <c r="BJ1128">
        <v>3.7</v>
      </c>
      <c r="BK1128">
        <v>1.0691999999999999</v>
      </c>
      <c r="BL1128" s="36">
        <f>HLOOKUP($A1128,차량별코스!$E$1:$AZ$20,_xlfn.XLOOKUP(탕데이터!$I1128,차량별코스!$D$2:$D$20,차량별코스!$A$2:$A$20),0)</f>
        <v>4</v>
      </c>
      <c r="BM1128">
        <f t="shared" si="251"/>
        <v>4090.8779999999992</v>
      </c>
      <c r="BN1128">
        <f t="shared" si="252"/>
        <v>777.76099999999997</v>
      </c>
      <c r="BO1128">
        <f>IF(COUNTIFS($BL$2:$BL1128,$BL1128,$O$2:$O1128,$O1128,$G$2:$G1128,$G1128)=1,_xlfn.MAXIFS($BO$2:$BO1127,$O$2:$O1127,$O1128,$G$2:$G1127,$G1128)+1,_xlfn.MAXIFS($BO$2:$BO1127,$O$2:$O1127,$O1128,$G$2:$G1127,$G1128))</f>
        <v>2</v>
      </c>
      <c r="BP1128">
        <f t="shared" si="253"/>
        <v>1766.3319999999999</v>
      </c>
      <c r="BQ1128">
        <f t="shared" si="254"/>
        <v>13.704000000000001</v>
      </c>
      <c r="BR1128">
        <f t="shared" si="255"/>
        <v>11.42</v>
      </c>
      <c r="BS1128">
        <f t="shared" si="256"/>
        <v>29.692000000000004</v>
      </c>
      <c r="BT1128">
        <f t="shared" si="257"/>
        <v>4.5680000000000005</v>
      </c>
      <c r="BU1128">
        <f t="shared" si="258"/>
        <v>0</v>
      </c>
      <c r="BV1128">
        <f t="shared" si="259"/>
        <v>0</v>
      </c>
      <c r="BW1128">
        <f t="shared" si="260"/>
        <v>1825.7159999999999</v>
      </c>
      <c r="BX1128">
        <f t="shared" si="261"/>
        <v>6694</v>
      </c>
      <c r="BY1128" t="str">
        <f t="shared" si="262"/>
        <v>직행2</v>
      </c>
      <c r="BZ1128">
        <f t="shared" si="263"/>
        <v>4</v>
      </c>
    </row>
    <row r="1129" spans="1:78" x14ac:dyDescent="0.3">
      <c r="A1129" s="32">
        <f t="shared" si="264"/>
        <v>45810</v>
      </c>
      <c r="B1129" s="1">
        <v>45810.881597222222</v>
      </c>
      <c r="C1129" t="s">
        <v>60</v>
      </c>
      <c r="D1129" t="s">
        <v>60</v>
      </c>
      <c r="E1129" t="s">
        <v>60</v>
      </c>
      <c r="F1129" t="s">
        <v>61</v>
      </c>
      <c r="G1129" t="s">
        <v>84</v>
      </c>
      <c r="H1129" t="s">
        <v>85</v>
      </c>
      <c r="I1129" t="s">
        <v>89</v>
      </c>
      <c r="J1129" t="s">
        <v>65</v>
      </c>
      <c r="K1129" t="s">
        <v>66</v>
      </c>
      <c r="L1129">
        <v>14</v>
      </c>
      <c r="M1129">
        <v>12</v>
      </c>
      <c r="N1129">
        <v>168</v>
      </c>
      <c r="O1129">
        <v>6694</v>
      </c>
      <c r="P1129" t="s">
        <v>258</v>
      </c>
      <c r="Q1129" s="1">
        <v>45786.607561574077</v>
      </c>
      <c r="R1129">
        <v>23.486999999999998</v>
      </c>
      <c r="S1129">
        <v>5.7549999999999999</v>
      </c>
      <c r="T1129">
        <v>4.0810000000000004</v>
      </c>
      <c r="U1129">
        <v>1539</v>
      </c>
      <c r="V1129">
        <v>30</v>
      </c>
      <c r="W1129">
        <v>38</v>
      </c>
      <c r="X1129">
        <v>550</v>
      </c>
      <c r="Y1129">
        <v>0</v>
      </c>
      <c r="Z1129">
        <v>5</v>
      </c>
      <c r="AA1129">
        <v>0</v>
      </c>
      <c r="AB1129">
        <v>0</v>
      </c>
      <c r="AC1129">
        <v>109</v>
      </c>
      <c r="AD1129">
        <v>54.94</v>
      </c>
      <c r="AE1129">
        <v>57.479956000000001</v>
      </c>
      <c r="AF1129">
        <v>97.4</v>
      </c>
      <c r="AG1129">
        <v>0.7</v>
      </c>
      <c r="AH1129">
        <v>0.6</v>
      </c>
      <c r="AI1129">
        <v>0.6</v>
      </c>
      <c r="AJ1129">
        <v>0.7</v>
      </c>
      <c r="AK1129">
        <v>0.1</v>
      </c>
      <c r="AL1129">
        <v>0</v>
      </c>
      <c r="AM1129">
        <v>3.58</v>
      </c>
      <c r="AN1129">
        <v>41.125999999999998</v>
      </c>
      <c r="AO1129">
        <v>1.9490000000000001</v>
      </c>
      <c r="AP1129">
        <v>2.4689999999999999</v>
      </c>
      <c r="AQ1129">
        <v>0.21299999999999999</v>
      </c>
      <c r="AR1129">
        <v>0</v>
      </c>
      <c r="AS1129">
        <v>21.288</v>
      </c>
      <c r="AT1129">
        <v>24.35</v>
      </c>
      <c r="AU1129">
        <v>0.17499999999999999</v>
      </c>
      <c r="AV1129">
        <v>0.15</v>
      </c>
      <c r="AW1129">
        <v>0.15</v>
      </c>
      <c r="AX1129">
        <v>0.17499999999999999</v>
      </c>
      <c r="AY1129">
        <v>2.5000000000000001E-2</v>
      </c>
      <c r="AZ1129">
        <v>0</v>
      </c>
      <c r="BA1129">
        <v>229</v>
      </c>
      <c r="BB1129">
        <v>0</v>
      </c>
      <c r="BC1129" t="s">
        <v>67</v>
      </c>
      <c r="BD1129">
        <v>0</v>
      </c>
      <c r="BE1129" t="s">
        <v>68</v>
      </c>
      <c r="BF1129" t="s">
        <v>69</v>
      </c>
      <c r="BG1129">
        <v>1.1399999999999999</v>
      </c>
      <c r="BH1129">
        <v>0</v>
      </c>
      <c r="BI1129" s="1">
        <v>45824.394918171296</v>
      </c>
      <c r="BJ1129">
        <v>3.7</v>
      </c>
      <c r="BK1129">
        <v>1.103</v>
      </c>
      <c r="BL1129" s="36">
        <f>HLOOKUP($A1129,차량별코스!$E$1:$AZ$20,_xlfn.XLOOKUP(탕데이터!$I1129,차량별코스!$D$2:$D$20,차량별코스!$A$2:$A$20),0)</f>
        <v>4</v>
      </c>
      <c r="BM1129">
        <f t="shared" si="251"/>
        <v>4090.8779999999992</v>
      </c>
      <c r="BN1129">
        <f t="shared" si="252"/>
        <v>777.76099999999997</v>
      </c>
      <c r="BO1129">
        <f>IF(COUNTIFS($BL$2:$BL1129,$BL1129,$O$2:$O1129,$O1129,$G$2:$G1129,$G1129)=1,_xlfn.MAXIFS($BO$2:$BO1128,$O$2:$O1128,$O1129,$G$2:$G1128,$G1129)+1,_xlfn.MAXIFS($BO$2:$BO1128,$O$2:$O1128,$O1129,$G$2:$G1128,$G1129))</f>
        <v>2</v>
      </c>
      <c r="BP1129">
        <f t="shared" si="253"/>
        <v>1430.9860000000001</v>
      </c>
      <c r="BQ1129">
        <f t="shared" si="254"/>
        <v>10.773</v>
      </c>
      <c r="BR1129">
        <f t="shared" si="255"/>
        <v>9.234</v>
      </c>
      <c r="BS1129">
        <f t="shared" si="256"/>
        <v>9.234</v>
      </c>
      <c r="BT1129">
        <f t="shared" si="257"/>
        <v>10.773</v>
      </c>
      <c r="BU1129">
        <f t="shared" si="258"/>
        <v>1.5389999999999999</v>
      </c>
      <c r="BV1129">
        <f t="shared" si="259"/>
        <v>0</v>
      </c>
      <c r="BW1129">
        <f t="shared" si="260"/>
        <v>1472.5389999999998</v>
      </c>
      <c r="BX1129">
        <f t="shared" si="261"/>
        <v>6694</v>
      </c>
      <c r="BY1129" t="str">
        <f t="shared" si="262"/>
        <v>직행2</v>
      </c>
      <c r="BZ1129">
        <f t="shared" si="263"/>
        <v>4</v>
      </c>
    </row>
    <row r="1130" spans="1:78" x14ac:dyDescent="0.3">
      <c r="A1130" s="32">
        <f t="shared" si="264"/>
        <v>45810</v>
      </c>
      <c r="B1130" s="1">
        <v>45810.902986111112</v>
      </c>
      <c r="C1130" t="s">
        <v>60</v>
      </c>
      <c r="D1130" t="s">
        <v>60</v>
      </c>
      <c r="E1130" t="s">
        <v>60</v>
      </c>
      <c r="F1130" t="s">
        <v>61</v>
      </c>
      <c r="G1130" t="s">
        <v>84</v>
      </c>
      <c r="H1130" t="s">
        <v>85</v>
      </c>
      <c r="I1130" t="s">
        <v>89</v>
      </c>
      <c r="J1130" t="s">
        <v>65</v>
      </c>
      <c r="K1130" t="s">
        <v>66</v>
      </c>
      <c r="L1130">
        <v>14</v>
      </c>
      <c r="M1130">
        <v>12</v>
      </c>
      <c r="N1130">
        <v>168</v>
      </c>
      <c r="O1130">
        <v>6694</v>
      </c>
      <c r="P1130" t="s">
        <v>258</v>
      </c>
      <c r="Q1130" s="1">
        <v>45786.607561574077</v>
      </c>
      <c r="R1130">
        <v>20.045999999999999</v>
      </c>
      <c r="S1130">
        <v>5.2489999999999997</v>
      </c>
      <c r="T1130">
        <v>3.819</v>
      </c>
      <c r="U1130">
        <v>1959</v>
      </c>
      <c r="V1130">
        <v>8</v>
      </c>
      <c r="W1130">
        <v>445</v>
      </c>
      <c r="X1130">
        <v>519</v>
      </c>
      <c r="Y1130">
        <v>0</v>
      </c>
      <c r="Z1130">
        <v>5</v>
      </c>
      <c r="AA1130">
        <v>0</v>
      </c>
      <c r="AB1130">
        <v>0</v>
      </c>
      <c r="AC1130">
        <v>83</v>
      </c>
      <c r="AD1130">
        <v>36.840000000000003</v>
      </c>
      <c r="AE1130">
        <v>47.918762999999998</v>
      </c>
      <c r="AF1130">
        <v>97.9</v>
      </c>
      <c r="AG1130">
        <v>0.4</v>
      </c>
      <c r="AH1130">
        <v>0.7</v>
      </c>
      <c r="AI1130">
        <v>0.9</v>
      </c>
      <c r="AJ1130">
        <v>0.1</v>
      </c>
      <c r="AK1130">
        <v>0</v>
      </c>
      <c r="AL1130">
        <v>0</v>
      </c>
      <c r="AM1130">
        <v>3.35</v>
      </c>
      <c r="AN1130">
        <v>35.926000000000002</v>
      </c>
      <c r="AO1130">
        <v>0.40799999999999997</v>
      </c>
      <c r="AP1130">
        <v>22.716000000000001</v>
      </c>
      <c r="AQ1130">
        <v>0.249</v>
      </c>
      <c r="AR1130">
        <v>0</v>
      </c>
      <c r="AS1130">
        <v>24.943000000000001</v>
      </c>
      <c r="AT1130">
        <v>31.001999999999999</v>
      </c>
      <c r="AU1130">
        <v>0.127</v>
      </c>
      <c r="AV1130">
        <v>0.222</v>
      </c>
      <c r="AW1130">
        <v>0.28499999999999998</v>
      </c>
      <c r="AX1130">
        <v>3.2000000000000001E-2</v>
      </c>
      <c r="AY1130">
        <v>0</v>
      </c>
      <c r="AZ1130">
        <v>0</v>
      </c>
      <c r="BA1130">
        <v>192</v>
      </c>
      <c r="BB1130">
        <v>0</v>
      </c>
      <c r="BC1130" t="s">
        <v>67</v>
      </c>
      <c r="BD1130">
        <v>0</v>
      </c>
      <c r="BE1130" t="s">
        <v>68</v>
      </c>
      <c r="BF1130" t="s">
        <v>69</v>
      </c>
      <c r="BG1130">
        <v>1.1399999999999999</v>
      </c>
      <c r="BH1130">
        <v>0</v>
      </c>
      <c r="BI1130" s="1">
        <v>45824.394918171296</v>
      </c>
      <c r="BJ1130">
        <v>3.7</v>
      </c>
      <c r="BK1130">
        <v>1.0322</v>
      </c>
      <c r="BL1130" s="36">
        <f>HLOOKUP($A1130,차량별코스!$E$1:$AZ$20,_xlfn.XLOOKUP(탕데이터!$I1130,차량별코스!$D$2:$D$20,차량별코스!$A$2:$A$20),0)</f>
        <v>4</v>
      </c>
      <c r="BM1130">
        <f t="shared" si="251"/>
        <v>4090.8779999999992</v>
      </c>
      <c r="BN1130">
        <f t="shared" si="252"/>
        <v>777.76099999999997</v>
      </c>
      <c r="BO1130">
        <f>IF(COUNTIFS($BL$2:$BL1130,$BL1130,$O$2:$O1130,$O1130,$G$2:$G1130,$G1130)=1,_xlfn.MAXIFS($BO$2:$BO1129,$O$2:$O1129,$O1130,$G$2:$G1129,$G1130)+1,_xlfn.MAXIFS($BO$2:$BO1129,$O$2:$O1129,$O1130,$G$2:$G1129,$G1130))</f>
        <v>2</v>
      </c>
      <c r="BP1130">
        <f t="shared" si="253"/>
        <v>1464.8610000000001</v>
      </c>
      <c r="BQ1130">
        <f t="shared" si="254"/>
        <v>7.8360000000000003</v>
      </c>
      <c r="BR1130">
        <f t="shared" si="255"/>
        <v>13.712999999999999</v>
      </c>
      <c r="BS1130">
        <f t="shared" si="256"/>
        <v>17.631000000000004</v>
      </c>
      <c r="BT1130">
        <f t="shared" si="257"/>
        <v>1.9590000000000001</v>
      </c>
      <c r="BU1130">
        <f t="shared" si="258"/>
        <v>0</v>
      </c>
      <c r="BV1130">
        <f t="shared" si="259"/>
        <v>0</v>
      </c>
      <c r="BW1130">
        <f t="shared" si="260"/>
        <v>1506.0000000000002</v>
      </c>
      <c r="BX1130">
        <f t="shared" si="261"/>
        <v>6694</v>
      </c>
      <c r="BY1130" t="str">
        <f t="shared" si="262"/>
        <v>직행2</v>
      </c>
      <c r="BZ1130">
        <f t="shared" si="263"/>
        <v>4</v>
      </c>
    </row>
    <row r="1131" spans="1:78" x14ac:dyDescent="0.3">
      <c r="A1131" s="32">
        <f t="shared" si="264"/>
        <v>45811</v>
      </c>
      <c r="B1131" s="1">
        <v>45811.288391203707</v>
      </c>
      <c r="C1131" t="s">
        <v>60</v>
      </c>
      <c r="D1131" t="s">
        <v>60</v>
      </c>
      <c r="E1131" t="s">
        <v>60</v>
      </c>
      <c r="F1131" t="s">
        <v>61</v>
      </c>
      <c r="G1131" t="s">
        <v>84</v>
      </c>
      <c r="H1131" t="s">
        <v>85</v>
      </c>
      <c r="I1131" t="s">
        <v>89</v>
      </c>
      <c r="J1131" t="s">
        <v>65</v>
      </c>
      <c r="K1131" t="s">
        <v>66</v>
      </c>
      <c r="L1131">
        <v>14</v>
      </c>
      <c r="M1131">
        <v>12</v>
      </c>
      <c r="N1131">
        <v>168</v>
      </c>
      <c r="O1131">
        <v>6694</v>
      </c>
      <c r="P1131" t="s">
        <v>258</v>
      </c>
      <c r="Q1131" s="1">
        <v>45786.607561574077</v>
      </c>
      <c r="R1131">
        <v>19.2</v>
      </c>
      <c r="S1131">
        <v>4.4560000000000004</v>
      </c>
      <c r="T1131">
        <v>4.3090000000000002</v>
      </c>
      <c r="U1131">
        <v>1661</v>
      </c>
      <c r="V1131">
        <v>293</v>
      </c>
      <c r="W1131">
        <v>31</v>
      </c>
      <c r="X1131">
        <v>489</v>
      </c>
      <c r="Y1131">
        <v>0</v>
      </c>
      <c r="Z1131">
        <v>7</v>
      </c>
      <c r="AA1131">
        <v>0</v>
      </c>
      <c r="AB1131">
        <v>0</v>
      </c>
      <c r="AC1131">
        <v>84</v>
      </c>
      <c r="AD1131">
        <v>41.61</v>
      </c>
      <c r="AE1131">
        <v>51.697814999999999</v>
      </c>
      <c r="AF1131">
        <v>97.8</v>
      </c>
      <c r="AG1131">
        <v>0.5</v>
      </c>
      <c r="AH1131">
        <v>0.6</v>
      </c>
      <c r="AI1131">
        <v>1</v>
      </c>
      <c r="AJ1131">
        <v>0.1</v>
      </c>
      <c r="AK1131">
        <v>0</v>
      </c>
      <c r="AL1131">
        <v>0</v>
      </c>
      <c r="AM1131">
        <v>3.78</v>
      </c>
      <c r="AN1131">
        <v>33.997</v>
      </c>
      <c r="AO1131">
        <v>17.64</v>
      </c>
      <c r="AP1131">
        <v>1.8660000000000001</v>
      </c>
      <c r="AQ1131">
        <v>0.20799999999999999</v>
      </c>
      <c r="AR1131">
        <v>0</v>
      </c>
      <c r="AS1131">
        <v>36.457999999999998</v>
      </c>
      <c r="AT1131">
        <v>26.08</v>
      </c>
      <c r="AU1131">
        <v>0.13300000000000001</v>
      </c>
      <c r="AV1131">
        <v>0.16</v>
      </c>
      <c r="AW1131">
        <v>0.26700000000000002</v>
      </c>
      <c r="AX1131">
        <v>2.7E-2</v>
      </c>
      <c r="AY1131">
        <v>0</v>
      </c>
      <c r="AZ1131">
        <v>0</v>
      </c>
      <c r="BA1131">
        <v>187</v>
      </c>
      <c r="BB1131">
        <v>0</v>
      </c>
      <c r="BC1131" t="s">
        <v>67</v>
      </c>
      <c r="BD1131">
        <v>0</v>
      </c>
      <c r="BE1131" t="s">
        <v>68</v>
      </c>
      <c r="BF1131" t="s">
        <v>69</v>
      </c>
      <c r="BG1131">
        <v>1.1399999999999999</v>
      </c>
      <c r="BH1131">
        <v>0</v>
      </c>
      <c r="BI1131" s="1">
        <v>45824.394918171296</v>
      </c>
      <c r="BJ1131">
        <v>3.7</v>
      </c>
      <c r="BK1131">
        <v>1.1645000000000001</v>
      </c>
      <c r="BL1131" s="36">
        <f>HLOOKUP($A1131,차량별코스!$E$1:$AZ$20,_xlfn.XLOOKUP(탕데이터!$I1131,차량별코스!$D$2:$D$20,차량별코스!$A$2:$A$20),0)</f>
        <v>5</v>
      </c>
      <c r="BM1131">
        <f t="shared" si="251"/>
        <v>4090.8779999999992</v>
      </c>
      <c r="BN1131">
        <f t="shared" si="252"/>
        <v>528.92899999999997</v>
      </c>
      <c r="BO1131">
        <f>IF(COUNTIFS($BL$2:$BL1131,$BL1131,$O$2:$O1131,$O1131,$G$2:$G1131,$G1131)=1,_xlfn.MAXIFS($BO$2:$BO1130,$O$2:$O1130,$O1131,$G$2:$G1130,$G1131)+1,_xlfn.MAXIFS($BO$2:$BO1130,$O$2:$O1130,$O1131,$G$2:$G1130,$G1131))</f>
        <v>3</v>
      </c>
      <c r="BP1131">
        <f t="shared" si="253"/>
        <v>1300.4579999999999</v>
      </c>
      <c r="BQ1131">
        <f t="shared" si="254"/>
        <v>8.3049999999999997</v>
      </c>
      <c r="BR1131">
        <f t="shared" si="255"/>
        <v>9.9660000000000011</v>
      </c>
      <c r="BS1131">
        <f t="shared" si="256"/>
        <v>16.61</v>
      </c>
      <c r="BT1131">
        <f t="shared" si="257"/>
        <v>1.661</v>
      </c>
      <c r="BU1131">
        <f t="shared" si="258"/>
        <v>0</v>
      </c>
      <c r="BV1131">
        <f t="shared" si="259"/>
        <v>0</v>
      </c>
      <c r="BW1131">
        <f t="shared" si="260"/>
        <v>1336.9999999999998</v>
      </c>
      <c r="BX1131">
        <f t="shared" si="261"/>
        <v>6694</v>
      </c>
      <c r="BY1131" t="str">
        <f t="shared" si="262"/>
        <v>직행2</v>
      </c>
      <c r="BZ1131">
        <f t="shared" si="263"/>
        <v>5</v>
      </c>
    </row>
    <row r="1132" spans="1:78" x14ac:dyDescent="0.3">
      <c r="A1132" s="32">
        <f t="shared" si="264"/>
        <v>45811</v>
      </c>
      <c r="B1132" s="1">
        <v>45811.312013888892</v>
      </c>
      <c r="C1132" t="s">
        <v>60</v>
      </c>
      <c r="D1132" t="s">
        <v>60</v>
      </c>
      <c r="E1132" t="s">
        <v>60</v>
      </c>
      <c r="F1132" t="s">
        <v>61</v>
      </c>
      <c r="G1132" t="s">
        <v>84</v>
      </c>
      <c r="H1132" t="s">
        <v>85</v>
      </c>
      <c r="I1132" t="s">
        <v>89</v>
      </c>
      <c r="J1132" t="s">
        <v>65</v>
      </c>
      <c r="K1132" t="s">
        <v>66</v>
      </c>
      <c r="L1132">
        <v>14</v>
      </c>
      <c r="M1132">
        <v>12</v>
      </c>
      <c r="N1132">
        <v>168</v>
      </c>
      <c r="O1132">
        <v>6694</v>
      </c>
      <c r="P1132" t="s">
        <v>258</v>
      </c>
      <c r="Q1132" s="1">
        <v>45786.607561574077</v>
      </c>
      <c r="R1132">
        <v>59.375999999999998</v>
      </c>
      <c r="S1132">
        <v>14.507</v>
      </c>
      <c r="T1132">
        <v>4.093</v>
      </c>
      <c r="U1132">
        <v>5253</v>
      </c>
      <c r="V1132">
        <v>45</v>
      </c>
      <c r="W1132">
        <v>916</v>
      </c>
      <c r="X1132">
        <v>1137</v>
      </c>
      <c r="Y1132">
        <v>1</v>
      </c>
      <c r="Z1132">
        <v>6</v>
      </c>
      <c r="AA1132">
        <v>0</v>
      </c>
      <c r="AB1132">
        <v>0</v>
      </c>
      <c r="AC1132">
        <v>86</v>
      </c>
      <c r="AD1132">
        <v>40.69</v>
      </c>
      <c r="AE1132">
        <v>49.802804999999999</v>
      </c>
      <c r="AF1132">
        <v>90.5</v>
      </c>
      <c r="AG1132">
        <v>2.5</v>
      </c>
      <c r="AH1132">
        <v>1.9</v>
      </c>
      <c r="AI1132">
        <v>4.0999999999999996</v>
      </c>
      <c r="AJ1132">
        <v>0.9</v>
      </c>
      <c r="AK1132">
        <v>0</v>
      </c>
      <c r="AL1132">
        <v>0</v>
      </c>
      <c r="AM1132">
        <v>3.59</v>
      </c>
      <c r="AN1132">
        <v>34.613</v>
      </c>
      <c r="AO1132">
        <v>0.85699999999999998</v>
      </c>
      <c r="AP1132">
        <v>17.437999999999999</v>
      </c>
      <c r="AQ1132">
        <v>0.185</v>
      </c>
      <c r="AR1132">
        <v>1.6839999999999999</v>
      </c>
      <c r="AS1132">
        <v>10.105</v>
      </c>
      <c r="AT1132">
        <v>78.433000000000007</v>
      </c>
      <c r="AU1132">
        <v>2.1669999999999998</v>
      </c>
      <c r="AV1132">
        <v>1.647</v>
      </c>
      <c r="AW1132">
        <v>3.5529999999999999</v>
      </c>
      <c r="AX1132">
        <v>0.78</v>
      </c>
      <c r="AY1132">
        <v>0</v>
      </c>
      <c r="AZ1132">
        <v>0</v>
      </c>
      <c r="BA1132">
        <v>577</v>
      </c>
      <c r="BB1132">
        <v>0</v>
      </c>
      <c r="BC1132" t="s">
        <v>67</v>
      </c>
      <c r="BD1132">
        <v>0</v>
      </c>
      <c r="BE1132" t="s">
        <v>68</v>
      </c>
      <c r="BF1132" t="s">
        <v>69</v>
      </c>
      <c r="BG1132">
        <v>1.1399999999999999</v>
      </c>
      <c r="BH1132">
        <v>0</v>
      </c>
      <c r="BI1132" s="1">
        <v>45824.394918171296</v>
      </c>
      <c r="BJ1132">
        <v>3.7</v>
      </c>
      <c r="BK1132">
        <v>1.1062000000000001</v>
      </c>
      <c r="BL1132" s="36">
        <f>HLOOKUP($A1132,차량별코스!$E$1:$AZ$20,_xlfn.XLOOKUP(탕데이터!$I1132,차량별코스!$D$2:$D$20,차량별코스!$A$2:$A$20),0)</f>
        <v>5</v>
      </c>
      <c r="BM1132">
        <f t="shared" si="251"/>
        <v>4090.8779999999992</v>
      </c>
      <c r="BN1132">
        <f t="shared" si="252"/>
        <v>528.92899999999997</v>
      </c>
      <c r="BO1132">
        <f>IF(COUNTIFS($BL$2:$BL1132,$BL1132,$O$2:$O1132,$O1132,$G$2:$G1132,$G1132)=1,_xlfn.MAXIFS($BO$2:$BO1131,$O$2:$O1131,$O1132,$G$2:$G1131,$G1132)+1,_xlfn.MAXIFS($BO$2:$BO1131,$O$2:$O1131,$O1132,$G$2:$G1131,$G1132))</f>
        <v>3</v>
      </c>
      <c r="BP1132">
        <f t="shared" si="253"/>
        <v>3792.9650000000001</v>
      </c>
      <c r="BQ1132">
        <f t="shared" si="254"/>
        <v>131.32500000000002</v>
      </c>
      <c r="BR1132">
        <f t="shared" si="255"/>
        <v>99.807000000000002</v>
      </c>
      <c r="BS1132">
        <f t="shared" si="256"/>
        <v>215.37299999999996</v>
      </c>
      <c r="BT1132">
        <f t="shared" si="257"/>
        <v>47.277000000000008</v>
      </c>
      <c r="BU1132">
        <f t="shared" si="258"/>
        <v>0</v>
      </c>
      <c r="BV1132">
        <f t="shared" si="259"/>
        <v>0</v>
      </c>
      <c r="BW1132">
        <f t="shared" si="260"/>
        <v>4286.7469999999994</v>
      </c>
      <c r="BX1132">
        <f t="shared" si="261"/>
        <v>6694</v>
      </c>
      <c r="BY1132" t="str">
        <f t="shared" si="262"/>
        <v>직행2</v>
      </c>
      <c r="BZ1132">
        <f t="shared" si="263"/>
        <v>5</v>
      </c>
    </row>
    <row r="1133" spans="1:78" x14ac:dyDescent="0.3">
      <c r="A1133" s="32">
        <f t="shared" si="264"/>
        <v>45811</v>
      </c>
      <c r="B1133" s="1">
        <v>45811.475740740738</v>
      </c>
      <c r="C1133" t="s">
        <v>60</v>
      </c>
      <c r="D1133" t="s">
        <v>60</v>
      </c>
      <c r="E1133" t="s">
        <v>60</v>
      </c>
      <c r="F1133" t="s">
        <v>61</v>
      </c>
      <c r="G1133" t="s">
        <v>84</v>
      </c>
      <c r="H1133" t="s">
        <v>85</v>
      </c>
      <c r="I1133" t="s">
        <v>89</v>
      </c>
      <c r="J1133" t="s">
        <v>65</v>
      </c>
      <c r="K1133" t="s">
        <v>66</v>
      </c>
      <c r="L1133">
        <v>14</v>
      </c>
      <c r="M1133">
        <v>12</v>
      </c>
      <c r="N1133">
        <v>168</v>
      </c>
      <c r="O1133">
        <v>6694</v>
      </c>
      <c r="P1133" t="s">
        <v>258</v>
      </c>
      <c r="Q1133" s="1">
        <v>45786.607561574077</v>
      </c>
      <c r="R1133">
        <v>17.545999999999999</v>
      </c>
      <c r="S1133">
        <v>4.9649999999999999</v>
      </c>
      <c r="T1133">
        <v>3.5339999999999998</v>
      </c>
      <c r="U1133">
        <v>1796</v>
      </c>
      <c r="V1133">
        <v>32</v>
      </c>
      <c r="W1133">
        <v>582</v>
      </c>
      <c r="X1133">
        <v>231</v>
      </c>
      <c r="Y1133">
        <v>0</v>
      </c>
      <c r="Z1133">
        <v>9</v>
      </c>
      <c r="AA1133">
        <v>0</v>
      </c>
      <c r="AB1133">
        <v>0</v>
      </c>
      <c r="AC1133">
        <v>89</v>
      </c>
      <c r="AD1133">
        <v>35.17</v>
      </c>
      <c r="AE1133">
        <v>53.439484999999998</v>
      </c>
      <c r="AF1133">
        <v>90.3</v>
      </c>
      <c r="AG1133">
        <v>1.5</v>
      </c>
      <c r="AH1133">
        <v>2.9</v>
      </c>
      <c r="AI1133">
        <v>4.2</v>
      </c>
      <c r="AJ1133">
        <v>1.1000000000000001</v>
      </c>
      <c r="AK1133">
        <v>0</v>
      </c>
      <c r="AL1133">
        <v>0</v>
      </c>
      <c r="AM1133">
        <v>3.1</v>
      </c>
      <c r="AN1133">
        <v>44.661000000000001</v>
      </c>
      <c r="AO1133">
        <v>1.782</v>
      </c>
      <c r="AP1133">
        <v>32.405000000000001</v>
      </c>
      <c r="AQ1133">
        <v>0.114</v>
      </c>
      <c r="AR1133">
        <v>0</v>
      </c>
      <c r="AS1133">
        <v>51.293999999999997</v>
      </c>
      <c r="AT1133">
        <v>25.585000000000001</v>
      </c>
      <c r="AU1133">
        <v>0.42499999999999999</v>
      </c>
      <c r="AV1133">
        <v>0.82199999999999995</v>
      </c>
      <c r="AW1133">
        <v>1.19</v>
      </c>
      <c r="AX1133">
        <v>0.312</v>
      </c>
      <c r="AY1133">
        <v>0</v>
      </c>
      <c r="AZ1133">
        <v>0</v>
      </c>
      <c r="BA1133">
        <v>173</v>
      </c>
      <c r="BB1133">
        <v>0</v>
      </c>
      <c r="BC1133" t="s">
        <v>67</v>
      </c>
      <c r="BD1133">
        <v>0</v>
      </c>
      <c r="BE1133" t="s">
        <v>68</v>
      </c>
      <c r="BF1133" t="s">
        <v>69</v>
      </c>
      <c r="BG1133">
        <v>1.1399999999999999</v>
      </c>
      <c r="BH1133">
        <v>0</v>
      </c>
      <c r="BI1133" s="1">
        <v>45824.394918171296</v>
      </c>
      <c r="BJ1133">
        <v>3.7</v>
      </c>
      <c r="BK1133">
        <v>0.95509999999999995</v>
      </c>
      <c r="BL1133" s="36">
        <f>HLOOKUP($A1133,차량별코스!$E$1:$AZ$20,_xlfn.XLOOKUP(탕데이터!$I1133,차량별코스!$D$2:$D$20,차량별코스!$A$2:$A$20),0)</f>
        <v>5</v>
      </c>
      <c r="BM1133">
        <f t="shared" si="251"/>
        <v>4090.8779999999992</v>
      </c>
      <c r="BN1133">
        <f t="shared" si="252"/>
        <v>528.92899999999997</v>
      </c>
      <c r="BO1133">
        <f>IF(COUNTIFS($BL$2:$BL1133,$BL1133,$O$2:$O1133,$O1133,$G$2:$G1133,$G1133)=1,_xlfn.MAXIFS($BO$2:$BO1132,$O$2:$O1132,$O1133,$G$2:$G1132,$G1133)+1,_xlfn.MAXIFS($BO$2:$BO1132,$O$2:$O1132,$O1133,$G$2:$G1132,$G1133))</f>
        <v>3</v>
      </c>
      <c r="BP1133">
        <f t="shared" si="253"/>
        <v>1007.788</v>
      </c>
      <c r="BQ1133">
        <f t="shared" si="254"/>
        <v>26.939999999999998</v>
      </c>
      <c r="BR1133">
        <f t="shared" si="255"/>
        <v>52.083999999999996</v>
      </c>
      <c r="BS1133">
        <f t="shared" si="256"/>
        <v>75.432000000000002</v>
      </c>
      <c r="BT1133">
        <f t="shared" si="257"/>
        <v>19.756</v>
      </c>
      <c r="BU1133">
        <f t="shared" si="258"/>
        <v>0</v>
      </c>
      <c r="BV1133">
        <f t="shared" si="259"/>
        <v>0</v>
      </c>
      <c r="BW1133">
        <f t="shared" si="260"/>
        <v>1182.0000000000002</v>
      </c>
      <c r="BX1133">
        <f t="shared" si="261"/>
        <v>6694</v>
      </c>
      <c r="BY1133" t="str">
        <f t="shared" si="262"/>
        <v>직행2</v>
      </c>
      <c r="BZ1133">
        <f t="shared" si="263"/>
        <v>5</v>
      </c>
    </row>
    <row r="1134" spans="1:78" x14ac:dyDescent="0.3">
      <c r="A1134" s="32">
        <f t="shared" si="264"/>
        <v>45811</v>
      </c>
      <c r="B1134" s="1">
        <v>45811.502824074072</v>
      </c>
      <c r="C1134" t="s">
        <v>60</v>
      </c>
      <c r="D1134" t="s">
        <v>60</v>
      </c>
      <c r="E1134" t="s">
        <v>60</v>
      </c>
      <c r="F1134" t="s">
        <v>61</v>
      </c>
      <c r="G1134" t="s">
        <v>84</v>
      </c>
      <c r="H1134" t="s">
        <v>85</v>
      </c>
      <c r="I1134" t="s">
        <v>89</v>
      </c>
      <c r="J1134" t="s">
        <v>65</v>
      </c>
      <c r="K1134" t="s">
        <v>66</v>
      </c>
      <c r="L1134">
        <v>14</v>
      </c>
      <c r="M1134">
        <v>12</v>
      </c>
      <c r="N1134">
        <v>168</v>
      </c>
      <c r="O1134">
        <v>6694</v>
      </c>
      <c r="P1134" t="s">
        <v>258</v>
      </c>
      <c r="Q1134" s="1">
        <v>45786.607561574077</v>
      </c>
      <c r="R1134">
        <v>41.523000000000003</v>
      </c>
      <c r="S1134">
        <v>11.311</v>
      </c>
      <c r="T1134">
        <v>3.6709999999999998</v>
      </c>
      <c r="U1134">
        <v>3667</v>
      </c>
      <c r="V1134">
        <v>50</v>
      </c>
      <c r="W1134">
        <v>462</v>
      </c>
      <c r="X1134">
        <v>749</v>
      </c>
      <c r="Y1134">
        <v>0</v>
      </c>
      <c r="Z1134">
        <v>2</v>
      </c>
      <c r="AA1134">
        <v>0</v>
      </c>
      <c r="AB1134">
        <v>0</v>
      </c>
      <c r="AC1134">
        <v>95</v>
      </c>
      <c r="AD1134">
        <v>40.76</v>
      </c>
      <c r="AE1134">
        <v>47.379590999999998</v>
      </c>
      <c r="AF1134">
        <v>65</v>
      </c>
      <c r="AG1134">
        <v>11.4</v>
      </c>
      <c r="AH1134">
        <v>7.7</v>
      </c>
      <c r="AI1134">
        <v>12.2</v>
      </c>
      <c r="AJ1134">
        <v>3.7</v>
      </c>
      <c r="AK1134">
        <v>0</v>
      </c>
      <c r="AL1134">
        <v>0</v>
      </c>
      <c r="AM1134">
        <v>3.22</v>
      </c>
      <c r="AN1134">
        <v>37.167000000000002</v>
      </c>
      <c r="AO1134">
        <v>1.363</v>
      </c>
      <c r="AP1134">
        <v>12.599</v>
      </c>
      <c r="AQ1134">
        <v>0.16900000000000001</v>
      </c>
      <c r="AR1134">
        <v>0</v>
      </c>
      <c r="AS1134">
        <v>4.8170000000000002</v>
      </c>
      <c r="AT1134">
        <v>39</v>
      </c>
      <c r="AU1134">
        <v>6.84</v>
      </c>
      <c r="AV1134">
        <v>4.62</v>
      </c>
      <c r="AW1134">
        <v>7.32</v>
      </c>
      <c r="AX1134">
        <v>2.2200000000000002</v>
      </c>
      <c r="AY1134">
        <v>0</v>
      </c>
      <c r="AZ1134">
        <v>0</v>
      </c>
      <c r="BA1134">
        <v>404</v>
      </c>
      <c r="BB1134">
        <v>0</v>
      </c>
      <c r="BC1134" t="s">
        <v>67</v>
      </c>
      <c r="BD1134">
        <v>0</v>
      </c>
      <c r="BE1134" t="s">
        <v>68</v>
      </c>
      <c r="BF1134" t="s">
        <v>69</v>
      </c>
      <c r="BG1134">
        <v>1.1399999999999999</v>
      </c>
      <c r="BH1134">
        <v>0</v>
      </c>
      <c r="BI1134" s="1">
        <v>45824.394918171296</v>
      </c>
      <c r="BJ1134">
        <v>3.7</v>
      </c>
      <c r="BK1134">
        <v>0.99219999999999997</v>
      </c>
      <c r="BL1134" s="36">
        <f>HLOOKUP($A1134,차량별코스!$E$1:$AZ$20,_xlfn.XLOOKUP(탕데이터!$I1134,차량별코스!$D$2:$D$20,차량별코스!$A$2:$A$20),0)</f>
        <v>5</v>
      </c>
      <c r="BM1134">
        <f t="shared" si="251"/>
        <v>4090.8779999999992</v>
      </c>
      <c r="BN1134">
        <f t="shared" si="252"/>
        <v>528.92899999999997</v>
      </c>
      <c r="BO1134">
        <f>IF(COUNTIFS($BL$2:$BL1134,$BL1134,$O$2:$O1134,$O1134,$G$2:$G1134,$G1134)=1,_xlfn.MAXIFS($BO$2:$BO1133,$O$2:$O1133,$O1134,$G$2:$G1133,$G1134)+1,_xlfn.MAXIFS($BO$2:$BO1133,$O$2:$O1133,$O1134,$G$2:$G1133,$G1134))</f>
        <v>3</v>
      </c>
      <c r="BP1134">
        <f t="shared" si="253"/>
        <v>1871.5500000000002</v>
      </c>
      <c r="BQ1134">
        <f t="shared" si="254"/>
        <v>418.03800000000001</v>
      </c>
      <c r="BR1134">
        <f t="shared" si="255"/>
        <v>282.35899999999998</v>
      </c>
      <c r="BS1134">
        <f t="shared" si="256"/>
        <v>447.37399999999997</v>
      </c>
      <c r="BT1134">
        <f t="shared" si="257"/>
        <v>135.67900000000003</v>
      </c>
      <c r="BU1134">
        <f t="shared" si="258"/>
        <v>0</v>
      </c>
      <c r="BV1134">
        <f t="shared" si="259"/>
        <v>0</v>
      </c>
      <c r="BW1134">
        <f t="shared" si="260"/>
        <v>3155</v>
      </c>
      <c r="BX1134">
        <f t="shared" si="261"/>
        <v>6694</v>
      </c>
      <c r="BY1134" t="str">
        <f t="shared" si="262"/>
        <v>직행2</v>
      </c>
      <c r="BZ1134">
        <f t="shared" si="263"/>
        <v>5</v>
      </c>
    </row>
    <row r="1135" spans="1:78" x14ac:dyDescent="0.3">
      <c r="A1135" s="32">
        <f t="shared" si="264"/>
        <v>45811</v>
      </c>
      <c r="B1135" s="1">
        <v>45811.558634259258</v>
      </c>
      <c r="C1135" t="s">
        <v>60</v>
      </c>
      <c r="D1135" t="s">
        <v>60</v>
      </c>
      <c r="E1135" t="s">
        <v>60</v>
      </c>
      <c r="F1135" t="s">
        <v>61</v>
      </c>
      <c r="G1135" t="s">
        <v>84</v>
      </c>
      <c r="H1135" t="s">
        <v>85</v>
      </c>
      <c r="I1135" t="s">
        <v>89</v>
      </c>
      <c r="J1135" t="s">
        <v>65</v>
      </c>
      <c r="K1135" t="s">
        <v>66</v>
      </c>
      <c r="L1135">
        <v>14</v>
      </c>
      <c r="M1135">
        <v>12</v>
      </c>
      <c r="N1135">
        <v>168</v>
      </c>
      <c r="O1135">
        <v>6694</v>
      </c>
      <c r="P1135" t="s">
        <v>258</v>
      </c>
      <c r="Q1135" s="1">
        <v>45786.607561574077</v>
      </c>
      <c r="R1135">
        <v>25.795999999999999</v>
      </c>
      <c r="S1135">
        <v>7.1619999999999999</v>
      </c>
      <c r="T1135">
        <v>3.6019999999999999</v>
      </c>
      <c r="U1135">
        <v>2201</v>
      </c>
      <c r="V1135">
        <v>27</v>
      </c>
      <c r="W1135">
        <v>236</v>
      </c>
      <c r="X1135">
        <v>441</v>
      </c>
      <c r="Y1135">
        <v>1</v>
      </c>
      <c r="Z1135">
        <v>3</v>
      </c>
      <c r="AA1135">
        <v>0</v>
      </c>
      <c r="AB1135">
        <v>0</v>
      </c>
      <c r="AC1135">
        <v>86</v>
      </c>
      <c r="AD1135">
        <v>42.19</v>
      </c>
      <c r="AE1135">
        <v>47.918295000000001</v>
      </c>
      <c r="AF1135">
        <v>94.8</v>
      </c>
      <c r="AG1135">
        <v>1.3</v>
      </c>
      <c r="AH1135">
        <v>1.5</v>
      </c>
      <c r="AI1135">
        <v>1.9</v>
      </c>
      <c r="AJ1135">
        <v>0.5</v>
      </c>
      <c r="AK1135">
        <v>0</v>
      </c>
      <c r="AL1135">
        <v>0</v>
      </c>
      <c r="AM1135">
        <v>3.16</v>
      </c>
      <c r="AN1135">
        <v>38.427999999999997</v>
      </c>
      <c r="AO1135">
        <v>1.2270000000000001</v>
      </c>
      <c r="AP1135">
        <v>10.722</v>
      </c>
      <c r="AQ1135">
        <v>0.155</v>
      </c>
      <c r="AR1135">
        <v>3.8769999999999998</v>
      </c>
      <c r="AS1135">
        <v>11.63</v>
      </c>
      <c r="AT1135">
        <v>34.76</v>
      </c>
      <c r="AU1135">
        <v>0.47699999999999998</v>
      </c>
      <c r="AV1135">
        <v>0.55000000000000004</v>
      </c>
      <c r="AW1135">
        <v>0.69699999999999995</v>
      </c>
      <c r="AX1135">
        <v>0.183</v>
      </c>
      <c r="AY1135">
        <v>0</v>
      </c>
      <c r="AZ1135">
        <v>0</v>
      </c>
      <c r="BA1135">
        <v>246</v>
      </c>
      <c r="BB1135">
        <v>0</v>
      </c>
      <c r="BC1135" t="s">
        <v>67</v>
      </c>
      <c r="BD1135">
        <v>0</v>
      </c>
      <c r="BE1135" t="s">
        <v>68</v>
      </c>
      <c r="BF1135" t="s">
        <v>69</v>
      </c>
      <c r="BG1135">
        <v>1.1399999999999999</v>
      </c>
      <c r="BH1135">
        <v>0</v>
      </c>
      <c r="BI1135" s="1">
        <v>45824.394918171296</v>
      </c>
      <c r="BJ1135">
        <v>3.7</v>
      </c>
      <c r="BK1135">
        <v>0.97350000000000003</v>
      </c>
      <c r="BL1135" s="36">
        <f>HLOOKUP($A1135,차량별코스!$E$1:$AZ$20,_xlfn.XLOOKUP(탕데이터!$I1135,차량별코스!$D$2:$D$20,차량별코스!$A$2:$A$20),0)</f>
        <v>5</v>
      </c>
      <c r="BM1135">
        <f t="shared" si="251"/>
        <v>4090.8779999999992</v>
      </c>
      <c r="BN1135">
        <f t="shared" si="252"/>
        <v>528.92899999999997</v>
      </c>
      <c r="BO1135">
        <f>IF(COUNTIFS($BL$2:$BL1135,$BL1135,$O$2:$O1135,$O1135,$G$2:$G1135,$G1135)=1,_xlfn.MAXIFS($BO$2:$BO1134,$O$2:$O1134,$O1135,$G$2:$G1134,$G1135)+1,_xlfn.MAXIFS($BO$2:$BO1134,$O$2:$O1134,$O1135,$G$2:$G1134,$G1135))</f>
        <v>3</v>
      </c>
      <c r="BP1135">
        <f t="shared" si="253"/>
        <v>1823.5479999999998</v>
      </c>
      <c r="BQ1135">
        <f t="shared" si="254"/>
        <v>28.613000000000003</v>
      </c>
      <c r="BR1135">
        <f t="shared" si="255"/>
        <v>33.015000000000001</v>
      </c>
      <c r="BS1135">
        <f t="shared" si="256"/>
        <v>41.818999999999996</v>
      </c>
      <c r="BT1135">
        <f t="shared" si="257"/>
        <v>11.005000000000001</v>
      </c>
      <c r="BU1135">
        <f t="shared" si="258"/>
        <v>0</v>
      </c>
      <c r="BV1135">
        <f t="shared" si="259"/>
        <v>0</v>
      </c>
      <c r="BW1135">
        <f t="shared" si="260"/>
        <v>1938</v>
      </c>
      <c r="BX1135">
        <f t="shared" si="261"/>
        <v>6694</v>
      </c>
      <c r="BY1135" t="str">
        <f t="shared" si="262"/>
        <v>직행2</v>
      </c>
      <c r="BZ1135">
        <f t="shared" si="263"/>
        <v>5</v>
      </c>
    </row>
    <row r="1136" spans="1:78" x14ac:dyDescent="0.3">
      <c r="A1136" s="32">
        <f t="shared" si="264"/>
        <v>45811</v>
      </c>
      <c r="B1136" s="1">
        <v>45811.593217592592</v>
      </c>
      <c r="C1136" t="s">
        <v>60</v>
      </c>
      <c r="D1136" t="s">
        <v>60</v>
      </c>
      <c r="E1136" t="s">
        <v>60</v>
      </c>
      <c r="F1136" t="s">
        <v>61</v>
      </c>
      <c r="G1136" t="s">
        <v>84</v>
      </c>
      <c r="H1136" t="s">
        <v>85</v>
      </c>
      <c r="I1136" t="s">
        <v>89</v>
      </c>
      <c r="J1136" t="s">
        <v>65</v>
      </c>
      <c r="K1136" t="s">
        <v>66</v>
      </c>
      <c r="L1136">
        <v>14</v>
      </c>
      <c r="M1136">
        <v>12</v>
      </c>
      <c r="N1136">
        <v>168</v>
      </c>
      <c r="O1136">
        <v>6694</v>
      </c>
      <c r="P1136" t="s">
        <v>258</v>
      </c>
      <c r="Q1136" s="1">
        <v>45786.607561574077</v>
      </c>
      <c r="R1136">
        <v>40.615000000000002</v>
      </c>
      <c r="S1136">
        <v>11.875999999999999</v>
      </c>
      <c r="T1136">
        <v>3.42</v>
      </c>
      <c r="U1136">
        <v>4294</v>
      </c>
      <c r="V1136">
        <v>50</v>
      </c>
      <c r="W1136">
        <v>764</v>
      </c>
      <c r="X1136">
        <v>807</v>
      </c>
      <c r="Y1136">
        <v>2</v>
      </c>
      <c r="Z1136">
        <v>7</v>
      </c>
      <c r="AA1136">
        <v>0</v>
      </c>
      <c r="AB1136">
        <v>0</v>
      </c>
      <c r="AC1136">
        <v>83</v>
      </c>
      <c r="AD1136">
        <v>34.049999999999997</v>
      </c>
      <c r="AE1136">
        <v>42.015501999999998</v>
      </c>
      <c r="AF1136">
        <v>94.7</v>
      </c>
      <c r="AG1136">
        <v>1.5</v>
      </c>
      <c r="AH1136">
        <v>2.4</v>
      </c>
      <c r="AI1136">
        <v>1.3</v>
      </c>
      <c r="AJ1136">
        <v>0.1</v>
      </c>
      <c r="AK1136">
        <v>0</v>
      </c>
      <c r="AL1136">
        <v>0</v>
      </c>
      <c r="AM1136">
        <v>3</v>
      </c>
      <c r="AN1136">
        <v>34.953000000000003</v>
      </c>
      <c r="AO1136">
        <v>1.1639999999999999</v>
      </c>
      <c r="AP1136">
        <v>17.792000000000002</v>
      </c>
      <c r="AQ1136">
        <v>0.19700000000000001</v>
      </c>
      <c r="AR1136">
        <v>4.9240000000000004</v>
      </c>
      <c r="AS1136">
        <v>17.234999999999999</v>
      </c>
      <c r="AT1136">
        <v>66.290000000000006</v>
      </c>
      <c r="AU1136">
        <v>1.05</v>
      </c>
      <c r="AV1136">
        <v>1.68</v>
      </c>
      <c r="AW1136">
        <v>0.91</v>
      </c>
      <c r="AX1136">
        <v>7.0000000000000007E-2</v>
      </c>
      <c r="AY1136">
        <v>0</v>
      </c>
      <c r="AZ1136">
        <v>0</v>
      </c>
      <c r="BA1136">
        <v>389</v>
      </c>
      <c r="BB1136">
        <v>0</v>
      </c>
      <c r="BC1136" t="s">
        <v>67</v>
      </c>
      <c r="BD1136">
        <v>0</v>
      </c>
      <c r="BE1136" t="s">
        <v>68</v>
      </c>
      <c r="BF1136" t="s">
        <v>69</v>
      </c>
      <c r="BG1136">
        <v>1.1399999999999999</v>
      </c>
      <c r="BH1136">
        <v>0</v>
      </c>
      <c r="BI1136" s="1">
        <v>45824.394918171296</v>
      </c>
      <c r="BJ1136">
        <v>3.7</v>
      </c>
      <c r="BK1136">
        <v>0.92430000000000001</v>
      </c>
      <c r="BL1136" s="36">
        <f>HLOOKUP($A1136,차량별코스!$E$1:$AZ$20,_xlfn.XLOOKUP(탕데이터!$I1136,차량별코스!$D$2:$D$20,차량별코스!$A$2:$A$20),0)</f>
        <v>5</v>
      </c>
      <c r="BM1136">
        <f t="shared" si="251"/>
        <v>4090.8779999999992</v>
      </c>
      <c r="BN1136">
        <f t="shared" si="252"/>
        <v>528.92899999999997</v>
      </c>
      <c r="BO1136">
        <f>IF(COUNTIFS($BL$2:$BL1136,$BL1136,$O$2:$O1136,$O1136,$G$2:$G1136,$G1136)=1,_xlfn.MAXIFS($BO$2:$BO1135,$O$2:$O1135,$O1136,$G$2:$G1135,$G1136)+1,_xlfn.MAXIFS($BO$2:$BO1135,$O$2:$O1135,$O1136,$G$2:$G1135,$G1136))</f>
        <v>3</v>
      </c>
      <c r="BP1136">
        <f t="shared" si="253"/>
        <v>3252.4180000000001</v>
      </c>
      <c r="BQ1136">
        <f t="shared" si="254"/>
        <v>64.41</v>
      </c>
      <c r="BR1136">
        <f t="shared" si="255"/>
        <v>103.056</v>
      </c>
      <c r="BS1136">
        <f t="shared" si="256"/>
        <v>55.822000000000003</v>
      </c>
      <c r="BT1136">
        <f t="shared" si="257"/>
        <v>4.2940000000000005</v>
      </c>
      <c r="BU1136">
        <f t="shared" si="258"/>
        <v>0</v>
      </c>
      <c r="BV1136">
        <f t="shared" si="259"/>
        <v>0</v>
      </c>
      <c r="BW1136">
        <f t="shared" si="260"/>
        <v>3480</v>
      </c>
      <c r="BX1136">
        <f t="shared" si="261"/>
        <v>6694</v>
      </c>
      <c r="BY1136" t="str">
        <f t="shared" si="262"/>
        <v>직행2</v>
      </c>
      <c r="BZ1136">
        <f t="shared" si="263"/>
        <v>5</v>
      </c>
    </row>
    <row r="1137" spans="1:78" x14ac:dyDescent="0.3">
      <c r="A1137" s="32">
        <f t="shared" si="264"/>
        <v>45811</v>
      </c>
      <c r="B1137" s="1">
        <v>45811.733877314815</v>
      </c>
      <c r="C1137" t="s">
        <v>60</v>
      </c>
      <c r="D1137" t="s">
        <v>60</v>
      </c>
      <c r="E1137" t="s">
        <v>60</v>
      </c>
      <c r="F1137" t="s">
        <v>61</v>
      </c>
      <c r="G1137" t="s">
        <v>84</v>
      </c>
      <c r="H1137" t="s">
        <v>85</v>
      </c>
      <c r="I1137" t="s">
        <v>89</v>
      </c>
      <c r="J1137" t="s">
        <v>65</v>
      </c>
      <c r="K1137" t="s">
        <v>66</v>
      </c>
      <c r="L1137">
        <v>14</v>
      </c>
      <c r="M1137">
        <v>12</v>
      </c>
      <c r="N1137">
        <v>168</v>
      </c>
      <c r="O1137">
        <v>6694</v>
      </c>
      <c r="P1137" t="s">
        <v>258</v>
      </c>
      <c r="Q1137" s="1">
        <v>45786.607561574077</v>
      </c>
      <c r="R1137">
        <v>60.534999999999997</v>
      </c>
      <c r="S1137">
        <v>20.192</v>
      </c>
      <c r="T1137">
        <v>2.9980000000000002</v>
      </c>
      <c r="U1137">
        <v>6711</v>
      </c>
      <c r="V1137">
        <v>198</v>
      </c>
      <c r="W1137">
        <v>2090</v>
      </c>
      <c r="X1137">
        <v>1092</v>
      </c>
      <c r="Y1137">
        <v>0</v>
      </c>
      <c r="Z1137">
        <v>13</v>
      </c>
      <c r="AA1137">
        <v>1</v>
      </c>
      <c r="AB1137">
        <v>403</v>
      </c>
      <c r="AC1137">
        <v>102</v>
      </c>
      <c r="AD1137">
        <v>32.47</v>
      </c>
      <c r="AE1137">
        <v>49.271087000000001</v>
      </c>
      <c r="AF1137">
        <v>78.8</v>
      </c>
      <c r="AG1137">
        <v>6.4</v>
      </c>
      <c r="AH1137">
        <v>4.8</v>
      </c>
      <c r="AI1137">
        <v>4.5999999999999996</v>
      </c>
      <c r="AJ1137">
        <v>5.3</v>
      </c>
      <c r="AK1137">
        <v>0</v>
      </c>
      <c r="AL1137">
        <v>0</v>
      </c>
      <c r="AM1137">
        <v>2.63</v>
      </c>
      <c r="AN1137">
        <v>49.14</v>
      </c>
      <c r="AO1137">
        <v>2.95</v>
      </c>
      <c r="AP1137">
        <v>31.143000000000001</v>
      </c>
      <c r="AQ1137">
        <v>0.16500000000000001</v>
      </c>
      <c r="AR1137">
        <v>0</v>
      </c>
      <c r="AS1137">
        <v>21.475000000000001</v>
      </c>
      <c r="AT1137">
        <v>87.992999999999995</v>
      </c>
      <c r="AU1137">
        <v>7.1470000000000002</v>
      </c>
      <c r="AV1137">
        <v>5.36</v>
      </c>
      <c r="AW1137">
        <v>5.1369999999999996</v>
      </c>
      <c r="AX1137">
        <v>5.9180000000000001</v>
      </c>
      <c r="AY1137">
        <v>0</v>
      </c>
      <c r="AZ1137">
        <v>0</v>
      </c>
      <c r="BA1137">
        <v>590</v>
      </c>
      <c r="BB1137">
        <v>0</v>
      </c>
      <c r="BC1137" t="s">
        <v>67</v>
      </c>
      <c r="BD1137">
        <v>0</v>
      </c>
      <c r="BE1137" t="s">
        <v>68</v>
      </c>
      <c r="BF1137" t="s">
        <v>69</v>
      </c>
      <c r="BG1137">
        <v>1.1399999999999999</v>
      </c>
      <c r="BH1137">
        <v>0</v>
      </c>
      <c r="BI1137" s="1">
        <v>45824.394918171296</v>
      </c>
      <c r="BJ1137">
        <v>3.7</v>
      </c>
      <c r="BK1137">
        <v>0.81030000000000002</v>
      </c>
      <c r="BL1137" s="36">
        <f>HLOOKUP($A1137,차량별코스!$E$1:$AZ$20,_xlfn.XLOOKUP(탕데이터!$I1137,차량별코스!$D$2:$D$20,차량별코스!$A$2:$A$20),0)</f>
        <v>5</v>
      </c>
      <c r="BM1137">
        <f t="shared" si="251"/>
        <v>4090.8779999999992</v>
      </c>
      <c r="BN1137">
        <f t="shared" si="252"/>
        <v>528.92899999999997</v>
      </c>
      <c r="BO1137">
        <f>IF(COUNTIFS($BL$2:$BL1137,$BL1137,$O$2:$O1137,$O1137,$G$2:$G1137,$G1137)=1,_xlfn.MAXIFS($BO$2:$BO1136,$O$2:$O1136,$O1137,$G$2:$G1136,$G1137)+1,_xlfn.MAXIFS($BO$2:$BO1136,$O$2:$O1136,$O1137,$G$2:$G1136,$G1137))</f>
        <v>3</v>
      </c>
      <c r="BP1137">
        <f t="shared" si="253"/>
        <v>3000.2679999999991</v>
      </c>
      <c r="BQ1137">
        <f t="shared" si="254"/>
        <v>429.50400000000002</v>
      </c>
      <c r="BR1137">
        <f t="shared" si="255"/>
        <v>322.12799999999999</v>
      </c>
      <c r="BS1137">
        <f t="shared" si="256"/>
        <v>308.70600000000002</v>
      </c>
      <c r="BT1137">
        <f t="shared" si="257"/>
        <v>355.68299999999999</v>
      </c>
      <c r="BU1137">
        <f t="shared" si="258"/>
        <v>0</v>
      </c>
      <c r="BV1137">
        <f t="shared" si="259"/>
        <v>0</v>
      </c>
      <c r="BW1137">
        <f t="shared" si="260"/>
        <v>4416.2889999999989</v>
      </c>
      <c r="BX1137">
        <f t="shared" si="261"/>
        <v>6694</v>
      </c>
      <c r="BY1137" t="str">
        <f t="shared" si="262"/>
        <v>직행2</v>
      </c>
      <c r="BZ1137">
        <f t="shared" si="263"/>
        <v>5</v>
      </c>
    </row>
    <row r="1138" spans="1:78" x14ac:dyDescent="0.3">
      <c r="A1138" s="32">
        <f t="shared" si="264"/>
        <v>45812</v>
      </c>
      <c r="B1138" s="1">
        <v>45812.263506944444</v>
      </c>
      <c r="C1138" t="s">
        <v>60</v>
      </c>
      <c r="D1138" t="s">
        <v>60</v>
      </c>
      <c r="E1138" t="s">
        <v>60</v>
      </c>
      <c r="F1138" t="s">
        <v>61</v>
      </c>
      <c r="G1138" t="s">
        <v>84</v>
      </c>
      <c r="H1138" t="s">
        <v>85</v>
      </c>
      <c r="I1138" t="s">
        <v>89</v>
      </c>
      <c r="J1138" t="s">
        <v>65</v>
      </c>
      <c r="K1138" t="s">
        <v>66</v>
      </c>
      <c r="L1138">
        <v>14</v>
      </c>
      <c r="M1138">
        <v>12</v>
      </c>
      <c r="N1138">
        <v>168</v>
      </c>
      <c r="O1138">
        <v>6694</v>
      </c>
      <c r="P1138" t="s">
        <v>258</v>
      </c>
      <c r="Q1138" s="1">
        <v>45786.607561574077</v>
      </c>
      <c r="R1138">
        <v>67.659000000000006</v>
      </c>
      <c r="S1138">
        <v>23.74</v>
      </c>
      <c r="T1138">
        <v>2.85</v>
      </c>
      <c r="U1138">
        <v>8363</v>
      </c>
      <c r="V1138">
        <v>637</v>
      </c>
      <c r="W1138">
        <v>2216</v>
      </c>
      <c r="X1138">
        <v>1416</v>
      </c>
      <c r="Y1138">
        <v>1</v>
      </c>
      <c r="Z1138">
        <v>43</v>
      </c>
      <c r="AA1138">
        <v>0</v>
      </c>
      <c r="AB1138">
        <v>0</v>
      </c>
      <c r="AC1138">
        <v>97</v>
      </c>
      <c r="AD1138">
        <v>29.13</v>
      </c>
      <c r="AE1138">
        <v>44.205503999999998</v>
      </c>
      <c r="AF1138">
        <v>80.599999999999994</v>
      </c>
      <c r="AG1138">
        <v>6.1</v>
      </c>
      <c r="AH1138">
        <v>6.9</v>
      </c>
      <c r="AI1138">
        <v>4.5</v>
      </c>
      <c r="AJ1138">
        <v>1.9</v>
      </c>
      <c r="AK1138">
        <v>0</v>
      </c>
      <c r="AL1138">
        <v>0</v>
      </c>
      <c r="AM1138">
        <v>2.5</v>
      </c>
      <c r="AN1138">
        <v>46.122</v>
      </c>
      <c r="AO1138">
        <v>7.617</v>
      </c>
      <c r="AP1138">
        <v>26.498000000000001</v>
      </c>
      <c r="AQ1138">
        <v>0.20699999999999999</v>
      </c>
      <c r="AR1138">
        <v>1.478</v>
      </c>
      <c r="AS1138">
        <v>63.554000000000002</v>
      </c>
      <c r="AT1138">
        <v>111.497</v>
      </c>
      <c r="AU1138">
        <v>8.4380000000000006</v>
      </c>
      <c r="AV1138">
        <v>9.5449999999999999</v>
      </c>
      <c r="AW1138">
        <v>6.2249999999999996</v>
      </c>
      <c r="AX1138">
        <v>2.6280000000000001</v>
      </c>
      <c r="AY1138">
        <v>0</v>
      </c>
      <c r="AZ1138">
        <v>0</v>
      </c>
      <c r="BA1138">
        <v>660</v>
      </c>
      <c r="BB1138">
        <v>0</v>
      </c>
      <c r="BC1138" t="s">
        <v>67</v>
      </c>
      <c r="BD1138">
        <v>0</v>
      </c>
      <c r="BE1138" t="s">
        <v>68</v>
      </c>
      <c r="BF1138" t="s">
        <v>69</v>
      </c>
      <c r="BG1138">
        <v>1.1399999999999999</v>
      </c>
      <c r="BH1138">
        <v>0</v>
      </c>
      <c r="BI1138" s="1">
        <v>45824.394918171296</v>
      </c>
      <c r="BJ1138">
        <v>3.7</v>
      </c>
      <c r="BK1138">
        <v>0.77029999999999998</v>
      </c>
      <c r="BL1138" s="36">
        <f>HLOOKUP($A1138,차량별코스!$E$1:$AZ$20,_xlfn.XLOOKUP(탕데이터!$I1138,차량별코스!$D$2:$D$20,차량별코스!$A$2:$A$20),0)</f>
        <v>6</v>
      </c>
      <c r="BM1138">
        <f t="shared" si="251"/>
        <v>4090.8779999999992</v>
      </c>
      <c r="BN1138">
        <f t="shared" si="252"/>
        <v>705.64300000000014</v>
      </c>
      <c r="BO1138">
        <f>IF(COUNTIFS($BL$2:$BL1138,$BL1138,$O$2:$O1138,$O1138,$G$2:$G1138,$G1138)=1,_xlfn.MAXIFS($BO$2:$BO1137,$O$2:$O1137,$O1138,$G$2:$G1137,$G1138)+1,_xlfn.MAXIFS($BO$2:$BO1137,$O$2:$O1137,$O1138,$G$2:$G1137,$G1138))</f>
        <v>4</v>
      </c>
      <c r="BP1138">
        <f t="shared" si="253"/>
        <v>3887.5779999999995</v>
      </c>
      <c r="BQ1138">
        <f t="shared" si="254"/>
        <v>510.14299999999997</v>
      </c>
      <c r="BR1138">
        <f t="shared" si="255"/>
        <v>577.04700000000003</v>
      </c>
      <c r="BS1138">
        <f t="shared" si="256"/>
        <v>376.33499999999998</v>
      </c>
      <c r="BT1138">
        <f t="shared" si="257"/>
        <v>158.89699999999999</v>
      </c>
      <c r="BU1138">
        <f t="shared" si="258"/>
        <v>0</v>
      </c>
      <c r="BV1138">
        <f t="shared" si="259"/>
        <v>0</v>
      </c>
      <c r="BW1138">
        <f t="shared" si="260"/>
        <v>5510</v>
      </c>
      <c r="BX1138">
        <f t="shared" si="261"/>
        <v>6694</v>
      </c>
      <c r="BY1138" t="str">
        <f t="shared" si="262"/>
        <v>직행2</v>
      </c>
      <c r="BZ1138">
        <f t="shared" si="263"/>
        <v>6</v>
      </c>
    </row>
    <row r="1139" spans="1:78" x14ac:dyDescent="0.3">
      <c r="A1139" s="32">
        <f t="shared" si="264"/>
        <v>45812</v>
      </c>
      <c r="B1139" s="1">
        <v>45812.477453703701</v>
      </c>
      <c r="C1139" t="s">
        <v>60</v>
      </c>
      <c r="D1139" t="s">
        <v>60</v>
      </c>
      <c r="E1139" t="s">
        <v>60</v>
      </c>
      <c r="F1139" t="s">
        <v>61</v>
      </c>
      <c r="G1139" t="s">
        <v>84</v>
      </c>
      <c r="H1139" t="s">
        <v>85</v>
      </c>
      <c r="I1139" t="s">
        <v>89</v>
      </c>
      <c r="J1139" t="s">
        <v>65</v>
      </c>
      <c r="K1139" t="s">
        <v>66</v>
      </c>
      <c r="L1139">
        <v>14</v>
      </c>
      <c r="M1139">
        <v>12</v>
      </c>
      <c r="N1139">
        <v>168</v>
      </c>
      <c r="O1139">
        <v>6694</v>
      </c>
      <c r="P1139" t="s">
        <v>258</v>
      </c>
      <c r="Q1139" s="1">
        <v>45786.607561574077</v>
      </c>
      <c r="R1139">
        <v>16.302</v>
      </c>
      <c r="S1139">
        <v>5.3959999999999999</v>
      </c>
      <c r="T1139">
        <v>3.0209999999999999</v>
      </c>
      <c r="U1139">
        <v>2013</v>
      </c>
      <c r="V1139">
        <v>151</v>
      </c>
      <c r="W1139">
        <v>472</v>
      </c>
      <c r="X1139">
        <v>242</v>
      </c>
      <c r="Y1139">
        <v>0</v>
      </c>
      <c r="Z1139">
        <v>2</v>
      </c>
      <c r="AA1139">
        <v>0</v>
      </c>
      <c r="AB1139">
        <v>0</v>
      </c>
      <c r="AC1139">
        <v>82</v>
      </c>
      <c r="AD1139">
        <v>29.15</v>
      </c>
      <c r="AE1139">
        <v>42.221018999999998</v>
      </c>
      <c r="AF1139">
        <v>97.2</v>
      </c>
      <c r="AG1139">
        <v>0.9</v>
      </c>
      <c r="AH1139">
        <v>1.1000000000000001</v>
      </c>
      <c r="AI1139">
        <v>0.8</v>
      </c>
      <c r="AJ1139">
        <v>0.1</v>
      </c>
      <c r="AK1139">
        <v>0</v>
      </c>
      <c r="AL1139">
        <v>0</v>
      </c>
      <c r="AM1139">
        <v>2.65</v>
      </c>
      <c r="AN1139">
        <v>40.790999999999997</v>
      </c>
      <c r="AO1139">
        <v>7.5010000000000003</v>
      </c>
      <c r="AP1139">
        <v>23.448</v>
      </c>
      <c r="AQ1139">
        <v>0.123</v>
      </c>
      <c r="AR1139">
        <v>0</v>
      </c>
      <c r="AS1139">
        <v>12.268000000000001</v>
      </c>
      <c r="AT1139">
        <v>32.4</v>
      </c>
      <c r="AU1139">
        <v>0.3</v>
      </c>
      <c r="AV1139">
        <v>0.36699999999999999</v>
      </c>
      <c r="AW1139">
        <v>0.26700000000000002</v>
      </c>
      <c r="AX1139">
        <v>3.3000000000000002E-2</v>
      </c>
      <c r="AY1139">
        <v>0</v>
      </c>
      <c r="AZ1139">
        <v>0</v>
      </c>
      <c r="BA1139">
        <v>148</v>
      </c>
      <c r="BB1139">
        <v>0</v>
      </c>
      <c r="BC1139" t="s">
        <v>67</v>
      </c>
      <c r="BD1139">
        <v>0</v>
      </c>
      <c r="BE1139" t="s">
        <v>68</v>
      </c>
      <c r="BF1139" t="s">
        <v>69</v>
      </c>
      <c r="BG1139">
        <v>1.1399999999999999</v>
      </c>
      <c r="BH1139">
        <v>0</v>
      </c>
      <c r="BI1139" s="1">
        <v>45824.394918171296</v>
      </c>
      <c r="BJ1139">
        <v>3.7</v>
      </c>
      <c r="BK1139">
        <v>0.8165</v>
      </c>
      <c r="BL1139" s="36">
        <f>HLOOKUP($A1139,차량별코스!$E$1:$AZ$20,_xlfn.XLOOKUP(탕데이터!$I1139,차량별코스!$D$2:$D$20,차량별코스!$A$2:$A$20),0)</f>
        <v>6</v>
      </c>
      <c r="BM1139">
        <f t="shared" si="251"/>
        <v>4090.8779999999992</v>
      </c>
      <c r="BN1139">
        <f t="shared" si="252"/>
        <v>705.64300000000014</v>
      </c>
      <c r="BO1139">
        <f>IF(COUNTIFS($BL$2:$BL1139,$BL1139,$O$2:$O1139,$O1139,$G$2:$G1139,$G1139)=1,_xlfn.MAXIFS($BO$2:$BO1138,$O$2:$O1138,$O1139,$G$2:$G1138,$G1139)+1,_xlfn.MAXIFS($BO$2:$BO1138,$O$2:$O1138,$O1139,$G$2:$G1138,$G1139))</f>
        <v>4</v>
      </c>
      <c r="BP1139">
        <f t="shared" si="253"/>
        <v>1333.636</v>
      </c>
      <c r="BQ1139">
        <f t="shared" si="254"/>
        <v>18.117000000000001</v>
      </c>
      <c r="BR1139">
        <f t="shared" si="255"/>
        <v>22.143000000000001</v>
      </c>
      <c r="BS1139">
        <f t="shared" si="256"/>
        <v>16.103999999999999</v>
      </c>
      <c r="BT1139">
        <f t="shared" si="257"/>
        <v>2.0129999999999999</v>
      </c>
      <c r="BU1139">
        <f t="shared" si="258"/>
        <v>0</v>
      </c>
      <c r="BV1139">
        <f t="shared" si="259"/>
        <v>0</v>
      </c>
      <c r="BW1139">
        <f t="shared" si="260"/>
        <v>1392.0129999999999</v>
      </c>
      <c r="BX1139">
        <f t="shared" si="261"/>
        <v>6694</v>
      </c>
      <c r="BY1139" t="str">
        <f t="shared" si="262"/>
        <v>직행2</v>
      </c>
      <c r="BZ1139">
        <f t="shared" si="263"/>
        <v>6</v>
      </c>
    </row>
    <row r="1140" spans="1:78" x14ac:dyDescent="0.3">
      <c r="A1140" s="32">
        <f t="shared" si="264"/>
        <v>45812</v>
      </c>
      <c r="B1140" s="1">
        <v>45812.503194444442</v>
      </c>
      <c r="C1140" t="s">
        <v>60</v>
      </c>
      <c r="D1140" t="s">
        <v>60</v>
      </c>
      <c r="E1140" t="s">
        <v>60</v>
      </c>
      <c r="F1140" t="s">
        <v>61</v>
      </c>
      <c r="G1140" t="s">
        <v>84</v>
      </c>
      <c r="H1140" t="s">
        <v>85</v>
      </c>
      <c r="I1140" t="s">
        <v>89</v>
      </c>
      <c r="J1140" t="s">
        <v>65</v>
      </c>
      <c r="K1140" t="s">
        <v>66</v>
      </c>
      <c r="L1140">
        <v>14</v>
      </c>
      <c r="M1140">
        <v>12</v>
      </c>
      <c r="N1140">
        <v>168</v>
      </c>
      <c r="O1140">
        <v>6694</v>
      </c>
      <c r="P1140" t="s">
        <v>258</v>
      </c>
      <c r="Q1140" s="1">
        <v>45786.607561574077</v>
      </c>
      <c r="R1140">
        <v>82.203000000000003</v>
      </c>
      <c r="S1140">
        <v>25.94</v>
      </c>
      <c r="T1140">
        <v>3.169</v>
      </c>
      <c r="U1140">
        <v>6945</v>
      </c>
      <c r="V1140">
        <v>41</v>
      </c>
      <c r="W1140">
        <v>1381</v>
      </c>
      <c r="X1140">
        <v>1664</v>
      </c>
      <c r="Y1140">
        <v>1</v>
      </c>
      <c r="Z1140">
        <v>12</v>
      </c>
      <c r="AA1140">
        <v>0</v>
      </c>
      <c r="AB1140">
        <v>0</v>
      </c>
      <c r="AC1140">
        <v>102</v>
      </c>
      <c r="AD1140">
        <v>42.61</v>
      </c>
      <c r="AE1140">
        <v>53.581519999999998</v>
      </c>
      <c r="AF1140">
        <v>76.7</v>
      </c>
      <c r="AG1140">
        <v>4.4000000000000004</v>
      </c>
      <c r="AH1140">
        <v>5.2</v>
      </c>
      <c r="AI1140">
        <v>8</v>
      </c>
      <c r="AJ1140">
        <v>5.6</v>
      </c>
      <c r="AK1140">
        <v>0.1</v>
      </c>
      <c r="AL1140">
        <v>0</v>
      </c>
      <c r="AM1140">
        <v>2.78</v>
      </c>
      <c r="AN1140">
        <v>50.844000000000001</v>
      </c>
      <c r="AO1140">
        <v>0.59</v>
      </c>
      <c r="AP1140">
        <v>19.885000000000002</v>
      </c>
      <c r="AQ1140">
        <v>0.19500000000000001</v>
      </c>
      <c r="AR1140">
        <v>1.2170000000000001</v>
      </c>
      <c r="AS1140">
        <v>14.598000000000001</v>
      </c>
      <c r="AT1140">
        <v>88.204999999999998</v>
      </c>
      <c r="AU1140">
        <v>5.0599999999999996</v>
      </c>
      <c r="AV1140">
        <v>5.98</v>
      </c>
      <c r="AW1140">
        <v>9.1999999999999993</v>
      </c>
      <c r="AX1140">
        <v>6.44</v>
      </c>
      <c r="AY1140">
        <v>0.115</v>
      </c>
      <c r="AZ1140">
        <v>0</v>
      </c>
      <c r="BA1140">
        <v>803</v>
      </c>
      <c r="BB1140">
        <v>0</v>
      </c>
      <c r="BC1140" t="s">
        <v>67</v>
      </c>
      <c r="BD1140">
        <v>0</v>
      </c>
      <c r="BE1140" t="s">
        <v>68</v>
      </c>
      <c r="BF1140" t="s">
        <v>69</v>
      </c>
      <c r="BG1140">
        <v>1.1399999999999999</v>
      </c>
      <c r="BH1140">
        <v>0</v>
      </c>
      <c r="BI1140" s="1">
        <v>45824.394918171296</v>
      </c>
      <c r="BJ1140">
        <v>3.7</v>
      </c>
      <c r="BK1140">
        <v>0.85650000000000004</v>
      </c>
      <c r="BL1140" s="36">
        <f>HLOOKUP($A1140,차량별코스!$E$1:$AZ$20,_xlfn.XLOOKUP(탕데이터!$I1140,차량별코스!$D$2:$D$20,차량별코스!$A$2:$A$20),0)</f>
        <v>6</v>
      </c>
      <c r="BM1140">
        <f t="shared" si="251"/>
        <v>4090.8779999999992</v>
      </c>
      <c r="BN1140">
        <f t="shared" si="252"/>
        <v>705.64300000000014</v>
      </c>
      <c r="BO1140">
        <f>IF(COUNTIFS($BL$2:$BL1140,$BL1140,$O$2:$O1140,$O1140,$G$2:$G1140,$G1140)=1,_xlfn.MAXIFS($BO$2:$BO1139,$O$2:$O1139,$O1140,$G$2:$G1139,$G1140)+1,_xlfn.MAXIFS($BO$2:$BO1139,$O$2:$O1139,$O1140,$G$2:$G1139,$G1140))</f>
        <v>4</v>
      </c>
      <c r="BP1140">
        <f t="shared" si="253"/>
        <v>3904.8150000000005</v>
      </c>
      <c r="BQ1140">
        <f t="shared" si="254"/>
        <v>305.58000000000004</v>
      </c>
      <c r="BR1140">
        <f t="shared" si="255"/>
        <v>361.14000000000004</v>
      </c>
      <c r="BS1140">
        <f t="shared" si="256"/>
        <v>555.6</v>
      </c>
      <c r="BT1140">
        <f t="shared" si="257"/>
        <v>388.91999999999996</v>
      </c>
      <c r="BU1140">
        <f t="shared" si="258"/>
        <v>6.9450000000000003</v>
      </c>
      <c r="BV1140">
        <f t="shared" si="259"/>
        <v>0</v>
      </c>
      <c r="BW1140">
        <f t="shared" si="260"/>
        <v>5523.0000000000009</v>
      </c>
      <c r="BX1140">
        <f t="shared" si="261"/>
        <v>6694</v>
      </c>
      <c r="BY1140" t="str">
        <f t="shared" si="262"/>
        <v>직행2</v>
      </c>
      <c r="BZ1140">
        <f t="shared" si="263"/>
        <v>6</v>
      </c>
    </row>
    <row r="1141" spans="1:78" x14ac:dyDescent="0.3">
      <c r="A1141" s="32">
        <f t="shared" si="264"/>
        <v>45812</v>
      </c>
      <c r="B1141" s="1">
        <v>45812.696655092594</v>
      </c>
      <c r="C1141" t="s">
        <v>60</v>
      </c>
      <c r="D1141" t="s">
        <v>60</v>
      </c>
      <c r="E1141" t="s">
        <v>60</v>
      </c>
      <c r="F1141" t="s">
        <v>61</v>
      </c>
      <c r="G1141" t="s">
        <v>84</v>
      </c>
      <c r="H1141" t="s">
        <v>85</v>
      </c>
      <c r="I1141" t="s">
        <v>89</v>
      </c>
      <c r="J1141" t="s">
        <v>65</v>
      </c>
      <c r="K1141" t="s">
        <v>66</v>
      </c>
      <c r="L1141">
        <v>14</v>
      </c>
      <c r="M1141">
        <v>12</v>
      </c>
      <c r="N1141">
        <v>168</v>
      </c>
      <c r="O1141">
        <v>6694</v>
      </c>
      <c r="P1141" t="s">
        <v>258</v>
      </c>
      <c r="Q1141" s="1">
        <v>45786.607561574077</v>
      </c>
      <c r="R1141">
        <v>17.483000000000001</v>
      </c>
      <c r="S1141">
        <v>4.7329999999999997</v>
      </c>
      <c r="T1141">
        <v>3.694</v>
      </c>
      <c r="U1141">
        <v>1765</v>
      </c>
      <c r="V1141">
        <v>138</v>
      </c>
      <c r="W1141">
        <v>343</v>
      </c>
      <c r="X1141">
        <v>265</v>
      </c>
      <c r="Y1141">
        <v>0</v>
      </c>
      <c r="Z1141">
        <v>1</v>
      </c>
      <c r="AA1141">
        <v>0</v>
      </c>
      <c r="AB1141">
        <v>0</v>
      </c>
      <c r="AC1141">
        <v>85</v>
      </c>
      <c r="AD1141">
        <v>35.659999999999997</v>
      </c>
      <c r="AE1141">
        <v>49.017710999999998</v>
      </c>
      <c r="AF1141">
        <v>98.2</v>
      </c>
      <c r="AG1141">
        <v>0.3</v>
      </c>
      <c r="AH1141">
        <v>0.6</v>
      </c>
      <c r="AI1141">
        <v>0.8</v>
      </c>
      <c r="AJ1141">
        <v>0.2</v>
      </c>
      <c r="AK1141">
        <v>0</v>
      </c>
      <c r="AL1141">
        <v>0</v>
      </c>
      <c r="AM1141">
        <v>3.24</v>
      </c>
      <c r="AN1141">
        <v>38.362000000000002</v>
      </c>
      <c r="AO1141">
        <v>7.819</v>
      </c>
      <c r="AP1141">
        <v>19.433</v>
      </c>
      <c r="AQ1141">
        <v>0.114</v>
      </c>
      <c r="AR1141">
        <v>0</v>
      </c>
      <c r="AS1141">
        <v>5.72</v>
      </c>
      <c r="AT1141">
        <v>27.823</v>
      </c>
      <c r="AU1141">
        <v>8.5000000000000006E-2</v>
      </c>
      <c r="AV1141">
        <v>0.17</v>
      </c>
      <c r="AW1141">
        <v>0.22700000000000001</v>
      </c>
      <c r="AX1141">
        <v>5.7000000000000002E-2</v>
      </c>
      <c r="AY1141">
        <v>0</v>
      </c>
      <c r="AZ1141">
        <v>0</v>
      </c>
      <c r="BA1141">
        <v>170</v>
      </c>
      <c r="BB1141">
        <v>0</v>
      </c>
      <c r="BC1141" t="s">
        <v>67</v>
      </c>
      <c r="BD1141">
        <v>0</v>
      </c>
      <c r="BE1141" t="s">
        <v>68</v>
      </c>
      <c r="BF1141" t="s">
        <v>69</v>
      </c>
      <c r="BG1141">
        <v>1.1399999999999999</v>
      </c>
      <c r="BH1141">
        <v>0</v>
      </c>
      <c r="BI1141" s="1">
        <v>45824.394918171296</v>
      </c>
      <c r="BJ1141">
        <v>3.7</v>
      </c>
      <c r="BK1141">
        <v>0.99829999999999997</v>
      </c>
      <c r="BL1141" s="36">
        <f>HLOOKUP($A1141,차량별코스!$E$1:$AZ$20,_xlfn.XLOOKUP(탕데이터!$I1141,차량별코스!$D$2:$D$20,차량별코스!$A$2:$A$20),0)</f>
        <v>6</v>
      </c>
      <c r="BM1141">
        <f t="shared" si="251"/>
        <v>4090.8779999999992</v>
      </c>
      <c r="BN1141">
        <f t="shared" si="252"/>
        <v>705.64300000000014</v>
      </c>
      <c r="BO1141">
        <f>IF(COUNTIFS($BL$2:$BL1141,$BL1141,$O$2:$O1141,$O1141,$G$2:$G1141,$G1141)=1,_xlfn.MAXIFS($BO$2:$BO1140,$O$2:$O1140,$O1141,$G$2:$G1140,$G1141)+1,_xlfn.MAXIFS($BO$2:$BO1140,$O$2:$O1140,$O1141,$G$2:$G1140,$G1141))</f>
        <v>4</v>
      </c>
      <c r="BP1141">
        <f t="shared" si="253"/>
        <v>1252.23</v>
      </c>
      <c r="BQ1141">
        <f t="shared" si="254"/>
        <v>5.2949999999999999</v>
      </c>
      <c r="BR1141">
        <f t="shared" si="255"/>
        <v>10.59</v>
      </c>
      <c r="BS1141">
        <f t="shared" si="256"/>
        <v>14.120000000000001</v>
      </c>
      <c r="BT1141">
        <f t="shared" si="257"/>
        <v>3.5300000000000002</v>
      </c>
      <c r="BU1141">
        <f t="shared" si="258"/>
        <v>0</v>
      </c>
      <c r="BV1141">
        <f t="shared" si="259"/>
        <v>0</v>
      </c>
      <c r="BW1141">
        <f t="shared" si="260"/>
        <v>1285.7649999999999</v>
      </c>
      <c r="BX1141">
        <f t="shared" si="261"/>
        <v>6694</v>
      </c>
      <c r="BY1141" t="str">
        <f t="shared" si="262"/>
        <v>직행2</v>
      </c>
      <c r="BZ1141">
        <f t="shared" si="263"/>
        <v>6</v>
      </c>
    </row>
    <row r="1142" spans="1:78" x14ac:dyDescent="0.3">
      <c r="A1142" s="32">
        <f t="shared" si="264"/>
        <v>45812</v>
      </c>
      <c r="B1142" s="1">
        <v>45812.721261574072</v>
      </c>
      <c r="C1142" t="s">
        <v>60</v>
      </c>
      <c r="D1142" t="s">
        <v>60</v>
      </c>
      <c r="E1142" t="s">
        <v>60</v>
      </c>
      <c r="F1142" t="s">
        <v>61</v>
      </c>
      <c r="G1142" t="s">
        <v>84</v>
      </c>
      <c r="H1142" t="s">
        <v>85</v>
      </c>
      <c r="I1142" t="s">
        <v>89</v>
      </c>
      <c r="J1142" t="s">
        <v>65</v>
      </c>
      <c r="K1142" t="s">
        <v>66</v>
      </c>
      <c r="L1142">
        <v>14</v>
      </c>
      <c r="M1142">
        <v>12</v>
      </c>
      <c r="N1142">
        <v>168</v>
      </c>
      <c r="O1142">
        <v>6694</v>
      </c>
      <c r="P1142" t="s">
        <v>258</v>
      </c>
      <c r="Q1142" s="1">
        <v>45786.607561574077</v>
      </c>
      <c r="R1142">
        <v>41.540999999999997</v>
      </c>
      <c r="S1142">
        <v>11.316000000000001</v>
      </c>
      <c r="T1142">
        <v>3.6709999999999998</v>
      </c>
      <c r="U1142">
        <v>3571</v>
      </c>
      <c r="V1142">
        <v>78</v>
      </c>
      <c r="W1142">
        <v>398</v>
      </c>
      <c r="X1142">
        <v>689</v>
      </c>
      <c r="Y1142">
        <v>0</v>
      </c>
      <c r="Z1142">
        <v>2</v>
      </c>
      <c r="AA1142">
        <v>0</v>
      </c>
      <c r="AB1142">
        <v>0</v>
      </c>
      <c r="AC1142">
        <v>96</v>
      </c>
      <c r="AD1142">
        <v>41.88</v>
      </c>
      <c r="AE1142">
        <v>48.319051000000002</v>
      </c>
      <c r="AF1142">
        <v>92.1</v>
      </c>
      <c r="AG1142">
        <v>2.7</v>
      </c>
      <c r="AH1142">
        <v>1.6</v>
      </c>
      <c r="AI1142">
        <v>2.8</v>
      </c>
      <c r="AJ1142">
        <v>0.8</v>
      </c>
      <c r="AK1142">
        <v>0</v>
      </c>
      <c r="AL1142">
        <v>0</v>
      </c>
      <c r="AM1142">
        <v>3.22</v>
      </c>
      <c r="AN1142">
        <v>37.997999999999998</v>
      </c>
      <c r="AO1142">
        <v>2.1840000000000002</v>
      </c>
      <c r="AP1142">
        <v>11.145</v>
      </c>
      <c r="AQ1142">
        <v>0.14399999999999999</v>
      </c>
      <c r="AR1142">
        <v>0</v>
      </c>
      <c r="AS1142">
        <v>4.8150000000000004</v>
      </c>
      <c r="AT1142">
        <v>53.725000000000001</v>
      </c>
      <c r="AU1142">
        <v>1.575</v>
      </c>
      <c r="AV1142">
        <v>0.93300000000000005</v>
      </c>
      <c r="AW1142">
        <v>1.633</v>
      </c>
      <c r="AX1142">
        <v>0.46700000000000003</v>
      </c>
      <c r="AY1142">
        <v>0</v>
      </c>
      <c r="AZ1142">
        <v>0</v>
      </c>
      <c r="BA1142">
        <v>405</v>
      </c>
      <c r="BB1142">
        <v>0</v>
      </c>
      <c r="BC1142" t="s">
        <v>67</v>
      </c>
      <c r="BD1142">
        <v>0</v>
      </c>
      <c r="BE1142" t="s">
        <v>68</v>
      </c>
      <c r="BF1142" t="s">
        <v>69</v>
      </c>
      <c r="BG1142">
        <v>1.1399999999999999</v>
      </c>
      <c r="BH1142">
        <v>0</v>
      </c>
      <c r="BI1142" s="1">
        <v>45824.394918171296</v>
      </c>
      <c r="BJ1142">
        <v>3.7</v>
      </c>
      <c r="BK1142">
        <v>0.99219999999999997</v>
      </c>
      <c r="BL1142" s="36">
        <f>HLOOKUP($A1142,차량별코스!$E$1:$AZ$20,_xlfn.XLOOKUP(탕데이터!$I1142,차량별코스!$D$2:$D$20,차량별코스!$A$2:$A$20),0)</f>
        <v>6</v>
      </c>
      <c r="BM1142">
        <f t="shared" si="251"/>
        <v>4090.8779999999992</v>
      </c>
      <c r="BN1142">
        <f t="shared" si="252"/>
        <v>705.64300000000014</v>
      </c>
      <c r="BO1142">
        <f>IF(COUNTIFS($BL$2:$BL1142,$BL1142,$O$2:$O1142,$O1142,$G$2:$G1142,$G1142)=1,_xlfn.MAXIFS($BO$2:$BO1141,$O$2:$O1141,$O1142,$G$2:$G1141,$G1142)+1,_xlfn.MAXIFS($BO$2:$BO1141,$O$2:$O1141,$O1142,$G$2:$G1141,$G1142))</f>
        <v>4</v>
      </c>
      <c r="BP1142">
        <f t="shared" si="253"/>
        <v>2812.8909999999996</v>
      </c>
      <c r="BQ1142">
        <f t="shared" si="254"/>
        <v>96.417000000000016</v>
      </c>
      <c r="BR1142">
        <f t="shared" si="255"/>
        <v>57.136000000000003</v>
      </c>
      <c r="BS1142">
        <f t="shared" si="256"/>
        <v>99.987999999999985</v>
      </c>
      <c r="BT1142">
        <f t="shared" si="257"/>
        <v>28.568000000000001</v>
      </c>
      <c r="BU1142">
        <f t="shared" si="258"/>
        <v>0</v>
      </c>
      <c r="BV1142">
        <f t="shared" si="259"/>
        <v>0</v>
      </c>
      <c r="BW1142">
        <f t="shared" si="260"/>
        <v>3094.9999999999995</v>
      </c>
      <c r="BX1142">
        <f t="shared" si="261"/>
        <v>6694</v>
      </c>
      <c r="BY1142" t="str">
        <f t="shared" si="262"/>
        <v>직행2</v>
      </c>
      <c r="BZ1142">
        <f t="shared" si="263"/>
        <v>6</v>
      </c>
    </row>
    <row r="1143" spans="1:78" x14ac:dyDescent="0.3">
      <c r="A1143" s="32">
        <f t="shared" si="264"/>
        <v>45812</v>
      </c>
      <c r="B1143" s="1">
        <v>45812.766701388886</v>
      </c>
      <c r="C1143" t="s">
        <v>60</v>
      </c>
      <c r="D1143" t="s">
        <v>60</v>
      </c>
      <c r="E1143" t="s">
        <v>60</v>
      </c>
      <c r="F1143" t="s">
        <v>61</v>
      </c>
      <c r="G1143" t="s">
        <v>84</v>
      </c>
      <c r="H1143" t="s">
        <v>85</v>
      </c>
      <c r="I1143" t="s">
        <v>89</v>
      </c>
      <c r="J1143" t="s">
        <v>65</v>
      </c>
      <c r="K1143" t="s">
        <v>66</v>
      </c>
      <c r="L1143">
        <v>14</v>
      </c>
      <c r="M1143">
        <v>12</v>
      </c>
      <c r="N1143">
        <v>168</v>
      </c>
      <c r="O1143">
        <v>6694</v>
      </c>
      <c r="P1143" t="s">
        <v>258</v>
      </c>
      <c r="Q1143" s="1">
        <v>45786.607561574077</v>
      </c>
      <c r="R1143">
        <v>20.024999999999999</v>
      </c>
      <c r="S1143">
        <v>5.181</v>
      </c>
      <c r="T1143">
        <v>3.8650000000000002</v>
      </c>
      <c r="U1143">
        <v>1726</v>
      </c>
      <c r="V1143">
        <v>53</v>
      </c>
      <c r="W1143">
        <v>139</v>
      </c>
      <c r="X1143">
        <v>406</v>
      </c>
      <c r="Y1143">
        <v>0</v>
      </c>
      <c r="Z1143">
        <v>2</v>
      </c>
      <c r="AA1143">
        <v>0</v>
      </c>
      <c r="AB1143">
        <v>0</v>
      </c>
      <c r="AC1143">
        <v>81</v>
      </c>
      <c r="AD1143">
        <v>41.77</v>
      </c>
      <c r="AE1143">
        <v>46.994796999999998</v>
      </c>
      <c r="AF1143">
        <v>97.3</v>
      </c>
      <c r="AG1143">
        <v>0.7</v>
      </c>
      <c r="AH1143">
        <v>0.8</v>
      </c>
      <c r="AI1143">
        <v>1.1000000000000001</v>
      </c>
      <c r="AJ1143">
        <v>0</v>
      </c>
      <c r="AK1143">
        <v>0</v>
      </c>
      <c r="AL1143">
        <v>0</v>
      </c>
      <c r="AM1143">
        <v>3.39</v>
      </c>
      <c r="AN1143">
        <v>34.631</v>
      </c>
      <c r="AO1143">
        <v>3.0710000000000002</v>
      </c>
      <c r="AP1143">
        <v>8.0530000000000008</v>
      </c>
      <c r="AQ1143">
        <v>0.2</v>
      </c>
      <c r="AR1143">
        <v>0</v>
      </c>
      <c r="AS1143">
        <v>9.9879999999999995</v>
      </c>
      <c r="AT1143">
        <v>27.568000000000001</v>
      </c>
      <c r="AU1143">
        <v>0.19800000000000001</v>
      </c>
      <c r="AV1143">
        <v>0.22700000000000001</v>
      </c>
      <c r="AW1143">
        <v>0.312</v>
      </c>
      <c r="AX1143">
        <v>0</v>
      </c>
      <c r="AY1143">
        <v>0</v>
      </c>
      <c r="AZ1143">
        <v>0</v>
      </c>
      <c r="BA1143">
        <v>191</v>
      </c>
      <c r="BB1143">
        <v>0</v>
      </c>
      <c r="BC1143" t="s">
        <v>67</v>
      </c>
      <c r="BD1143">
        <v>0</v>
      </c>
      <c r="BE1143" t="s">
        <v>68</v>
      </c>
      <c r="BF1143" t="s">
        <v>69</v>
      </c>
      <c r="BG1143">
        <v>1.1399999999999999</v>
      </c>
      <c r="BH1143">
        <v>0</v>
      </c>
      <c r="BI1143" s="1">
        <v>45824.394918171296</v>
      </c>
      <c r="BJ1143">
        <v>3.7</v>
      </c>
      <c r="BK1143">
        <v>1.0446</v>
      </c>
      <c r="BL1143" s="36">
        <f>HLOOKUP($A1143,차량별코스!$E$1:$AZ$20,_xlfn.XLOOKUP(탕데이터!$I1143,차량별코스!$D$2:$D$20,차량별코스!$A$2:$A$20),0)</f>
        <v>6</v>
      </c>
      <c r="BM1143">
        <f t="shared" si="251"/>
        <v>4090.8779999999992</v>
      </c>
      <c r="BN1143">
        <f t="shared" si="252"/>
        <v>705.64300000000014</v>
      </c>
      <c r="BO1143">
        <f>IF(COUNTIFS($BL$2:$BL1143,$BL1143,$O$2:$O1143,$O1143,$G$2:$G1143,$G1143)=1,_xlfn.MAXIFS($BO$2:$BO1142,$O$2:$O1142,$O1143,$G$2:$G1142,$G1143)+1,_xlfn.MAXIFS($BO$2:$BO1142,$O$2:$O1142,$O1143,$G$2:$G1142,$G1143))</f>
        <v>4</v>
      </c>
      <c r="BP1143">
        <f t="shared" si="253"/>
        <v>1487.3979999999999</v>
      </c>
      <c r="BQ1143">
        <f t="shared" si="254"/>
        <v>12.081999999999999</v>
      </c>
      <c r="BR1143">
        <f t="shared" si="255"/>
        <v>13.808</v>
      </c>
      <c r="BS1143">
        <f t="shared" si="256"/>
        <v>18.986000000000001</v>
      </c>
      <c r="BT1143">
        <f t="shared" si="257"/>
        <v>0</v>
      </c>
      <c r="BU1143">
        <f t="shared" si="258"/>
        <v>0</v>
      </c>
      <c r="BV1143">
        <f t="shared" si="259"/>
        <v>0</v>
      </c>
      <c r="BW1143">
        <f t="shared" si="260"/>
        <v>1532.2740000000001</v>
      </c>
      <c r="BX1143">
        <f t="shared" si="261"/>
        <v>6694</v>
      </c>
      <c r="BY1143" t="str">
        <f t="shared" si="262"/>
        <v>직행2</v>
      </c>
      <c r="BZ1143">
        <f t="shared" si="263"/>
        <v>6</v>
      </c>
    </row>
    <row r="1144" spans="1:78" x14ac:dyDescent="0.3">
      <c r="A1144" s="32">
        <f t="shared" si="264"/>
        <v>45812</v>
      </c>
      <c r="B1144" s="1">
        <v>45812.791365740741</v>
      </c>
      <c r="C1144" t="s">
        <v>60</v>
      </c>
      <c r="D1144" t="s">
        <v>60</v>
      </c>
      <c r="E1144" t="s">
        <v>60</v>
      </c>
      <c r="F1144" t="s">
        <v>61</v>
      </c>
      <c r="G1144" t="s">
        <v>84</v>
      </c>
      <c r="H1144" t="s">
        <v>85</v>
      </c>
      <c r="I1144" t="s">
        <v>89</v>
      </c>
      <c r="J1144" t="s">
        <v>65</v>
      </c>
      <c r="K1144" t="s">
        <v>66</v>
      </c>
      <c r="L1144">
        <v>14</v>
      </c>
      <c r="M1144">
        <v>12</v>
      </c>
      <c r="N1144">
        <v>168</v>
      </c>
      <c r="O1144">
        <v>6694</v>
      </c>
      <c r="P1144" t="s">
        <v>258</v>
      </c>
      <c r="Q1144" s="1">
        <v>45786.607561574077</v>
      </c>
      <c r="R1144">
        <v>40.549999999999997</v>
      </c>
      <c r="S1144">
        <v>11.22</v>
      </c>
      <c r="T1144">
        <v>3.6139999999999999</v>
      </c>
      <c r="U1144">
        <v>4069</v>
      </c>
      <c r="V1144">
        <v>30</v>
      </c>
      <c r="W1144">
        <v>674</v>
      </c>
      <c r="X1144">
        <v>771</v>
      </c>
      <c r="Y1144">
        <v>0</v>
      </c>
      <c r="Z1144">
        <v>14</v>
      </c>
      <c r="AA1144">
        <v>0</v>
      </c>
      <c r="AB1144">
        <v>0</v>
      </c>
      <c r="AC1144">
        <v>91</v>
      </c>
      <c r="AD1144">
        <v>35.880000000000003</v>
      </c>
      <c r="AE1144">
        <v>43.381881999999997</v>
      </c>
      <c r="AF1144">
        <v>91.9</v>
      </c>
      <c r="AG1144">
        <v>2.2000000000000002</v>
      </c>
      <c r="AH1144">
        <v>3.1</v>
      </c>
      <c r="AI1144">
        <v>2.5</v>
      </c>
      <c r="AJ1144">
        <v>0.3</v>
      </c>
      <c r="AK1144">
        <v>0</v>
      </c>
      <c r="AL1144">
        <v>0</v>
      </c>
      <c r="AM1144">
        <v>3.17</v>
      </c>
      <c r="AN1144">
        <v>34.113</v>
      </c>
      <c r="AO1144">
        <v>0.73699999999999999</v>
      </c>
      <c r="AP1144">
        <v>16.564</v>
      </c>
      <c r="AQ1144">
        <v>0.17299999999999999</v>
      </c>
      <c r="AR1144">
        <v>0</v>
      </c>
      <c r="AS1144">
        <v>34.524999999999999</v>
      </c>
      <c r="AT1144">
        <v>61.267000000000003</v>
      </c>
      <c r="AU1144">
        <v>1.4670000000000001</v>
      </c>
      <c r="AV1144">
        <v>2.0670000000000002</v>
      </c>
      <c r="AW1144">
        <v>1.667</v>
      </c>
      <c r="AX1144">
        <v>0.2</v>
      </c>
      <c r="AY1144">
        <v>0</v>
      </c>
      <c r="AZ1144">
        <v>0</v>
      </c>
      <c r="BA1144">
        <v>389</v>
      </c>
      <c r="BB1144">
        <v>0</v>
      </c>
      <c r="BC1144" t="s">
        <v>67</v>
      </c>
      <c r="BD1144">
        <v>0</v>
      </c>
      <c r="BE1144" t="s">
        <v>68</v>
      </c>
      <c r="BF1144" t="s">
        <v>69</v>
      </c>
      <c r="BG1144">
        <v>1.1399999999999999</v>
      </c>
      <c r="BH1144">
        <v>0</v>
      </c>
      <c r="BI1144" s="1">
        <v>45824.394918171296</v>
      </c>
      <c r="BJ1144">
        <v>3.7</v>
      </c>
      <c r="BK1144">
        <v>0.9768</v>
      </c>
      <c r="BL1144" s="36">
        <f>HLOOKUP($A1144,차량별코스!$E$1:$AZ$20,_xlfn.XLOOKUP(탕데이터!$I1144,차량별코스!$D$2:$D$20,차량별코스!$A$2:$A$20),0)</f>
        <v>6</v>
      </c>
      <c r="BM1144">
        <f t="shared" si="251"/>
        <v>4090.8779999999992</v>
      </c>
      <c r="BN1144">
        <f t="shared" si="252"/>
        <v>705.64300000000014</v>
      </c>
      <c r="BO1144">
        <f>IF(COUNTIFS($BL$2:$BL1144,$BL1144,$O$2:$O1144,$O1144,$G$2:$G1144,$G1144)=1,_xlfn.MAXIFS($BO$2:$BO1143,$O$2:$O1143,$O1144,$G$2:$G1143,$G1144)+1,_xlfn.MAXIFS($BO$2:$BO1143,$O$2:$O1143,$O1144,$G$2:$G1143,$G1144))</f>
        <v>4</v>
      </c>
      <c r="BP1144">
        <f t="shared" si="253"/>
        <v>3035.4110000000001</v>
      </c>
      <c r="BQ1144">
        <f t="shared" si="254"/>
        <v>89.518000000000015</v>
      </c>
      <c r="BR1144">
        <f t="shared" si="255"/>
        <v>126.139</v>
      </c>
      <c r="BS1144">
        <f t="shared" si="256"/>
        <v>101.72500000000001</v>
      </c>
      <c r="BT1144">
        <f t="shared" si="257"/>
        <v>12.207000000000001</v>
      </c>
      <c r="BU1144">
        <f t="shared" si="258"/>
        <v>0</v>
      </c>
      <c r="BV1144">
        <f t="shared" si="259"/>
        <v>0</v>
      </c>
      <c r="BW1144">
        <f t="shared" si="260"/>
        <v>3365</v>
      </c>
      <c r="BX1144">
        <f t="shared" si="261"/>
        <v>6694</v>
      </c>
      <c r="BY1144" t="str">
        <f t="shared" si="262"/>
        <v>직행2</v>
      </c>
      <c r="BZ1144">
        <f t="shared" si="263"/>
        <v>6</v>
      </c>
    </row>
    <row r="1145" spans="1:78" x14ac:dyDescent="0.3">
      <c r="A1145" s="32">
        <f t="shared" si="264"/>
        <v>45812</v>
      </c>
      <c r="B1145" s="1">
        <v>45812.881527777776</v>
      </c>
      <c r="C1145" t="s">
        <v>60</v>
      </c>
      <c r="D1145" t="s">
        <v>60</v>
      </c>
      <c r="E1145" t="s">
        <v>60</v>
      </c>
      <c r="F1145" t="s">
        <v>61</v>
      </c>
      <c r="G1145" t="s">
        <v>84</v>
      </c>
      <c r="H1145" t="s">
        <v>85</v>
      </c>
      <c r="I1145" t="s">
        <v>89</v>
      </c>
      <c r="J1145" t="s">
        <v>65</v>
      </c>
      <c r="K1145" t="s">
        <v>66</v>
      </c>
      <c r="L1145">
        <v>14</v>
      </c>
      <c r="M1145">
        <v>12</v>
      </c>
      <c r="N1145">
        <v>168</v>
      </c>
      <c r="O1145">
        <v>6694</v>
      </c>
      <c r="P1145" t="s">
        <v>258</v>
      </c>
      <c r="Q1145" s="1">
        <v>45786.607561574077</v>
      </c>
      <c r="R1145">
        <v>16.335000000000001</v>
      </c>
      <c r="S1145">
        <v>4.8570000000000002</v>
      </c>
      <c r="T1145">
        <v>3.363</v>
      </c>
      <c r="U1145">
        <v>1710</v>
      </c>
      <c r="V1145">
        <v>34</v>
      </c>
      <c r="W1145">
        <v>423</v>
      </c>
      <c r="X1145">
        <v>247</v>
      </c>
      <c r="Y1145">
        <v>0</v>
      </c>
      <c r="Z1145">
        <v>5</v>
      </c>
      <c r="AA1145">
        <v>0</v>
      </c>
      <c r="AB1145">
        <v>0</v>
      </c>
      <c r="AC1145">
        <v>90</v>
      </c>
      <c r="AD1145">
        <v>34.39</v>
      </c>
      <c r="AE1145">
        <v>46.932102</v>
      </c>
      <c r="AF1145">
        <v>97.8</v>
      </c>
      <c r="AG1145">
        <v>0.6</v>
      </c>
      <c r="AH1145">
        <v>0.8</v>
      </c>
      <c r="AI1145">
        <v>0.5</v>
      </c>
      <c r="AJ1145">
        <v>0.3</v>
      </c>
      <c r="AK1145">
        <v>0</v>
      </c>
      <c r="AL1145">
        <v>0</v>
      </c>
      <c r="AM1145">
        <v>2.95</v>
      </c>
      <c r="AN1145">
        <v>40.765000000000001</v>
      </c>
      <c r="AO1145">
        <v>1.988</v>
      </c>
      <c r="AP1145">
        <v>24.736999999999998</v>
      </c>
      <c r="AQ1145">
        <v>0.122</v>
      </c>
      <c r="AR1145">
        <v>0</v>
      </c>
      <c r="AS1145">
        <v>30.609000000000002</v>
      </c>
      <c r="AT1145">
        <v>27.71</v>
      </c>
      <c r="AU1145">
        <v>0.17</v>
      </c>
      <c r="AV1145">
        <v>0.22700000000000001</v>
      </c>
      <c r="AW1145">
        <v>0.14199999999999999</v>
      </c>
      <c r="AX1145">
        <v>8.5000000000000006E-2</v>
      </c>
      <c r="AY1145">
        <v>0</v>
      </c>
      <c r="AZ1145">
        <v>0</v>
      </c>
      <c r="BA1145">
        <v>153</v>
      </c>
      <c r="BB1145">
        <v>0</v>
      </c>
      <c r="BC1145" t="s">
        <v>67</v>
      </c>
      <c r="BD1145">
        <v>0</v>
      </c>
      <c r="BE1145" t="s">
        <v>68</v>
      </c>
      <c r="BF1145" t="s">
        <v>69</v>
      </c>
      <c r="BG1145">
        <v>1.1399999999999999</v>
      </c>
      <c r="BH1145">
        <v>0</v>
      </c>
      <c r="BI1145" s="1">
        <v>45824.394918171296</v>
      </c>
      <c r="BJ1145">
        <v>3.7</v>
      </c>
      <c r="BK1145">
        <v>0.90900000000000003</v>
      </c>
      <c r="BL1145" s="36">
        <f>HLOOKUP($A1145,차량별코스!$E$1:$AZ$20,_xlfn.XLOOKUP(탕데이터!$I1145,차량별코스!$D$2:$D$20,차량별코스!$A$2:$A$20),0)</f>
        <v>6</v>
      </c>
      <c r="BM1145">
        <f t="shared" si="251"/>
        <v>4090.8779999999992</v>
      </c>
      <c r="BN1145">
        <f t="shared" si="252"/>
        <v>705.64300000000014</v>
      </c>
      <c r="BO1145">
        <f>IF(COUNTIFS($BL$2:$BL1145,$BL1145,$O$2:$O1145,$O1145,$G$2:$G1145,$G1145)=1,_xlfn.MAXIFS($BO$2:$BO1144,$O$2:$O1144,$O1145,$G$2:$G1144,$G1145)+1,_xlfn.MAXIFS($BO$2:$BO1144,$O$2:$O1144,$O1145,$G$2:$G1144,$G1145))</f>
        <v>4</v>
      </c>
      <c r="BP1145">
        <f t="shared" si="253"/>
        <v>1215.3799999999999</v>
      </c>
      <c r="BQ1145">
        <f t="shared" si="254"/>
        <v>10.26</v>
      </c>
      <c r="BR1145">
        <f t="shared" si="255"/>
        <v>13.68</v>
      </c>
      <c r="BS1145">
        <f t="shared" si="256"/>
        <v>8.5500000000000007</v>
      </c>
      <c r="BT1145">
        <f t="shared" si="257"/>
        <v>5.13</v>
      </c>
      <c r="BU1145">
        <f t="shared" si="258"/>
        <v>0</v>
      </c>
      <c r="BV1145">
        <f t="shared" si="259"/>
        <v>0</v>
      </c>
      <c r="BW1145">
        <f t="shared" si="260"/>
        <v>1253</v>
      </c>
      <c r="BX1145">
        <f t="shared" si="261"/>
        <v>6694</v>
      </c>
      <c r="BY1145" t="str">
        <f t="shared" si="262"/>
        <v>직행2</v>
      </c>
      <c r="BZ1145">
        <f t="shared" si="263"/>
        <v>6</v>
      </c>
    </row>
    <row r="1146" spans="1:78" x14ac:dyDescent="0.3">
      <c r="A1146" s="32">
        <f t="shared" si="264"/>
        <v>45812</v>
      </c>
      <c r="B1146" s="1">
        <v>45812.905694444446</v>
      </c>
      <c r="C1146" t="s">
        <v>60</v>
      </c>
      <c r="D1146" t="s">
        <v>60</v>
      </c>
      <c r="E1146" t="s">
        <v>60</v>
      </c>
      <c r="F1146" t="s">
        <v>61</v>
      </c>
      <c r="G1146" t="s">
        <v>84</v>
      </c>
      <c r="H1146" t="s">
        <v>85</v>
      </c>
      <c r="I1146" t="s">
        <v>89</v>
      </c>
      <c r="J1146" t="s">
        <v>65</v>
      </c>
      <c r="K1146" t="s">
        <v>66</v>
      </c>
      <c r="L1146">
        <v>14</v>
      </c>
      <c r="M1146">
        <v>12</v>
      </c>
      <c r="N1146">
        <v>168</v>
      </c>
      <c r="O1146">
        <v>6694</v>
      </c>
      <c r="P1146" t="s">
        <v>258</v>
      </c>
      <c r="Q1146" s="1">
        <v>45786.607561574077</v>
      </c>
      <c r="R1146">
        <v>50.588000000000001</v>
      </c>
      <c r="S1146">
        <v>14.359</v>
      </c>
      <c r="T1146">
        <v>3.5230000000000001</v>
      </c>
      <c r="U1146">
        <v>4778</v>
      </c>
      <c r="V1146">
        <v>54</v>
      </c>
      <c r="W1146">
        <v>801</v>
      </c>
      <c r="X1146">
        <v>1087</v>
      </c>
      <c r="Y1146">
        <v>0</v>
      </c>
      <c r="Z1146">
        <v>32</v>
      </c>
      <c r="AA1146">
        <v>0</v>
      </c>
      <c r="AB1146">
        <v>0</v>
      </c>
      <c r="AC1146">
        <v>90</v>
      </c>
      <c r="AD1146">
        <v>38.119999999999997</v>
      </c>
      <c r="AE1146">
        <v>46.422848999999999</v>
      </c>
      <c r="AF1146">
        <v>92.3</v>
      </c>
      <c r="AG1146">
        <v>2.1</v>
      </c>
      <c r="AH1146">
        <v>3</v>
      </c>
      <c r="AI1146">
        <v>2.2000000000000002</v>
      </c>
      <c r="AJ1146">
        <v>0.4</v>
      </c>
      <c r="AK1146">
        <v>0</v>
      </c>
      <c r="AL1146">
        <v>0</v>
      </c>
      <c r="AM1146">
        <v>3.09</v>
      </c>
      <c r="AN1146">
        <v>38.064</v>
      </c>
      <c r="AO1146">
        <v>1.1299999999999999</v>
      </c>
      <c r="AP1146">
        <v>16.763999999999999</v>
      </c>
      <c r="AQ1146">
        <v>0.19800000000000001</v>
      </c>
      <c r="AR1146">
        <v>0</v>
      </c>
      <c r="AS1146">
        <v>63.256</v>
      </c>
      <c r="AT1146">
        <v>72.302000000000007</v>
      </c>
      <c r="AU1146">
        <v>1.645</v>
      </c>
      <c r="AV1146">
        <v>2.35</v>
      </c>
      <c r="AW1146">
        <v>1.7230000000000001</v>
      </c>
      <c r="AX1146">
        <v>0.313</v>
      </c>
      <c r="AY1146">
        <v>0</v>
      </c>
      <c r="AZ1146">
        <v>0</v>
      </c>
      <c r="BA1146">
        <v>498</v>
      </c>
      <c r="BB1146">
        <v>0</v>
      </c>
      <c r="BC1146" t="s">
        <v>67</v>
      </c>
      <c r="BD1146">
        <v>0</v>
      </c>
      <c r="BE1146" t="s">
        <v>68</v>
      </c>
      <c r="BF1146" t="s">
        <v>69</v>
      </c>
      <c r="BG1146">
        <v>1.1399999999999999</v>
      </c>
      <c r="BH1146">
        <v>0</v>
      </c>
      <c r="BI1146" s="1">
        <v>45824.394918171296</v>
      </c>
      <c r="BJ1146">
        <v>3.7</v>
      </c>
      <c r="BK1146">
        <v>0.95220000000000005</v>
      </c>
      <c r="BL1146" s="36">
        <f>HLOOKUP($A1146,차량별코스!$E$1:$AZ$20,_xlfn.XLOOKUP(탕데이터!$I1146,차량별코스!$D$2:$D$20,차량별코스!$A$2:$A$20),0)</f>
        <v>6</v>
      </c>
      <c r="BM1146">
        <f t="shared" si="251"/>
        <v>4090.8779999999992</v>
      </c>
      <c r="BN1146">
        <f t="shared" si="252"/>
        <v>705.64300000000014</v>
      </c>
      <c r="BO1146">
        <f>IF(COUNTIFS($BL$2:$BL1146,$BL1146,$O$2:$O1146,$O1146,$G$2:$G1146,$G1146)=1,_xlfn.MAXIFS($BO$2:$BO1145,$O$2:$O1145,$O1146,$G$2:$G1145,$G1146)+1,_xlfn.MAXIFS($BO$2:$BO1145,$O$2:$O1145,$O1146,$G$2:$G1145,$G1146))</f>
        <v>4</v>
      </c>
      <c r="BP1146">
        <f t="shared" si="253"/>
        <v>3555.0940000000001</v>
      </c>
      <c r="BQ1146">
        <f t="shared" si="254"/>
        <v>100.33800000000001</v>
      </c>
      <c r="BR1146">
        <f t="shared" si="255"/>
        <v>143.34</v>
      </c>
      <c r="BS1146">
        <f t="shared" si="256"/>
        <v>105.11600000000001</v>
      </c>
      <c r="BT1146">
        <f t="shared" si="257"/>
        <v>19.112000000000002</v>
      </c>
      <c r="BU1146">
        <f t="shared" si="258"/>
        <v>0</v>
      </c>
      <c r="BV1146">
        <f t="shared" si="259"/>
        <v>0</v>
      </c>
      <c r="BW1146">
        <f t="shared" si="260"/>
        <v>3923.0000000000005</v>
      </c>
      <c r="BX1146">
        <f t="shared" si="261"/>
        <v>6694</v>
      </c>
      <c r="BY1146" t="str">
        <f t="shared" si="262"/>
        <v>직행2</v>
      </c>
      <c r="BZ1146">
        <f t="shared" si="263"/>
        <v>6</v>
      </c>
    </row>
    <row r="1147" spans="1:78" x14ac:dyDescent="0.3">
      <c r="A1147" s="32">
        <f t="shared" si="264"/>
        <v>45813</v>
      </c>
      <c r="B1147" s="1">
        <v>45813.316620370373</v>
      </c>
      <c r="C1147" t="s">
        <v>60</v>
      </c>
      <c r="D1147" t="s">
        <v>60</v>
      </c>
      <c r="E1147" t="s">
        <v>60</v>
      </c>
      <c r="F1147" t="s">
        <v>61</v>
      </c>
      <c r="G1147" t="s">
        <v>84</v>
      </c>
      <c r="H1147" t="s">
        <v>85</v>
      </c>
      <c r="I1147" t="s">
        <v>89</v>
      </c>
      <c r="J1147" t="s">
        <v>65</v>
      </c>
      <c r="K1147" t="s">
        <v>66</v>
      </c>
      <c r="L1147">
        <v>14</v>
      </c>
      <c r="M1147">
        <v>12</v>
      </c>
      <c r="N1147">
        <v>168</v>
      </c>
      <c r="O1147">
        <v>6694</v>
      </c>
      <c r="P1147" t="s">
        <v>258</v>
      </c>
      <c r="Q1147" s="1">
        <v>45786.607561574077</v>
      </c>
      <c r="R1147">
        <v>60.841999999999999</v>
      </c>
      <c r="S1147">
        <v>19.766999999999999</v>
      </c>
      <c r="T1147">
        <v>3.0779999999999998</v>
      </c>
      <c r="U1147">
        <v>6077</v>
      </c>
      <c r="V1147">
        <v>251</v>
      </c>
      <c r="W1147">
        <v>1246</v>
      </c>
      <c r="X1147">
        <v>1238</v>
      </c>
      <c r="Y1147">
        <v>2</v>
      </c>
      <c r="Z1147">
        <v>13</v>
      </c>
      <c r="AA1147">
        <v>0</v>
      </c>
      <c r="AB1147">
        <v>0</v>
      </c>
      <c r="AC1147">
        <v>97</v>
      </c>
      <c r="AD1147">
        <v>36.04</v>
      </c>
      <c r="AE1147">
        <v>47.823414</v>
      </c>
      <c r="AF1147">
        <v>78.5</v>
      </c>
      <c r="AG1147">
        <v>6.2</v>
      </c>
      <c r="AH1147">
        <v>6.1</v>
      </c>
      <c r="AI1147">
        <v>5.6</v>
      </c>
      <c r="AJ1147">
        <v>3.7</v>
      </c>
      <c r="AK1147">
        <v>0</v>
      </c>
      <c r="AL1147">
        <v>0</v>
      </c>
      <c r="AM1147">
        <v>2.7</v>
      </c>
      <c r="AN1147">
        <v>46.073999999999998</v>
      </c>
      <c r="AO1147">
        <v>4.13</v>
      </c>
      <c r="AP1147">
        <v>20.504000000000001</v>
      </c>
      <c r="AQ1147">
        <v>0.19700000000000001</v>
      </c>
      <c r="AR1147">
        <v>3.2869999999999999</v>
      </c>
      <c r="AS1147">
        <v>21.367000000000001</v>
      </c>
      <c r="AT1147">
        <v>78.5</v>
      </c>
      <c r="AU1147">
        <v>6.2</v>
      </c>
      <c r="AV1147">
        <v>6.1</v>
      </c>
      <c r="AW1147">
        <v>5.6</v>
      </c>
      <c r="AX1147">
        <v>3.7</v>
      </c>
      <c r="AY1147">
        <v>0</v>
      </c>
      <c r="AZ1147">
        <v>0</v>
      </c>
      <c r="BA1147">
        <v>592</v>
      </c>
      <c r="BB1147">
        <v>0</v>
      </c>
      <c r="BC1147" t="s">
        <v>67</v>
      </c>
      <c r="BD1147">
        <v>0</v>
      </c>
      <c r="BE1147" t="s">
        <v>68</v>
      </c>
      <c r="BF1147" t="s">
        <v>69</v>
      </c>
      <c r="BG1147">
        <v>1.1399999999999999</v>
      </c>
      <c r="BH1147">
        <v>0</v>
      </c>
      <c r="BI1147" s="1">
        <v>45824.394918171296</v>
      </c>
      <c r="BJ1147">
        <v>3.7</v>
      </c>
      <c r="BK1147">
        <v>0.83189999999999997</v>
      </c>
      <c r="BL1147" s="36">
        <f>HLOOKUP($A1147,차량별코스!$E$1:$AZ$20,_xlfn.XLOOKUP(탕데이터!$I1147,차량별코스!$D$2:$D$20,차량별코스!$A$2:$A$20),0)</f>
        <v>7</v>
      </c>
      <c r="BM1147">
        <f t="shared" si="251"/>
        <v>4090.8779999999992</v>
      </c>
      <c r="BN1147">
        <f t="shared" si="252"/>
        <v>681.56799999999998</v>
      </c>
      <c r="BO1147">
        <f>IF(COUNTIFS($BL$2:$BL1147,$BL1147,$O$2:$O1147,$O1147,$G$2:$G1147,$G1147)=1,_xlfn.MAXIFS($BO$2:$BO1146,$O$2:$O1146,$O1147,$G$2:$G1146,$G1147)+1,_xlfn.MAXIFS($BO$2:$BO1146,$O$2:$O1146,$O1147,$G$2:$G1146,$G1147))</f>
        <v>5</v>
      </c>
      <c r="BP1147">
        <f t="shared" si="253"/>
        <v>3273.4450000000006</v>
      </c>
      <c r="BQ1147">
        <f t="shared" si="254"/>
        <v>376.774</v>
      </c>
      <c r="BR1147">
        <f t="shared" si="255"/>
        <v>370.697</v>
      </c>
      <c r="BS1147">
        <f t="shared" si="256"/>
        <v>340.31199999999995</v>
      </c>
      <c r="BT1147">
        <f t="shared" si="257"/>
        <v>224.84900000000002</v>
      </c>
      <c r="BU1147">
        <f t="shared" si="258"/>
        <v>0</v>
      </c>
      <c r="BV1147">
        <f t="shared" si="259"/>
        <v>0</v>
      </c>
      <c r="BW1147">
        <f t="shared" si="260"/>
        <v>4586.0770000000011</v>
      </c>
      <c r="BX1147">
        <f t="shared" si="261"/>
        <v>6694</v>
      </c>
      <c r="BY1147" t="str">
        <f t="shared" si="262"/>
        <v>직행2</v>
      </c>
      <c r="BZ1147">
        <f t="shared" si="263"/>
        <v>7</v>
      </c>
    </row>
    <row r="1148" spans="1:78" x14ac:dyDescent="0.3">
      <c r="A1148" s="32">
        <f t="shared" si="264"/>
        <v>45813</v>
      </c>
      <c r="B1148" s="1">
        <v>45813.434131944443</v>
      </c>
      <c r="C1148" t="s">
        <v>60</v>
      </c>
      <c r="D1148" t="s">
        <v>60</v>
      </c>
      <c r="E1148" t="s">
        <v>60</v>
      </c>
      <c r="F1148" t="s">
        <v>61</v>
      </c>
      <c r="G1148" t="s">
        <v>84</v>
      </c>
      <c r="H1148" t="s">
        <v>85</v>
      </c>
      <c r="I1148" t="s">
        <v>89</v>
      </c>
      <c r="J1148" t="s">
        <v>65</v>
      </c>
      <c r="K1148" t="s">
        <v>66</v>
      </c>
      <c r="L1148">
        <v>14</v>
      </c>
      <c r="M1148">
        <v>12</v>
      </c>
      <c r="N1148">
        <v>168</v>
      </c>
      <c r="O1148">
        <v>6694</v>
      </c>
      <c r="P1148" t="s">
        <v>258</v>
      </c>
      <c r="Q1148" s="1">
        <v>45786.607561574077</v>
      </c>
      <c r="R1148">
        <v>16.309999999999999</v>
      </c>
      <c r="S1148">
        <v>5.7919999999999998</v>
      </c>
      <c r="T1148">
        <v>2.8159999999999998</v>
      </c>
      <c r="U1148">
        <v>2158</v>
      </c>
      <c r="V1148">
        <v>290</v>
      </c>
      <c r="W1148">
        <v>488</v>
      </c>
      <c r="X1148">
        <v>259</v>
      </c>
      <c r="Y1148">
        <v>0</v>
      </c>
      <c r="Z1148">
        <v>4</v>
      </c>
      <c r="AA1148">
        <v>0</v>
      </c>
      <c r="AB1148">
        <v>0</v>
      </c>
      <c r="AC1148">
        <v>91</v>
      </c>
      <c r="AD1148">
        <v>27.21</v>
      </c>
      <c r="AE1148">
        <v>42.547752000000003</v>
      </c>
      <c r="AF1148">
        <v>90.6</v>
      </c>
      <c r="AG1148">
        <v>3.5</v>
      </c>
      <c r="AH1148">
        <v>3</v>
      </c>
      <c r="AI1148">
        <v>2</v>
      </c>
      <c r="AJ1148">
        <v>0.9</v>
      </c>
      <c r="AK1148">
        <v>0</v>
      </c>
      <c r="AL1148">
        <v>0</v>
      </c>
      <c r="AM1148">
        <v>2.4700000000000002</v>
      </c>
      <c r="AN1148">
        <v>44.603999999999999</v>
      </c>
      <c r="AO1148">
        <v>13.438000000000001</v>
      </c>
      <c r="AP1148">
        <v>22.613</v>
      </c>
      <c r="AQ1148">
        <v>0.123</v>
      </c>
      <c r="AR1148">
        <v>0</v>
      </c>
      <c r="AS1148">
        <v>24.524999999999999</v>
      </c>
      <c r="AT1148">
        <v>31.71</v>
      </c>
      <c r="AU1148">
        <v>1.2250000000000001</v>
      </c>
      <c r="AV1148">
        <v>1.05</v>
      </c>
      <c r="AW1148">
        <v>0.7</v>
      </c>
      <c r="AX1148">
        <v>0.315</v>
      </c>
      <c r="AY1148">
        <v>0</v>
      </c>
      <c r="AZ1148">
        <v>0</v>
      </c>
      <c r="BA1148">
        <v>151</v>
      </c>
      <c r="BB1148">
        <v>0</v>
      </c>
      <c r="BC1148" t="s">
        <v>67</v>
      </c>
      <c r="BD1148">
        <v>0</v>
      </c>
      <c r="BE1148" t="s">
        <v>68</v>
      </c>
      <c r="BF1148" t="s">
        <v>69</v>
      </c>
      <c r="BG1148">
        <v>1.1399999999999999</v>
      </c>
      <c r="BH1148">
        <v>0</v>
      </c>
      <c r="BI1148" s="1">
        <v>45824.394918171296</v>
      </c>
      <c r="BJ1148">
        <v>3.7</v>
      </c>
      <c r="BK1148">
        <v>0.7611</v>
      </c>
      <c r="BL1148" s="36">
        <f>HLOOKUP($A1148,차량별코스!$E$1:$AZ$20,_xlfn.XLOOKUP(탕데이터!$I1148,차량별코스!$D$2:$D$20,차량별코스!$A$2:$A$20),0)</f>
        <v>7</v>
      </c>
      <c r="BM1148">
        <f t="shared" si="251"/>
        <v>4090.8779999999992</v>
      </c>
      <c r="BN1148">
        <f t="shared" si="252"/>
        <v>681.56799999999998</v>
      </c>
      <c r="BO1148">
        <f>IF(COUNTIFS($BL$2:$BL1148,$BL1148,$O$2:$O1148,$O1148,$G$2:$G1148,$G1148)=1,_xlfn.MAXIFS($BO$2:$BO1147,$O$2:$O1147,$O1148,$G$2:$G1147,$G1148)+1,_xlfn.MAXIFS($BO$2:$BO1147,$O$2:$O1147,$O1148,$G$2:$G1147,$G1148))</f>
        <v>5</v>
      </c>
      <c r="BP1148">
        <f t="shared" si="253"/>
        <v>1177.1479999999999</v>
      </c>
      <c r="BQ1148">
        <f t="shared" si="254"/>
        <v>75.53</v>
      </c>
      <c r="BR1148">
        <f t="shared" si="255"/>
        <v>64.739999999999995</v>
      </c>
      <c r="BS1148">
        <f t="shared" si="256"/>
        <v>43.160000000000004</v>
      </c>
      <c r="BT1148">
        <f t="shared" si="257"/>
        <v>19.422000000000001</v>
      </c>
      <c r="BU1148">
        <f t="shared" si="258"/>
        <v>0</v>
      </c>
      <c r="BV1148">
        <f t="shared" si="259"/>
        <v>0</v>
      </c>
      <c r="BW1148">
        <f t="shared" si="260"/>
        <v>1380</v>
      </c>
      <c r="BX1148">
        <f t="shared" si="261"/>
        <v>6694</v>
      </c>
      <c r="BY1148" t="str">
        <f t="shared" si="262"/>
        <v>직행2</v>
      </c>
      <c r="BZ1148">
        <f t="shared" si="263"/>
        <v>7</v>
      </c>
    </row>
    <row r="1149" spans="1:78" x14ac:dyDescent="0.3">
      <c r="A1149" s="32">
        <f t="shared" si="264"/>
        <v>45813</v>
      </c>
      <c r="B1149" s="1">
        <v>45813.461319444446</v>
      </c>
      <c r="C1149" t="s">
        <v>60</v>
      </c>
      <c r="D1149" t="s">
        <v>60</v>
      </c>
      <c r="E1149" t="s">
        <v>60</v>
      </c>
      <c r="F1149" t="s">
        <v>61</v>
      </c>
      <c r="G1149" t="s">
        <v>84</v>
      </c>
      <c r="H1149" t="s">
        <v>85</v>
      </c>
      <c r="I1149" t="s">
        <v>89</v>
      </c>
      <c r="J1149" t="s">
        <v>65</v>
      </c>
      <c r="K1149" t="s">
        <v>66</v>
      </c>
      <c r="L1149">
        <v>14</v>
      </c>
      <c r="M1149">
        <v>12</v>
      </c>
      <c r="N1149">
        <v>168</v>
      </c>
      <c r="O1149">
        <v>6694</v>
      </c>
      <c r="P1149" t="s">
        <v>258</v>
      </c>
      <c r="Q1149" s="1">
        <v>45786.607561574077</v>
      </c>
      <c r="R1149">
        <v>91.227000000000004</v>
      </c>
      <c r="S1149">
        <v>26.855</v>
      </c>
      <c r="T1149">
        <v>3.3969999999999998</v>
      </c>
      <c r="U1149">
        <v>8270</v>
      </c>
      <c r="V1149">
        <v>48</v>
      </c>
      <c r="W1149">
        <v>1202</v>
      </c>
      <c r="X1149">
        <v>1886</v>
      </c>
      <c r="Y1149">
        <v>1</v>
      </c>
      <c r="Z1149">
        <v>24</v>
      </c>
      <c r="AA1149">
        <v>0</v>
      </c>
      <c r="AB1149">
        <v>0</v>
      </c>
      <c r="AC1149">
        <v>98</v>
      </c>
      <c r="AD1149">
        <v>39.71</v>
      </c>
      <c r="AE1149">
        <v>46.783051999999998</v>
      </c>
      <c r="AF1149">
        <v>90</v>
      </c>
      <c r="AG1149">
        <v>2.9</v>
      </c>
      <c r="AH1149">
        <v>2.9</v>
      </c>
      <c r="AI1149">
        <v>3.5</v>
      </c>
      <c r="AJ1149">
        <v>0.7</v>
      </c>
      <c r="AK1149">
        <v>0</v>
      </c>
      <c r="AL1149">
        <v>0</v>
      </c>
      <c r="AM1149">
        <v>2.98</v>
      </c>
      <c r="AN1149">
        <v>40.122</v>
      </c>
      <c r="AO1149">
        <v>0.57999999999999996</v>
      </c>
      <c r="AP1149">
        <v>14.534000000000001</v>
      </c>
      <c r="AQ1149">
        <v>0.19700000000000001</v>
      </c>
      <c r="AR1149">
        <v>1.0960000000000001</v>
      </c>
      <c r="AS1149">
        <v>26.308</v>
      </c>
      <c r="AT1149">
        <v>123</v>
      </c>
      <c r="AU1149">
        <v>3.9630000000000001</v>
      </c>
      <c r="AV1149">
        <v>3.9630000000000001</v>
      </c>
      <c r="AW1149">
        <v>4.7830000000000004</v>
      </c>
      <c r="AX1149">
        <v>0.95699999999999996</v>
      </c>
      <c r="AY1149">
        <v>0</v>
      </c>
      <c r="AZ1149">
        <v>0</v>
      </c>
      <c r="BA1149">
        <v>900</v>
      </c>
      <c r="BB1149">
        <v>0</v>
      </c>
      <c r="BC1149" t="s">
        <v>67</v>
      </c>
      <c r="BD1149">
        <v>0</v>
      </c>
      <c r="BE1149" t="s">
        <v>68</v>
      </c>
      <c r="BF1149" t="s">
        <v>69</v>
      </c>
      <c r="BG1149">
        <v>1.1399999999999999</v>
      </c>
      <c r="BH1149">
        <v>0</v>
      </c>
      <c r="BI1149" s="1">
        <v>45824.394918171296</v>
      </c>
      <c r="BJ1149">
        <v>3.7</v>
      </c>
      <c r="BK1149">
        <v>0.91810000000000003</v>
      </c>
      <c r="BL1149" s="36">
        <f>HLOOKUP($A1149,차량별코스!$E$1:$AZ$20,_xlfn.XLOOKUP(탕데이터!$I1149,차량별코스!$D$2:$D$20,차량별코스!$A$2:$A$20),0)</f>
        <v>7</v>
      </c>
      <c r="BM1149">
        <f t="shared" si="251"/>
        <v>4090.8779999999992</v>
      </c>
      <c r="BN1149">
        <f t="shared" si="252"/>
        <v>681.56799999999998</v>
      </c>
      <c r="BO1149">
        <f>IF(COUNTIFS($BL$2:$BL1149,$BL1149,$O$2:$O1149,$O1149,$G$2:$G1149,$G1149)=1,_xlfn.MAXIFS($BO$2:$BO1148,$O$2:$O1148,$O1149,$G$2:$G1148,$G1149)+1,_xlfn.MAXIFS($BO$2:$BO1148,$O$2:$O1148,$O1149,$G$2:$G1148,$G1149))</f>
        <v>5</v>
      </c>
      <c r="BP1149">
        <f t="shared" si="253"/>
        <v>6193</v>
      </c>
      <c r="BQ1149">
        <f t="shared" si="254"/>
        <v>239.82999999999998</v>
      </c>
      <c r="BR1149">
        <f t="shared" si="255"/>
        <v>239.82999999999998</v>
      </c>
      <c r="BS1149">
        <f t="shared" si="256"/>
        <v>289.45000000000005</v>
      </c>
      <c r="BT1149">
        <f t="shared" si="257"/>
        <v>57.889999999999993</v>
      </c>
      <c r="BU1149">
        <f t="shared" si="258"/>
        <v>0</v>
      </c>
      <c r="BV1149">
        <f t="shared" si="259"/>
        <v>0</v>
      </c>
      <c r="BW1149">
        <f t="shared" si="260"/>
        <v>7020</v>
      </c>
      <c r="BX1149">
        <f t="shared" si="261"/>
        <v>6694</v>
      </c>
      <c r="BY1149" t="str">
        <f t="shared" si="262"/>
        <v>직행2</v>
      </c>
      <c r="BZ1149">
        <f t="shared" si="263"/>
        <v>7</v>
      </c>
    </row>
    <row r="1150" spans="1:78" x14ac:dyDescent="0.3">
      <c r="A1150" s="32">
        <f t="shared" si="264"/>
        <v>45813</v>
      </c>
      <c r="B1150" s="1">
        <v>45813.619768518518</v>
      </c>
      <c r="C1150" t="s">
        <v>60</v>
      </c>
      <c r="D1150" t="s">
        <v>60</v>
      </c>
      <c r="E1150" t="s">
        <v>60</v>
      </c>
      <c r="F1150" t="s">
        <v>61</v>
      </c>
      <c r="G1150" t="s">
        <v>84</v>
      </c>
      <c r="H1150" t="s">
        <v>85</v>
      </c>
      <c r="I1150" t="s">
        <v>89</v>
      </c>
      <c r="J1150" t="s">
        <v>65</v>
      </c>
      <c r="K1150" t="s">
        <v>66</v>
      </c>
      <c r="L1150">
        <v>14</v>
      </c>
      <c r="M1150">
        <v>12</v>
      </c>
      <c r="N1150">
        <v>168</v>
      </c>
      <c r="O1150">
        <v>6694</v>
      </c>
      <c r="P1150" t="s">
        <v>258</v>
      </c>
      <c r="Q1150" s="1">
        <v>45786.607561574077</v>
      </c>
      <c r="R1150">
        <v>17.503</v>
      </c>
      <c r="S1150">
        <v>4.5960000000000001</v>
      </c>
      <c r="T1150">
        <v>3.8079999999999998</v>
      </c>
      <c r="U1150">
        <v>1574</v>
      </c>
      <c r="V1150">
        <v>152</v>
      </c>
      <c r="W1150">
        <v>206</v>
      </c>
      <c r="X1150">
        <v>365</v>
      </c>
      <c r="Y1150">
        <v>0</v>
      </c>
      <c r="Z1150">
        <v>5</v>
      </c>
      <c r="AA1150">
        <v>0</v>
      </c>
      <c r="AB1150">
        <v>0</v>
      </c>
      <c r="AC1150">
        <v>81</v>
      </c>
      <c r="AD1150">
        <v>40.03</v>
      </c>
      <c r="AE1150">
        <v>51.818058000000001</v>
      </c>
      <c r="AF1150">
        <v>94.8</v>
      </c>
      <c r="AG1150">
        <v>0.8</v>
      </c>
      <c r="AH1150">
        <v>1.1000000000000001</v>
      </c>
      <c r="AI1150">
        <v>3.4</v>
      </c>
      <c r="AJ1150">
        <v>0</v>
      </c>
      <c r="AK1150">
        <v>0</v>
      </c>
      <c r="AL1150">
        <v>0</v>
      </c>
      <c r="AM1150">
        <v>3.34</v>
      </c>
      <c r="AN1150">
        <v>39.598999999999997</v>
      </c>
      <c r="AO1150">
        <v>9.657</v>
      </c>
      <c r="AP1150">
        <v>13.087999999999999</v>
      </c>
      <c r="AQ1150">
        <v>0.17100000000000001</v>
      </c>
      <c r="AR1150">
        <v>0</v>
      </c>
      <c r="AS1150">
        <v>28.567</v>
      </c>
      <c r="AT1150">
        <v>23.7</v>
      </c>
      <c r="AU1150">
        <v>0.2</v>
      </c>
      <c r="AV1150">
        <v>0.27500000000000002</v>
      </c>
      <c r="AW1150">
        <v>0.85</v>
      </c>
      <c r="AX1150">
        <v>0</v>
      </c>
      <c r="AY1150">
        <v>0</v>
      </c>
      <c r="AZ1150">
        <v>0</v>
      </c>
      <c r="BA1150">
        <v>176</v>
      </c>
      <c r="BB1150">
        <v>0</v>
      </c>
      <c r="BC1150" t="s">
        <v>67</v>
      </c>
      <c r="BD1150">
        <v>0</v>
      </c>
      <c r="BE1150" t="s">
        <v>68</v>
      </c>
      <c r="BF1150" t="s">
        <v>69</v>
      </c>
      <c r="BG1150">
        <v>1.1399999999999999</v>
      </c>
      <c r="BH1150">
        <v>0</v>
      </c>
      <c r="BI1150" s="1">
        <v>45824.394918171296</v>
      </c>
      <c r="BJ1150">
        <v>3.7</v>
      </c>
      <c r="BK1150">
        <v>1.0293000000000001</v>
      </c>
      <c r="BL1150" s="36">
        <f>HLOOKUP($A1150,차량별코스!$E$1:$AZ$20,_xlfn.XLOOKUP(탕데이터!$I1150,차량별코스!$D$2:$D$20,차량별코스!$A$2:$A$20),0)</f>
        <v>7</v>
      </c>
      <c r="BM1150">
        <f t="shared" si="251"/>
        <v>4090.8779999999992</v>
      </c>
      <c r="BN1150">
        <f t="shared" si="252"/>
        <v>681.56799999999998</v>
      </c>
      <c r="BO1150">
        <f>IF(COUNTIFS($BL$2:$BL1150,$BL1150,$O$2:$O1150,$O1150,$G$2:$G1150,$G1150)=1,_xlfn.MAXIFS($BO$2:$BO1149,$O$2:$O1149,$O1150,$G$2:$G1149,$G1150)+1,_xlfn.MAXIFS($BO$2:$BO1149,$O$2:$O1149,$O1150,$G$2:$G1149,$G1150))</f>
        <v>5</v>
      </c>
      <c r="BP1150">
        <f t="shared" si="253"/>
        <v>1134.1519999999998</v>
      </c>
      <c r="BQ1150">
        <f t="shared" si="254"/>
        <v>12.592000000000001</v>
      </c>
      <c r="BR1150">
        <f t="shared" si="255"/>
        <v>17.314</v>
      </c>
      <c r="BS1150">
        <f t="shared" si="256"/>
        <v>53.516000000000005</v>
      </c>
      <c r="BT1150">
        <f t="shared" si="257"/>
        <v>0</v>
      </c>
      <c r="BU1150">
        <f t="shared" si="258"/>
        <v>0</v>
      </c>
      <c r="BV1150">
        <f t="shared" si="259"/>
        <v>0</v>
      </c>
      <c r="BW1150">
        <f t="shared" si="260"/>
        <v>1217.5740000000001</v>
      </c>
      <c r="BX1150">
        <f t="shared" si="261"/>
        <v>6694</v>
      </c>
      <c r="BY1150" t="str">
        <f t="shared" si="262"/>
        <v>직행2</v>
      </c>
      <c r="BZ1150">
        <f t="shared" si="263"/>
        <v>7</v>
      </c>
    </row>
    <row r="1151" spans="1:78" x14ac:dyDescent="0.3">
      <c r="A1151" s="32">
        <f t="shared" si="264"/>
        <v>45813</v>
      </c>
      <c r="B1151" s="1">
        <v>45813.64203703704</v>
      </c>
      <c r="C1151" t="s">
        <v>60</v>
      </c>
      <c r="D1151" t="s">
        <v>60</v>
      </c>
      <c r="E1151" t="s">
        <v>60</v>
      </c>
      <c r="F1151" t="s">
        <v>61</v>
      </c>
      <c r="G1151" t="s">
        <v>84</v>
      </c>
      <c r="H1151" t="s">
        <v>85</v>
      </c>
      <c r="I1151" t="s">
        <v>89</v>
      </c>
      <c r="J1151" t="s">
        <v>65</v>
      </c>
      <c r="K1151" t="s">
        <v>66</v>
      </c>
      <c r="L1151">
        <v>14</v>
      </c>
      <c r="M1151">
        <v>12</v>
      </c>
      <c r="N1151">
        <v>168</v>
      </c>
      <c r="O1151">
        <v>6694</v>
      </c>
      <c r="P1151" t="s">
        <v>258</v>
      </c>
      <c r="Q1151" s="1">
        <v>45786.607561574077</v>
      </c>
      <c r="R1151">
        <v>82.406999999999996</v>
      </c>
      <c r="S1151">
        <v>26.974</v>
      </c>
      <c r="T1151">
        <v>3.0550000000000002</v>
      </c>
      <c r="U1151">
        <v>8504</v>
      </c>
      <c r="V1151">
        <v>325</v>
      </c>
      <c r="W1151">
        <v>1942</v>
      </c>
      <c r="X1151">
        <v>2035</v>
      </c>
      <c r="Y1151">
        <v>0</v>
      </c>
      <c r="Z1151">
        <v>12</v>
      </c>
      <c r="AA1151">
        <v>0</v>
      </c>
      <c r="AB1151">
        <v>0</v>
      </c>
      <c r="AC1151">
        <v>98</v>
      </c>
      <c r="AD1151">
        <v>34.89</v>
      </c>
      <c r="AE1151">
        <v>47.565339999999999</v>
      </c>
      <c r="AF1151">
        <v>89.6</v>
      </c>
      <c r="AG1151">
        <v>2.7</v>
      </c>
      <c r="AH1151">
        <v>2.9</v>
      </c>
      <c r="AI1151">
        <v>3.3</v>
      </c>
      <c r="AJ1151">
        <v>1.6</v>
      </c>
      <c r="AK1151">
        <v>0</v>
      </c>
      <c r="AL1151">
        <v>0</v>
      </c>
      <c r="AM1151">
        <v>2.68</v>
      </c>
      <c r="AN1151">
        <v>46.176000000000002</v>
      </c>
      <c r="AO1151">
        <v>3.8220000000000001</v>
      </c>
      <c r="AP1151">
        <v>22.835999999999999</v>
      </c>
      <c r="AQ1151">
        <v>0.24299999999999999</v>
      </c>
      <c r="AR1151">
        <v>0</v>
      </c>
      <c r="AS1151">
        <v>14.561999999999999</v>
      </c>
      <c r="AT1151">
        <v>126.93300000000001</v>
      </c>
      <c r="AU1151">
        <v>3.8250000000000002</v>
      </c>
      <c r="AV1151">
        <v>4.1079999999999997</v>
      </c>
      <c r="AW1151">
        <v>4.6749999999999998</v>
      </c>
      <c r="AX1151">
        <v>2.2669999999999999</v>
      </c>
      <c r="AY1151">
        <v>0</v>
      </c>
      <c r="AZ1151">
        <v>0</v>
      </c>
      <c r="BA1151">
        <v>799</v>
      </c>
      <c r="BB1151">
        <v>0</v>
      </c>
      <c r="BC1151" t="s">
        <v>67</v>
      </c>
      <c r="BD1151">
        <v>0</v>
      </c>
      <c r="BE1151" t="s">
        <v>68</v>
      </c>
      <c r="BF1151" t="s">
        <v>69</v>
      </c>
      <c r="BG1151">
        <v>1.1399999999999999</v>
      </c>
      <c r="BH1151">
        <v>0</v>
      </c>
      <c r="BI1151" s="1">
        <v>45824.394918171296</v>
      </c>
      <c r="BJ1151">
        <v>3.7</v>
      </c>
      <c r="BK1151">
        <v>0.82569999999999999</v>
      </c>
      <c r="BL1151" s="36">
        <f>HLOOKUP($A1151,차량별코스!$E$1:$AZ$20,_xlfn.XLOOKUP(탕데이터!$I1151,차량별코스!$D$2:$D$20,차량별코스!$A$2:$A$20),0)</f>
        <v>7</v>
      </c>
      <c r="BM1151">
        <f t="shared" si="251"/>
        <v>4090.8779999999992</v>
      </c>
      <c r="BN1151">
        <f t="shared" si="252"/>
        <v>681.56799999999998</v>
      </c>
      <c r="BO1151">
        <f>IF(COUNTIFS($BL$2:$BL1151,$BL1151,$O$2:$O1151,$O1151,$G$2:$G1151,$G1151)=1,_xlfn.MAXIFS($BO$2:$BO1150,$O$2:$O1150,$O1151,$G$2:$G1150,$G1151)+1,_xlfn.MAXIFS($BO$2:$BO1150,$O$2:$O1150,$O1151,$G$2:$G1150,$G1151))</f>
        <v>5</v>
      </c>
      <c r="BP1151">
        <f t="shared" si="253"/>
        <v>5352.5839999999989</v>
      </c>
      <c r="BQ1151">
        <f t="shared" si="254"/>
        <v>229.60800000000003</v>
      </c>
      <c r="BR1151">
        <f t="shared" si="255"/>
        <v>246.61599999999999</v>
      </c>
      <c r="BS1151">
        <f t="shared" si="256"/>
        <v>280.63200000000001</v>
      </c>
      <c r="BT1151">
        <f t="shared" si="257"/>
        <v>136.06399999999999</v>
      </c>
      <c r="BU1151">
        <f t="shared" si="258"/>
        <v>0</v>
      </c>
      <c r="BV1151">
        <f t="shared" si="259"/>
        <v>0</v>
      </c>
      <c r="BW1151">
        <f t="shared" si="260"/>
        <v>6245.503999999999</v>
      </c>
      <c r="BX1151">
        <f t="shared" si="261"/>
        <v>6694</v>
      </c>
      <c r="BY1151" t="str">
        <f t="shared" si="262"/>
        <v>직행2</v>
      </c>
      <c r="BZ1151">
        <f t="shared" si="263"/>
        <v>7</v>
      </c>
    </row>
    <row r="1152" spans="1:78" x14ac:dyDescent="0.3">
      <c r="A1152" s="32">
        <f t="shared" si="264"/>
        <v>45813</v>
      </c>
      <c r="B1152" s="1">
        <v>45813.792002314818</v>
      </c>
      <c r="C1152" t="s">
        <v>60</v>
      </c>
      <c r="D1152" t="s">
        <v>60</v>
      </c>
      <c r="E1152" t="s">
        <v>60</v>
      </c>
      <c r="F1152" t="s">
        <v>61</v>
      </c>
      <c r="G1152" t="s">
        <v>84</v>
      </c>
      <c r="H1152" t="s">
        <v>85</v>
      </c>
      <c r="I1152" t="s">
        <v>89</v>
      </c>
      <c r="J1152" t="s">
        <v>65</v>
      </c>
      <c r="K1152" t="s">
        <v>66</v>
      </c>
      <c r="L1152">
        <v>14</v>
      </c>
      <c r="M1152">
        <v>12</v>
      </c>
      <c r="N1152">
        <v>168</v>
      </c>
      <c r="O1152">
        <v>6694</v>
      </c>
      <c r="P1152" t="s">
        <v>258</v>
      </c>
      <c r="Q1152" s="1">
        <v>45786.607561574077</v>
      </c>
      <c r="R1152">
        <v>39.792000000000002</v>
      </c>
      <c r="S1152">
        <v>12.247</v>
      </c>
      <c r="T1152">
        <v>3.2490000000000001</v>
      </c>
      <c r="U1152">
        <v>4713</v>
      </c>
      <c r="V1152">
        <v>24</v>
      </c>
      <c r="W1152">
        <v>1368</v>
      </c>
      <c r="X1152">
        <v>787</v>
      </c>
      <c r="Y1152">
        <v>0</v>
      </c>
      <c r="Z1152">
        <v>6</v>
      </c>
      <c r="AA1152">
        <v>1</v>
      </c>
      <c r="AB1152">
        <v>233</v>
      </c>
      <c r="AC1152">
        <v>89</v>
      </c>
      <c r="AD1152">
        <v>30.39</v>
      </c>
      <c r="AE1152">
        <v>43.134959000000002</v>
      </c>
      <c r="AF1152">
        <v>90.1</v>
      </c>
      <c r="AG1152">
        <v>2.8</v>
      </c>
      <c r="AH1152">
        <v>3.3</v>
      </c>
      <c r="AI1152">
        <v>3.2</v>
      </c>
      <c r="AJ1152">
        <v>0.6</v>
      </c>
      <c r="AK1152">
        <v>0</v>
      </c>
      <c r="AL1152">
        <v>0</v>
      </c>
      <c r="AM1152">
        <v>2.85</v>
      </c>
      <c r="AN1152">
        <v>38.412999999999997</v>
      </c>
      <c r="AO1152">
        <v>0.50900000000000001</v>
      </c>
      <c r="AP1152">
        <v>29.026</v>
      </c>
      <c r="AQ1152">
        <v>0.17599999999999999</v>
      </c>
      <c r="AR1152">
        <v>0</v>
      </c>
      <c r="AS1152">
        <v>15.077999999999999</v>
      </c>
      <c r="AT1152">
        <v>70.578000000000003</v>
      </c>
      <c r="AU1152">
        <v>2.1930000000000001</v>
      </c>
      <c r="AV1152">
        <v>2.585</v>
      </c>
      <c r="AW1152">
        <v>2.5070000000000001</v>
      </c>
      <c r="AX1152">
        <v>0.47</v>
      </c>
      <c r="AY1152">
        <v>0</v>
      </c>
      <c r="AZ1152">
        <v>0</v>
      </c>
      <c r="BA1152">
        <v>381</v>
      </c>
      <c r="BB1152">
        <v>0</v>
      </c>
      <c r="BC1152" t="s">
        <v>67</v>
      </c>
      <c r="BD1152">
        <v>0</v>
      </c>
      <c r="BE1152" t="s">
        <v>68</v>
      </c>
      <c r="BF1152" t="s">
        <v>69</v>
      </c>
      <c r="BG1152">
        <v>1.1399999999999999</v>
      </c>
      <c r="BH1152">
        <v>0</v>
      </c>
      <c r="BI1152" s="1">
        <v>45824.394918171296</v>
      </c>
      <c r="BJ1152">
        <v>3.7</v>
      </c>
      <c r="BK1152">
        <v>0.87809999999999999</v>
      </c>
      <c r="BL1152" s="36">
        <f>HLOOKUP($A1152,차량별코스!$E$1:$AZ$20,_xlfn.XLOOKUP(탕데이터!$I1152,차량별코스!$D$2:$D$20,차량별코스!$A$2:$A$20),0)</f>
        <v>7</v>
      </c>
      <c r="BM1152">
        <f t="shared" si="251"/>
        <v>4090.8779999999992</v>
      </c>
      <c r="BN1152">
        <f t="shared" si="252"/>
        <v>681.56799999999998</v>
      </c>
      <c r="BO1152">
        <f>IF(COUNTIFS($BL$2:$BL1152,$BL1152,$O$2:$O1152,$O1152,$G$2:$G1152,$G1152)=1,_xlfn.MAXIFS($BO$2:$BO1151,$O$2:$O1151,$O1152,$G$2:$G1151,$G1152)+1,_xlfn.MAXIFS($BO$2:$BO1151,$O$2:$O1151,$O1152,$G$2:$G1151,$G1152))</f>
        <v>5</v>
      </c>
      <c r="BP1152">
        <f t="shared" si="253"/>
        <v>2854.4129999999996</v>
      </c>
      <c r="BQ1152">
        <f t="shared" si="254"/>
        <v>131.964</v>
      </c>
      <c r="BR1152">
        <f t="shared" si="255"/>
        <v>155.529</v>
      </c>
      <c r="BS1152">
        <f t="shared" si="256"/>
        <v>150.816</v>
      </c>
      <c r="BT1152">
        <f t="shared" si="257"/>
        <v>28.278000000000002</v>
      </c>
      <c r="BU1152">
        <f t="shared" si="258"/>
        <v>0</v>
      </c>
      <c r="BV1152">
        <f t="shared" si="259"/>
        <v>0</v>
      </c>
      <c r="BW1152">
        <f t="shared" si="260"/>
        <v>3320.9999999999991</v>
      </c>
      <c r="BX1152">
        <f t="shared" si="261"/>
        <v>6694</v>
      </c>
      <c r="BY1152" t="str">
        <f t="shared" si="262"/>
        <v>직행2</v>
      </c>
      <c r="BZ1152">
        <f t="shared" si="263"/>
        <v>7</v>
      </c>
    </row>
    <row r="1153" spans="1:78" x14ac:dyDescent="0.3">
      <c r="A1153" s="32">
        <f t="shared" si="264"/>
        <v>45813</v>
      </c>
      <c r="B1153" s="1">
        <v>45813.85365740741</v>
      </c>
      <c r="C1153" t="s">
        <v>60</v>
      </c>
      <c r="D1153" t="s">
        <v>60</v>
      </c>
      <c r="E1153" t="s">
        <v>60</v>
      </c>
      <c r="F1153" t="s">
        <v>61</v>
      </c>
      <c r="G1153" t="s">
        <v>84</v>
      </c>
      <c r="H1153" t="s">
        <v>85</v>
      </c>
      <c r="I1153" t="s">
        <v>89</v>
      </c>
      <c r="J1153" t="s">
        <v>65</v>
      </c>
      <c r="K1153" t="s">
        <v>66</v>
      </c>
      <c r="L1153">
        <v>14</v>
      </c>
      <c r="M1153">
        <v>12</v>
      </c>
      <c r="N1153">
        <v>168</v>
      </c>
      <c r="O1153">
        <v>6694</v>
      </c>
      <c r="P1153" t="s">
        <v>258</v>
      </c>
      <c r="Q1153" s="1">
        <v>45786.607561574077</v>
      </c>
      <c r="R1153">
        <v>34.712000000000003</v>
      </c>
      <c r="S1153">
        <v>9.4870000000000001</v>
      </c>
      <c r="T1153">
        <v>3.6589999999999998</v>
      </c>
      <c r="U1153">
        <v>3246</v>
      </c>
      <c r="V1153">
        <v>45</v>
      </c>
      <c r="W1153">
        <v>482</v>
      </c>
      <c r="X1153">
        <v>689</v>
      </c>
      <c r="Y1153">
        <v>0</v>
      </c>
      <c r="Z1153">
        <v>12</v>
      </c>
      <c r="AA1153">
        <v>1</v>
      </c>
      <c r="AB1153">
        <v>10</v>
      </c>
      <c r="AC1153">
        <v>91</v>
      </c>
      <c r="AD1153">
        <v>38.5</v>
      </c>
      <c r="AE1153">
        <v>45.959235999999997</v>
      </c>
      <c r="AF1153">
        <v>96.3</v>
      </c>
      <c r="AG1153">
        <v>1.3</v>
      </c>
      <c r="AH1153">
        <v>1.3</v>
      </c>
      <c r="AI1153">
        <v>1</v>
      </c>
      <c r="AJ1153">
        <v>0.1</v>
      </c>
      <c r="AK1153">
        <v>0</v>
      </c>
      <c r="AL1153">
        <v>0</v>
      </c>
      <c r="AM1153">
        <v>3.21</v>
      </c>
      <c r="AN1153">
        <v>35.978000000000002</v>
      </c>
      <c r="AO1153">
        <v>1.3859999999999999</v>
      </c>
      <c r="AP1153">
        <v>14.849</v>
      </c>
      <c r="AQ1153">
        <v>0.17299999999999999</v>
      </c>
      <c r="AR1153">
        <v>0</v>
      </c>
      <c r="AS1153">
        <v>34.57</v>
      </c>
      <c r="AT1153">
        <v>51.36</v>
      </c>
      <c r="AU1153">
        <v>0.69299999999999995</v>
      </c>
      <c r="AV1153">
        <v>0.69299999999999995</v>
      </c>
      <c r="AW1153">
        <v>0.53300000000000003</v>
      </c>
      <c r="AX1153">
        <v>5.2999999999999999E-2</v>
      </c>
      <c r="AY1153">
        <v>0</v>
      </c>
      <c r="AZ1153">
        <v>0</v>
      </c>
      <c r="BA1153">
        <v>342</v>
      </c>
      <c r="BB1153">
        <v>0</v>
      </c>
      <c r="BC1153" t="s">
        <v>67</v>
      </c>
      <c r="BD1153">
        <v>0</v>
      </c>
      <c r="BE1153" t="s">
        <v>68</v>
      </c>
      <c r="BF1153" t="s">
        <v>69</v>
      </c>
      <c r="BG1153">
        <v>1.1399999999999999</v>
      </c>
      <c r="BH1153">
        <v>0</v>
      </c>
      <c r="BI1153" s="1">
        <v>45824.394918171296</v>
      </c>
      <c r="BJ1153">
        <v>3.7</v>
      </c>
      <c r="BK1153">
        <v>0.9889</v>
      </c>
      <c r="BL1153" s="36">
        <f>HLOOKUP($A1153,차량별코스!$E$1:$AZ$20,_xlfn.XLOOKUP(탕데이터!$I1153,차량별코스!$D$2:$D$20,차량별코스!$A$2:$A$20),0)</f>
        <v>7</v>
      </c>
      <c r="BM1153">
        <f t="shared" si="251"/>
        <v>4090.8779999999992</v>
      </c>
      <c r="BN1153">
        <f t="shared" si="252"/>
        <v>681.56799999999998</v>
      </c>
      <c r="BO1153">
        <f>IF(COUNTIFS($BL$2:$BL1153,$BL1153,$O$2:$O1153,$O1153,$G$2:$G1153,$G1153)=1,_xlfn.MAXIFS($BO$2:$BO1152,$O$2:$O1152,$O1153,$G$2:$G1152,$G1153)+1,_xlfn.MAXIFS($BO$2:$BO1152,$O$2:$O1152,$O1153,$G$2:$G1152,$G1153))</f>
        <v>5</v>
      </c>
      <c r="BP1153">
        <f t="shared" si="253"/>
        <v>2598.8979999999997</v>
      </c>
      <c r="BQ1153">
        <f t="shared" si="254"/>
        <v>42.198</v>
      </c>
      <c r="BR1153">
        <f t="shared" si="255"/>
        <v>42.198</v>
      </c>
      <c r="BS1153">
        <f t="shared" si="256"/>
        <v>32.46</v>
      </c>
      <c r="BT1153">
        <f t="shared" si="257"/>
        <v>3.246</v>
      </c>
      <c r="BU1153">
        <f t="shared" si="258"/>
        <v>0</v>
      </c>
      <c r="BV1153">
        <f t="shared" si="259"/>
        <v>0</v>
      </c>
      <c r="BW1153">
        <f t="shared" si="260"/>
        <v>2718.9999999999995</v>
      </c>
      <c r="BX1153">
        <f t="shared" si="261"/>
        <v>6694</v>
      </c>
      <c r="BY1153" t="str">
        <f t="shared" si="262"/>
        <v>직행2</v>
      </c>
      <c r="BZ1153">
        <f t="shared" si="263"/>
        <v>7</v>
      </c>
    </row>
    <row r="1154" spans="1:78" x14ac:dyDescent="0.3">
      <c r="A1154" s="32">
        <f t="shared" si="264"/>
        <v>45814</v>
      </c>
      <c r="B1154" s="1">
        <v>45814.290358796294</v>
      </c>
      <c r="C1154" t="s">
        <v>60</v>
      </c>
      <c r="D1154" t="s">
        <v>60</v>
      </c>
      <c r="E1154" t="s">
        <v>60</v>
      </c>
      <c r="F1154" t="s">
        <v>61</v>
      </c>
      <c r="G1154" t="s">
        <v>84</v>
      </c>
      <c r="H1154" t="s">
        <v>85</v>
      </c>
      <c r="I1154" t="s">
        <v>89</v>
      </c>
      <c r="J1154" t="s">
        <v>65</v>
      </c>
      <c r="K1154" t="s">
        <v>66</v>
      </c>
      <c r="L1154">
        <v>14</v>
      </c>
      <c r="M1154">
        <v>12</v>
      </c>
      <c r="N1154">
        <v>168</v>
      </c>
      <c r="O1154">
        <v>6694</v>
      </c>
      <c r="P1154" t="s">
        <v>258</v>
      </c>
      <c r="Q1154" s="1">
        <v>45786.607561574077</v>
      </c>
      <c r="R1154">
        <v>25.648</v>
      </c>
      <c r="S1154">
        <v>5.9059999999999997</v>
      </c>
      <c r="T1154">
        <v>4.343</v>
      </c>
      <c r="U1154">
        <v>2424</v>
      </c>
      <c r="V1154">
        <v>134</v>
      </c>
      <c r="W1154">
        <v>260</v>
      </c>
      <c r="X1154">
        <v>675</v>
      </c>
      <c r="Y1154">
        <v>0</v>
      </c>
      <c r="Z1154">
        <v>6</v>
      </c>
      <c r="AA1154">
        <v>0</v>
      </c>
      <c r="AB1154">
        <v>0</v>
      </c>
      <c r="AC1154">
        <v>86</v>
      </c>
      <c r="AD1154">
        <v>38.090000000000003</v>
      </c>
      <c r="AE1154">
        <v>45.484127999999998</v>
      </c>
      <c r="AF1154">
        <v>94.8</v>
      </c>
      <c r="AG1154">
        <v>1.8</v>
      </c>
      <c r="AH1154">
        <v>1.8</v>
      </c>
      <c r="AI1154">
        <v>1.5</v>
      </c>
      <c r="AJ1154">
        <v>0.1</v>
      </c>
      <c r="AK1154">
        <v>0</v>
      </c>
      <c r="AL1154">
        <v>0</v>
      </c>
      <c r="AM1154">
        <v>3.81</v>
      </c>
      <c r="AN1154">
        <v>28.823</v>
      </c>
      <c r="AO1154">
        <v>5.5279999999999996</v>
      </c>
      <c r="AP1154">
        <v>10.726000000000001</v>
      </c>
      <c r="AQ1154">
        <v>0.23400000000000001</v>
      </c>
      <c r="AR1154">
        <v>0</v>
      </c>
      <c r="AS1154">
        <v>23.393999999999998</v>
      </c>
      <c r="AT1154">
        <v>37.92</v>
      </c>
      <c r="AU1154">
        <v>0.72</v>
      </c>
      <c r="AV1154">
        <v>0.72</v>
      </c>
      <c r="AW1154">
        <v>0.6</v>
      </c>
      <c r="AX1154">
        <v>0.04</v>
      </c>
      <c r="AY1154">
        <v>0</v>
      </c>
      <c r="AZ1154">
        <v>0</v>
      </c>
      <c r="BA1154">
        <v>236</v>
      </c>
      <c r="BB1154">
        <v>0</v>
      </c>
      <c r="BC1154" t="s">
        <v>67</v>
      </c>
      <c r="BD1154">
        <v>0</v>
      </c>
      <c r="BE1154" t="s">
        <v>68</v>
      </c>
      <c r="BF1154" t="s">
        <v>69</v>
      </c>
      <c r="BG1154">
        <v>1.1399999999999999</v>
      </c>
      <c r="BH1154">
        <v>0</v>
      </c>
      <c r="BI1154" s="1">
        <v>45824.394918171296</v>
      </c>
      <c r="BJ1154">
        <v>3.7</v>
      </c>
      <c r="BK1154">
        <v>1.1737</v>
      </c>
      <c r="BL1154" s="36">
        <f>HLOOKUP($A1154,차량별코스!$E$1:$AZ$20,_xlfn.XLOOKUP(탕데이터!$I1154,차량별코스!$D$2:$D$20,차량별코스!$A$2:$A$20),0)</f>
        <v>8</v>
      </c>
      <c r="BM1154">
        <f t="shared" si="251"/>
        <v>4090.8779999999992</v>
      </c>
      <c r="BN1154">
        <f t="shared" si="252"/>
        <v>660.67200000000003</v>
      </c>
      <c r="BO1154">
        <f>IF(COUNTIFS($BL$2:$BL1154,$BL1154,$O$2:$O1154,$O1154,$G$2:$G1154,$G1154)=1,_xlfn.MAXIFS($BO$2:$BO1153,$O$2:$O1153,$O1154,$G$2:$G1153,$G1154)+1,_xlfn.MAXIFS($BO$2:$BO1153,$O$2:$O1153,$O1154,$G$2:$G1153,$G1154))</f>
        <v>6</v>
      </c>
      <c r="BP1154">
        <f t="shared" si="253"/>
        <v>1903.9519999999998</v>
      </c>
      <c r="BQ1154">
        <f t="shared" si="254"/>
        <v>43.632000000000005</v>
      </c>
      <c r="BR1154">
        <f t="shared" si="255"/>
        <v>43.632000000000005</v>
      </c>
      <c r="BS1154">
        <f t="shared" si="256"/>
        <v>36.36</v>
      </c>
      <c r="BT1154">
        <f t="shared" si="257"/>
        <v>2.4239999999999999</v>
      </c>
      <c r="BU1154">
        <f t="shared" si="258"/>
        <v>0</v>
      </c>
      <c r="BV1154">
        <f t="shared" si="259"/>
        <v>0</v>
      </c>
      <c r="BW1154">
        <f t="shared" si="260"/>
        <v>2029.9999999999998</v>
      </c>
      <c r="BX1154">
        <f t="shared" si="261"/>
        <v>6694</v>
      </c>
      <c r="BY1154" t="str">
        <f t="shared" si="262"/>
        <v>직행2</v>
      </c>
      <c r="BZ1154">
        <f t="shared" si="263"/>
        <v>8</v>
      </c>
    </row>
    <row r="1155" spans="1:78" x14ac:dyDescent="0.3">
      <c r="A1155" s="32">
        <f t="shared" si="264"/>
        <v>45814</v>
      </c>
      <c r="B1155" s="1">
        <v>45814.332662037035</v>
      </c>
      <c r="C1155" t="s">
        <v>60</v>
      </c>
      <c r="D1155" t="s">
        <v>60</v>
      </c>
      <c r="E1155" t="s">
        <v>60</v>
      </c>
      <c r="F1155" t="s">
        <v>61</v>
      </c>
      <c r="G1155" t="s">
        <v>84</v>
      </c>
      <c r="H1155" t="s">
        <v>85</v>
      </c>
      <c r="I1155" t="s">
        <v>89</v>
      </c>
      <c r="J1155" t="s">
        <v>65</v>
      </c>
      <c r="K1155" t="s">
        <v>66</v>
      </c>
      <c r="L1155">
        <v>14</v>
      </c>
      <c r="M1155">
        <v>12</v>
      </c>
      <c r="N1155">
        <v>168</v>
      </c>
      <c r="O1155">
        <v>6694</v>
      </c>
      <c r="P1155" t="s">
        <v>258</v>
      </c>
      <c r="Q1155" s="1">
        <v>45786.607561574077</v>
      </c>
      <c r="R1155">
        <v>37.106000000000002</v>
      </c>
      <c r="S1155">
        <v>9.4350000000000005</v>
      </c>
      <c r="T1155">
        <v>3.9329999999999998</v>
      </c>
      <c r="U1155">
        <v>3520</v>
      </c>
      <c r="V1155">
        <v>61</v>
      </c>
      <c r="W1155">
        <v>467</v>
      </c>
      <c r="X1155">
        <v>742</v>
      </c>
      <c r="Y1155">
        <v>0</v>
      </c>
      <c r="Z1155">
        <v>5</v>
      </c>
      <c r="AA1155">
        <v>0</v>
      </c>
      <c r="AB1155">
        <v>0</v>
      </c>
      <c r="AC1155">
        <v>89</v>
      </c>
      <c r="AD1155">
        <v>37.950000000000003</v>
      </c>
      <c r="AE1155">
        <v>44.646262</v>
      </c>
      <c r="AF1155">
        <v>95</v>
      </c>
      <c r="AG1155">
        <v>1.7</v>
      </c>
      <c r="AH1155">
        <v>1.7</v>
      </c>
      <c r="AI1155">
        <v>1.4</v>
      </c>
      <c r="AJ1155">
        <v>0.2</v>
      </c>
      <c r="AK1155">
        <v>0</v>
      </c>
      <c r="AL1155">
        <v>0</v>
      </c>
      <c r="AM1155">
        <v>3.45</v>
      </c>
      <c r="AN1155">
        <v>31.824000000000002</v>
      </c>
      <c r="AO1155">
        <v>1.7330000000000001</v>
      </c>
      <c r="AP1155">
        <v>13.266999999999999</v>
      </c>
      <c r="AQ1155">
        <v>0.189</v>
      </c>
      <c r="AR1155">
        <v>0</v>
      </c>
      <c r="AS1155">
        <v>13.475</v>
      </c>
      <c r="AT1155">
        <v>55.417000000000002</v>
      </c>
      <c r="AU1155">
        <v>0.99199999999999999</v>
      </c>
      <c r="AV1155">
        <v>0.99199999999999999</v>
      </c>
      <c r="AW1155">
        <v>0.81699999999999995</v>
      </c>
      <c r="AX1155">
        <v>0.11700000000000001</v>
      </c>
      <c r="AY1155">
        <v>0</v>
      </c>
      <c r="AZ1155">
        <v>0</v>
      </c>
      <c r="BA1155">
        <v>368</v>
      </c>
      <c r="BB1155">
        <v>0</v>
      </c>
      <c r="BC1155" t="s">
        <v>67</v>
      </c>
      <c r="BD1155">
        <v>0</v>
      </c>
      <c r="BE1155" t="s">
        <v>68</v>
      </c>
      <c r="BF1155" t="s">
        <v>69</v>
      </c>
      <c r="BG1155">
        <v>1.1399999999999999</v>
      </c>
      <c r="BH1155">
        <v>0</v>
      </c>
      <c r="BI1155" s="1">
        <v>45824.394918171296</v>
      </c>
      <c r="BJ1155">
        <v>3.7</v>
      </c>
      <c r="BK1155">
        <v>1.0629</v>
      </c>
      <c r="BL1155" s="36">
        <f>HLOOKUP($A1155,차량별코스!$E$1:$AZ$20,_xlfn.XLOOKUP(탕데이터!$I1155,차량별코스!$D$2:$D$20,차량별코스!$A$2:$A$20),0)</f>
        <v>8</v>
      </c>
      <c r="BM1155">
        <f t="shared" ref="BM1155:BM1218" si="265">SUMIFS(R:R,I:I,I1155,O:O,O1155)</f>
        <v>4090.8779999999992</v>
      </c>
      <c r="BN1155">
        <f t="shared" ref="BN1155:BN1218" si="266">SUMIFS(R:R,O:O,O1155,BL:BL,BL1155,G:G,G1155)</f>
        <v>660.67200000000003</v>
      </c>
      <c r="BO1155">
        <f>IF(COUNTIFS($BL$2:$BL1155,$BL1155,$O$2:$O1155,$O1155,$G$2:$G1155,$G1155)=1,_xlfn.MAXIFS($BO$2:$BO1154,$O$2:$O1154,$O1155,$G$2:$G1154,$G1155)+1,_xlfn.MAXIFS($BO$2:$BO1154,$O$2:$O1154,$O1155,$G$2:$G1154,$G1155))</f>
        <v>6</v>
      </c>
      <c r="BP1155">
        <f t="shared" ref="BP1155:BP1218" si="267">$U1155*AF1155%-V1155-W1155</f>
        <v>2816</v>
      </c>
      <c r="BQ1155">
        <f t="shared" ref="BQ1155:BQ1218" si="268">$U1155*AG1155%</f>
        <v>59.84</v>
      </c>
      <c r="BR1155">
        <f t="shared" ref="BR1155:BR1218" si="269">$U1155*AH1155%</f>
        <v>59.84</v>
      </c>
      <c r="BS1155">
        <f t="shared" ref="BS1155:BS1218" si="270">$U1155*AI1155%</f>
        <v>49.279999999999994</v>
      </c>
      <c r="BT1155">
        <f t="shared" ref="BT1155:BT1218" si="271">$U1155*AJ1155%</f>
        <v>7.04</v>
      </c>
      <c r="BU1155">
        <f t="shared" ref="BU1155:BU1218" si="272">$U1155*AK1155%</f>
        <v>0</v>
      </c>
      <c r="BV1155">
        <f t="shared" ref="BV1155:BV1218" si="273">$U1155*AL1155%</f>
        <v>0</v>
      </c>
      <c r="BW1155">
        <f t="shared" ref="BW1155:BW1218" si="274">SUM(BP1155:BV1155)</f>
        <v>2992.0000000000005</v>
      </c>
      <c r="BX1155">
        <f t="shared" ref="BX1155:BX1218" si="275">O1155</f>
        <v>6694</v>
      </c>
      <c r="BY1155" t="str">
        <f t="shared" ref="BY1155:BY1218" si="276">G1155</f>
        <v>직행2</v>
      </c>
      <c r="BZ1155">
        <f t="shared" ref="BZ1155:BZ1218" si="277">BL1155</f>
        <v>8</v>
      </c>
    </row>
    <row r="1156" spans="1:78" x14ac:dyDescent="0.3">
      <c r="A1156" s="32">
        <f t="shared" si="264"/>
        <v>45814</v>
      </c>
      <c r="B1156" s="1">
        <v>45814.378229166665</v>
      </c>
      <c r="C1156" t="s">
        <v>60</v>
      </c>
      <c r="D1156" t="s">
        <v>60</v>
      </c>
      <c r="E1156" t="s">
        <v>60</v>
      </c>
      <c r="F1156" t="s">
        <v>61</v>
      </c>
      <c r="G1156" t="s">
        <v>84</v>
      </c>
      <c r="H1156" t="s">
        <v>85</v>
      </c>
      <c r="I1156" t="s">
        <v>89</v>
      </c>
      <c r="J1156" t="s">
        <v>65</v>
      </c>
      <c r="K1156" t="s">
        <v>66</v>
      </c>
      <c r="L1156">
        <v>14</v>
      </c>
      <c r="M1156">
        <v>12</v>
      </c>
      <c r="N1156">
        <v>168</v>
      </c>
      <c r="O1156">
        <v>6694</v>
      </c>
      <c r="P1156" t="s">
        <v>258</v>
      </c>
      <c r="Q1156" s="1">
        <v>45786.607561574077</v>
      </c>
      <c r="R1156">
        <v>66.361000000000004</v>
      </c>
      <c r="S1156">
        <v>21.887</v>
      </c>
      <c r="T1156">
        <v>3.032</v>
      </c>
      <c r="U1156">
        <v>6582</v>
      </c>
      <c r="V1156">
        <v>18</v>
      </c>
      <c r="W1156">
        <v>1370</v>
      </c>
      <c r="X1156">
        <v>1454</v>
      </c>
      <c r="Y1156">
        <v>1</v>
      </c>
      <c r="Z1156">
        <v>17</v>
      </c>
      <c r="AA1156">
        <v>0</v>
      </c>
      <c r="AB1156">
        <v>0</v>
      </c>
      <c r="AC1156">
        <v>95</v>
      </c>
      <c r="AD1156">
        <v>36.299999999999997</v>
      </c>
      <c r="AE1156">
        <v>45.995294999999999</v>
      </c>
      <c r="AF1156">
        <v>80.3</v>
      </c>
      <c r="AG1156">
        <v>5.2</v>
      </c>
      <c r="AH1156">
        <v>7</v>
      </c>
      <c r="AI1156">
        <v>5.6</v>
      </c>
      <c r="AJ1156">
        <v>1.9</v>
      </c>
      <c r="AK1156">
        <v>0</v>
      </c>
      <c r="AL1156">
        <v>0</v>
      </c>
      <c r="AM1156">
        <v>2.66</v>
      </c>
      <c r="AN1156">
        <v>44.956000000000003</v>
      </c>
      <c r="AO1156">
        <v>0.27300000000000002</v>
      </c>
      <c r="AP1156">
        <v>20.814</v>
      </c>
      <c r="AQ1156">
        <v>0.21099999999999999</v>
      </c>
      <c r="AR1156">
        <v>1.5069999999999999</v>
      </c>
      <c r="AS1156">
        <v>25.617000000000001</v>
      </c>
      <c r="AT1156">
        <v>86.992000000000004</v>
      </c>
      <c r="AU1156">
        <v>5.633</v>
      </c>
      <c r="AV1156">
        <v>7.5830000000000002</v>
      </c>
      <c r="AW1156">
        <v>6.0670000000000002</v>
      </c>
      <c r="AX1156">
        <v>2.0579999999999998</v>
      </c>
      <c r="AY1156">
        <v>0</v>
      </c>
      <c r="AZ1156">
        <v>0</v>
      </c>
      <c r="BA1156">
        <v>640</v>
      </c>
      <c r="BB1156">
        <v>0</v>
      </c>
      <c r="BC1156" t="s">
        <v>67</v>
      </c>
      <c r="BD1156">
        <v>0</v>
      </c>
      <c r="BE1156" t="s">
        <v>68</v>
      </c>
      <c r="BF1156" t="s">
        <v>69</v>
      </c>
      <c r="BG1156">
        <v>1.1399999999999999</v>
      </c>
      <c r="BH1156">
        <v>0</v>
      </c>
      <c r="BI1156" s="1">
        <v>45824.394918171296</v>
      </c>
      <c r="BJ1156">
        <v>3.7</v>
      </c>
      <c r="BK1156">
        <v>0.81950000000000001</v>
      </c>
      <c r="BL1156" s="36">
        <f>HLOOKUP($A1156,차량별코스!$E$1:$AZ$20,_xlfn.XLOOKUP(탕데이터!$I1156,차량별코스!$D$2:$D$20,차량별코스!$A$2:$A$20),0)</f>
        <v>8</v>
      </c>
      <c r="BM1156">
        <f t="shared" si="265"/>
        <v>4090.8779999999992</v>
      </c>
      <c r="BN1156">
        <f t="shared" si="266"/>
        <v>660.67200000000003</v>
      </c>
      <c r="BO1156">
        <f>IF(COUNTIFS($BL$2:$BL1156,$BL1156,$O$2:$O1156,$O1156,$G$2:$G1156,$G1156)=1,_xlfn.MAXIFS($BO$2:$BO1155,$O$2:$O1155,$O1156,$G$2:$G1155,$G1156)+1,_xlfn.MAXIFS($BO$2:$BO1155,$O$2:$O1155,$O1156,$G$2:$G1155,$G1156))</f>
        <v>6</v>
      </c>
      <c r="BP1156">
        <f t="shared" si="267"/>
        <v>3897.3459999999995</v>
      </c>
      <c r="BQ1156">
        <f t="shared" si="268"/>
        <v>342.26400000000001</v>
      </c>
      <c r="BR1156">
        <f t="shared" si="269"/>
        <v>460.74000000000007</v>
      </c>
      <c r="BS1156">
        <f t="shared" si="270"/>
        <v>368.59199999999998</v>
      </c>
      <c r="BT1156">
        <f t="shared" si="271"/>
        <v>125.05799999999999</v>
      </c>
      <c r="BU1156">
        <f t="shared" si="272"/>
        <v>0</v>
      </c>
      <c r="BV1156">
        <f t="shared" si="273"/>
        <v>0</v>
      </c>
      <c r="BW1156">
        <f t="shared" si="274"/>
        <v>5193.9999999999991</v>
      </c>
      <c r="BX1156">
        <f t="shared" si="275"/>
        <v>6694</v>
      </c>
      <c r="BY1156" t="str">
        <f t="shared" si="276"/>
        <v>직행2</v>
      </c>
      <c r="BZ1156">
        <f t="shared" si="277"/>
        <v>8</v>
      </c>
    </row>
    <row r="1157" spans="1:78" x14ac:dyDescent="0.3">
      <c r="A1157" s="32">
        <f t="shared" si="264"/>
        <v>45814</v>
      </c>
      <c r="B1157" s="1">
        <v>45814.515636574077</v>
      </c>
      <c r="C1157" t="s">
        <v>60</v>
      </c>
      <c r="D1157" t="s">
        <v>60</v>
      </c>
      <c r="E1157" t="s">
        <v>60</v>
      </c>
      <c r="F1157" t="s">
        <v>61</v>
      </c>
      <c r="G1157" t="s">
        <v>84</v>
      </c>
      <c r="H1157" t="s">
        <v>85</v>
      </c>
      <c r="I1157" t="s">
        <v>89</v>
      </c>
      <c r="J1157" t="s">
        <v>65</v>
      </c>
      <c r="K1157" t="s">
        <v>66</v>
      </c>
      <c r="L1157">
        <v>14</v>
      </c>
      <c r="M1157">
        <v>12</v>
      </c>
      <c r="N1157">
        <v>168</v>
      </c>
      <c r="O1157">
        <v>6694</v>
      </c>
      <c r="P1157" t="s">
        <v>258</v>
      </c>
      <c r="Q1157" s="1">
        <v>45786.607561574077</v>
      </c>
      <c r="R1157">
        <v>102.38500000000001</v>
      </c>
      <c r="S1157">
        <v>35.353999999999999</v>
      </c>
      <c r="T1157">
        <v>2.8959999999999999</v>
      </c>
      <c r="U1157">
        <v>10877</v>
      </c>
      <c r="V1157">
        <v>447</v>
      </c>
      <c r="W1157">
        <v>2355</v>
      </c>
      <c r="X1157">
        <v>1761</v>
      </c>
      <c r="Y1157">
        <v>1</v>
      </c>
      <c r="Z1157">
        <v>20</v>
      </c>
      <c r="AA1157">
        <v>0</v>
      </c>
      <c r="AB1157">
        <v>0</v>
      </c>
      <c r="AC1157">
        <v>99</v>
      </c>
      <c r="AD1157">
        <v>33.89</v>
      </c>
      <c r="AE1157">
        <v>45.645316000000001</v>
      </c>
      <c r="AF1157">
        <v>30.3</v>
      </c>
      <c r="AG1157">
        <v>19.3</v>
      </c>
      <c r="AH1157">
        <v>24.4</v>
      </c>
      <c r="AI1157">
        <v>18.899999999999999</v>
      </c>
      <c r="AJ1157">
        <v>7.2</v>
      </c>
      <c r="AK1157">
        <v>0</v>
      </c>
      <c r="AL1157">
        <v>0</v>
      </c>
      <c r="AM1157">
        <v>2.54</v>
      </c>
      <c r="AN1157">
        <v>46.88</v>
      </c>
      <c r="AO1157">
        <v>4.1100000000000003</v>
      </c>
      <c r="AP1157">
        <v>21.651</v>
      </c>
      <c r="AQ1157">
        <v>0.16600000000000001</v>
      </c>
      <c r="AR1157">
        <v>0.97699999999999998</v>
      </c>
      <c r="AS1157">
        <v>19.533999999999999</v>
      </c>
      <c r="AT1157">
        <v>54.54</v>
      </c>
      <c r="AU1157">
        <v>34.74</v>
      </c>
      <c r="AV1157">
        <v>43.92</v>
      </c>
      <c r="AW1157">
        <v>34.020000000000003</v>
      </c>
      <c r="AX1157">
        <v>12.96</v>
      </c>
      <c r="AY1157">
        <v>0</v>
      </c>
      <c r="AZ1157">
        <v>0</v>
      </c>
      <c r="BA1157">
        <v>991</v>
      </c>
      <c r="BB1157">
        <v>0</v>
      </c>
      <c r="BC1157" t="s">
        <v>67</v>
      </c>
      <c r="BD1157">
        <v>0</v>
      </c>
      <c r="BE1157" t="s">
        <v>68</v>
      </c>
      <c r="BF1157" t="s">
        <v>69</v>
      </c>
      <c r="BG1157">
        <v>1.1399999999999999</v>
      </c>
      <c r="BH1157">
        <v>0</v>
      </c>
      <c r="BI1157" s="1">
        <v>45824.394918171296</v>
      </c>
      <c r="BJ1157">
        <v>3.7</v>
      </c>
      <c r="BK1157">
        <v>0.78269999999999995</v>
      </c>
      <c r="BL1157" s="36">
        <f>HLOOKUP($A1157,차량별코스!$E$1:$AZ$20,_xlfn.XLOOKUP(탕데이터!$I1157,차량별코스!$D$2:$D$20,차량별코스!$A$2:$A$20),0)</f>
        <v>8</v>
      </c>
      <c r="BM1157">
        <f t="shared" si="265"/>
        <v>4090.8779999999992</v>
      </c>
      <c r="BN1157">
        <f t="shared" si="266"/>
        <v>660.67200000000003</v>
      </c>
      <c r="BO1157">
        <f>IF(COUNTIFS($BL$2:$BL1157,$BL1157,$O$2:$O1157,$O1157,$G$2:$G1157,$G1157)=1,_xlfn.MAXIFS($BO$2:$BO1156,$O$2:$O1156,$O1157,$G$2:$G1156,$G1157)+1,_xlfn.MAXIFS($BO$2:$BO1156,$O$2:$O1156,$O1157,$G$2:$G1156,$G1157))</f>
        <v>6</v>
      </c>
      <c r="BP1157">
        <f t="shared" si="267"/>
        <v>493.73099999999977</v>
      </c>
      <c r="BQ1157">
        <f t="shared" si="268"/>
        <v>2099.261</v>
      </c>
      <c r="BR1157">
        <f t="shared" si="269"/>
        <v>2653.9879999999998</v>
      </c>
      <c r="BS1157">
        <f t="shared" si="270"/>
        <v>2055.7529999999997</v>
      </c>
      <c r="BT1157">
        <f t="shared" si="271"/>
        <v>783.14400000000012</v>
      </c>
      <c r="BU1157">
        <f t="shared" si="272"/>
        <v>0</v>
      </c>
      <c r="BV1157">
        <f t="shared" si="273"/>
        <v>0</v>
      </c>
      <c r="BW1157">
        <f t="shared" si="274"/>
        <v>8085.8769999999995</v>
      </c>
      <c r="BX1157">
        <f t="shared" si="275"/>
        <v>6694</v>
      </c>
      <c r="BY1157" t="str">
        <f t="shared" si="276"/>
        <v>직행2</v>
      </c>
      <c r="BZ1157">
        <f t="shared" si="277"/>
        <v>8</v>
      </c>
    </row>
    <row r="1158" spans="1:78" x14ac:dyDescent="0.3">
      <c r="A1158" s="32">
        <f t="shared" si="264"/>
        <v>45814</v>
      </c>
      <c r="B1158" s="1">
        <v>45814.686990740738</v>
      </c>
      <c r="C1158" t="s">
        <v>60</v>
      </c>
      <c r="D1158" t="s">
        <v>60</v>
      </c>
      <c r="E1158" t="s">
        <v>60</v>
      </c>
      <c r="F1158" t="s">
        <v>61</v>
      </c>
      <c r="G1158" t="s">
        <v>84</v>
      </c>
      <c r="H1158" t="s">
        <v>85</v>
      </c>
      <c r="I1158" t="s">
        <v>89</v>
      </c>
      <c r="J1158" t="s">
        <v>65</v>
      </c>
      <c r="K1158" t="s">
        <v>66</v>
      </c>
      <c r="L1158">
        <v>14</v>
      </c>
      <c r="M1158">
        <v>12</v>
      </c>
      <c r="N1158">
        <v>168</v>
      </c>
      <c r="O1158">
        <v>6694</v>
      </c>
      <c r="P1158" t="s">
        <v>258</v>
      </c>
      <c r="Q1158" s="1">
        <v>45786.607561574077</v>
      </c>
      <c r="R1158">
        <v>25.946000000000002</v>
      </c>
      <c r="S1158">
        <v>8.3049999999999997</v>
      </c>
      <c r="T1158">
        <v>3.1240000000000001</v>
      </c>
      <c r="U1158">
        <v>2693</v>
      </c>
      <c r="V1158">
        <v>49</v>
      </c>
      <c r="W1158">
        <v>448</v>
      </c>
      <c r="X1158">
        <v>454</v>
      </c>
      <c r="Y1158">
        <v>0</v>
      </c>
      <c r="Z1158">
        <v>5</v>
      </c>
      <c r="AA1158">
        <v>0</v>
      </c>
      <c r="AB1158">
        <v>0</v>
      </c>
      <c r="AC1158">
        <v>81</v>
      </c>
      <c r="AD1158">
        <v>34.68</v>
      </c>
      <c r="AE1158">
        <v>42.534426000000003</v>
      </c>
      <c r="AF1158">
        <v>95.2</v>
      </c>
      <c r="AG1158">
        <v>1.7</v>
      </c>
      <c r="AH1158">
        <v>1.3</v>
      </c>
      <c r="AI1158">
        <v>1.7</v>
      </c>
      <c r="AJ1158">
        <v>0</v>
      </c>
      <c r="AK1158">
        <v>0</v>
      </c>
      <c r="AL1158">
        <v>0</v>
      </c>
      <c r="AM1158">
        <v>2.74</v>
      </c>
      <c r="AN1158">
        <v>39.6</v>
      </c>
      <c r="AO1158">
        <v>1.82</v>
      </c>
      <c r="AP1158">
        <v>16.635999999999999</v>
      </c>
      <c r="AQ1158">
        <v>0.154</v>
      </c>
      <c r="AR1158">
        <v>0</v>
      </c>
      <c r="AS1158">
        <v>19.271000000000001</v>
      </c>
      <c r="AT1158">
        <v>41.253</v>
      </c>
      <c r="AU1158">
        <v>0.73699999999999999</v>
      </c>
      <c r="AV1158">
        <v>0.56299999999999994</v>
      </c>
      <c r="AW1158">
        <v>0.73699999999999999</v>
      </c>
      <c r="AX1158">
        <v>0</v>
      </c>
      <c r="AY1158">
        <v>0</v>
      </c>
      <c r="AZ1158">
        <v>0</v>
      </c>
      <c r="BA1158">
        <v>240</v>
      </c>
      <c r="BB1158">
        <v>0</v>
      </c>
      <c r="BC1158" t="s">
        <v>67</v>
      </c>
      <c r="BD1158">
        <v>0</v>
      </c>
      <c r="BE1158" t="s">
        <v>68</v>
      </c>
      <c r="BF1158" t="s">
        <v>69</v>
      </c>
      <c r="BG1158">
        <v>1.1399999999999999</v>
      </c>
      <c r="BH1158">
        <v>0</v>
      </c>
      <c r="BI1158" s="1">
        <v>45824.394918171296</v>
      </c>
      <c r="BJ1158">
        <v>3.7</v>
      </c>
      <c r="BK1158">
        <v>0.84440000000000004</v>
      </c>
      <c r="BL1158" s="36">
        <f>HLOOKUP($A1158,차량별코스!$E$1:$AZ$20,_xlfn.XLOOKUP(탕데이터!$I1158,차량별코스!$D$2:$D$20,차량별코스!$A$2:$A$20),0)</f>
        <v>8</v>
      </c>
      <c r="BM1158">
        <f t="shared" si="265"/>
        <v>4090.8779999999992</v>
      </c>
      <c r="BN1158">
        <f t="shared" si="266"/>
        <v>660.67200000000003</v>
      </c>
      <c r="BO1158">
        <f>IF(COUNTIFS($BL$2:$BL1158,$BL1158,$O$2:$O1158,$O1158,$G$2:$G1158,$G1158)=1,_xlfn.MAXIFS($BO$2:$BO1157,$O$2:$O1157,$O1158,$G$2:$G1157,$G1158)+1,_xlfn.MAXIFS($BO$2:$BO1157,$O$2:$O1157,$O1158,$G$2:$G1157,$G1158))</f>
        <v>6</v>
      </c>
      <c r="BP1158">
        <f t="shared" si="267"/>
        <v>2066.7360000000003</v>
      </c>
      <c r="BQ1158">
        <f t="shared" si="268"/>
        <v>45.781000000000006</v>
      </c>
      <c r="BR1158">
        <f t="shared" si="269"/>
        <v>35.009</v>
      </c>
      <c r="BS1158">
        <f t="shared" si="270"/>
        <v>45.781000000000006</v>
      </c>
      <c r="BT1158">
        <f t="shared" si="271"/>
        <v>0</v>
      </c>
      <c r="BU1158">
        <f t="shared" si="272"/>
        <v>0</v>
      </c>
      <c r="BV1158">
        <f t="shared" si="273"/>
        <v>0</v>
      </c>
      <c r="BW1158">
        <f t="shared" si="274"/>
        <v>2193.3070000000002</v>
      </c>
      <c r="BX1158">
        <f t="shared" si="275"/>
        <v>6694</v>
      </c>
      <c r="BY1158" t="str">
        <f t="shared" si="276"/>
        <v>직행2</v>
      </c>
      <c r="BZ1158">
        <f t="shared" si="277"/>
        <v>8</v>
      </c>
    </row>
    <row r="1159" spans="1:78" x14ac:dyDescent="0.3">
      <c r="A1159" s="32">
        <f t="shared" si="264"/>
        <v>45814</v>
      </c>
      <c r="B1159" s="1">
        <v>45814.722048611111</v>
      </c>
      <c r="C1159" t="s">
        <v>60</v>
      </c>
      <c r="D1159" t="s">
        <v>60</v>
      </c>
      <c r="E1159" t="s">
        <v>60</v>
      </c>
      <c r="F1159" t="s">
        <v>61</v>
      </c>
      <c r="G1159" t="s">
        <v>84</v>
      </c>
      <c r="H1159" t="s">
        <v>85</v>
      </c>
      <c r="I1159" t="s">
        <v>89</v>
      </c>
      <c r="J1159" t="s">
        <v>65</v>
      </c>
      <c r="K1159" t="s">
        <v>66</v>
      </c>
      <c r="L1159">
        <v>14</v>
      </c>
      <c r="M1159">
        <v>12</v>
      </c>
      <c r="N1159">
        <v>168</v>
      </c>
      <c r="O1159">
        <v>6694</v>
      </c>
      <c r="P1159" t="s">
        <v>258</v>
      </c>
      <c r="Q1159" s="1">
        <v>45786.607561574077</v>
      </c>
      <c r="R1159">
        <v>32.01</v>
      </c>
      <c r="S1159">
        <v>7.1449999999999996</v>
      </c>
      <c r="T1159">
        <v>4.4800000000000004</v>
      </c>
      <c r="U1159">
        <v>2443</v>
      </c>
      <c r="V1159">
        <v>21</v>
      </c>
      <c r="W1159">
        <v>126</v>
      </c>
      <c r="X1159">
        <v>751</v>
      </c>
      <c r="Y1159">
        <v>0</v>
      </c>
      <c r="Z1159">
        <v>8</v>
      </c>
      <c r="AA1159">
        <v>0</v>
      </c>
      <c r="AB1159">
        <v>0</v>
      </c>
      <c r="AC1159">
        <v>81</v>
      </c>
      <c r="AD1159">
        <v>47.17</v>
      </c>
      <c r="AE1159">
        <v>50.189877000000003</v>
      </c>
      <c r="AF1159">
        <v>95.4</v>
      </c>
      <c r="AG1159">
        <v>1.2</v>
      </c>
      <c r="AH1159">
        <v>1.3</v>
      </c>
      <c r="AI1159">
        <v>2.1</v>
      </c>
      <c r="AJ1159">
        <v>0</v>
      </c>
      <c r="AK1159">
        <v>0</v>
      </c>
      <c r="AL1159">
        <v>0</v>
      </c>
      <c r="AM1159">
        <v>3.93</v>
      </c>
      <c r="AN1159">
        <v>31.305</v>
      </c>
      <c r="AO1159">
        <v>0.86</v>
      </c>
      <c r="AP1159">
        <v>5.1580000000000004</v>
      </c>
      <c r="AQ1159">
        <v>0.219</v>
      </c>
      <c r="AR1159">
        <v>0</v>
      </c>
      <c r="AS1159">
        <v>24.992000000000001</v>
      </c>
      <c r="AT1159">
        <v>38.159999999999997</v>
      </c>
      <c r="AU1159">
        <v>0.48</v>
      </c>
      <c r="AV1159">
        <v>0.52</v>
      </c>
      <c r="AW1159">
        <v>0.84</v>
      </c>
      <c r="AX1159">
        <v>0</v>
      </c>
      <c r="AY1159">
        <v>0</v>
      </c>
      <c r="AZ1159">
        <v>0</v>
      </c>
      <c r="BA1159">
        <v>313</v>
      </c>
      <c r="BB1159">
        <v>0</v>
      </c>
      <c r="BC1159" t="s">
        <v>67</v>
      </c>
      <c r="BD1159">
        <v>0</v>
      </c>
      <c r="BE1159" t="s">
        <v>68</v>
      </c>
      <c r="BF1159" t="s">
        <v>69</v>
      </c>
      <c r="BG1159">
        <v>1.1399999999999999</v>
      </c>
      <c r="BH1159">
        <v>0</v>
      </c>
      <c r="BI1159" s="1">
        <v>45824.394918171296</v>
      </c>
      <c r="BJ1159">
        <v>3.7</v>
      </c>
      <c r="BK1159">
        <v>1.2108000000000001</v>
      </c>
      <c r="BL1159" s="36">
        <f>HLOOKUP($A1159,차량별코스!$E$1:$AZ$20,_xlfn.XLOOKUP(탕데이터!$I1159,차량별코스!$D$2:$D$20,차량별코스!$A$2:$A$20),0)</f>
        <v>8</v>
      </c>
      <c r="BM1159">
        <f t="shared" si="265"/>
        <v>4090.8779999999992</v>
      </c>
      <c r="BN1159">
        <f t="shared" si="266"/>
        <v>660.67200000000003</v>
      </c>
      <c r="BO1159">
        <f>IF(COUNTIFS($BL$2:$BL1159,$BL1159,$O$2:$O1159,$O1159,$G$2:$G1159,$G1159)=1,_xlfn.MAXIFS($BO$2:$BO1158,$O$2:$O1158,$O1159,$G$2:$G1158,$G1159)+1,_xlfn.MAXIFS($BO$2:$BO1158,$O$2:$O1158,$O1159,$G$2:$G1158,$G1159))</f>
        <v>6</v>
      </c>
      <c r="BP1159">
        <f t="shared" si="267"/>
        <v>2183.6220000000003</v>
      </c>
      <c r="BQ1159">
        <f t="shared" si="268"/>
        <v>29.315999999999999</v>
      </c>
      <c r="BR1159">
        <f t="shared" si="269"/>
        <v>31.759000000000004</v>
      </c>
      <c r="BS1159">
        <f t="shared" si="270"/>
        <v>51.303000000000004</v>
      </c>
      <c r="BT1159">
        <f t="shared" si="271"/>
        <v>0</v>
      </c>
      <c r="BU1159">
        <f t="shared" si="272"/>
        <v>0</v>
      </c>
      <c r="BV1159">
        <f t="shared" si="273"/>
        <v>0</v>
      </c>
      <c r="BW1159">
        <f t="shared" si="274"/>
        <v>2296</v>
      </c>
      <c r="BX1159">
        <f t="shared" si="275"/>
        <v>6694</v>
      </c>
      <c r="BY1159" t="str">
        <f t="shared" si="276"/>
        <v>직행2</v>
      </c>
      <c r="BZ1159">
        <f t="shared" si="277"/>
        <v>8</v>
      </c>
    </row>
    <row r="1160" spans="1:78" x14ac:dyDescent="0.3">
      <c r="A1160" s="32">
        <f t="shared" si="264"/>
        <v>45814</v>
      </c>
      <c r="B1160" s="1">
        <v>45814.760127314818</v>
      </c>
      <c r="C1160" t="s">
        <v>60</v>
      </c>
      <c r="D1160" t="s">
        <v>60</v>
      </c>
      <c r="E1160" t="s">
        <v>60</v>
      </c>
      <c r="F1160" t="s">
        <v>61</v>
      </c>
      <c r="G1160" t="s">
        <v>84</v>
      </c>
      <c r="H1160" t="s">
        <v>85</v>
      </c>
      <c r="I1160" t="s">
        <v>89</v>
      </c>
      <c r="J1160" t="s">
        <v>65</v>
      </c>
      <c r="K1160" t="s">
        <v>66</v>
      </c>
      <c r="L1160">
        <v>14</v>
      </c>
      <c r="M1160">
        <v>12</v>
      </c>
      <c r="N1160">
        <v>168</v>
      </c>
      <c r="O1160">
        <v>6694</v>
      </c>
      <c r="P1160" t="s">
        <v>258</v>
      </c>
      <c r="Q1160" s="1">
        <v>45786.607561574077</v>
      </c>
      <c r="R1160">
        <v>40.689</v>
      </c>
      <c r="S1160">
        <v>13.218999999999999</v>
      </c>
      <c r="T1160">
        <v>3.0779999999999998</v>
      </c>
      <c r="U1160">
        <v>4529</v>
      </c>
      <c r="V1160">
        <v>42</v>
      </c>
      <c r="W1160">
        <v>1112</v>
      </c>
      <c r="X1160">
        <v>807</v>
      </c>
      <c r="Y1160">
        <v>0</v>
      </c>
      <c r="Z1160">
        <v>17</v>
      </c>
      <c r="AA1160">
        <v>0</v>
      </c>
      <c r="AB1160">
        <v>0</v>
      </c>
      <c r="AC1160">
        <v>93</v>
      </c>
      <c r="AD1160">
        <v>32.340000000000003</v>
      </c>
      <c r="AE1160">
        <v>43.401553</v>
      </c>
      <c r="AF1160">
        <v>86.9</v>
      </c>
      <c r="AG1160">
        <v>3.8</v>
      </c>
      <c r="AH1160">
        <v>5.2</v>
      </c>
      <c r="AI1160">
        <v>2.9</v>
      </c>
      <c r="AJ1160">
        <v>1.2</v>
      </c>
      <c r="AK1160">
        <v>0</v>
      </c>
      <c r="AL1160">
        <v>0</v>
      </c>
      <c r="AM1160">
        <v>2.7</v>
      </c>
      <c r="AN1160">
        <v>41.308999999999997</v>
      </c>
      <c r="AO1160">
        <v>0.92700000000000005</v>
      </c>
      <c r="AP1160">
        <v>24.553000000000001</v>
      </c>
      <c r="AQ1160">
        <v>0.19700000000000001</v>
      </c>
      <c r="AR1160">
        <v>0</v>
      </c>
      <c r="AS1160">
        <v>41.78</v>
      </c>
      <c r="AT1160">
        <v>65.174999999999997</v>
      </c>
      <c r="AU1160">
        <v>2.85</v>
      </c>
      <c r="AV1160">
        <v>3.9</v>
      </c>
      <c r="AW1160">
        <v>2.1749999999999998</v>
      </c>
      <c r="AX1160">
        <v>0.9</v>
      </c>
      <c r="AY1160">
        <v>0</v>
      </c>
      <c r="AZ1160">
        <v>0</v>
      </c>
      <c r="BA1160">
        <v>390</v>
      </c>
      <c r="BB1160">
        <v>0</v>
      </c>
      <c r="BC1160" t="s">
        <v>67</v>
      </c>
      <c r="BD1160">
        <v>0</v>
      </c>
      <c r="BE1160" t="s">
        <v>68</v>
      </c>
      <c r="BF1160" t="s">
        <v>69</v>
      </c>
      <c r="BG1160">
        <v>1.1399999999999999</v>
      </c>
      <c r="BH1160">
        <v>0</v>
      </c>
      <c r="BI1160" s="1">
        <v>45824.394918171296</v>
      </c>
      <c r="BJ1160">
        <v>3.7</v>
      </c>
      <c r="BK1160">
        <v>0.83189999999999997</v>
      </c>
      <c r="BL1160" s="36">
        <f>HLOOKUP($A1160,차량별코스!$E$1:$AZ$20,_xlfn.XLOOKUP(탕데이터!$I1160,차량별코스!$D$2:$D$20,차량별코스!$A$2:$A$20),0)</f>
        <v>8</v>
      </c>
      <c r="BM1160">
        <f t="shared" si="265"/>
        <v>4090.8779999999992</v>
      </c>
      <c r="BN1160">
        <f t="shared" si="266"/>
        <v>660.67200000000003</v>
      </c>
      <c r="BO1160">
        <f>IF(COUNTIFS($BL$2:$BL1160,$BL1160,$O$2:$O1160,$O1160,$G$2:$G1160,$G1160)=1,_xlfn.MAXIFS($BO$2:$BO1159,$O$2:$O1159,$O1160,$G$2:$G1159,$G1160)+1,_xlfn.MAXIFS($BO$2:$BO1159,$O$2:$O1159,$O1160,$G$2:$G1159,$G1160))</f>
        <v>6</v>
      </c>
      <c r="BP1160">
        <f t="shared" si="267"/>
        <v>2781.7010000000005</v>
      </c>
      <c r="BQ1160">
        <f t="shared" si="268"/>
        <v>172.102</v>
      </c>
      <c r="BR1160">
        <f t="shared" si="269"/>
        <v>235.50800000000001</v>
      </c>
      <c r="BS1160">
        <f t="shared" si="270"/>
        <v>131.34099999999998</v>
      </c>
      <c r="BT1160">
        <f t="shared" si="271"/>
        <v>54.347999999999999</v>
      </c>
      <c r="BU1160">
        <f t="shared" si="272"/>
        <v>0</v>
      </c>
      <c r="BV1160">
        <f t="shared" si="273"/>
        <v>0</v>
      </c>
      <c r="BW1160">
        <f t="shared" si="274"/>
        <v>3375</v>
      </c>
      <c r="BX1160">
        <f t="shared" si="275"/>
        <v>6694</v>
      </c>
      <c r="BY1160" t="str">
        <f t="shared" si="276"/>
        <v>직행2</v>
      </c>
      <c r="BZ1160">
        <f t="shared" si="277"/>
        <v>8</v>
      </c>
    </row>
    <row r="1161" spans="1:78" x14ac:dyDescent="0.3">
      <c r="A1161" s="32">
        <f t="shared" si="264"/>
        <v>45814</v>
      </c>
      <c r="B1161" s="1">
        <v>45814.852673611109</v>
      </c>
      <c r="C1161" t="s">
        <v>60</v>
      </c>
      <c r="D1161" t="s">
        <v>60</v>
      </c>
      <c r="E1161" t="s">
        <v>60</v>
      </c>
      <c r="F1161" t="s">
        <v>61</v>
      </c>
      <c r="G1161" t="s">
        <v>84</v>
      </c>
      <c r="H1161" t="s">
        <v>85</v>
      </c>
      <c r="I1161" t="s">
        <v>89</v>
      </c>
      <c r="J1161" t="s">
        <v>65</v>
      </c>
      <c r="K1161" t="s">
        <v>66</v>
      </c>
      <c r="L1161">
        <v>14</v>
      </c>
      <c r="M1161">
        <v>12</v>
      </c>
      <c r="N1161">
        <v>168</v>
      </c>
      <c r="O1161">
        <v>4069</v>
      </c>
      <c r="P1161" t="s">
        <v>261</v>
      </c>
      <c r="Q1161" s="1">
        <v>45786.607562534722</v>
      </c>
      <c r="R1161">
        <v>39.735999999999997</v>
      </c>
      <c r="S1161">
        <v>12.769</v>
      </c>
      <c r="T1161">
        <v>3.1120000000000001</v>
      </c>
      <c r="U1161">
        <v>5420</v>
      </c>
      <c r="V1161">
        <v>288</v>
      </c>
      <c r="W1161">
        <v>1671</v>
      </c>
      <c r="X1161">
        <v>1029</v>
      </c>
      <c r="Y1161">
        <v>0</v>
      </c>
      <c r="Z1161">
        <v>0</v>
      </c>
      <c r="AA1161">
        <v>1</v>
      </c>
      <c r="AB1161">
        <v>106</v>
      </c>
      <c r="AC1161">
        <v>92</v>
      </c>
      <c r="AD1161">
        <v>26.39</v>
      </c>
      <c r="AE1161">
        <v>41.331864000000003</v>
      </c>
      <c r="AF1161">
        <v>0.4</v>
      </c>
      <c r="AG1161">
        <v>30.9</v>
      </c>
      <c r="AH1161">
        <v>37.1</v>
      </c>
      <c r="AI1161">
        <v>25.3</v>
      </c>
      <c r="AJ1161">
        <v>6.3</v>
      </c>
      <c r="AK1161">
        <v>0</v>
      </c>
      <c r="AL1161">
        <v>0</v>
      </c>
      <c r="AM1161">
        <v>2.73</v>
      </c>
      <c r="AN1161">
        <v>38.414999999999999</v>
      </c>
      <c r="AO1161">
        <v>5.3140000000000001</v>
      </c>
      <c r="AP1161">
        <v>30.83</v>
      </c>
      <c r="AQ1161">
        <v>0.252</v>
      </c>
      <c r="AR1161">
        <v>0</v>
      </c>
      <c r="AS1161">
        <v>0</v>
      </c>
      <c r="AT1161">
        <v>0.36</v>
      </c>
      <c r="AU1161">
        <v>27.81</v>
      </c>
      <c r="AV1161">
        <v>33.39</v>
      </c>
      <c r="AW1161">
        <v>22.77</v>
      </c>
      <c r="AX1161">
        <v>5.67</v>
      </c>
      <c r="AY1161">
        <v>0</v>
      </c>
      <c r="AZ1161">
        <v>0</v>
      </c>
      <c r="BA1161">
        <v>382</v>
      </c>
      <c r="BB1161">
        <v>0</v>
      </c>
      <c r="BC1161" t="s">
        <v>67</v>
      </c>
      <c r="BD1161">
        <v>0</v>
      </c>
      <c r="BE1161" t="s">
        <v>68</v>
      </c>
      <c r="BF1161" t="s">
        <v>69</v>
      </c>
      <c r="BG1161">
        <v>1.1399999999999999</v>
      </c>
      <c r="BH1161">
        <v>0</v>
      </c>
      <c r="BI1161" s="1">
        <v>45824.394918171296</v>
      </c>
      <c r="BJ1161">
        <v>3.7</v>
      </c>
      <c r="BK1161">
        <v>0.84109999999999996</v>
      </c>
      <c r="BL1161" s="36">
        <f>HLOOKUP($A1161,차량별코스!$E$1:$AZ$20,_xlfn.XLOOKUP(탕데이터!$I1161,차량별코스!$D$2:$D$20,차량별코스!$A$2:$A$20),0)</f>
        <v>8</v>
      </c>
      <c r="BM1161">
        <f t="shared" si="265"/>
        <v>879.65400000000011</v>
      </c>
      <c r="BN1161">
        <f t="shared" si="266"/>
        <v>412.99400000000003</v>
      </c>
      <c r="BO1161">
        <f>IF(COUNTIFS($BL$2:$BL1161,$BL1161,$O$2:$O1161,$O1161,$G$2:$G1161,$G1161)=1,_xlfn.MAXIFS($BO$2:$BO1160,$O$2:$O1160,$O1161,$G$2:$G1160,$G1161)+1,_xlfn.MAXIFS($BO$2:$BO1160,$O$2:$O1160,$O1161,$G$2:$G1160,$G1161))</f>
        <v>1</v>
      </c>
      <c r="BP1161">
        <f t="shared" si="267"/>
        <v>-1937.32</v>
      </c>
      <c r="BQ1161">
        <f t="shared" si="268"/>
        <v>1674.78</v>
      </c>
      <c r="BR1161">
        <f t="shared" si="269"/>
        <v>2010.82</v>
      </c>
      <c r="BS1161">
        <f t="shared" si="270"/>
        <v>1371.26</v>
      </c>
      <c r="BT1161">
        <f t="shared" si="271"/>
        <v>341.46</v>
      </c>
      <c r="BU1161">
        <f t="shared" si="272"/>
        <v>0</v>
      </c>
      <c r="BV1161">
        <f t="shared" si="273"/>
        <v>0</v>
      </c>
      <c r="BW1161">
        <f t="shared" si="274"/>
        <v>3461</v>
      </c>
      <c r="BX1161">
        <f t="shared" si="275"/>
        <v>4069</v>
      </c>
      <c r="BY1161" t="str">
        <f t="shared" si="276"/>
        <v>직행2</v>
      </c>
      <c r="BZ1161">
        <f t="shared" si="277"/>
        <v>8</v>
      </c>
    </row>
    <row r="1162" spans="1:78" x14ac:dyDescent="0.3">
      <c r="A1162" s="32">
        <f t="shared" si="264"/>
        <v>45815</v>
      </c>
      <c r="B1162" s="1">
        <v>45815.259699074071</v>
      </c>
      <c r="C1162" t="s">
        <v>60</v>
      </c>
      <c r="D1162" t="s">
        <v>60</v>
      </c>
      <c r="E1162" t="s">
        <v>60</v>
      </c>
      <c r="F1162" t="s">
        <v>61</v>
      </c>
      <c r="G1162" t="s">
        <v>84</v>
      </c>
      <c r="H1162" t="s">
        <v>85</v>
      </c>
      <c r="I1162" t="s">
        <v>89</v>
      </c>
      <c r="J1162" t="s">
        <v>65</v>
      </c>
      <c r="K1162" t="s">
        <v>66</v>
      </c>
      <c r="L1162">
        <v>14</v>
      </c>
      <c r="M1162">
        <v>12</v>
      </c>
      <c r="N1162">
        <v>168</v>
      </c>
      <c r="O1162">
        <v>4069</v>
      </c>
      <c r="P1162" t="s">
        <v>261</v>
      </c>
      <c r="Q1162" s="1">
        <v>45786.607562534722</v>
      </c>
      <c r="R1162">
        <v>40.581000000000003</v>
      </c>
      <c r="S1162">
        <v>11.021000000000001</v>
      </c>
      <c r="T1162">
        <v>3.6819999999999999</v>
      </c>
      <c r="U1162">
        <v>4848</v>
      </c>
      <c r="V1162">
        <v>947</v>
      </c>
      <c r="W1162">
        <v>589</v>
      </c>
      <c r="X1162">
        <v>901</v>
      </c>
      <c r="Y1162">
        <v>0</v>
      </c>
      <c r="Z1162">
        <v>2</v>
      </c>
      <c r="AA1162">
        <v>0</v>
      </c>
      <c r="AB1162">
        <v>0</v>
      </c>
      <c r="AC1162">
        <v>91</v>
      </c>
      <c r="AD1162">
        <v>30.13</v>
      </c>
      <c r="AE1162">
        <v>44.109782000000003</v>
      </c>
      <c r="AF1162">
        <v>93.3</v>
      </c>
      <c r="AG1162">
        <v>1.7</v>
      </c>
      <c r="AH1162">
        <v>2.8</v>
      </c>
      <c r="AI1162">
        <v>1.7</v>
      </c>
      <c r="AJ1162">
        <v>0.4</v>
      </c>
      <c r="AK1162">
        <v>0</v>
      </c>
      <c r="AL1162">
        <v>0</v>
      </c>
      <c r="AM1162">
        <v>3.23</v>
      </c>
      <c r="AN1162">
        <v>33.984999999999999</v>
      </c>
      <c r="AO1162">
        <v>19.533999999999999</v>
      </c>
      <c r="AP1162">
        <v>12.148999999999999</v>
      </c>
      <c r="AQ1162">
        <v>0.222</v>
      </c>
      <c r="AR1162">
        <v>0</v>
      </c>
      <c r="AS1162">
        <v>4.9279999999999999</v>
      </c>
      <c r="AT1162">
        <v>74.64</v>
      </c>
      <c r="AU1162">
        <v>1.36</v>
      </c>
      <c r="AV1162">
        <v>2.2400000000000002</v>
      </c>
      <c r="AW1162">
        <v>1.36</v>
      </c>
      <c r="AX1162">
        <v>0.32</v>
      </c>
      <c r="AY1162">
        <v>0</v>
      </c>
      <c r="AZ1162">
        <v>0</v>
      </c>
      <c r="BA1162">
        <v>394</v>
      </c>
      <c r="BB1162">
        <v>0</v>
      </c>
      <c r="BC1162" t="s">
        <v>67</v>
      </c>
      <c r="BD1162">
        <v>0</v>
      </c>
      <c r="BE1162" t="s">
        <v>68</v>
      </c>
      <c r="BF1162" t="s">
        <v>69</v>
      </c>
      <c r="BG1162">
        <v>1.1399999999999999</v>
      </c>
      <c r="BH1162">
        <v>0</v>
      </c>
      <c r="BI1162" s="1">
        <v>45824.394918171296</v>
      </c>
      <c r="BJ1162">
        <v>3.7</v>
      </c>
      <c r="BK1162">
        <v>0.99519999999999997</v>
      </c>
      <c r="BL1162" s="36">
        <f>HLOOKUP($A1162,차량별코스!$E$1:$AZ$20,_xlfn.XLOOKUP(탕데이터!$I1162,차량별코스!$D$2:$D$20,차량별코스!$A$2:$A$20),0)</f>
        <v>1</v>
      </c>
      <c r="BM1162">
        <f t="shared" si="265"/>
        <v>879.65400000000011</v>
      </c>
      <c r="BN1162">
        <f t="shared" si="266"/>
        <v>269.887</v>
      </c>
      <c r="BO1162">
        <f>IF(COUNTIFS($BL$2:$BL1162,$BL1162,$O$2:$O1162,$O1162,$G$2:$G1162,$G1162)=1,_xlfn.MAXIFS($BO$2:$BO1161,$O$2:$O1161,$O1162,$G$2:$G1161,$G1162)+1,_xlfn.MAXIFS($BO$2:$BO1161,$O$2:$O1161,$O1162,$G$2:$G1161,$G1162))</f>
        <v>2</v>
      </c>
      <c r="BP1162">
        <f t="shared" si="267"/>
        <v>2987.1839999999993</v>
      </c>
      <c r="BQ1162">
        <f t="shared" si="268"/>
        <v>82.416000000000011</v>
      </c>
      <c r="BR1162">
        <f t="shared" si="269"/>
        <v>135.744</v>
      </c>
      <c r="BS1162">
        <f t="shared" si="270"/>
        <v>82.416000000000011</v>
      </c>
      <c r="BT1162">
        <f t="shared" si="271"/>
        <v>19.391999999999999</v>
      </c>
      <c r="BU1162">
        <f t="shared" si="272"/>
        <v>0</v>
      </c>
      <c r="BV1162">
        <f t="shared" si="273"/>
        <v>0</v>
      </c>
      <c r="BW1162">
        <f t="shared" si="274"/>
        <v>3307.1519999999996</v>
      </c>
      <c r="BX1162">
        <f t="shared" si="275"/>
        <v>4069</v>
      </c>
      <c r="BY1162" t="str">
        <f t="shared" si="276"/>
        <v>직행2</v>
      </c>
      <c r="BZ1162">
        <f t="shared" si="277"/>
        <v>1</v>
      </c>
    </row>
    <row r="1163" spans="1:78" x14ac:dyDescent="0.3">
      <c r="A1163" s="32">
        <f t="shared" si="264"/>
        <v>45815</v>
      </c>
      <c r="B1163" s="1">
        <v>45815.379861111112</v>
      </c>
      <c r="C1163" t="s">
        <v>60</v>
      </c>
      <c r="D1163" t="s">
        <v>60</v>
      </c>
      <c r="E1163" t="s">
        <v>60</v>
      </c>
      <c r="F1163" t="s">
        <v>61</v>
      </c>
      <c r="G1163" t="s">
        <v>84</v>
      </c>
      <c r="H1163" t="s">
        <v>85</v>
      </c>
      <c r="I1163" t="s">
        <v>89</v>
      </c>
      <c r="J1163" t="s">
        <v>65</v>
      </c>
      <c r="K1163" t="s">
        <v>66</v>
      </c>
      <c r="L1163">
        <v>14</v>
      </c>
      <c r="M1163">
        <v>12</v>
      </c>
      <c r="N1163">
        <v>168</v>
      </c>
      <c r="O1163">
        <v>4069</v>
      </c>
      <c r="P1163" t="s">
        <v>261</v>
      </c>
      <c r="Q1163" s="1">
        <v>45786.607562534722</v>
      </c>
      <c r="R1163">
        <v>66.47</v>
      </c>
      <c r="S1163">
        <v>21.202999999999999</v>
      </c>
      <c r="T1163">
        <v>3.1349999999999998</v>
      </c>
      <c r="U1163">
        <v>7667</v>
      </c>
      <c r="V1163">
        <v>287</v>
      </c>
      <c r="W1163">
        <v>1872</v>
      </c>
      <c r="X1163">
        <v>1487</v>
      </c>
      <c r="Y1163">
        <v>0</v>
      </c>
      <c r="Z1163">
        <v>6</v>
      </c>
      <c r="AA1163">
        <v>1</v>
      </c>
      <c r="AB1163">
        <v>162</v>
      </c>
      <c r="AC1163">
        <v>90</v>
      </c>
      <c r="AD1163">
        <v>31.21</v>
      </c>
      <c r="AE1163">
        <v>43.444443999999997</v>
      </c>
      <c r="AF1163">
        <v>88.6</v>
      </c>
      <c r="AG1163">
        <v>3.6</v>
      </c>
      <c r="AH1163">
        <v>4.4000000000000004</v>
      </c>
      <c r="AI1163">
        <v>2.9</v>
      </c>
      <c r="AJ1163">
        <v>0.6</v>
      </c>
      <c r="AK1163">
        <v>0</v>
      </c>
      <c r="AL1163">
        <v>0</v>
      </c>
      <c r="AM1163">
        <v>2.75</v>
      </c>
      <c r="AN1163">
        <v>40.326999999999998</v>
      </c>
      <c r="AO1163">
        <v>3.7429999999999999</v>
      </c>
      <c r="AP1163">
        <v>24.416</v>
      </c>
      <c r="AQ1163">
        <v>0.21099999999999999</v>
      </c>
      <c r="AR1163">
        <v>0</v>
      </c>
      <c r="AS1163">
        <v>9.0269999999999992</v>
      </c>
      <c r="AT1163">
        <v>112.227</v>
      </c>
      <c r="AU1163">
        <v>4.5599999999999996</v>
      </c>
      <c r="AV1163">
        <v>5.5730000000000004</v>
      </c>
      <c r="AW1163">
        <v>3.673</v>
      </c>
      <c r="AX1163">
        <v>0.76</v>
      </c>
      <c r="AY1163">
        <v>0</v>
      </c>
      <c r="AZ1163">
        <v>0</v>
      </c>
      <c r="BA1163">
        <v>646</v>
      </c>
      <c r="BB1163">
        <v>0</v>
      </c>
      <c r="BC1163" t="s">
        <v>67</v>
      </c>
      <c r="BD1163">
        <v>0</v>
      </c>
      <c r="BE1163" t="s">
        <v>68</v>
      </c>
      <c r="BF1163" t="s">
        <v>69</v>
      </c>
      <c r="BG1163">
        <v>1.1399999999999999</v>
      </c>
      <c r="BH1163">
        <v>0</v>
      </c>
      <c r="BI1163" s="1">
        <v>45824.394918171296</v>
      </c>
      <c r="BJ1163">
        <v>3.7</v>
      </c>
      <c r="BK1163">
        <v>0.84730000000000005</v>
      </c>
      <c r="BL1163" s="36">
        <f>HLOOKUP($A1163,차량별코스!$E$1:$AZ$20,_xlfn.XLOOKUP(탕데이터!$I1163,차량별코스!$D$2:$D$20,차량별코스!$A$2:$A$20),0)</f>
        <v>1</v>
      </c>
      <c r="BM1163">
        <f t="shared" si="265"/>
        <v>879.65400000000011</v>
      </c>
      <c r="BN1163">
        <f t="shared" si="266"/>
        <v>269.887</v>
      </c>
      <c r="BO1163">
        <f>IF(COUNTIFS($BL$2:$BL1163,$BL1163,$O$2:$O1163,$O1163,$G$2:$G1163,$G1163)=1,_xlfn.MAXIFS($BO$2:$BO1162,$O$2:$O1162,$O1163,$G$2:$G1162,$G1163)+1,_xlfn.MAXIFS($BO$2:$BO1162,$O$2:$O1162,$O1163,$G$2:$G1162,$G1163))</f>
        <v>2</v>
      </c>
      <c r="BP1163">
        <f t="shared" si="267"/>
        <v>4633.9619999999995</v>
      </c>
      <c r="BQ1163">
        <f t="shared" si="268"/>
        <v>276.01200000000006</v>
      </c>
      <c r="BR1163">
        <f t="shared" si="269"/>
        <v>337.34800000000001</v>
      </c>
      <c r="BS1163">
        <f t="shared" si="270"/>
        <v>222.34299999999999</v>
      </c>
      <c r="BT1163">
        <f t="shared" si="271"/>
        <v>46.002000000000002</v>
      </c>
      <c r="BU1163">
        <f t="shared" si="272"/>
        <v>0</v>
      </c>
      <c r="BV1163">
        <f t="shared" si="273"/>
        <v>0</v>
      </c>
      <c r="BW1163">
        <f t="shared" si="274"/>
        <v>5515.6669999999995</v>
      </c>
      <c r="BX1163">
        <f t="shared" si="275"/>
        <v>4069</v>
      </c>
      <c r="BY1163" t="str">
        <f t="shared" si="276"/>
        <v>직행2</v>
      </c>
      <c r="BZ1163">
        <f t="shared" si="277"/>
        <v>1</v>
      </c>
    </row>
    <row r="1164" spans="1:78" x14ac:dyDescent="0.3">
      <c r="A1164" s="32">
        <f t="shared" si="264"/>
        <v>45815</v>
      </c>
      <c r="B1164" s="1">
        <v>45815.504212962966</v>
      </c>
      <c r="C1164" t="s">
        <v>60</v>
      </c>
      <c r="D1164" t="s">
        <v>60</v>
      </c>
      <c r="E1164" t="s">
        <v>60</v>
      </c>
      <c r="F1164" t="s">
        <v>61</v>
      </c>
      <c r="G1164" t="s">
        <v>84</v>
      </c>
      <c r="H1164" t="s">
        <v>85</v>
      </c>
      <c r="I1164" t="s">
        <v>89</v>
      </c>
      <c r="J1164" t="s">
        <v>65</v>
      </c>
      <c r="K1164" t="s">
        <v>66</v>
      </c>
      <c r="L1164">
        <v>14</v>
      </c>
      <c r="M1164">
        <v>12</v>
      </c>
      <c r="N1164">
        <v>168</v>
      </c>
      <c r="O1164">
        <v>4069</v>
      </c>
      <c r="P1164" t="s">
        <v>261</v>
      </c>
      <c r="Q1164" s="1">
        <v>45786.607562534722</v>
      </c>
      <c r="R1164">
        <v>60.817</v>
      </c>
      <c r="S1164">
        <v>19.687999999999999</v>
      </c>
      <c r="T1164">
        <v>3.089</v>
      </c>
      <c r="U1164">
        <v>6736</v>
      </c>
      <c r="V1164">
        <v>317</v>
      </c>
      <c r="W1164">
        <v>1614</v>
      </c>
      <c r="X1164">
        <v>1167</v>
      </c>
      <c r="Y1164">
        <v>0</v>
      </c>
      <c r="Z1164">
        <v>5</v>
      </c>
      <c r="AA1164">
        <v>1</v>
      </c>
      <c r="AB1164">
        <v>178</v>
      </c>
      <c r="AC1164">
        <v>98</v>
      </c>
      <c r="AD1164">
        <v>32.5</v>
      </c>
      <c r="AE1164">
        <v>45.565258999999998</v>
      </c>
      <c r="AF1164">
        <v>92</v>
      </c>
      <c r="AG1164">
        <v>2.4</v>
      </c>
      <c r="AH1164">
        <v>2</v>
      </c>
      <c r="AI1164">
        <v>2.4</v>
      </c>
      <c r="AJ1164">
        <v>1.2</v>
      </c>
      <c r="AK1164">
        <v>0</v>
      </c>
      <c r="AL1164">
        <v>0</v>
      </c>
      <c r="AM1164">
        <v>2.71</v>
      </c>
      <c r="AN1164">
        <v>43.466999999999999</v>
      </c>
      <c r="AO1164">
        <v>4.7060000000000004</v>
      </c>
      <c r="AP1164">
        <v>23.960999999999999</v>
      </c>
      <c r="AQ1164">
        <v>0.18099999999999999</v>
      </c>
      <c r="AR1164">
        <v>0</v>
      </c>
      <c r="AS1164">
        <v>8.2210000000000001</v>
      </c>
      <c r="AT1164">
        <v>102.733</v>
      </c>
      <c r="AU1164">
        <v>2.68</v>
      </c>
      <c r="AV1164">
        <v>2.2330000000000001</v>
      </c>
      <c r="AW1164">
        <v>2.68</v>
      </c>
      <c r="AX1164">
        <v>1.34</v>
      </c>
      <c r="AY1164">
        <v>0</v>
      </c>
      <c r="AZ1164">
        <v>0</v>
      </c>
      <c r="BA1164">
        <v>594</v>
      </c>
      <c r="BB1164">
        <v>0</v>
      </c>
      <c r="BC1164" t="s">
        <v>67</v>
      </c>
      <c r="BD1164">
        <v>0</v>
      </c>
      <c r="BE1164" t="s">
        <v>68</v>
      </c>
      <c r="BF1164" t="s">
        <v>69</v>
      </c>
      <c r="BG1164">
        <v>1.1399999999999999</v>
      </c>
      <c r="BH1164">
        <v>0</v>
      </c>
      <c r="BI1164" s="1">
        <v>45824.394918171296</v>
      </c>
      <c r="BJ1164">
        <v>3.7</v>
      </c>
      <c r="BK1164">
        <v>0.83489999999999998</v>
      </c>
      <c r="BL1164" s="36">
        <f>HLOOKUP($A1164,차량별코스!$E$1:$AZ$20,_xlfn.XLOOKUP(탕데이터!$I1164,차량별코스!$D$2:$D$20,차량별코스!$A$2:$A$20),0)</f>
        <v>1</v>
      </c>
      <c r="BM1164">
        <f t="shared" si="265"/>
        <v>879.65400000000011</v>
      </c>
      <c r="BN1164">
        <f t="shared" si="266"/>
        <v>269.887</v>
      </c>
      <c r="BO1164">
        <f>IF(COUNTIFS($BL$2:$BL1164,$BL1164,$O$2:$O1164,$O1164,$G$2:$G1164,$G1164)=1,_xlfn.MAXIFS($BO$2:$BO1163,$O$2:$O1163,$O1164,$G$2:$G1163,$G1164)+1,_xlfn.MAXIFS($BO$2:$BO1163,$O$2:$O1163,$O1164,$G$2:$G1163,$G1164))</f>
        <v>2</v>
      </c>
      <c r="BP1164">
        <f t="shared" si="267"/>
        <v>4266.12</v>
      </c>
      <c r="BQ1164">
        <f t="shared" si="268"/>
        <v>161.66400000000002</v>
      </c>
      <c r="BR1164">
        <f t="shared" si="269"/>
        <v>134.72</v>
      </c>
      <c r="BS1164">
        <f t="shared" si="270"/>
        <v>161.66400000000002</v>
      </c>
      <c r="BT1164">
        <f t="shared" si="271"/>
        <v>80.832000000000008</v>
      </c>
      <c r="BU1164">
        <f t="shared" si="272"/>
        <v>0</v>
      </c>
      <c r="BV1164">
        <f t="shared" si="273"/>
        <v>0</v>
      </c>
      <c r="BW1164">
        <f t="shared" si="274"/>
        <v>4805</v>
      </c>
      <c r="BX1164">
        <f t="shared" si="275"/>
        <v>4069</v>
      </c>
      <c r="BY1164" t="str">
        <f t="shared" si="276"/>
        <v>직행2</v>
      </c>
      <c r="BZ1164">
        <f t="shared" si="277"/>
        <v>1</v>
      </c>
    </row>
    <row r="1165" spans="1:78" x14ac:dyDescent="0.3">
      <c r="A1165" s="32">
        <f t="shared" si="264"/>
        <v>45815</v>
      </c>
      <c r="B1165" s="1">
        <v>45815.702557870369</v>
      </c>
      <c r="C1165" t="s">
        <v>60</v>
      </c>
      <c r="D1165" t="s">
        <v>60</v>
      </c>
      <c r="E1165" t="s">
        <v>60</v>
      </c>
      <c r="F1165" t="s">
        <v>61</v>
      </c>
      <c r="G1165" t="s">
        <v>84</v>
      </c>
      <c r="H1165" t="s">
        <v>85</v>
      </c>
      <c r="I1165" t="s">
        <v>89</v>
      </c>
      <c r="J1165" t="s">
        <v>65</v>
      </c>
      <c r="K1165" t="s">
        <v>66</v>
      </c>
      <c r="L1165">
        <v>14</v>
      </c>
      <c r="M1165">
        <v>12</v>
      </c>
      <c r="N1165">
        <v>168</v>
      </c>
      <c r="O1165">
        <v>4069</v>
      </c>
      <c r="P1165" t="s">
        <v>261</v>
      </c>
      <c r="Q1165" s="1">
        <v>45786.607562534722</v>
      </c>
      <c r="R1165">
        <v>102.01900000000001</v>
      </c>
      <c r="S1165">
        <v>31.294</v>
      </c>
      <c r="T1165">
        <v>3.26</v>
      </c>
      <c r="U1165">
        <v>10716</v>
      </c>
      <c r="V1165">
        <v>737</v>
      </c>
      <c r="W1165">
        <v>2083</v>
      </c>
      <c r="X1165">
        <v>2723</v>
      </c>
      <c r="Y1165">
        <v>0</v>
      </c>
      <c r="Z1165">
        <v>11</v>
      </c>
      <c r="AA1165">
        <v>2</v>
      </c>
      <c r="AB1165">
        <v>93</v>
      </c>
      <c r="AC1165">
        <v>100</v>
      </c>
      <c r="AD1165">
        <v>34.270000000000003</v>
      </c>
      <c r="AE1165">
        <v>46.513227999999998</v>
      </c>
      <c r="AF1165">
        <v>81.5</v>
      </c>
      <c r="AG1165">
        <v>5.5</v>
      </c>
      <c r="AH1165">
        <v>6.2</v>
      </c>
      <c r="AI1165">
        <v>5.8</v>
      </c>
      <c r="AJ1165">
        <v>1</v>
      </c>
      <c r="AK1165">
        <v>0</v>
      </c>
      <c r="AL1165">
        <v>0</v>
      </c>
      <c r="AM1165">
        <v>2.86</v>
      </c>
      <c r="AN1165">
        <v>41.856999999999999</v>
      </c>
      <c r="AO1165">
        <v>6.8780000000000001</v>
      </c>
      <c r="AP1165">
        <v>19.437999999999999</v>
      </c>
      <c r="AQ1165">
        <v>0.26500000000000001</v>
      </c>
      <c r="AR1165">
        <v>0</v>
      </c>
      <c r="AS1165">
        <v>10.782</v>
      </c>
      <c r="AT1165">
        <v>145.34200000000001</v>
      </c>
      <c r="AU1165">
        <v>9.8079999999999998</v>
      </c>
      <c r="AV1165">
        <v>11.057</v>
      </c>
      <c r="AW1165">
        <v>10.343</v>
      </c>
      <c r="AX1165">
        <v>1.7829999999999999</v>
      </c>
      <c r="AY1165">
        <v>0</v>
      </c>
      <c r="AZ1165">
        <v>0</v>
      </c>
      <c r="BA1165">
        <v>1000</v>
      </c>
      <c r="BB1165">
        <v>0</v>
      </c>
      <c r="BC1165" t="s">
        <v>67</v>
      </c>
      <c r="BD1165">
        <v>0</v>
      </c>
      <c r="BE1165" t="s">
        <v>68</v>
      </c>
      <c r="BF1165" t="s">
        <v>69</v>
      </c>
      <c r="BG1165">
        <v>1.1399999999999999</v>
      </c>
      <c r="BH1165">
        <v>0</v>
      </c>
      <c r="BI1165" s="1">
        <v>45824.394918171296</v>
      </c>
      <c r="BJ1165">
        <v>3.7</v>
      </c>
      <c r="BK1165">
        <v>0.88109999999999999</v>
      </c>
      <c r="BL1165" s="36">
        <f>HLOOKUP($A1165,차량별코스!$E$1:$AZ$20,_xlfn.XLOOKUP(탕데이터!$I1165,차량별코스!$D$2:$D$20,차량별코스!$A$2:$A$20),0)</f>
        <v>1</v>
      </c>
      <c r="BM1165">
        <f t="shared" si="265"/>
        <v>879.65400000000011</v>
      </c>
      <c r="BN1165">
        <f t="shared" si="266"/>
        <v>269.887</v>
      </c>
      <c r="BO1165">
        <f>IF(COUNTIFS($BL$2:$BL1165,$BL1165,$O$2:$O1165,$O1165,$G$2:$G1165,$G1165)=1,_xlfn.MAXIFS($BO$2:$BO1164,$O$2:$O1164,$O1165,$G$2:$G1164,$G1165)+1,_xlfn.MAXIFS($BO$2:$BO1164,$O$2:$O1164,$O1165,$G$2:$G1164,$G1165))</f>
        <v>2</v>
      </c>
      <c r="BP1165">
        <f t="shared" si="267"/>
        <v>5913.5399999999991</v>
      </c>
      <c r="BQ1165">
        <f t="shared" si="268"/>
        <v>589.38</v>
      </c>
      <c r="BR1165">
        <f t="shared" si="269"/>
        <v>664.39199999999994</v>
      </c>
      <c r="BS1165">
        <f t="shared" si="270"/>
        <v>621.52799999999991</v>
      </c>
      <c r="BT1165">
        <f t="shared" si="271"/>
        <v>107.16</v>
      </c>
      <c r="BU1165">
        <f t="shared" si="272"/>
        <v>0</v>
      </c>
      <c r="BV1165">
        <f t="shared" si="273"/>
        <v>0</v>
      </c>
      <c r="BW1165">
        <f t="shared" si="274"/>
        <v>7895.9999999999991</v>
      </c>
      <c r="BX1165">
        <f t="shared" si="275"/>
        <v>4069</v>
      </c>
      <c r="BY1165" t="str">
        <f t="shared" si="276"/>
        <v>직행2</v>
      </c>
      <c r="BZ1165">
        <f t="shared" si="277"/>
        <v>1</v>
      </c>
    </row>
    <row r="1166" spans="1:78" x14ac:dyDescent="0.3">
      <c r="A1166" s="32">
        <f t="shared" si="264"/>
        <v>45816</v>
      </c>
      <c r="B1166" s="1">
        <v>45816.281377314815</v>
      </c>
      <c r="C1166" t="s">
        <v>60</v>
      </c>
      <c r="D1166" t="s">
        <v>60</v>
      </c>
      <c r="E1166" t="s">
        <v>60</v>
      </c>
      <c r="F1166" t="s">
        <v>61</v>
      </c>
      <c r="G1166" t="s">
        <v>84</v>
      </c>
      <c r="H1166" t="s">
        <v>85</v>
      </c>
      <c r="I1166" t="s">
        <v>89</v>
      </c>
      <c r="J1166" t="s">
        <v>65</v>
      </c>
      <c r="K1166" t="s">
        <v>66</v>
      </c>
      <c r="L1166">
        <v>14</v>
      </c>
      <c r="M1166">
        <v>12</v>
      </c>
      <c r="N1166">
        <v>168</v>
      </c>
      <c r="O1166">
        <v>4069</v>
      </c>
      <c r="P1166" t="s">
        <v>261</v>
      </c>
      <c r="Q1166" s="1">
        <v>45786.607562534722</v>
      </c>
      <c r="R1166">
        <v>102.473</v>
      </c>
      <c r="S1166">
        <v>29.763000000000002</v>
      </c>
      <c r="T1166">
        <v>3.4430000000000001</v>
      </c>
      <c r="U1166">
        <v>9411</v>
      </c>
      <c r="V1166">
        <v>888</v>
      </c>
      <c r="W1166">
        <v>1085</v>
      </c>
      <c r="X1166">
        <v>2280</v>
      </c>
      <c r="Y1166">
        <v>0</v>
      </c>
      <c r="Z1166">
        <v>9</v>
      </c>
      <c r="AA1166">
        <v>0</v>
      </c>
      <c r="AB1166">
        <v>0</v>
      </c>
      <c r="AC1166">
        <v>95</v>
      </c>
      <c r="AD1166">
        <v>39.200000000000003</v>
      </c>
      <c r="AE1166">
        <v>49.597020000000001</v>
      </c>
      <c r="AF1166">
        <v>80.599999999999994</v>
      </c>
      <c r="AG1166">
        <v>4.9000000000000004</v>
      </c>
      <c r="AH1166">
        <v>6.4</v>
      </c>
      <c r="AI1166">
        <v>6.3</v>
      </c>
      <c r="AJ1166">
        <v>1.8</v>
      </c>
      <c r="AK1166">
        <v>0</v>
      </c>
      <c r="AL1166">
        <v>0</v>
      </c>
      <c r="AM1166">
        <v>3.02</v>
      </c>
      <c r="AN1166">
        <v>42.344999999999999</v>
      </c>
      <c r="AO1166">
        <v>9.4359999999999999</v>
      </c>
      <c r="AP1166">
        <v>11.529</v>
      </c>
      <c r="AQ1166">
        <v>0.215</v>
      </c>
      <c r="AR1166">
        <v>0</v>
      </c>
      <c r="AS1166">
        <v>8.7829999999999995</v>
      </c>
      <c r="AT1166">
        <v>126.273</v>
      </c>
      <c r="AU1166">
        <v>7.6769999999999996</v>
      </c>
      <c r="AV1166">
        <v>10.026999999999999</v>
      </c>
      <c r="AW1166">
        <v>9.8699999999999992</v>
      </c>
      <c r="AX1166">
        <v>2.82</v>
      </c>
      <c r="AY1166">
        <v>0</v>
      </c>
      <c r="AZ1166">
        <v>0</v>
      </c>
      <c r="BA1166">
        <v>1009</v>
      </c>
      <c r="BB1166">
        <v>0</v>
      </c>
      <c r="BC1166" t="s">
        <v>67</v>
      </c>
      <c r="BD1166">
        <v>0</v>
      </c>
      <c r="BE1166" t="s">
        <v>68</v>
      </c>
      <c r="BF1166" t="s">
        <v>69</v>
      </c>
      <c r="BG1166">
        <v>1.1399999999999999</v>
      </c>
      <c r="BH1166">
        <v>0</v>
      </c>
      <c r="BI1166" s="1">
        <v>45824.394918171296</v>
      </c>
      <c r="BJ1166">
        <v>3.7</v>
      </c>
      <c r="BK1166">
        <v>0.93049999999999999</v>
      </c>
      <c r="BL1166" s="36">
        <f>HLOOKUP($A1166,차량별코스!$E$1:$AZ$20,_xlfn.XLOOKUP(탕데이터!$I1166,차량별코스!$D$2:$D$20,차량별코스!$A$2:$A$20),0)</f>
        <v>2</v>
      </c>
      <c r="BM1166">
        <f t="shared" si="265"/>
        <v>879.65400000000011</v>
      </c>
      <c r="BN1166">
        <f t="shared" si="266"/>
        <v>294.577</v>
      </c>
      <c r="BO1166">
        <f>IF(COUNTIFS($BL$2:$BL1166,$BL1166,$O$2:$O1166,$O1166,$G$2:$G1166,$G1166)=1,_xlfn.MAXIFS($BO$2:$BO1165,$O$2:$O1165,$O1166,$G$2:$G1165,$G1166)+1,_xlfn.MAXIFS($BO$2:$BO1165,$O$2:$O1165,$O1166,$G$2:$G1165,$G1166))</f>
        <v>3</v>
      </c>
      <c r="BP1166">
        <f t="shared" si="267"/>
        <v>5612.2659999999996</v>
      </c>
      <c r="BQ1166">
        <f t="shared" si="268"/>
        <v>461.13900000000001</v>
      </c>
      <c r="BR1166">
        <f t="shared" si="269"/>
        <v>602.30399999999997</v>
      </c>
      <c r="BS1166">
        <f t="shared" si="270"/>
        <v>592.89300000000003</v>
      </c>
      <c r="BT1166">
        <f t="shared" si="271"/>
        <v>169.39800000000002</v>
      </c>
      <c r="BU1166">
        <f t="shared" si="272"/>
        <v>0</v>
      </c>
      <c r="BV1166">
        <f t="shared" si="273"/>
        <v>0</v>
      </c>
      <c r="BW1166">
        <f t="shared" si="274"/>
        <v>7438</v>
      </c>
      <c r="BX1166">
        <f t="shared" si="275"/>
        <v>4069</v>
      </c>
      <c r="BY1166" t="str">
        <f t="shared" si="276"/>
        <v>직행2</v>
      </c>
      <c r="BZ1166">
        <f t="shared" si="277"/>
        <v>2</v>
      </c>
    </row>
    <row r="1167" spans="1:78" x14ac:dyDescent="0.3">
      <c r="A1167" s="32">
        <f t="shared" si="264"/>
        <v>45816</v>
      </c>
      <c r="B1167" s="1">
        <v>45816.475775462961</v>
      </c>
      <c r="C1167" t="s">
        <v>60</v>
      </c>
      <c r="D1167" t="s">
        <v>60</v>
      </c>
      <c r="E1167" t="s">
        <v>60</v>
      </c>
      <c r="F1167" t="s">
        <v>61</v>
      </c>
      <c r="G1167" t="s">
        <v>84</v>
      </c>
      <c r="H1167" t="s">
        <v>85</v>
      </c>
      <c r="I1167" t="s">
        <v>89</v>
      </c>
      <c r="J1167" t="s">
        <v>65</v>
      </c>
      <c r="K1167" t="s">
        <v>66</v>
      </c>
      <c r="L1167">
        <v>14</v>
      </c>
      <c r="M1167">
        <v>12</v>
      </c>
      <c r="N1167">
        <v>168</v>
      </c>
      <c r="O1167">
        <v>4069</v>
      </c>
      <c r="P1167" t="s">
        <v>261</v>
      </c>
      <c r="Q1167" s="1">
        <v>45786.607562534722</v>
      </c>
      <c r="R1167">
        <v>66.992000000000004</v>
      </c>
      <c r="S1167">
        <v>22.518000000000001</v>
      </c>
      <c r="T1167">
        <v>2.9750000000000001</v>
      </c>
      <c r="U1167">
        <v>8954</v>
      </c>
      <c r="V1167">
        <v>439</v>
      </c>
      <c r="W1167">
        <v>2672</v>
      </c>
      <c r="X1167">
        <v>1525</v>
      </c>
      <c r="Y1167">
        <v>0</v>
      </c>
      <c r="Z1167">
        <v>5</v>
      </c>
      <c r="AA1167">
        <v>4</v>
      </c>
      <c r="AB1167">
        <v>327</v>
      </c>
      <c r="AC1167">
        <v>89</v>
      </c>
      <c r="AD1167">
        <v>26.93</v>
      </c>
      <c r="AE1167">
        <v>41.275224000000001</v>
      </c>
      <c r="AF1167">
        <v>93</v>
      </c>
      <c r="AG1167">
        <v>2.5</v>
      </c>
      <c r="AH1167">
        <v>2.6</v>
      </c>
      <c r="AI1167">
        <v>1.6</v>
      </c>
      <c r="AJ1167">
        <v>0.3</v>
      </c>
      <c r="AK1167">
        <v>0</v>
      </c>
      <c r="AL1167">
        <v>0</v>
      </c>
      <c r="AM1167">
        <v>2.61</v>
      </c>
      <c r="AN1167">
        <v>40.505000000000003</v>
      </c>
      <c r="AO1167">
        <v>4.9029999999999996</v>
      </c>
      <c r="AP1167">
        <v>29.841000000000001</v>
      </c>
      <c r="AQ1167">
        <v>0.224</v>
      </c>
      <c r="AR1167">
        <v>0</v>
      </c>
      <c r="AS1167">
        <v>7.4640000000000004</v>
      </c>
      <c r="AT1167">
        <v>137.94999999999999</v>
      </c>
      <c r="AU1167">
        <v>3.7080000000000002</v>
      </c>
      <c r="AV1167">
        <v>3.8570000000000002</v>
      </c>
      <c r="AW1167">
        <v>2.3730000000000002</v>
      </c>
      <c r="AX1167">
        <v>0.44500000000000001</v>
      </c>
      <c r="AY1167">
        <v>0</v>
      </c>
      <c r="AZ1167">
        <v>0</v>
      </c>
      <c r="BA1167">
        <v>653</v>
      </c>
      <c r="BB1167">
        <v>0</v>
      </c>
      <c r="BC1167" t="s">
        <v>67</v>
      </c>
      <c r="BD1167">
        <v>0</v>
      </c>
      <c r="BE1167" t="s">
        <v>68</v>
      </c>
      <c r="BF1167" t="s">
        <v>69</v>
      </c>
      <c r="BG1167">
        <v>1.1399999999999999</v>
      </c>
      <c r="BH1167">
        <v>0</v>
      </c>
      <c r="BI1167" s="1">
        <v>45824.394918171296</v>
      </c>
      <c r="BJ1167">
        <v>3.7</v>
      </c>
      <c r="BK1167">
        <v>0.80410000000000004</v>
      </c>
      <c r="BL1167" s="36">
        <f>HLOOKUP($A1167,차량별코스!$E$1:$AZ$20,_xlfn.XLOOKUP(탕데이터!$I1167,차량별코스!$D$2:$D$20,차량별코스!$A$2:$A$20),0)</f>
        <v>2</v>
      </c>
      <c r="BM1167">
        <f t="shared" si="265"/>
        <v>879.65400000000011</v>
      </c>
      <c r="BN1167">
        <f t="shared" si="266"/>
        <v>294.577</v>
      </c>
      <c r="BO1167">
        <f>IF(COUNTIFS($BL$2:$BL1167,$BL1167,$O$2:$O1167,$O1167,$G$2:$G1167,$G1167)=1,_xlfn.MAXIFS($BO$2:$BO1166,$O$2:$O1166,$O1167,$G$2:$G1166,$G1167)+1,_xlfn.MAXIFS($BO$2:$BO1166,$O$2:$O1166,$O1167,$G$2:$G1166,$G1167))</f>
        <v>3</v>
      </c>
      <c r="BP1167">
        <f t="shared" si="267"/>
        <v>5216.2200000000012</v>
      </c>
      <c r="BQ1167">
        <f t="shared" si="268"/>
        <v>223.85000000000002</v>
      </c>
      <c r="BR1167">
        <f t="shared" si="269"/>
        <v>232.80400000000003</v>
      </c>
      <c r="BS1167">
        <f t="shared" si="270"/>
        <v>143.26400000000001</v>
      </c>
      <c r="BT1167">
        <f t="shared" si="271"/>
        <v>26.862000000000002</v>
      </c>
      <c r="BU1167">
        <f t="shared" si="272"/>
        <v>0</v>
      </c>
      <c r="BV1167">
        <f t="shared" si="273"/>
        <v>0</v>
      </c>
      <c r="BW1167">
        <f t="shared" si="274"/>
        <v>5843.0000000000018</v>
      </c>
      <c r="BX1167">
        <f t="shared" si="275"/>
        <v>4069</v>
      </c>
      <c r="BY1167" t="str">
        <f t="shared" si="276"/>
        <v>직행2</v>
      </c>
      <c r="BZ1167">
        <f t="shared" si="277"/>
        <v>2</v>
      </c>
    </row>
    <row r="1168" spans="1:78" x14ac:dyDescent="0.3">
      <c r="A1168" s="32">
        <f t="shared" si="264"/>
        <v>45816</v>
      </c>
      <c r="B1168" s="1">
        <v>45816.602696759262</v>
      </c>
      <c r="C1168" t="s">
        <v>60</v>
      </c>
      <c r="D1168" t="s">
        <v>60</v>
      </c>
      <c r="E1168" t="s">
        <v>60</v>
      </c>
      <c r="F1168" t="s">
        <v>61</v>
      </c>
      <c r="G1168" t="s">
        <v>84</v>
      </c>
      <c r="H1168" t="s">
        <v>85</v>
      </c>
      <c r="I1168" t="s">
        <v>89</v>
      </c>
      <c r="J1168" t="s">
        <v>65</v>
      </c>
      <c r="K1168" t="s">
        <v>66</v>
      </c>
      <c r="L1168">
        <v>14</v>
      </c>
      <c r="M1168">
        <v>12</v>
      </c>
      <c r="N1168">
        <v>168</v>
      </c>
      <c r="O1168">
        <v>4069</v>
      </c>
      <c r="P1168" t="s">
        <v>261</v>
      </c>
      <c r="Q1168" s="1">
        <v>45786.607562534722</v>
      </c>
      <c r="R1168">
        <v>60.776000000000003</v>
      </c>
      <c r="S1168">
        <v>20.428999999999998</v>
      </c>
      <c r="T1168">
        <v>2.9750000000000001</v>
      </c>
      <c r="U1168">
        <v>7400</v>
      </c>
      <c r="V1168">
        <v>204</v>
      </c>
      <c r="W1168">
        <v>1859</v>
      </c>
      <c r="X1168">
        <v>1311</v>
      </c>
      <c r="Y1168">
        <v>0</v>
      </c>
      <c r="Z1168">
        <v>11</v>
      </c>
      <c r="AA1168">
        <v>1</v>
      </c>
      <c r="AB1168">
        <v>171</v>
      </c>
      <c r="AC1168">
        <v>91</v>
      </c>
      <c r="AD1168">
        <v>29.57</v>
      </c>
      <c r="AE1168">
        <v>40.995587</v>
      </c>
      <c r="AF1168">
        <v>76.099999999999994</v>
      </c>
      <c r="AG1168">
        <v>8.1999999999999993</v>
      </c>
      <c r="AH1168">
        <v>7.2</v>
      </c>
      <c r="AI1168">
        <v>7.3</v>
      </c>
      <c r="AJ1168">
        <v>1.1000000000000001</v>
      </c>
      <c r="AK1168">
        <v>0</v>
      </c>
      <c r="AL1168">
        <v>0</v>
      </c>
      <c r="AM1168">
        <v>2.61</v>
      </c>
      <c r="AN1168">
        <v>40.143000000000001</v>
      </c>
      <c r="AO1168">
        <v>2.7570000000000001</v>
      </c>
      <c r="AP1168">
        <v>25.122</v>
      </c>
      <c r="AQ1168">
        <v>0.214</v>
      </c>
      <c r="AR1168">
        <v>0</v>
      </c>
      <c r="AS1168">
        <v>18.099</v>
      </c>
      <c r="AT1168">
        <v>93.856999999999999</v>
      </c>
      <c r="AU1168">
        <v>10.113</v>
      </c>
      <c r="AV1168">
        <v>8.8800000000000008</v>
      </c>
      <c r="AW1168">
        <v>9.0030000000000001</v>
      </c>
      <c r="AX1168">
        <v>1.357</v>
      </c>
      <c r="AY1168">
        <v>0</v>
      </c>
      <c r="AZ1168">
        <v>0</v>
      </c>
      <c r="BA1168">
        <v>592</v>
      </c>
      <c r="BB1168">
        <v>0</v>
      </c>
      <c r="BC1168" t="s">
        <v>67</v>
      </c>
      <c r="BD1168">
        <v>0</v>
      </c>
      <c r="BE1168" t="s">
        <v>68</v>
      </c>
      <c r="BF1168" t="s">
        <v>69</v>
      </c>
      <c r="BG1168">
        <v>1.1399999999999999</v>
      </c>
      <c r="BH1168">
        <v>0</v>
      </c>
      <c r="BI1168" s="1">
        <v>45824.394918171296</v>
      </c>
      <c r="BJ1168">
        <v>3.7</v>
      </c>
      <c r="BK1168">
        <v>0.80410000000000004</v>
      </c>
      <c r="BL1168" s="36">
        <f>HLOOKUP($A1168,차량별코스!$E$1:$AZ$20,_xlfn.XLOOKUP(탕데이터!$I1168,차량별코스!$D$2:$D$20,차량별코스!$A$2:$A$20),0)</f>
        <v>2</v>
      </c>
      <c r="BM1168">
        <f t="shared" si="265"/>
        <v>879.65400000000011</v>
      </c>
      <c r="BN1168">
        <f t="shared" si="266"/>
        <v>294.577</v>
      </c>
      <c r="BO1168">
        <f>IF(COUNTIFS($BL$2:$BL1168,$BL1168,$O$2:$O1168,$O1168,$G$2:$G1168,$G1168)=1,_xlfn.MAXIFS($BO$2:$BO1167,$O$2:$O1167,$O1168,$G$2:$G1167,$G1168)+1,_xlfn.MAXIFS($BO$2:$BO1167,$O$2:$O1167,$O1168,$G$2:$G1167,$G1168))</f>
        <v>3</v>
      </c>
      <c r="BP1168">
        <f t="shared" si="267"/>
        <v>3568.3999999999996</v>
      </c>
      <c r="BQ1168">
        <f t="shared" si="268"/>
        <v>606.79999999999995</v>
      </c>
      <c r="BR1168">
        <f t="shared" si="269"/>
        <v>532.80000000000007</v>
      </c>
      <c r="BS1168">
        <f t="shared" si="270"/>
        <v>540.19999999999993</v>
      </c>
      <c r="BT1168">
        <f t="shared" si="271"/>
        <v>81.400000000000006</v>
      </c>
      <c r="BU1168">
        <f t="shared" si="272"/>
        <v>0</v>
      </c>
      <c r="BV1168">
        <f t="shared" si="273"/>
        <v>0</v>
      </c>
      <c r="BW1168">
        <f t="shared" si="274"/>
        <v>5329.5999999999995</v>
      </c>
      <c r="BX1168">
        <f t="shared" si="275"/>
        <v>4069</v>
      </c>
      <c r="BY1168" t="str">
        <f t="shared" si="276"/>
        <v>직행2</v>
      </c>
      <c r="BZ1168">
        <f t="shared" si="277"/>
        <v>2</v>
      </c>
    </row>
    <row r="1169" spans="1:78" x14ac:dyDescent="0.3">
      <c r="A1169" s="32">
        <f t="shared" si="264"/>
        <v>45816</v>
      </c>
      <c r="B1169" s="1">
        <v>45816.718321759261</v>
      </c>
      <c r="C1169" t="s">
        <v>60</v>
      </c>
      <c r="D1169" t="s">
        <v>60</v>
      </c>
      <c r="E1169" t="s">
        <v>60</v>
      </c>
      <c r="F1169" t="s">
        <v>61</v>
      </c>
      <c r="G1169" t="s">
        <v>84</v>
      </c>
      <c r="H1169" t="s">
        <v>85</v>
      </c>
      <c r="I1169" t="s">
        <v>89</v>
      </c>
      <c r="J1169" t="s">
        <v>65</v>
      </c>
      <c r="K1169" t="s">
        <v>66</v>
      </c>
      <c r="L1169">
        <v>14</v>
      </c>
      <c r="M1169">
        <v>12</v>
      </c>
      <c r="N1169">
        <v>168</v>
      </c>
      <c r="O1169">
        <v>4069</v>
      </c>
      <c r="P1169" t="s">
        <v>261</v>
      </c>
      <c r="Q1169" s="1">
        <v>45786.607562534722</v>
      </c>
      <c r="R1169">
        <v>64.335999999999999</v>
      </c>
      <c r="S1169">
        <v>21.539000000000001</v>
      </c>
      <c r="T1169">
        <v>2.9870000000000001</v>
      </c>
      <c r="U1169">
        <v>7814</v>
      </c>
      <c r="V1169">
        <v>508</v>
      </c>
      <c r="W1169">
        <v>2216</v>
      </c>
      <c r="X1169">
        <v>1479</v>
      </c>
      <c r="Y1169">
        <v>0</v>
      </c>
      <c r="Z1169">
        <v>6</v>
      </c>
      <c r="AA1169">
        <v>2</v>
      </c>
      <c r="AB1169">
        <v>188</v>
      </c>
      <c r="AC1169">
        <v>92</v>
      </c>
      <c r="AD1169">
        <v>29.64</v>
      </c>
      <c r="AE1169">
        <v>45.502864000000002</v>
      </c>
      <c r="AF1169">
        <v>90.4</v>
      </c>
      <c r="AG1169">
        <v>2.5</v>
      </c>
      <c r="AH1169">
        <v>3.3</v>
      </c>
      <c r="AI1169">
        <v>3</v>
      </c>
      <c r="AJ1169">
        <v>0.8</v>
      </c>
      <c r="AK1169">
        <v>0</v>
      </c>
      <c r="AL1169">
        <v>0</v>
      </c>
      <c r="AM1169">
        <v>2.62</v>
      </c>
      <c r="AN1169">
        <v>45.195999999999998</v>
      </c>
      <c r="AO1169">
        <v>6.5010000000000003</v>
      </c>
      <c r="AP1169">
        <v>28.359000000000002</v>
      </c>
      <c r="AQ1169">
        <v>0.218</v>
      </c>
      <c r="AR1169">
        <v>0</v>
      </c>
      <c r="AS1169">
        <v>9.3260000000000005</v>
      </c>
      <c r="AT1169">
        <v>117.52</v>
      </c>
      <c r="AU1169">
        <v>3.25</v>
      </c>
      <c r="AV1169">
        <v>4.29</v>
      </c>
      <c r="AW1169">
        <v>3.9</v>
      </c>
      <c r="AX1169">
        <v>1.04</v>
      </c>
      <c r="AY1169">
        <v>0</v>
      </c>
      <c r="AZ1169">
        <v>0</v>
      </c>
      <c r="BA1169">
        <v>622</v>
      </c>
      <c r="BB1169">
        <v>0</v>
      </c>
      <c r="BC1169" t="s">
        <v>67</v>
      </c>
      <c r="BD1169">
        <v>0</v>
      </c>
      <c r="BE1169" t="s">
        <v>68</v>
      </c>
      <c r="BF1169" t="s">
        <v>69</v>
      </c>
      <c r="BG1169">
        <v>1.1399999999999999</v>
      </c>
      <c r="BH1169">
        <v>0</v>
      </c>
      <c r="BI1169" s="1">
        <v>45824.394918171296</v>
      </c>
      <c r="BJ1169">
        <v>3.7</v>
      </c>
      <c r="BK1169">
        <v>0.80730000000000002</v>
      </c>
      <c r="BL1169" s="36">
        <f>HLOOKUP($A1169,차량별코스!$E$1:$AZ$20,_xlfn.XLOOKUP(탕데이터!$I1169,차량별코스!$D$2:$D$20,차량별코스!$A$2:$A$20),0)</f>
        <v>2</v>
      </c>
      <c r="BM1169">
        <f t="shared" si="265"/>
        <v>879.65400000000011</v>
      </c>
      <c r="BN1169">
        <f t="shared" si="266"/>
        <v>294.577</v>
      </c>
      <c r="BO1169">
        <f>IF(COUNTIFS($BL$2:$BL1169,$BL1169,$O$2:$O1169,$O1169,$G$2:$G1169,$G1169)=1,_xlfn.MAXIFS($BO$2:$BO1168,$O$2:$O1168,$O1169,$G$2:$G1168,$G1169)+1,_xlfn.MAXIFS($BO$2:$BO1168,$O$2:$O1168,$O1169,$G$2:$G1168,$G1169))</f>
        <v>3</v>
      </c>
      <c r="BP1169">
        <f t="shared" si="267"/>
        <v>4339.8559999999998</v>
      </c>
      <c r="BQ1169">
        <f t="shared" si="268"/>
        <v>195.35000000000002</v>
      </c>
      <c r="BR1169">
        <f t="shared" si="269"/>
        <v>257.86200000000002</v>
      </c>
      <c r="BS1169">
        <f t="shared" si="270"/>
        <v>234.42</v>
      </c>
      <c r="BT1169">
        <f t="shared" si="271"/>
        <v>62.512</v>
      </c>
      <c r="BU1169">
        <f t="shared" si="272"/>
        <v>0</v>
      </c>
      <c r="BV1169">
        <f t="shared" si="273"/>
        <v>0</v>
      </c>
      <c r="BW1169">
        <f t="shared" si="274"/>
        <v>5090</v>
      </c>
      <c r="BX1169">
        <f t="shared" si="275"/>
        <v>4069</v>
      </c>
      <c r="BY1169" t="str">
        <f t="shared" si="276"/>
        <v>직행2</v>
      </c>
      <c r="BZ1169">
        <f t="shared" si="277"/>
        <v>2</v>
      </c>
    </row>
    <row r="1170" spans="1:78" x14ac:dyDescent="0.3">
      <c r="A1170" s="32">
        <f t="shared" si="264"/>
        <v>45817</v>
      </c>
      <c r="B1170" s="1">
        <v>45817.265219907407</v>
      </c>
      <c r="C1170" t="s">
        <v>60</v>
      </c>
      <c r="D1170" t="s">
        <v>60</v>
      </c>
      <c r="E1170" t="s">
        <v>60</v>
      </c>
      <c r="F1170" t="s">
        <v>61</v>
      </c>
      <c r="G1170" t="s">
        <v>84</v>
      </c>
      <c r="H1170" t="s">
        <v>85</v>
      </c>
      <c r="I1170" t="s">
        <v>89</v>
      </c>
      <c r="J1170" t="s">
        <v>65</v>
      </c>
      <c r="K1170" t="s">
        <v>66</v>
      </c>
      <c r="L1170">
        <v>14</v>
      </c>
      <c r="M1170">
        <v>12</v>
      </c>
      <c r="N1170">
        <v>168</v>
      </c>
      <c r="O1170">
        <v>4069</v>
      </c>
      <c r="P1170" t="s">
        <v>261</v>
      </c>
      <c r="Q1170" s="1">
        <v>45786.607562534722</v>
      </c>
      <c r="R1170">
        <v>66.623000000000005</v>
      </c>
      <c r="S1170">
        <v>20.8</v>
      </c>
      <c r="T1170">
        <v>3.2029999999999998</v>
      </c>
      <c r="U1170">
        <v>8537</v>
      </c>
      <c r="V1170">
        <v>569</v>
      </c>
      <c r="W1170">
        <v>2453</v>
      </c>
      <c r="X1170">
        <v>1398</v>
      </c>
      <c r="Y1170">
        <v>0</v>
      </c>
      <c r="Z1170">
        <v>8</v>
      </c>
      <c r="AA1170">
        <v>2</v>
      </c>
      <c r="AB1170">
        <v>303</v>
      </c>
      <c r="AC1170">
        <v>97</v>
      </c>
      <c r="AD1170">
        <v>28.09</v>
      </c>
      <c r="AE1170">
        <v>43.489159000000001</v>
      </c>
      <c r="AF1170">
        <v>92.7</v>
      </c>
      <c r="AG1170">
        <v>2.1</v>
      </c>
      <c r="AH1170">
        <v>2.6</v>
      </c>
      <c r="AI1170">
        <v>1.8</v>
      </c>
      <c r="AJ1170">
        <v>0.8</v>
      </c>
      <c r="AK1170">
        <v>0</v>
      </c>
      <c r="AL1170">
        <v>0</v>
      </c>
      <c r="AM1170">
        <v>2.81</v>
      </c>
      <c r="AN1170">
        <v>39.439</v>
      </c>
      <c r="AO1170">
        <v>6.665</v>
      </c>
      <c r="AP1170">
        <v>28.734000000000002</v>
      </c>
      <c r="AQ1170">
        <v>0.19500000000000001</v>
      </c>
      <c r="AR1170">
        <v>0</v>
      </c>
      <c r="AS1170">
        <v>12.007999999999999</v>
      </c>
      <c r="AT1170">
        <v>131.32499999999999</v>
      </c>
      <c r="AU1170">
        <v>2.9750000000000001</v>
      </c>
      <c r="AV1170">
        <v>3.6829999999999998</v>
      </c>
      <c r="AW1170">
        <v>2.5499999999999998</v>
      </c>
      <c r="AX1170">
        <v>1.133</v>
      </c>
      <c r="AY1170">
        <v>0</v>
      </c>
      <c r="AZ1170">
        <v>0</v>
      </c>
      <c r="BA1170">
        <v>640</v>
      </c>
      <c r="BB1170">
        <v>0</v>
      </c>
      <c r="BC1170" t="s">
        <v>67</v>
      </c>
      <c r="BD1170">
        <v>0</v>
      </c>
      <c r="BE1170" t="s">
        <v>68</v>
      </c>
      <c r="BF1170" t="s">
        <v>69</v>
      </c>
      <c r="BG1170">
        <v>1.1399999999999999</v>
      </c>
      <c r="BH1170">
        <v>0</v>
      </c>
      <c r="BI1170" s="1">
        <v>45824.394918171296</v>
      </c>
      <c r="BJ1170">
        <v>3.7</v>
      </c>
      <c r="BK1170">
        <v>0.86570000000000003</v>
      </c>
      <c r="BL1170" s="36">
        <f>HLOOKUP($A1170,차량별코스!$E$1:$AZ$20,_xlfn.XLOOKUP(탕데이터!$I1170,차량별코스!$D$2:$D$20,차량별코스!$A$2:$A$20),0)</f>
        <v>3</v>
      </c>
      <c r="BM1170">
        <f t="shared" si="265"/>
        <v>879.65400000000011</v>
      </c>
      <c r="BN1170">
        <f t="shared" si="266"/>
        <v>275.45400000000001</v>
      </c>
      <c r="BO1170">
        <f>IF(COUNTIFS($BL$2:$BL1170,$BL1170,$O$2:$O1170,$O1170,$G$2:$G1170,$G1170)=1,_xlfn.MAXIFS($BO$2:$BO1169,$O$2:$O1169,$O1170,$G$2:$G1169,$G1170)+1,_xlfn.MAXIFS($BO$2:$BO1169,$O$2:$O1169,$O1170,$G$2:$G1169,$G1170))</f>
        <v>4</v>
      </c>
      <c r="BP1170">
        <f t="shared" si="267"/>
        <v>4891.799</v>
      </c>
      <c r="BQ1170">
        <f t="shared" si="268"/>
        <v>179.27700000000002</v>
      </c>
      <c r="BR1170">
        <f t="shared" si="269"/>
        <v>221.96200000000002</v>
      </c>
      <c r="BS1170">
        <f t="shared" si="270"/>
        <v>153.66600000000003</v>
      </c>
      <c r="BT1170">
        <f t="shared" si="271"/>
        <v>68.296000000000006</v>
      </c>
      <c r="BU1170">
        <f t="shared" si="272"/>
        <v>0</v>
      </c>
      <c r="BV1170">
        <f t="shared" si="273"/>
        <v>0</v>
      </c>
      <c r="BW1170">
        <f t="shared" si="274"/>
        <v>5515.0000000000009</v>
      </c>
      <c r="BX1170">
        <f t="shared" si="275"/>
        <v>4069</v>
      </c>
      <c r="BY1170" t="str">
        <f t="shared" si="276"/>
        <v>직행2</v>
      </c>
      <c r="BZ1170">
        <f t="shared" si="277"/>
        <v>3</v>
      </c>
    </row>
    <row r="1171" spans="1:78" x14ac:dyDescent="0.3">
      <c r="A1171" s="32">
        <f t="shared" si="264"/>
        <v>45817</v>
      </c>
      <c r="B1171" s="1">
        <v>45817.420972222222</v>
      </c>
      <c r="C1171" t="s">
        <v>60</v>
      </c>
      <c r="D1171" t="s">
        <v>60</v>
      </c>
      <c r="E1171" t="s">
        <v>60</v>
      </c>
      <c r="F1171" t="s">
        <v>61</v>
      </c>
      <c r="G1171" t="s">
        <v>84</v>
      </c>
      <c r="H1171" t="s">
        <v>85</v>
      </c>
      <c r="I1171" t="s">
        <v>89</v>
      </c>
      <c r="J1171" t="s">
        <v>65</v>
      </c>
      <c r="K1171" t="s">
        <v>66</v>
      </c>
      <c r="L1171">
        <v>14</v>
      </c>
      <c r="M1171">
        <v>12</v>
      </c>
      <c r="N1171">
        <v>168</v>
      </c>
      <c r="O1171">
        <v>4069</v>
      </c>
      <c r="P1171" t="s">
        <v>261</v>
      </c>
      <c r="Q1171" s="1">
        <v>45786.607562534722</v>
      </c>
      <c r="R1171">
        <v>103.66800000000001</v>
      </c>
      <c r="S1171">
        <v>32.713000000000001</v>
      </c>
      <c r="T1171">
        <v>3.169</v>
      </c>
      <c r="U1171">
        <v>10886</v>
      </c>
      <c r="V1171">
        <v>167</v>
      </c>
      <c r="W1171">
        <v>2183</v>
      </c>
      <c r="X1171">
        <v>2678</v>
      </c>
      <c r="Y1171">
        <v>0</v>
      </c>
      <c r="Z1171">
        <v>12</v>
      </c>
      <c r="AA1171">
        <v>1</v>
      </c>
      <c r="AB1171">
        <v>329</v>
      </c>
      <c r="AC1171">
        <v>91</v>
      </c>
      <c r="AD1171">
        <v>34.28</v>
      </c>
      <c r="AE1171">
        <v>43.721257999999999</v>
      </c>
      <c r="AF1171">
        <v>56</v>
      </c>
      <c r="AG1171">
        <v>14.8</v>
      </c>
      <c r="AH1171">
        <v>16.7</v>
      </c>
      <c r="AI1171">
        <v>11.4</v>
      </c>
      <c r="AJ1171">
        <v>1.2</v>
      </c>
      <c r="AK1171">
        <v>0</v>
      </c>
      <c r="AL1171">
        <v>0</v>
      </c>
      <c r="AM1171">
        <v>2.78</v>
      </c>
      <c r="AN1171">
        <v>40.186</v>
      </c>
      <c r="AO1171">
        <v>1.534</v>
      </c>
      <c r="AP1171">
        <v>20.053000000000001</v>
      </c>
      <c r="AQ1171">
        <v>0.251</v>
      </c>
      <c r="AR1171">
        <v>0</v>
      </c>
      <c r="AS1171">
        <v>11.574999999999999</v>
      </c>
      <c r="AT1171">
        <v>100.8</v>
      </c>
      <c r="AU1171">
        <v>26.64</v>
      </c>
      <c r="AV1171">
        <v>30.06</v>
      </c>
      <c r="AW1171">
        <v>20.52</v>
      </c>
      <c r="AX1171">
        <v>2.16</v>
      </c>
      <c r="AY1171">
        <v>0</v>
      </c>
      <c r="AZ1171">
        <v>0</v>
      </c>
      <c r="BA1171">
        <v>1016</v>
      </c>
      <c r="BB1171">
        <v>0</v>
      </c>
      <c r="BC1171" t="s">
        <v>67</v>
      </c>
      <c r="BD1171">
        <v>0</v>
      </c>
      <c r="BE1171" t="s">
        <v>68</v>
      </c>
      <c r="BF1171" t="s">
        <v>69</v>
      </c>
      <c r="BG1171">
        <v>1.1399999999999999</v>
      </c>
      <c r="BH1171">
        <v>0</v>
      </c>
      <c r="BI1171" s="1">
        <v>45824.394918171296</v>
      </c>
      <c r="BJ1171">
        <v>3.7</v>
      </c>
      <c r="BK1171">
        <v>0.85650000000000004</v>
      </c>
      <c r="BL1171" s="36">
        <f>HLOOKUP($A1171,차량별코스!$E$1:$AZ$20,_xlfn.XLOOKUP(탕데이터!$I1171,차량별코스!$D$2:$D$20,차량별코스!$A$2:$A$20),0)</f>
        <v>3</v>
      </c>
      <c r="BM1171">
        <f t="shared" si="265"/>
        <v>879.65400000000011</v>
      </c>
      <c r="BN1171">
        <f t="shared" si="266"/>
        <v>275.45400000000001</v>
      </c>
      <c r="BO1171">
        <f>IF(COUNTIFS($BL$2:$BL1171,$BL1171,$O$2:$O1171,$O1171,$G$2:$G1171,$G1171)=1,_xlfn.MAXIFS($BO$2:$BO1170,$O$2:$O1170,$O1171,$G$2:$G1170,$G1171)+1,_xlfn.MAXIFS($BO$2:$BO1170,$O$2:$O1170,$O1171,$G$2:$G1170,$G1171))</f>
        <v>4</v>
      </c>
      <c r="BP1171">
        <f t="shared" si="267"/>
        <v>3746.1600000000008</v>
      </c>
      <c r="BQ1171">
        <f t="shared" si="268"/>
        <v>1611.1280000000002</v>
      </c>
      <c r="BR1171">
        <f t="shared" si="269"/>
        <v>1817.9619999999998</v>
      </c>
      <c r="BS1171">
        <f t="shared" si="270"/>
        <v>1241.0040000000001</v>
      </c>
      <c r="BT1171">
        <f t="shared" si="271"/>
        <v>130.63200000000001</v>
      </c>
      <c r="BU1171">
        <f t="shared" si="272"/>
        <v>0</v>
      </c>
      <c r="BV1171">
        <f t="shared" si="273"/>
        <v>0</v>
      </c>
      <c r="BW1171">
        <f t="shared" si="274"/>
        <v>8546.8860000000004</v>
      </c>
      <c r="BX1171">
        <f t="shared" si="275"/>
        <v>4069</v>
      </c>
      <c r="BY1171" t="str">
        <f t="shared" si="276"/>
        <v>직행2</v>
      </c>
      <c r="BZ1171">
        <f t="shared" si="277"/>
        <v>3</v>
      </c>
    </row>
    <row r="1172" spans="1:78" x14ac:dyDescent="0.3">
      <c r="A1172" s="32">
        <f t="shared" si="264"/>
        <v>45817</v>
      </c>
      <c r="B1172" s="1">
        <v>45817.569907407407</v>
      </c>
      <c r="C1172" t="s">
        <v>60</v>
      </c>
      <c r="D1172" t="s">
        <v>60</v>
      </c>
      <c r="E1172" t="s">
        <v>60</v>
      </c>
      <c r="F1172" t="s">
        <v>61</v>
      </c>
      <c r="G1172" t="s">
        <v>84</v>
      </c>
      <c r="H1172" t="s">
        <v>85</v>
      </c>
      <c r="I1172" t="s">
        <v>89</v>
      </c>
      <c r="J1172" t="s">
        <v>65</v>
      </c>
      <c r="K1172" t="s">
        <v>66</v>
      </c>
      <c r="L1172">
        <v>14</v>
      </c>
      <c r="M1172">
        <v>12</v>
      </c>
      <c r="N1172">
        <v>168</v>
      </c>
      <c r="O1172">
        <v>4069</v>
      </c>
      <c r="P1172" t="s">
        <v>261</v>
      </c>
      <c r="Q1172" s="1">
        <v>45786.607562534722</v>
      </c>
      <c r="R1172">
        <v>105.163</v>
      </c>
      <c r="S1172">
        <v>32.945999999999998</v>
      </c>
      <c r="T1172">
        <v>3.1920000000000002</v>
      </c>
      <c r="U1172">
        <v>11951</v>
      </c>
      <c r="V1172">
        <v>846</v>
      </c>
      <c r="W1172">
        <v>2113</v>
      </c>
      <c r="X1172">
        <v>2341</v>
      </c>
      <c r="Y1172">
        <v>0</v>
      </c>
      <c r="Z1172">
        <v>18</v>
      </c>
      <c r="AA1172">
        <v>1</v>
      </c>
      <c r="AB1172">
        <v>120</v>
      </c>
      <c r="AC1172">
        <v>88</v>
      </c>
      <c r="AD1172">
        <v>31.68</v>
      </c>
      <c r="AE1172">
        <v>42.102620000000002</v>
      </c>
      <c r="AF1172">
        <v>87.3</v>
      </c>
      <c r="AG1172">
        <v>4.4000000000000004</v>
      </c>
      <c r="AH1172">
        <v>4.5999999999999996</v>
      </c>
      <c r="AI1172">
        <v>3.5</v>
      </c>
      <c r="AJ1172">
        <v>0.2</v>
      </c>
      <c r="AK1172">
        <v>0</v>
      </c>
      <c r="AL1172">
        <v>0</v>
      </c>
      <c r="AM1172">
        <v>2.8</v>
      </c>
      <c r="AN1172">
        <v>38.188000000000002</v>
      </c>
      <c r="AO1172">
        <v>7.0789999999999997</v>
      </c>
      <c r="AP1172">
        <v>17.681000000000001</v>
      </c>
      <c r="AQ1172">
        <v>0.219</v>
      </c>
      <c r="AR1172">
        <v>0</v>
      </c>
      <c r="AS1172">
        <v>17.116</v>
      </c>
      <c r="AT1172">
        <v>173.14500000000001</v>
      </c>
      <c r="AU1172">
        <v>8.7270000000000003</v>
      </c>
      <c r="AV1172">
        <v>9.1229999999999993</v>
      </c>
      <c r="AW1172">
        <v>6.9420000000000002</v>
      </c>
      <c r="AX1172">
        <v>0.39700000000000002</v>
      </c>
      <c r="AY1172">
        <v>0</v>
      </c>
      <c r="AZ1172">
        <v>0</v>
      </c>
      <c r="BA1172">
        <v>1032</v>
      </c>
      <c r="BB1172">
        <v>0</v>
      </c>
      <c r="BC1172" t="s">
        <v>67</v>
      </c>
      <c r="BD1172">
        <v>0</v>
      </c>
      <c r="BE1172" t="s">
        <v>68</v>
      </c>
      <c r="BF1172" t="s">
        <v>69</v>
      </c>
      <c r="BG1172">
        <v>1.1399999999999999</v>
      </c>
      <c r="BH1172">
        <v>0</v>
      </c>
      <c r="BI1172" s="1">
        <v>45824.394918171296</v>
      </c>
      <c r="BJ1172">
        <v>3.7</v>
      </c>
      <c r="BK1172">
        <v>0.86270000000000002</v>
      </c>
      <c r="BL1172" s="36">
        <f>HLOOKUP($A1172,차량별코스!$E$1:$AZ$20,_xlfn.XLOOKUP(탕데이터!$I1172,차량별코스!$D$2:$D$20,차량별코스!$A$2:$A$20),0)</f>
        <v>3</v>
      </c>
      <c r="BM1172">
        <f t="shared" si="265"/>
        <v>879.65400000000011</v>
      </c>
      <c r="BN1172">
        <f t="shared" si="266"/>
        <v>275.45400000000001</v>
      </c>
      <c r="BO1172">
        <f>IF(COUNTIFS($BL$2:$BL1172,$BL1172,$O$2:$O1172,$O1172,$G$2:$G1172,$G1172)=1,_xlfn.MAXIFS($BO$2:$BO1171,$O$2:$O1171,$O1172,$G$2:$G1171,$G1172)+1,_xlfn.MAXIFS($BO$2:$BO1171,$O$2:$O1171,$O1172,$G$2:$G1171,$G1172))</f>
        <v>4</v>
      </c>
      <c r="BP1172">
        <f t="shared" si="267"/>
        <v>7474.223</v>
      </c>
      <c r="BQ1172">
        <f t="shared" si="268"/>
        <v>525.84400000000005</v>
      </c>
      <c r="BR1172">
        <f t="shared" si="269"/>
        <v>549.74599999999998</v>
      </c>
      <c r="BS1172">
        <f t="shared" si="270"/>
        <v>418.28500000000003</v>
      </c>
      <c r="BT1172">
        <f t="shared" si="271"/>
        <v>23.902000000000001</v>
      </c>
      <c r="BU1172">
        <f t="shared" si="272"/>
        <v>0</v>
      </c>
      <c r="BV1172">
        <f t="shared" si="273"/>
        <v>0</v>
      </c>
      <c r="BW1172">
        <f t="shared" si="274"/>
        <v>8992</v>
      </c>
      <c r="BX1172">
        <f t="shared" si="275"/>
        <v>4069</v>
      </c>
      <c r="BY1172" t="str">
        <f t="shared" si="276"/>
        <v>직행2</v>
      </c>
      <c r="BZ1172">
        <f t="shared" si="277"/>
        <v>3</v>
      </c>
    </row>
    <row r="1173" spans="1:78" x14ac:dyDescent="0.3">
      <c r="A1173" s="32">
        <f t="shared" si="264"/>
        <v>45817</v>
      </c>
      <c r="B1173" s="1">
        <v>45817.759085648147</v>
      </c>
      <c r="C1173" t="s">
        <v>60</v>
      </c>
      <c r="D1173" t="s">
        <v>60</v>
      </c>
      <c r="E1173" t="s">
        <v>60</v>
      </c>
      <c r="F1173" t="s">
        <v>61</v>
      </c>
      <c r="G1173" t="s">
        <v>84</v>
      </c>
      <c r="H1173" t="s">
        <v>85</v>
      </c>
      <c r="I1173" t="s">
        <v>89</v>
      </c>
      <c r="J1173" t="s">
        <v>65</v>
      </c>
      <c r="K1173" t="s">
        <v>66</v>
      </c>
      <c r="L1173">
        <v>14</v>
      </c>
      <c r="M1173">
        <v>12</v>
      </c>
      <c r="N1173">
        <v>168</v>
      </c>
      <c r="O1173">
        <v>6694</v>
      </c>
      <c r="P1173" t="s">
        <v>258</v>
      </c>
      <c r="Q1173" s="1">
        <v>45786.607561574077</v>
      </c>
      <c r="R1173">
        <v>96.587000000000003</v>
      </c>
      <c r="S1173">
        <v>28.332999999999998</v>
      </c>
      <c r="T1173">
        <v>3.4089999999999998</v>
      </c>
      <c r="U1173">
        <v>10576</v>
      </c>
      <c r="V1173">
        <v>414</v>
      </c>
      <c r="W1173">
        <v>2612</v>
      </c>
      <c r="X1173">
        <v>1789</v>
      </c>
      <c r="Y1173">
        <v>0</v>
      </c>
      <c r="Z1173">
        <v>32</v>
      </c>
      <c r="AA1173">
        <v>1</v>
      </c>
      <c r="AB1173">
        <v>119</v>
      </c>
      <c r="AC1173">
        <v>99</v>
      </c>
      <c r="AD1173">
        <v>32.880000000000003</v>
      </c>
      <c r="AE1173">
        <v>46.054732999999999</v>
      </c>
      <c r="AF1173">
        <v>90.7</v>
      </c>
      <c r="AG1173">
        <v>2.8</v>
      </c>
      <c r="AH1173">
        <v>2.8</v>
      </c>
      <c r="AI1173">
        <v>3.3</v>
      </c>
      <c r="AJ1173">
        <v>0.5</v>
      </c>
      <c r="AK1173">
        <v>0</v>
      </c>
      <c r="AL1173">
        <v>0</v>
      </c>
      <c r="AM1173">
        <v>2.99</v>
      </c>
      <c r="AN1173">
        <v>39.225999999999999</v>
      </c>
      <c r="AO1173">
        <v>3.915</v>
      </c>
      <c r="AP1173">
        <v>24.696999999999999</v>
      </c>
      <c r="AQ1173">
        <v>0.17599999999999999</v>
      </c>
      <c r="AR1173">
        <v>0</v>
      </c>
      <c r="AS1173">
        <v>33.131</v>
      </c>
      <c r="AT1173">
        <v>158.72499999999999</v>
      </c>
      <c r="AU1173">
        <v>4.9000000000000004</v>
      </c>
      <c r="AV1173">
        <v>4.9000000000000004</v>
      </c>
      <c r="AW1173">
        <v>5.7750000000000004</v>
      </c>
      <c r="AX1173">
        <v>0.875</v>
      </c>
      <c r="AY1173">
        <v>0</v>
      </c>
      <c r="AZ1173">
        <v>0</v>
      </c>
      <c r="BA1173">
        <v>950</v>
      </c>
      <c r="BB1173">
        <v>0</v>
      </c>
      <c r="BC1173" t="s">
        <v>67</v>
      </c>
      <c r="BD1173">
        <v>0</v>
      </c>
      <c r="BE1173" t="s">
        <v>68</v>
      </c>
      <c r="BF1173" t="s">
        <v>69</v>
      </c>
      <c r="BG1173">
        <v>1.1399999999999999</v>
      </c>
      <c r="BH1173">
        <v>0</v>
      </c>
      <c r="BI1173" s="1">
        <v>45824.394918171296</v>
      </c>
      <c r="BJ1173">
        <v>3.7</v>
      </c>
      <c r="BK1173">
        <v>0.92130000000000001</v>
      </c>
      <c r="BL1173" s="36">
        <f>HLOOKUP($A1173,차량별코스!$E$1:$AZ$20,_xlfn.XLOOKUP(탕데이터!$I1173,차량별코스!$D$2:$D$20,차량별코스!$A$2:$A$20),0)</f>
        <v>3</v>
      </c>
      <c r="BM1173">
        <f t="shared" si="265"/>
        <v>4090.8779999999992</v>
      </c>
      <c r="BN1173">
        <f t="shared" si="266"/>
        <v>403.85599999999999</v>
      </c>
      <c r="BO1173">
        <f>IF(COUNTIFS($BL$2:$BL1173,$BL1173,$O$2:$O1173,$O1173,$G$2:$G1173,$G1173)=1,_xlfn.MAXIFS($BO$2:$BO1172,$O$2:$O1172,$O1173,$G$2:$G1172,$G1173)+1,_xlfn.MAXIFS($BO$2:$BO1172,$O$2:$O1172,$O1173,$G$2:$G1172,$G1173))</f>
        <v>6</v>
      </c>
      <c r="BP1173">
        <f t="shared" si="267"/>
        <v>6566.4320000000007</v>
      </c>
      <c r="BQ1173">
        <f t="shared" si="268"/>
        <v>296.12799999999999</v>
      </c>
      <c r="BR1173">
        <f t="shared" si="269"/>
        <v>296.12799999999999</v>
      </c>
      <c r="BS1173">
        <f t="shared" si="270"/>
        <v>349.00800000000004</v>
      </c>
      <c r="BT1173">
        <f t="shared" si="271"/>
        <v>52.88</v>
      </c>
      <c r="BU1173">
        <f t="shared" si="272"/>
        <v>0</v>
      </c>
      <c r="BV1173">
        <f t="shared" si="273"/>
        <v>0</v>
      </c>
      <c r="BW1173">
        <f t="shared" si="274"/>
        <v>7560.576</v>
      </c>
      <c r="BX1173">
        <f t="shared" si="275"/>
        <v>6694</v>
      </c>
      <c r="BY1173" t="str">
        <f t="shared" si="276"/>
        <v>직행2</v>
      </c>
      <c r="BZ1173">
        <f t="shared" si="277"/>
        <v>3</v>
      </c>
    </row>
    <row r="1174" spans="1:78" x14ac:dyDescent="0.3">
      <c r="A1174" s="32">
        <f t="shared" si="264"/>
        <v>45818</v>
      </c>
      <c r="B1174" s="1">
        <v>45818.283148148148</v>
      </c>
      <c r="C1174" t="s">
        <v>60</v>
      </c>
      <c r="D1174" t="s">
        <v>60</v>
      </c>
      <c r="E1174" t="s">
        <v>60</v>
      </c>
      <c r="F1174" t="s">
        <v>61</v>
      </c>
      <c r="G1174" t="s">
        <v>84</v>
      </c>
      <c r="H1174" t="s">
        <v>85</v>
      </c>
      <c r="I1174" t="s">
        <v>89</v>
      </c>
      <c r="J1174" t="s">
        <v>65</v>
      </c>
      <c r="K1174" t="s">
        <v>66</v>
      </c>
      <c r="L1174">
        <v>14</v>
      </c>
      <c r="M1174">
        <v>12</v>
      </c>
      <c r="N1174">
        <v>168</v>
      </c>
      <c r="O1174">
        <v>6694</v>
      </c>
      <c r="P1174" t="s">
        <v>258</v>
      </c>
      <c r="Q1174" s="1">
        <v>45786.607561574077</v>
      </c>
      <c r="R1174">
        <v>40.889000000000003</v>
      </c>
      <c r="S1174">
        <v>10.045999999999999</v>
      </c>
      <c r="T1174">
        <v>4.07</v>
      </c>
      <c r="U1174">
        <v>3433</v>
      </c>
      <c r="V1174">
        <v>139</v>
      </c>
      <c r="W1174">
        <v>234</v>
      </c>
      <c r="X1174">
        <v>989</v>
      </c>
      <c r="Y1174">
        <v>0</v>
      </c>
      <c r="Z1174">
        <v>17</v>
      </c>
      <c r="AA1174">
        <v>0</v>
      </c>
      <c r="AB1174">
        <v>0</v>
      </c>
      <c r="AC1174">
        <v>96</v>
      </c>
      <c r="AD1174">
        <v>42.88</v>
      </c>
      <c r="AE1174">
        <v>48.104705000000003</v>
      </c>
      <c r="AF1174">
        <v>93.8</v>
      </c>
      <c r="AG1174">
        <v>2</v>
      </c>
      <c r="AH1174">
        <v>2</v>
      </c>
      <c r="AI1174">
        <v>1.7</v>
      </c>
      <c r="AJ1174">
        <v>0.5</v>
      </c>
      <c r="AK1174">
        <v>0</v>
      </c>
      <c r="AL1174">
        <v>0</v>
      </c>
      <c r="AM1174">
        <v>3.57</v>
      </c>
      <c r="AN1174">
        <v>33.387999999999998</v>
      </c>
      <c r="AO1174">
        <v>4.0490000000000004</v>
      </c>
      <c r="AP1174">
        <v>6.8159999999999998</v>
      </c>
      <c r="AQ1174">
        <v>0.22</v>
      </c>
      <c r="AR1174">
        <v>0</v>
      </c>
      <c r="AS1174">
        <v>41.576000000000001</v>
      </c>
      <c r="AT1174">
        <v>53.152999999999999</v>
      </c>
      <c r="AU1174">
        <v>1.133</v>
      </c>
      <c r="AV1174">
        <v>1.133</v>
      </c>
      <c r="AW1174">
        <v>0.96299999999999997</v>
      </c>
      <c r="AX1174">
        <v>0.28299999999999997</v>
      </c>
      <c r="AY1174">
        <v>0</v>
      </c>
      <c r="AZ1174">
        <v>0</v>
      </c>
      <c r="BA1174">
        <v>399</v>
      </c>
      <c r="BB1174">
        <v>0</v>
      </c>
      <c r="BC1174" t="s">
        <v>67</v>
      </c>
      <c r="BD1174">
        <v>0</v>
      </c>
      <c r="BE1174" t="s">
        <v>68</v>
      </c>
      <c r="BF1174" t="s">
        <v>69</v>
      </c>
      <c r="BG1174">
        <v>1.1399999999999999</v>
      </c>
      <c r="BH1174">
        <v>0</v>
      </c>
      <c r="BI1174" s="1">
        <v>45824.394918171296</v>
      </c>
      <c r="BJ1174">
        <v>3.7</v>
      </c>
      <c r="BK1174">
        <v>1.1000000000000001</v>
      </c>
      <c r="BL1174" s="36">
        <f>HLOOKUP($A1174,차량별코스!$E$1:$AZ$20,_xlfn.XLOOKUP(탕데이터!$I1174,차량별코스!$D$2:$D$20,차량별코스!$A$2:$A$20),0)</f>
        <v>4</v>
      </c>
      <c r="BM1174">
        <f t="shared" si="265"/>
        <v>4090.8779999999992</v>
      </c>
      <c r="BN1174">
        <f t="shared" si="266"/>
        <v>777.76099999999997</v>
      </c>
      <c r="BO1174">
        <f>IF(COUNTIFS($BL$2:$BL1174,$BL1174,$O$2:$O1174,$O1174,$G$2:$G1174,$G1174)=1,_xlfn.MAXIFS($BO$2:$BO1173,$O$2:$O1173,$O1174,$G$2:$G1173,$G1174)+1,_xlfn.MAXIFS($BO$2:$BO1173,$O$2:$O1173,$O1174,$G$2:$G1173,$G1174))</f>
        <v>6</v>
      </c>
      <c r="BP1174">
        <f t="shared" si="267"/>
        <v>2847.154</v>
      </c>
      <c r="BQ1174">
        <f t="shared" si="268"/>
        <v>68.66</v>
      </c>
      <c r="BR1174">
        <f t="shared" si="269"/>
        <v>68.66</v>
      </c>
      <c r="BS1174">
        <f t="shared" si="270"/>
        <v>58.361000000000004</v>
      </c>
      <c r="BT1174">
        <f t="shared" si="271"/>
        <v>17.164999999999999</v>
      </c>
      <c r="BU1174">
        <f t="shared" si="272"/>
        <v>0</v>
      </c>
      <c r="BV1174">
        <f t="shared" si="273"/>
        <v>0</v>
      </c>
      <c r="BW1174">
        <f t="shared" si="274"/>
        <v>3059.9999999999995</v>
      </c>
      <c r="BX1174">
        <f t="shared" si="275"/>
        <v>6694</v>
      </c>
      <c r="BY1174" t="str">
        <f t="shared" si="276"/>
        <v>직행2</v>
      </c>
      <c r="BZ1174">
        <f t="shared" si="277"/>
        <v>4</v>
      </c>
    </row>
    <row r="1175" spans="1:78" x14ac:dyDescent="0.3">
      <c r="A1175" s="32">
        <f t="shared" si="264"/>
        <v>45818</v>
      </c>
      <c r="B1175" s="1">
        <v>45818.326006944444</v>
      </c>
      <c r="C1175" t="s">
        <v>60</v>
      </c>
      <c r="D1175" t="s">
        <v>60</v>
      </c>
      <c r="E1175" t="s">
        <v>60</v>
      </c>
      <c r="F1175" t="s">
        <v>61</v>
      </c>
      <c r="G1175" t="s">
        <v>84</v>
      </c>
      <c r="H1175" t="s">
        <v>85</v>
      </c>
      <c r="I1175" t="s">
        <v>89</v>
      </c>
      <c r="J1175" t="s">
        <v>65</v>
      </c>
      <c r="K1175" t="s">
        <v>66</v>
      </c>
      <c r="L1175">
        <v>14</v>
      </c>
      <c r="M1175">
        <v>12</v>
      </c>
      <c r="N1175">
        <v>168</v>
      </c>
      <c r="O1175">
        <v>6694</v>
      </c>
      <c r="P1175" t="s">
        <v>258</v>
      </c>
      <c r="Q1175" s="1">
        <v>45786.607561574077</v>
      </c>
      <c r="R1175">
        <v>13.252000000000001</v>
      </c>
      <c r="S1175">
        <v>2.7029999999999998</v>
      </c>
      <c r="T1175">
        <v>4.9029999999999996</v>
      </c>
      <c r="U1175">
        <v>1147</v>
      </c>
      <c r="V1175">
        <v>42</v>
      </c>
      <c r="W1175">
        <v>80</v>
      </c>
      <c r="X1175">
        <v>222</v>
      </c>
      <c r="Y1175">
        <v>0</v>
      </c>
      <c r="Z1175">
        <v>0</v>
      </c>
      <c r="AA1175">
        <v>0</v>
      </c>
      <c r="AB1175">
        <v>0</v>
      </c>
      <c r="AC1175">
        <v>83</v>
      </c>
      <c r="AD1175">
        <v>41.59</v>
      </c>
      <c r="AE1175">
        <v>46.543481999999997</v>
      </c>
      <c r="AF1175">
        <v>91.9</v>
      </c>
      <c r="AG1175">
        <v>2.4</v>
      </c>
      <c r="AH1175">
        <v>1.9</v>
      </c>
      <c r="AI1175">
        <v>3.6</v>
      </c>
      <c r="AJ1175">
        <v>0.2</v>
      </c>
      <c r="AK1175">
        <v>0</v>
      </c>
      <c r="AL1175">
        <v>0</v>
      </c>
      <c r="AM1175">
        <v>4.3</v>
      </c>
      <c r="AN1175">
        <v>25.452000000000002</v>
      </c>
      <c r="AO1175">
        <v>3.6619999999999999</v>
      </c>
      <c r="AP1175">
        <v>6.9749999999999996</v>
      </c>
      <c r="AQ1175">
        <v>0.151</v>
      </c>
      <c r="AR1175">
        <v>0</v>
      </c>
      <c r="AS1175">
        <v>0</v>
      </c>
      <c r="AT1175">
        <v>16.847999999999999</v>
      </c>
      <c r="AU1175">
        <v>0.44</v>
      </c>
      <c r="AV1175">
        <v>0.34799999999999998</v>
      </c>
      <c r="AW1175">
        <v>0.66</v>
      </c>
      <c r="AX1175">
        <v>3.6999999999999998E-2</v>
      </c>
      <c r="AY1175">
        <v>0</v>
      </c>
      <c r="AZ1175">
        <v>0</v>
      </c>
      <c r="BA1175">
        <v>130</v>
      </c>
      <c r="BB1175">
        <v>0</v>
      </c>
      <c r="BC1175" t="s">
        <v>67</v>
      </c>
      <c r="BD1175">
        <v>0</v>
      </c>
      <c r="BE1175" t="s">
        <v>68</v>
      </c>
      <c r="BF1175" t="s">
        <v>69</v>
      </c>
      <c r="BG1175">
        <v>1.1399999999999999</v>
      </c>
      <c r="BH1175">
        <v>0</v>
      </c>
      <c r="BI1175" s="1">
        <v>45824.394918171296</v>
      </c>
      <c r="BJ1175">
        <v>3.7</v>
      </c>
      <c r="BK1175">
        <v>1.3250999999999999</v>
      </c>
      <c r="BL1175" s="36">
        <f>HLOOKUP($A1175,차량별코스!$E$1:$AZ$20,_xlfn.XLOOKUP(탕데이터!$I1175,차량별코스!$D$2:$D$20,차량별코스!$A$2:$A$20),0)</f>
        <v>4</v>
      </c>
      <c r="BM1175">
        <f t="shared" si="265"/>
        <v>4090.8779999999992</v>
      </c>
      <c r="BN1175">
        <f t="shared" si="266"/>
        <v>777.76099999999997</v>
      </c>
      <c r="BO1175">
        <f>IF(COUNTIFS($BL$2:$BL1175,$BL1175,$O$2:$O1175,$O1175,$G$2:$G1175,$G1175)=1,_xlfn.MAXIFS($BO$2:$BO1174,$O$2:$O1174,$O1175,$G$2:$G1174,$G1175)+1,_xlfn.MAXIFS($BO$2:$BO1174,$O$2:$O1174,$O1175,$G$2:$G1174,$G1175))</f>
        <v>6</v>
      </c>
      <c r="BP1175">
        <f t="shared" si="267"/>
        <v>932.09300000000007</v>
      </c>
      <c r="BQ1175">
        <f t="shared" si="268"/>
        <v>27.528000000000002</v>
      </c>
      <c r="BR1175">
        <f t="shared" si="269"/>
        <v>21.792999999999999</v>
      </c>
      <c r="BS1175">
        <f t="shared" si="270"/>
        <v>41.292000000000002</v>
      </c>
      <c r="BT1175">
        <f t="shared" si="271"/>
        <v>2.294</v>
      </c>
      <c r="BU1175">
        <f t="shared" si="272"/>
        <v>0</v>
      </c>
      <c r="BV1175">
        <f t="shared" si="273"/>
        <v>0</v>
      </c>
      <c r="BW1175">
        <f t="shared" si="274"/>
        <v>1025.0000000000002</v>
      </c>
      <c r="BX1175">
        <f t="shared" si="275"/>
        <v>6694</v>
      </c>
      <c r="BY1175" t="str">
        <f t="shared" si="276"/>
        <v>직행2</v>
      </c>
      <c r="BZ1175">
        <f t="shared" si="277"/>
        <v>4</v>
      </c>
    </row>
    <row r="1176" spans="1:78" x14ac:dyDescent="0.3">
      <c r="A1176" s="32">
        <f t="shared" si="264"/>
        <v>45818</v>
      </c>
      <c r="B1176" s="1">
        <v>45818.364618055559</v>
      </c>
      <c r="C1176" t="s">
        <v>60</v>
      </c>
      <c r="D1176" t="s">
        <v>60</v>
      </c>
      <c r="E1176" t="s">
        <v>60</v>
      </c>
      <c r="F1176" t="s">
        <v>61</v>
      </c>
      <c r="G1176" t="s">
        <v>84</v>
      </c>
      <c r="H1176" t="s">
        <v>85</v>
      </c>
      <c r="I1176" t="s">
        <v>89</v>
      </c>
      <c r="J1176" t="s">
        <v>65</v>
      </c>
      <c r="K1176" t="s">
        <v>66</v>
      </c>
      <c r="L1176">
        <v>14</v>
      </c>
      <c r="M1176">
        <v>12</v>
      </c>
      <c r="N1176">
        <v>168</v>
      </c>
      <c r="O1176">
        <v>6694</v>
      </c>
      <c r="P1176" t="s">
        <v>258</v>
      </c>
      <c r="Q1176" s="1">
        <v>45786.607561574077</v>
      </c>
      <c r="R1176">
        <v>12.504</v>
      </c>
      <c r="S1176">
        <v>3.2170000000000001</v>
      </c>
      <c r="T1176">
        <v>3.887</v>
      </c>
      <c r="U1176">
        <v>1367</v>
      </c>
      <c r="V1176">
        <v>58</v>
      </c>
      <c r="W1176">
        <v>467</v>
      </c>
      <c r="X1176">
        <v>272</v>
      </c>
      <c r="Y1176">
        <v>0</v>
      </c>
      <c r="Z1176">
        <v>1</v>
      </c>
      <c r="AA1176">
        <v>0</v>
      </c>
      <c r="AB1176">
        <v>0</v>
      </c>
      <c r="AC1176">
        <v>88</v>
      </c>
      <c r="AD1176">
        <v>32.93</v>
      </c>
      <c r="AE1176">
        <v>53.461257000000003</v>
      </c>
      <c r="AF1176">
        <v>98</v>
      </c>
      <c r="AG1176">
        <v>0.3</v>
      </c>
      <c r="AH1176">
        <v>0.6</v>
      </c>
      <c r="AI1176">
        <v>0.6</v>
      </c>
      <c r="AJ1176">
        <v>0.4</v>
      </c>
      <c r="AK1176">
        <v>0</v>
      </c>
      <c r="AL1176">
        <v>0</v>
      </c>
      <c r="AM1176">
        <v>3.41</v>
      </c>
      <c r="AN1176">
        <v>40.082000000000001</v>
      </c>
      <c r="AO1176">
        <v>4.2430000000000003</v>
      </c>
      <c r="AP1176">
        <v>34.161999999999999</v>
      </c>
      <c r="AQ1176">
        <v>0.16</v>
      </c>
      <c r="AR1176">
        <v>0</v>
      </c>
      <c r="AS1176">
        <v>7.9969999999999999</v>
      </c>
      <c r="AT1176">
        <v>21.233000000000001</v>
      </c>
      <c r="AU1176">
        <v>6.5000000000000002E-2</v>
      </c>
      <c r="AV1176">
        <v>0.13</v>
      </c>
      <c r="AW1176">
        <v>0.13</v>
      </c>
      <c r="AX1176">
        <v>8.6999999999999994E-2</v>
      </c>
      <c r="AY1176">
        <v>0</v>
      </c>
      <c r="AZ1176">
        <v>0</v>
      </c>
      <c r="BA1176">
        <v>123</v>
      </c>
      <c r="BB1176">
        <v>0</v>
      </c>
      <c r="BC1176" t="s">
        <v>67</v>
      </c>
      <c r="BD1176">
        <v>0</v>
      </c>
      <c r="BE1176" t="s">
        <v>68</v>
      </c>
      <c r="BF1176" t="s">
        <v>69</v>
      </c>
      <c r="BG1176">
        <v>1.1399999999999999</v>
      </c>
      <c r="BH1176">
        <v>0</v>
      </c>
      <c r="BI1176" s="1">
        <v>45824.394918171296</v>
      </c>
      <c r="BJ1176">
        <v>3.7</v>
      </c>
      <c r="BK1176">
        <v>1.0505</v>
      </c>
      <c r="BL1176" s="36">
        <f>HLOOKUP($A1176,차량별코스!$E$1:$AZ$20,_xlfn.XLOOKUP(탕데이터!$I1176,차량별코스!$D$2:$D$20,차량별코스!$A$2:$A$20),0)</f>
        <v>4</v>
      </c>
      <c r="BM1176">
        <f t="shared" si="265"/>
        <v>4090.8779999999992</v>
      </c>
      <c r="BN1176">
        <f t="shared" si="266"/>
        <v>777.76099999999997</v>
      </c>
      <c r="BO1176">
        <f>IF(COUNTIFS($BL$2:$BL1176,$BL1176,$O$2:$O1176,$O1176,$G$2:$G1176,$G1176)=1,_xlfn.MAXIFS($BO$2:$BO1175,$O$2:$O1175,$O1176,$G$2:$G1175,$G1176)+1,_xlfn.MAXIFS($BO$2:$BO1175,$O$2:$O1175,$O1176,$G$2:$G1175,$G1176))</f>
        <v>6</v>
      </c>
      <c r="BP1176">
        <f t="shared" si="267"/>
        <v>814.66000000000008</v>
      </c>
      <c r="BQ1176">
        <f t="shared" si="268"/>
        <v>4.101</v>
      </c>
      <c r="BR1176">
        <f t="shared" si="269"/>
        <v>8.202</v>
      </c>
      <c r="BS1176">
        <f t="shared" si="270"/>
        <v>8.202</v>
      </c>
      <c r="BT1176">
        <f t="shared" si="271"/>
        <v>5.468</v>
      </c>
      <c r="BU1176">
        <f t="shared" si="272"/>
        <v>0</v>
      </c>
      <c r="BV1176">
        <f t="shared" si="273"/>
        <v>0</v>
      </c>
      <c r="BW1176">
        <f t="shared" si="274"/>
        <v>840.63300000000004</v>
      </c>
      <c r="BX1176">
        <f t="shared" si="275"/>
        <v>6694</v>
      </c>
      <c r="BY1176" t="str">
        <f t="shared" si="276"/>
        <v>직행2</v>
      </c>
      <c r="BZ1176">
        <f t="shared" si="277"/>
        <v>4</v>
      </c>
    </row>
    <row r="1177" spans="1:78" x14ac:dyDescent="0.3">
      <c r="A1177" s="32">
        <f t="shared" si="264"/>
        <v>45818</v>
      </c>
      <c r="B1177" s="1">
        <v>45818.384884259256</v>
      </c>
      <c r="C1177" t="s">
        <v>60</v>
      </c>
      <c r="D1177" t="s">
        <v>60</v>
      </c>
      <c r="E1177" t="s">
        <v>60</v>
      </c>
      <c r="F1177" t="s">
        <v>61</v>
      </c>
      <c r="G1177" t="s">
        <v>84</v>
      </c>
      <c r="H1177" t="s">
        <v>85</v>
      </c>
      <c r="I1177" t="s">
        <v>89</v>
      </c>
      <c r="J1177" t="s">
        <v>65</v>
      </c>
      <c r="K1177" t="s">
        <v>66</v>
      </c>
      <c r="L1177">
        <v>14</v>
      </c>
      <c r="M1177">
        <v>12</v>
      </c>
      <c r="N1177">
        <v>168</v>
      </c>
      <c r="O1177">
        <v>6694</v>
      </c>
      <c r="P1177" t="s">
        <v>258</v>
      </c>
      <c r="Q1177" s="1">
        <v>45786.607561574077</v>
      </c>
      <c r="R1177">
        <v>149.90600000000001</v>
      </c>
      <c r="S1177">
        <v>38.447000000000003</v>
      </c>
      <c r="T1177">
        <v>3.899</v>
      </c>
      <c r="U1177">
        <v>8170</v>
      </c>
      <c r="V1177">
        <v>45</v>
      </c>
      <c r="W1177">
        <v>1086</v>
      </c>
      <c r="X1177">
        <v>3301</v>
      </c>
      <c r="Y1177">
        <v>0</v>
      </c>
      <c r="Z1177">
        <v>12</v>
      </c>
      <c r="AA1177">
        <v>1</v>
      </c>
      <c r="AB1177">
        <v>5</v>
      </c>
      <c r="AC1177">
        <v>106</v>
      </c>
      <c r="AD1177">
        <v>66.05</v>
      </c>
      <c r="AE1177">
        <v>76.667357999999993</v>
      </c>
      <c r="AF1177">
        <v>89.5</v>
      </c>
      <c r="AG1177">
        <v>0.7</v>
      </c>
      <c r="AH1177">
        <v>1.4</v>
      </c>
      <c r="AI1177">
        <v>1.7</v>
      </c>
      <c r="AJ1177">
        <v>5.6</v>
      </c>
      <c r="AK1177">
        <v>1.1000000000000001</v>
      </c>
      <c r="AL1177">
        <v>0</v>
      </c>
      <c r="AM1177">
        <v>3.42</v>
      </c>
      <c r="AN1177">
        <v>60.319000000000003</v>
      </c>
      <c r="AO1177">
        <v>0.55100000000000005</v>
      </c>
      <c r="AP1177">
        <v>13.292999999999999</v>
      </c>
      <c r="AQ1177">
        <v>0.22</v>
      </c>
      <c r="AR1177">
        <v>0</v>
      </c>
      <c r="AS1177">
        <v>8.0050000000000008</v>
      </c>
      <c r="AT1177">
        <v>120.825</v>
      </c>
      <c r="AU1177">
        <v>0.94499999999999995</v>
      </c>
      <c r="AV1177">
        <v>1.89</v>
      </c>
      <c r="AW1177">
        <v>2.2949999999999999</v>
      </c>
      <c r="AX1177">
        <v>7.56</v>
      </c>
      <c r="AY1177">
        <v>1.4850000000000001</v>
      </c>
      <c r="AZ1177">
        <v>0</v>
      </c>
      <c r="BA1177">
        <v>1375</v>
      </c>
      <c r="BB1177">
        <v>0</v>
      </c>
      <c r="BC1177" t="s">
        <v>67</v>
      </c>
      <c r="BD1177">
        <v>0</v>
      </c>
      <c r="BE1177" t="s">
        <v>68</v>
      </c>
      <c r="BF1177" t="s">
        <v>69</v>
      </c>
      <c r="BG1177">
        <v>1.1399999999999999</v>
      </c>
      <c r="BH1177">
        <v>0</v>
      </c>
      <c r="BI1177" s="1">
        <v>45824.394918171296</v>
      </c>
      <c r="BJ1177">
        <v>3.7</v>
      </c>
      <c r="BK1177">
        <v>1.0538000000000001</v>
      </c>
      <c r="BL1177" s="36">
        <f>HLOOKUP($A1177,차량별코스!$E$1:$AZ$20,_xlfn.XLOOKUP(탕데이터!$I1177,차량별코스!$D$2:$D$20,차량별코스!$A$2:$A$20),0)</f>
        <v>4</v>
      </c>
      <c r="BM1177">
        <f t="shared" si="265"/>
        <v>4090.8779999999992</v>
      </c>
      <c r="BN1177">
        <f t="shared" si="266"/>
        <v>777.76099999999997</v>
      </c>
      <c r="BO1177">
        <f>IF(COUNTIFS($BL$2:$BL1177,$BL1177,$O$2:$O1177,$O1177,$G$2:$G1177,$G1177)=1,_xlfn.MAXIFS($BO$2:$BO1176,$O$2:$O1176,$O1177,$G$2:$G1176,$G1177)+1,_xlfn.MAXIFS($BO$2:$BO1176,$O$2:$O1176,$O1177,$G$2:$G1176,$G1177))</f>
        <v>6</v>
      </c>
      <c r="BP1177">
        <f t="shared" si="267"/>
        <v>6181.1500000000005</v>
      </c>
      <c r="BQ1177">
        <f t="shared" si="268"/>
        <v>57.189999999999991</v>
      </c>
      <c r="BR1177">
        <f t="shared" si="269"/>
        <v>114.37999999999998</v>
      </c>
      <c r="BS1177">
        <f t="shared" si="270"/>
        <v>138.89000000000001</v>
      </c>
      <c r="BT1177">
        <f t="shared" si="271"/>
        <v>457.51999999999992</v>
      </c>
      <c r="BU1177">
        <f t="shared" si="272"/>
        <v>89.87</v>
      </c>
      <c r="BV1177">
        <f t="shared" si="273"/>
        <v>0</v>
      </c>
      <c r="BW1177">
        <f t="shared" si="274"/>
        <v>7039</v>
      </c>
      <c r="BX1177">
        <f t="shared" si="275"/>
        <v>6694</v>
      </c>
      <c r="BY1177" t="str">
        <f t="shared" si="276"/>
        <v>직행2</v>
      </c>
      <c r="BZ1177">
        <f t="shared" si="277"/>
        <v>4</v>
      </c>
    </row>
    <row r="1178" spans="1:78" x14ac:dyDescent="0.3">
      <c r="A1178" s="32">
        <f t="shared" si="264"/>
        <v>45818</v>
      </c>
      <c r="B1178" s="1">
        <v>45818.627141203702</v>
      </c>
      <c r="C1178" t="s">
        <v>60</v>
      </c>
      <c r="D1178" t="s">
        <v>60</v>
      </c>
      <c r="E1178" t="s">
        <v>60</v>
      </c>
      <c r="F1178" t="s">
        <v>61</v>
      </c>
      <c r="G1178" t="s">
        <v>84</v>
      </c>
      <c r="H1178" t="s">
        <v>85</v>
      </c>
      <c r="I1178" t="s">
        <v>89</v>
      </c>
      <c r="J1178" t="s">
        <v>65</v>
      </c>
      <c r="K1178" t="s">
        <v>66</v>
      </c>
      <c r="L1178">
        <v>14</v>
      </c>
      <c r="M1178">
        <v>12</v>
      </c>
      <c r="N1178">
        <v>168</v>
      </c>
      <c r="O1178">
        <v>6694</v>
      </c>
      <c r="P1178" t="s">
        <v>258</v>
      </c>
      <c r="Q1178" s="1">
        <v>45786.607561574077</v>
      </c>
      <c r="R1178">
        <v>83.097999999999999</v>
      </c>
      <c r="S1178">
        <v>27.094000000000001</v>
      </c>
      <c r="T1178">
        <v>3.0670000000000002</v>
      </c>
      <c r="U1178">
        <v>8346</v>
      </c>
      <c r="V1178">
        <v>10</v>
      </c>
      <c r="W1178">
        <v>1972</v>
      </c>
      <c r="X1178">
        <v>1450</v>
      </c>
      <c r="Y1178">
        <v>1</v>
      </c>
      <c r="Z1178">
        <v>25</v>
      </c>
      <c r="AA1178">
        <v>1</v>
      </c>
      <c r="AB1178">
        <v>83</v>
      </c>
      <c r="AC1178">
        <v>91</v>
      </c>
      <c r="AD1178">
        <v>35.840000000000003</v>
      </c>
      <c r="AE1178">
        <v>47.007007000000002</v>
      </c>
      <c r="AF1178">
        <v>84</v>
      </c>
      <c r="AG1178">
        <v>3.8</v>
      </c>
      <c r="AH1178">
        <v>5.0999999999999996</v>
      </c>
      <c r="AI1178">
        <v>5.8</v>
      </c>
      <c r="AJ1178">
        <v>1.2</v>
      </c>
      <c r="AK1178">
        <v>0</v>
      </c>
      <c r="AL1178">
        <v>0</v>
      </c>
      <c r="AM1178">
        <v>2.69</v>
      </c>
      <c r="AN1178">
        <v>45.457999999999998</v>
      </c>
      <c r="AO1178">
        <v>0.12</v>
      </c>
      <c r="AP1178">
        <v>23.628</v>
      </c>
      <c r="AQ1178">
        <v>0.16800000000000001</v>
      </c>
      <c r="AR1178">
        <v>1.2030000000000001</v>
      </c>
      <c r="AS1178">
        <v>30.085000000000001</v>
      </c>
      <c r="AT1178">
        <v>116.2</v>
      </c>
      <c r="AU1178">
        <v>5.2569999999999997</v>
      </c>
      <c r="AV1178">
        <v>7.0549999999999997</v>
      </c>
      <c r="AW1178">
        <v>8.0229999999999997</v>
      </c>
      <c r="AX1178">
        <v>1.66</v>
      </c>
      <c r="AY1178">
        <v>0</v>
      </c>
      <c r="AZ1178">
        <v>0</v>
      </c>
      <c r="BA1178">
        <v>782</v>
      </c>
      <c r="BB1178">
        <v>0</v>
      </c>
      <c r="BC1178" t="s">
        <v>67</v>
      </c>
      <c r="BD1178">
        <v>0</v>
      </c>
      <c r="BE1178" t="s">
        <v>68</v>
      </c>
      <c r="BF1178" t="s">
        <v>69</v>
      </c>
      <c r="BG1178">
        <v>1.1399999999999999</v>
      </c>
      <c r="BH1178">
        <v>0</v>
      </c>
      <c r="BI1178" s="1">
        <v>45824.394918171296</v>
      </c>
      <c r="BJ1178">
        <v>3.7</v>
      </c>
      <c r="BK1178">
        <v>0.82889999999999997</v>
      </c>
      <c r="BL1178" s="36">
        <f>HLOOKUP($A1178,차량별코스!$E$1:$AZ$20,_xlfn.XLOOKUP(탕데이터!$I1178,차량별코스!$D$2:$D$20,차량별코스!$A$2:$A$20),0)</f>
        <v>4</v>
      </c>
      <c r="BM1178">
        <f t="shared" si="265"/>
        <v>4090.8779999999992</v>
      </c>
      <c r="BN1178">
        <f t="shared" si="266"/>
        <v>777.76099999999997</v>
      </c>
      <c r="BO1178">
        <f>IF(COUNTIFS($BL$2:$BL1178,$BL1178,$O$2:$O1178,$O1178,$G$2:$G1178,$G1178)=1,_xlfn.MAXIFS($BO$2:$BO1177,$O$2:$O1177,$O1178,$G$2:$G1177,$G1178)+1,_xlfn.MAXIFS($BO$2:$BO1177,$O$2:$O1177,$O1178,$G$2:$G1177,$G1178))</f>
        <v>6</v>
      </c>
      <c r="BP1178">
        <f t="shared" si="267"/>
        <v>5028.6399999999994</v>
      </c>
      <c r="BQ1178">
        <f t="shared" si="268"/>
        <v>317.14799999999997</v>
      </c>
      <c r="BR1178">
        <f t="shared" si="269"/>
        <v>425.64599999999996</v>
      </c>
      <c r="BS1178">
        <f t="shared" si="270"/>
        <v>484.06799999999998</v>
      </c>
      <c r="BT1178">
        <f t="shared" si="271"/>
        <v>100.152</v>
      </c>
      <c r="BU1178">
        <f t="shared" si="272"/>
        <v>0</v>
      </c>
      <c r="BV1178">
        <f t="shared" si="273"/>
        <v>0</v>
      </c>
      <c r="BW1178">
        <f t="shared" si="274"/>
        <v>6355.6539999999995</v>
      </c>
      <c r="BX1178">
        <f t="shared" si="275"/>
        <v>6694</v>
      </c>
      <c r="BY1178" t="str">
        <f t="shared" si="276"/>
        <v>직행2</v>
      </c>
      <c r="BZ1178">
        <f t="shared" si="277"/>
        <v>4</v>
      </c>
    </row>
    <row r="1179" spans="1:78" x14ac:dyDescent="0.3">
      <c r="A1179" s="32">
        <f t="shared" si="264"/>
        <v>45818</v>
      </c>
      <c r="B1179" s="1">
        <v>45818.72519675926</v>
      </c>
      <c r="C1179" t="s">
        <v>60</v>
      </c>
      <c r="D1179" t="s">
        <v>60</v>
      </c>
      <c r="E1179" t="s">
        <v>60</v>
      </c>
      <c r="F1179" t="s">
        <v>61</v>
      </c>
      <c r="G1179" t="s">
        <v>84</v>
      </c>
      <c r="H1179" t="s">
        <v>85</v>
      </c>
      <c r="I1179" t="s">
        <v>89</v>
      </c>
      <c r="J1179" t="s">
        <v>65</v>
      </c>
      <c r="K1179" t="s">
        <v>66</v>
      </c>
      <c r="L1179">
        <v>14</v>
      </c>
      <c r="M1179">
        <v>12</v>
      </c>
      <c r="N1179">
        <v>168</v>
      </c>
      <c r="O1179">
        <v>6694</v>
      </c>
      <c r="P1179" t="s">
        <v>258</v>
      </c>
      <c r="Q1179" s="1">
        <v>45786.607561574077</v>
      </c>
      <c r="R1179">
        <v>20.899000000000001</v>
      </c>
      <c r="S1179">
        <v>5.3920000000000003</v>
      </c>
      <c r="T1179">
        <v>3.8759999999999999</v>
      </c>
      <c r="U1179">
        <v>2072</v>
      </c>
      <c r="V1179">
        <v>44</v>
      </c>
      <c r="W1179">
        <v>254</v>
      </c>
      <c r="X1179">
        <v>338</v>
      </c>
      <c r="Y1179">
        <v>0</v>
      </c>
      <c r="Z1179">
        <v>6</v>
      </c>
      <c r="AA1179">
        <v>0</v>
      </c>
      <c r="AB1179">
        <v>0</v>
      </c>
      <c r="AC1179">
        <v>88</v>
      </c>
      <c r="AD1179">
        <v>36.31</v>
      </c>
      <c r="AE1179">
        <v>42.410578000000001</v>
      </c>
      <c r="AF1179">
        <v>91.4</v>
      </c>
      <c r="AG1179">
        <v>3.9</v>
      </c>
      <c r="AH1179">
        <v>2.2000000000000002</v>
      </c>
      <c r="AI1179">
        <v>2.2000000000000002</v>
      </c>
      <c r="AJ1179">
        <v>0.4</v>
      </c>
      <c r="AK1179">
        <v>0</v>
      </c>
      <c r="AL1179">
        <v>0</v>
      </c>
      <c r="AM1179">
        <v>3.4</v>
      </c>
      <c r="AN1179">
        <v>30.375</v>
      </c>
      <c r="AO1179">
        <v>2.1240000000000001</v>
      </c>
      <c r="AP1179">
        <v>12.259</v>
      </c>
      <c r="AQ1179">
        <v>0.14399999999999999</v>
      </c>
      <c r="AR1179">
        <v>0</v>
      </c>
      <c r="AS1179">
        <v>28.71</v>
      </c>
      <c r="AT1179">
        <v>30.466999999999999</v>
      </c>
      <c r="AU1179">
        <v>1.3</v>
      </c>
      <c r="AV1179">
        <v>0.73299999999999998</v>
      </c>
      <c r="AW1179">
        <v>0.73299999999999998</v>
      </c>
      <c r="AX1179">
        <v>0.13300000000000001</v>
      </c>
      <c r="AY1179">
        <v>0</v>
      </c>
      <c r="AZ1179">
        <v>0</v>
      </c>
      <c r="BA1179">
        <v>207</v>
      </c>
      <c r="BB1179">
        <v>0</v>
      </c>
      <c r="BC1179" t="s">
        <v>67</v>
      </c>
      <c r="BD1179">
        <v>0</v>
      </c>
      <c r="BE1179" t="s">
        <v>68</v>
      </c>
      <c r="BF1179" t="s">
        <v>69</v>
      </c>
      <c r="BG1179">
        <v>1.1399999999999999</v>
      </c>
      <c r="BH1179">
        <v>0</v>
      </c>
      <c r="BI1179" s="1">
        <v>45824.394918171296</v>
      </c>
      <c r="BJ1179">
        <v>3.7</v>
      </c>
      <c r="BK1179">
        <v>1.0475000000000001</v>
      </c>
      <c r="BL1179" s="36">
        <f>HLOOKUP($A1179,차량별코스!$E$1:$AZ$20,_xlfn.XLOOKUP(탕데이터!$I1179,차량별코스!$D$2:$D$20,차량별코스!$A$2:$A$20),0)</f>
        <v>4</v>
      </c>
      <c r="BM1179">
        <f t="shared" si="265"/>
        <v>4090.8779999999992</v>
      </c>
      <c r="BN1179">
        <f t="shared" si="266"/>
        <v>777.76099999999997</v>
      </c>
      <c r="BO1179">
        <f>IF(COUNTIFS($BL$2:$BL1179,$BL1179,$O$2:$O1179,$O1179,$G$2:$G1179,$G1179)=1,_xlfn.MAXIFS($BO$2:$BO1178,$O$2:$O1178,$O1179,$G$2:$G1178,$G1179)+1,_xlfn.MAXIFS($BO$2:$BO1178,$O$2:$O1178,$O1179,$G$2:$G1178,$G1179))</f>
        <v>6</v>
      </c>
      <c r="BP1179">
        <f t="shared" si="267"/>
        <v>1595.808</v>
      </c>
      <c r="BQ1179">
        <f t="shared" si="268"/>
        <v>80.808000000000007</v>
      </c>
      <c r="BR1179">
        <f t="shared" si="269"/>
        <v>45.584000000000003</v>
      </c>
      <c r="BS1179">
        <f t="shared" si="270"/>
        <v>45.584000000000003</v>
      </c>
      <c r="BT1179">
        <f t="shared" si="271"/>
        <v>8.2880000000000003</v>
      </c>
      <c r="BU1179">
        <f t="shared" si="272"/>
        <v>0</v>
      </c>
      <c r="BV1179">
        <f t="shared" si="273"/>
        <v>0</v>
      </c>
      <c r="BW1179">
        <f t="shared" si="274"/>
        <v>1776.0720000000001</v>
      </c>
      <c r="BX1179">
        <f t="shared" si="275"/>
        <v>6694</v>
      </c>
      <c r="BY1179" t="str">
        <f t="shared" si="276"/>
        <v>직행2</v>
      </c>
      <c r="BZ1179">
        <f t="shared" si="277"/>
        <v>4</v>
      </c>
    </row>
    <row r="1180" spans="1:78" x14ac:dyDescent="0.3">
      <c r="A1180" s="32">
        <f t="shared" si="264"/>
        <v>45818</v>
      </c>
      <c r="B1180" s="1">
        <v>45818.853634259256</v>
      </c>
      <c r="C1180" t="s">
        <v>60</v>
      </c>
      <c r="D1180" t="s">
        <v>60</v>
      </c>
      <c r="E1180" t="s">
        <v>60</v>
      </c>
      <c r="F1180" t="s">
        <v>61</v>
      </c>
      <c r="G1180" t="s">
        <v>84</v>
      </c>
      <c r="H1180" t="s">
        <v>85</v>
      </c>
      <c r="I1180" t="s">
        <v>89</v>
      </c>
      <c r="J1180" t="s">
        <v>65</v>
      </c>
      <c r="K1180" t="s">
        <v>66</v>
      </c>
      <c r="L1180">
        <v>14</v>
      </c>
      <c r="M1180">
        <v>12</v>
      </c>
      <c r="N1180">
        <v>168</v>
      </c>
      <c r="O1180">
        <v>6694</v>
      </c>
      <c r="P1180" t="s">
        <v>258</v>
      </c>
      <c r="Q1180" s="1">
        <v>45786.607561574077</v>
      </c>
      <c r="R1180">
        <v>25.678000000000001</v>
      </c>
      <c r="S1180">
        <v>6.4729999999999999</v>
      </c>
      <c r="T1180">
        <v>3.9670000000000001</v>
      </c>
      <c r="U1180">
        <v>2099</v>
      </c>
      <c r="V1180">
        <v>92</v>
      </c>
      <c r="W1180">
        <v>231</v>
      </c>
      <c r="X1180">
        <v>639</v>
      </c>
      <c r="Y1180">
        <v>0</v>
      </c>
      <c r="Z1180">
        <v>4</v>
      </c>
      <c r="AA1180">
        <v>0</v>
      </c>
      <c r="AB1180">
        <v>0</v>
      </c>
      <c r="AC1180">
        <v>87</v>
      </c>
      <c r="AD1180">
        <v>44.04</v>
      </c>
      <c r="AE1180">
        <v>52.049928999999999</v>
      </c>
      <c r="AF1180">
        <v>93.5</v>
      </c>
      <c r="AG1180">
        <v>1.5</v>
      </c>
      <c r="AH1180">
        <v>0.8</v>
      </c>
      <c r="AI1180">
        <v>4</v>
      </c>
      <c r="AJ1180">
        <v>0.2</v>
      </c>
      <c r="AK1180">
        <v>0</v>
      </c>
      <c r="AL1180">
        <v>0</v>
      </c>
      <c r="AM1180">
        <v>3.48</v>
      </c>
      <c r="AN1180">
        <v>37.911000000000001</v>
      </c>
      <c r="AO1180">
        <v>4.383</v>
      </c>
      <c r="AP1180">
        <v>11.005000000000001</v>
      </c>
      <c r="AQ1180">
        <v>0.23400000000000001</v>
      </c>
      <c r="AR1180">
        <v>0</v>
      </c>
      <c r="AS1180">
        <v>15.577999999999999</v>
      </c>
      <c r="AT1180">
        <v>31.167000000000002</v>
      </c>
      <c r="AU1180">
        <v>0.5</v>
      </c>
      <c r="AV1180">
        <v>0.26700000000000002</v>
      </c>
      <c r="AW1180">
        <v>1.333</v>
      </c>
      <c r="AX1180">
        <v>6.7000000000000004E-2</v>
      </c>
      <c r="AY1180">
        <v>0</v>
      </c>
      <c r="AZ1180">
        <v>0</v>
      </c>
      <c r="BA1180">
        <v>226</v>
      </c>
      <c r="BB1180">
        <v>1</v>
      </c>
      <c r="BC1180" t="s">
        <v>67</v>
      </c>
      <c r="BD1180">
        <v>0</v>
      </c>
      <c r="BE1180" t="s">
        <v>68</v>
      </c>
      <c r="BF1180" t="s">
        <v>69</v>
      </c>
      <c r="BG1180">
        <v>1.1399999999999999</v>
      </c>
      <c r="BH1180">
        <v>0</v>
      </c>
      <c r="BI1180" s="1">
        <v>45824.394918171296</v>
      </c>
      <c r="BJ1180">
        <v>3.7</v>
      </c>
      <c r="BK1180">
        <v>1.0721000000000001</v>
      </c>
      <c r="BL1180" s="36">
        <f>HLOOKUP($A1180,차량별코스!$E$1:$AZ$20,_xlfn.XLOOKUP(탕데이터!$I1180,차량별코스!$D$2:$D$20,차량별코스!$A$2:$A$20),0)</f>
        <v>4</v>
      </c>
      <c r="BM1180">
        <f t="shared" si="265"/>
        <v>4090.8779999999992</v>
      </c>
      <c r="BN1180">
        <f t="shared" si="266"/>
        <v>777.76099999999997</v>
      </c>
      <c r="BO1180">
        <f>IF(COUNTIFS($BL$2:$BL1180,$BL1180,$O$2:$O1180,$O1180,$G$2:$G1180,$G1180)=1,_xlfn.MAXIFS($BO$2:$BO1179,$O$2:$O1179,$O1180,$G$2:$G1179,$G1180)+1,_xlfn.MAXIFS($BO$2:$BO1179,$O$2:$O1179,$O1180,$G$2:$G1179,$G1180))</f>
        <v>6</v>
      </c>
      <c r="BP1180">
        <f t="shared" si="267"/>
        <v>1639.5650000000001</v>
      </c>
      <c r="BQ1180">
        <f t="shared" si="268"/>
        <v>31.484999999999999</v>
      </c>
      <c r="BR1180">
        <f t="shared" si="269"/>
        <v>16.792000000000002</v>
      </c>
      <c r="BS1180">
        <f t="shared" si="270"/>
        <v>83.960000000000008</v>
      </c>
      <c r="BT1180">
        <f t="shared" si="271"/>
        <v>4.1980000000000004</v>
      </c>
      <c r="BU1180">
        <f t="shared" si="272"/>
        <v>0</v>
      </c>
      <c r="BV1180">
        <f t="shared" si="273"/>
        <v>0</v>
      </c>
      <c r="BW1180">
        <f t="shared" si="274"/>
        <v>1776</v>
      </c>
      <c r="BX1180">
        <f t="shared" si="275"/>
        <v>6694</v>
      </c>
      <c r="BY1180" t="str">
        <f t="shared" si="276"/>
        <v>직행2</v>
      </c>
      <c r="BZ1180">
        <f t="shared" si="277"/>
        <v>4</v>
      </c>
    </row>
    <row r="1181" spans="1:78" x14ac:dyDescent="0.3">
      <c r="A1181" s="32">
        <f t="shared" si="264"/>
        <v>45818</v>
      </c>
      <c r="B1181" s="1">
        <v>45818.881458333337</v>
      </c>
      <c r="C1181" t="s">
        <v>60</v>
      </c>
      <c r="D1181" t="s">
        <v>60</v>
      </c>
      <c r="E1181" t="s">
        <v>60</v>
      </c>
      <c r="F1181" t="s">
        <v>61</v>
      </c>
      <c r="G1181" t="s">
        <v>84</v>
      </c>
      <c r="H1181" t="s">
        <v>85</v>
      </c>
      <c r="I1181" t="s">
        <v>89</v>
      </c>
      <c r="J1181" t="s">
        <v>65</v>
      </c>
      <c r="K1181" t="s">
        <v>66</v>
      </c>
      <c r="L1181">
        <v>14</v>
      </c>
      <c r="M1181">
        <v>12</v>
      </c>
      <c r="N1181">
        <v>168</v>
      </c>
      <c r="O1181">
        <v>6694</v>
      </c>
      <c r="P1181" t="s">
        <v>258</v>
      </c>
      <c r="Q1181" s="1">
        <v>45786.607561574077</v>
      </c>
      <c r="R1181">
        <v>23.495999999999999</v>
      </c>
      <c r="S1181">
        <v>5.1139999999999999</v>
      </c>
      <c r="T1181">
        <v>4.5940000000000003</v>
      </c>
      <c r="U1181">
        <v>1536</v>
      </c>
      <c r="V1181">
        <v>48</v>
      </c>
      <c r="W1181">
        <v>22</v>
      </c>
      <c r="X1181">
        <v>633</v>
      </c>
      <c r="Y1181">
        <v>0</v>
      </c>
      <c r="Z1181">
        <v>3</v>
      </c>
      <c r="AA1181">
        <v>0</v>
      </c>
      <c r="AB1181">
        <v>0</v>
      </c>
      <c r="AC1181">
        <v>101</v>
      </c>
      <c r="AD1181">
        <v>55.07</v>
      </c>
      <c r="AE1181">
        <v>57.698256999999998</v>
      </c>
      <c r="AF1181">
        <v>97</v>
      </c>
      <c r="AG1181">
        <v>0.7</v>
      </c>
      <c r="AH1181">
        <v>0.6</v>
      </c>
      <c r="AI1181">
        <v>1.2</v>
      </c>
      <c r="AJ1181">
        <v>0.5</v>
      </c>
      <c r="AK1181">
        <v>0</v>
      </c>
      <c r="AL1181">
        <v>0</v>
      </c>
      <c r="AM1181">
        <v>4.03</v>
      </c>
      <c r="AN1181">
        <v>35.957999999999998</v>
      </c>
      <c r="AO1181">
        <v>3.125</v>
      </c>
      <c r="AP1181">
        <v>1.4319999999999999</v>
      </c>
      <c r="AQ1181">
        <v>0.255</v>
      </c>
      <c r="AR1181">
        <v>0</v>
      </c>
      <c r="AS1181">
        <v>12.768000000000001</v>
      </c>
      <c r="AT1181">
        <v>24.25</v>
      </c>
      <c r="AU1181">
        <v>0.17499999999999999</v>
      </c>
      <c r="AV1181">
        <v>0.15</v>
      </c>
      <c r="AW1181">
        <v>0.3</v>
      </c>
      <c r="AX1181">
        <v>0.125</v>
      </c>
      <c r="AY1181">
        <v>0</v>
      </c>
      <c r="AZ1181">
        <v>0</v>
      </c>
      <c r="BA1181">
        <v>230</v>
      </c>
      <c r="BB1181">
        <v>0</v>
      </c>
      <c r="BC1181" t="s">
        <v>67</v>
      </c>
      <c r="BD1181">
        <v>0</v>
      </c>
      <c r="BE1181" t="s">
        <v>68</v>
      </c>
      <c r="BF1181" t="s">
        <v>69</v>
      </c>
      <c r="BG1181">
        <v>1.1399999999999999</v>
      </c>
      <c r="BH1181">
        <v>0</v>
      </c>
      <c r="BI1181" s="1">
        <v>45824.394918171296</v>
      </c>
      <c r="BJ1181">
        <v>3.7</v>
      </c>
      <c r="BK1181">
        <v>1.2417</v>
      </c>
      <c r="BL1181" s="36">
        <f>HLOOKUP($A1181,차량별코스!$E$1:$AZ$20,_xlfn.XLOOKUP(탕데이터!$I1181,차량별코스!$D$2:$D$20,차량별코스!$A$2:$A$20),0)</f>
        <v>4</v>
      </c>
      <c r="BM1181">
        <f t="shared" si="265"/>
        <v>4090.8779999999992</v>
      </c>
      <c r="BN1181">
        <f t="shared" si="266"/>
        <v>777.76099999999997</v>
      </c>
      <c r="BO1181">
        <f>IF(COUNTIFS($BL$2:$BL1181,$BL1181,$O$2:$O1181,$O1181,$G$2:$G1181,$G1181)=1,_xlfn.MAXIFS($BO$2:$BO1180,$O$2:$O1180,$O1181,$G$2:$G1180,$G1181)+1,_xlfn.MAXIFS($BO$2:$BO1180,$O$2:$O1180,$O1181,$G$2:$G1180,$G1181))</f>
        <v>6</v>
      </c>
      <c r="BP1181">
        <f t="shared" si="267"/>
        <v>1419.92</v>
      </c>
      <c r="BQ1181">
        <f t="shared" si="268"/>
        <v>10.751999999999999</v>
      </c>
      <c r="BR1181">
        <f t="shared" si="269"/>
        <v>9.2160000000000011</v>
      </c>
      <c r="BS1181">
        <f t="shared" si="270"/>
        <v>18.432000000000002</v>
      </c>
      <c r="BT1181">
        <f t="shared" si="271"/>
        <v>7.68</v>
      </c>
      <c r="BU1181">
        <f t="shared" si="272"/>
        <v>0</v>
      </c>
      <c r="BV1181">
        <f t="shared" si="273"/>
        <v>0</v>
      </c>
      <c r="BW1181">
        <f t="shared" si="274"/>
        <v>1466</v>
      </c>
      <c r="BX1181">
        <f t="shared" si="275"/>
        <v>6694</v>
      </c>
      <c r="BY1181" t="str">
        <f t="shared" si="276"/>
        <v>직행2</v>
      </c>
      <c r="BZ1181">
        <f t="shared" si="277"/>
        <v>4</v>
      </c>
    </row>
    <row r="1182" spans="1:78" x14ac:dyDescent="0.3">
      <c r="A1182" s="32">
        <f t="shared" si="264"/>
        <v>45818</v>
      </c>
      <c r="B1182" s="1">
        <v>45818.902430555558</v>
      </c>
      <c r="C1182" t="s">
        <v>60</v>
      </c>
      <c r="D1182" t="s">
        <v>60</v>
      </c>
      <c r="E1182" t="s">
        <v>60</v>
      </c>
      <c r="F1182" t="s">
        <v>61</v>
      </c>
      <c r="G1182" t="s">
        <v>84</v>
      </c>
      <c r="H1182" t="s">
        <v>85</v>
      </c>
      <c r="I1182" t="s">
        <v>89</v>
      </c>
      <c r="J1182" t="s">
        <v>65</v>
      </c>
      <c r="K1182" t="s">
        <v>66</v>
      </c>
      <c r="L1182">
        <v>14</v>
      </c>
      <c r="M1182">
        <v>12</v>
      </c>
      <c r="N1182">
        <v>168</v>
      </c>
      <c r="O1182">
        <v>6694</v>
      </c>
      <c r="P1182" t="s">
        <v>258</v>
      </c>
      <c r="Q1182" s="1">
        <v>45786.607561574077</v>
      </c>
      <c r="R1182">
        <v>20.100000000000001</v>
      </c>
      <c r="S1182">
        <v>5.4749999999999996</v>
      </c>
      <c r="T1182">
        <v>3.6709999999999998</v>
      </c>
      <c r="U1182">
        <v>1873</v>
      </c>
      <c r="V1182">
        <v>34</v>
      </c>
      <c r="W1182">
        <v>402</v>
      </c>
      <c r="X1182">
        <v>356</v>
      </c>
      <c r="Y1182">
        <v>0</v>
      </c>
      <c r="Z1182">
        <v>9</v>
      </c>
      <c r="AA1182">
        <v>0</v>
      </c>
      <c r="AB1182">
        <v>0</v>
      </c>
      <c r="AC1182">
        <v>89</v>
      </c>
      <c r="AD1182">
        <v>38.630000000000003</v>
      </c>
      <c r="AE1182">
        <v>50.354863999999999</v>
      </c>
      <c r="AF1182">
        <v>97.6</v>
      </c>
      <c r="AG1182">
        <v>0.5</v>
      </c>
      <c r="AH1182">
        <v>0.6</v>
      </c>
      <c r="AI1182">
        <v>1.1000000000000001</v>
      </c>
      <c r="AJ1182">
        <v>0.2</v>
      </c>
      <c r="AK1182">
        <v>0</v>
      </c>
      <c r="AL1182">
        <v>0</v>
      </c>
      <c r="AM1182">
        <v>3.22</v>
      </c>
      <c r="AN1182">
        <v>39.923000000000002</v>
      </c>
      <c r="AO1182">
        <v>1.8149999999999999</v>
      </c>
      <c r="AP1182">
        <v>21.463000000000001</v>
      </c>
      <c r="AQ1182">
        <v>0.14899999999999999</v>
      </c>
      <c r="AR1182">
        <v>0</v>
      </c>
      <c r="AS1182">
        <v>44.776000000000003</v>
      </c>
      <c r="AT1182">
        <v>29.28</v>
      </c>
      <c r="AU1182">
        <v>0.15</v>
      </c>
      <c r="AV1182">
        <v>0.18</v>
      </c>
      <c r="AW1182">
        <v>0.33</v>
      </c>
      <c r="AX1182">
        <v>0.06</v>
      </c>
      <c r="AY1182">
        <v>0</v>
      </c>
      <c r="AZ1182">
        <v>0</v>
      </c>
      <c r="BA1182">
        <v>194</v>
      </c>
      <c r="BB1182">
        <v>0</v>
      </c>
      <c r="BC1182" t="s">
        <v>67</v>
      </c>
      <c r="BD1182">
        <v>0</v>
      </c>
      <c r="BE1182" t="s">
        <v>68</v>
      </c>
      <c r="BF1182" t="s">
        <v>69</v>
      </c>
      <c r="BG1182">
        <v>1.1399999999999999</v>
      </c>
      <c r="BH1182">
        <v>0</v>
      </c>
      <c r="BI1182" s="1">
        <v>45824.394918171296</v>
      </c>
      <c r="BJ1182">
        <v>3.7</v>
      </c>
      <c r="BK1182">
        <v>0.99219999999999997</v>
      </c>
      <c r="BL1182" s="36">
        <f>HLOOKUP($A1182,차량별코스!$E$1:$AZ$20,_xlfn.XLOOKUP(탕데이터!$I1182,차량별코스!$D$2:$D$20,차량별코스!$A$2:$A$20),0)</f>
        <v>4</v>
      </c>
      <c r="BM1182">
        <f t="shared" si="265"/>
        <v>4090.8779999999992</v>
      </c>
      <c r="BN1182">
        <f t="shared" si="266"/>
        <v>777.76099999999997</v>
      </c>
      <c r="BO1182">
        <f>IF(COUNTIFS($BL$2:$BL1182,$BL1182,$O$2:$O1182,$O1182,$G$2:$G1182,$G1182)=1,_xlfn.MAXIFS($BO$2:$BO1181,$O$2:$O1181,$O1182,$G$2:$G1181,$G1182)+1,_xlfn.MAXIFS($BO$2:$BO1181,$O$2:$O1181,$O1182,$G$2:$G1181,$G1182))</f>
        <v>6</v>
      </c>
      <c r="BP1182">
        <f t="shared" si="267"/>
        <v>1392.048</v>
      </c>
      <c r="BQ1182">
        <f t="shared" si="268"/>
        <v>9.3650000000000002</v>
      </c>
      <c r="BR1182">
        <f t="shared" si="269"/>
        <v>11.238</v>
      </c>
      <c r="BS1182">
        <f t="shared" si="270"/>
        <v>20.603000000000002</v>
      </c>
      <c r="BT1182">
        <f t="shared" si="271"/>
        <v>3.746</v>
      </c>
      <c r="BU1182">
        <f t="shared" si="272"/>
        <v>0</v>
      </c>
      <c r="BV1182">
        <f t="shared" si="273"/>
        <v>0</v>
      </c>
      <c r="BW1182">
        <f t="shared" si="274"/>
        <v>1437.0000000000002</v>
      </c>
      <c r="BX1182">
        <f t="shared" si="275"/>
        <v>6694</v>
      </c>
      <c r="BY1182" t="str">
        <f t="shared" si="276"/>
        <v>직행2</v>
      </c>
      <c r="BZ1182">
        <f t="shared" si="277"/>
        <v>4</v>
      </c>
    </row>
    <row r="1183" spans="1:78" x14ac:dyDescent="0.3">
      <c r="A1183" s="32">
        <f t="shared" si="264"/>
        <v>45819</v>
      </c>
      <c r="B1183" s="1">
        <v>45819.290555555555</v>
      </c>
      <c r="C1183" t="s">
        <v>60</v>
      </c>
      <c r="D1183" t="s">
        <v>60</v>
      </c>
      <c r="E1183" t="s">
        <v>60</v>
      </c>
      <c r="F1183" t="s">
        <v>61</v>
      </c>
      <c r="G1183" t="s">
        <v>84</v>
      </c>
      <c r="H1183" t="s">
        <v>85</v>
      </c>
      <c r="I1183" t="s">
        <v>89</v>
      </c>
      <c r="J1183" t="s">
        <v>65</v>
      </c>
      <c r="K1183" t="s">
        <v>66</v>
      </c>
      <c r="L1183">
        <v>14</v>
      </c>
      <c r="M1183">
        <v>12</v>
      </c>
      <c r="N1183">
        <v>168</v>
      </c>
      <c r="O1183">
        <v>6694</v>
      </c>
      <c r="P1183" t="s">
        <v>258</v>
      </c>
      <c r="Q1183" s="1">
        <v>45786.607561574077</v>
      </c>
      <c r="R1183">
        <v>19.173999999999999</v>
      </c>
      <c r="S1183">
        <v>4.819</v>
      </c>
      <c r="T1183">
        <v>3.9790000000000001</v>
      </c>
      <c r="U1183">
        <v>1693</v>
      </c>
      <c r="V1183">
        <v>107</v>
      </c>
      <c r="W1183">
        <v>134</v>
      </c>
      <c r="X1183">
        <v>493</v>
      </c>
      <c r="Y1183">
        <v>0</v>
      </c>
      <c r="Z1183">
        <v>6</v>
      </c>
      <c r="AA1183">
        <v>0</v>
      </c>
      <c r="AB1183">
        <v>0</v>
      </c>
      <c r="AC1183">
        <v>88</v>
      </c>
      <c r="AD1183">
        <v>40.770000000000003</v>
      </c>
      <c r="AE1183">
        <v>47.538882000000001</v>
      </c>
      <c r="AF1183">
        <v>97.7</v>
      </c>
      <c r="AG1183">
        <v>0.6</v>
      </c>
      <c r="AH1183">
        <v>0.6</v>
      </c>
      <c r="AI1183">
        <v>1</v>
      </c>
      <c r="AJ1183">
        <v>0.1</v>
      </c>
      <c r="AK1183">
        <v>0</v>
      </c>
      <c r="AL1183">
        <v>0</v>
      </c>
      <c r="AM1183">
        <v>3.49</v>
      </c>
      <c r="AN1183">
        <v>33.808999999999997</v>
      </c>
      <c r="AO1183">
        <v>6.32</v>
      </c>
      <c r="AP1183">
        <v>7.915</v>
      </c>
      <c r="AQ1183">
        <v>0.20899999999999999</v>
      </c>
      <c r="AR1183">
        <v>0</v>
      </c>
      <c r="AS1183">
        <v>31.292000000000002</v>
      </c>
      <c r="AT1183">
        <v>26.053000000000001</v>
      </c>
      <c r="AU1183">
        <v>0.16</v>
      </c>
      <c r="AV1183">
        <v>0.16</v>
      </c>
      <c r="AW1183">
        <v>0.26700000000000002</v>
      </c>
      <c r="AX1183">
        <v>2.7E-2</v>
      </c>
      <c r="AY1183">
        <v>0</v>
      </c>
      <c r="AZ1183">
        <v>0</v>
      </c>
      <c r="BA1183">
        <v>165</v>
      </c>
      <c r="BB1183">
        <v>0</v>
      </c>
      <c r="BC1183" t="s">
        <v>67</v>
      </c>
      <c r="BD1183">
        <v>0</v>
      </c>
      <c r="BE1183" t="s">
        <v>68</v>
      </c>
      <c r="BF1183" t="s">
        <v>69</v>
      </c>
      <c r="BG1183">
        <v>1.1399999999999999</v>
      </c>
      <c r="BH1183">
        <v>0</v>
      </c>
      <c r="BI1183" s="1">
        <v>45824.394918171296</v>
      </c>
      <c r="BJ1183">
        <v>3.7</v>
      </c>
      <c r="BK1183">
        <v>1.0753999999999999</v>
      </c>
      <c r="BL1183" s="36">
        <f>HLOOKUP($A1183,차량별코스!$E$1:$AZ$20,_xlfn.XLOOKUP(탕데이터!$I1183,차량별코스!$D$2:$D$20,차량별코스!$A$2:$A$20),0)</f>
        <v>5</v>
      </c>
      <c r="BM1183">
        <f t="shared" si="265"/>
        <v>4090.8779999999992</v>
      </c>
      <c r="BN1183">
        <f t="shared" si="266"/>
        <v>528.92899999999997</v>
      </c>
      <c r="BO1183">
        <f>IF(COUNTIFS($BL$2:$BL1183,$BL1183,$O$2:$O1183,$O1183,$G$2:$G1183,$G1183)=1,_xlfn.MAXIFS($BO$2:$BO1182,$O$2:$O1182,$O1183,$G$2:$G1182,$G1183)+1,_xlfn.MAXIFS($BO$2:$BO1182,$O$2:$O1182,$O1183,$G$2:$G1182,$G1183))</f>
        <v>6</v>
      </c>
      <c r="BP1183">
        <f t="shared" si="267"/>
        <v>1413.0609999999999</v>
      </c>
      <c r="BQ1183">
        <f t="shared" si="268"/>
        <v>10.157999999999999</v>
      </c>
      <c r="BR1183">
        <f t="shared" si="269"/>
        <v>10.157999999999999</v>
      </c>
      <c r="BS1183">
        <f t="shared" si="270"/>
        <v>16.93</v>
      </c>
      <c r="BT1183">
        <f t="shared" si="271"/>
        <v>1.6930000000000001</v>
      </c>
      <c r="BU1183">
        <f t="shared" si="272"/>
        <v>0</v>
      </c>
      <c r="BV1183">
        <f t="shared" si="273"/>
        <v>0</v>
      </c>
      <c r="BW1183">
        <f t="shared" si="274"/>
        <v>1451.9999999999998</v>
      </c>
      <c r="BX1183">
        <f t="shared" si="275"/>
        <v>6694</v>
      </c>
      <c r="BY1183" t="str">
        <f t="shared" si="276"/>
        <v>직행2</v>
      </c>
      <c r="BZ1183">
        <f t="shared" si="277"/>
        <v>5</v>
      </c>
    </row>
    <row r="1184" spans="1:78" x14ac:dyDescent="0.3">
      <c r="A1184" s="32">
        <f t="shared" si="264"/>
        <v>45819</v>
      </c>
      <c r="B1184" s="1">
        <v>45819.3127662037</v>
      </c>
      <c r="C1184" t="s">
        <v>60</v>
      </c>
      <c r="D1184" t="s">
        <v>60</v>
      </c>
      <c r="E1184" t="s">
        <v>60</v>
      </c>
      <c r="F1184" t="s">
        <v>61</v>
      </c>
      <c r="G1184" t="s">
        <v>84</v>
      </c>
      <c r="H1184" t="s">
        <v>85</v>
      </c>
      <c r="I1184" t="s">
        <v>89</v>
      </c>
      <c r="J1184" t="s">
        <v>65</v>
      </c>
      <c r="K1184" t="s">
        <v>66</v>
      </c>
      <c r="L1184">
        <v>14</v>
      </c>
      <c r="M1184">
        <v>12</v>
      </c>
      <c r="N1184">
        <v>168</v>
      </c>
      <c r="O1184">
        <v>6694</v>
      </c>
      <c r="P1184" t="s">
        <v>258</v>
      </c>
      <c r="Q1184" s="1">
        <v>45786.607561574077</v>
      </c>
      <c r="R1184">
        <v>59.348999999999997</v>
      </c>
      <c r="S1184">
        <v>15.269</v>
      </c>
      <c r="T1184">
        <v>3.887</v>
      </c>
      <c r="U1184">
        <v>5530</v>
      </c>
      <c r="V1184">
        <v>32</v>
      </c>
      <c r="W1184">
        <v>1086</v>
      </c>
      <c r="X1184">
        <v>1162</v>
      </c>
      <c r="Y1184">
        <v>1</v>
      </c>
      <c r="Z1184">
        <v>3</v>
      </c>
      <c r="AA1184">
        <v>0</v>
      </c>
      <c r="AB1184">
        <v>0</v>
      </c>
      <c r="AC1184">
        <v>90</v>
      </c>
      <c r="AD1184">
        <v>38.64</v>
      </c>
      <c r="AE1184">
        <v>48.426144000000001</v>
      </c>
      <c r="AF1184">
        <v>92.3</v>
      </c>
      <c r="AG1184">
        <v>2.2999999999999998</v>
      </c>
      <c r="AH1184">
        <v>1.6</v>
      </c>
      <c r="AI1184">
        <v>2.9</v>
      </c>
      <c r="AJ1184">
        <v>1</v>
      </c>
      <c r="AK1184">
        <v>0</v>
      </c>
      <c r="AL1184">
        <v>0</v>
      </c>
      <c r="AM1184">
        <v>3.41</v>
      </c>
      <c r="AN1184">
        <v>35.616</v>
      </c>
      <c r="AO1184">
        <v>0.57899999999999996</v>
      </c>
      <c r="AP1184">
        <v>19.638000000000002</v>
      </c>
      <c r="AQ1184">
        <v>0.185</v>
      </c>
      <c r="AR1184">
        <v>1.6850000000000001</v>
      </c>
      <c r="AS1184">
        <v>5.0549999999999997</v>
      </c>
      <c r="AT1184">
        <v>84.608000000000004</v>
      </c>
      <c r="AU1184">
        <v>2.1080000000000001</v>
      </c>
      <c r="AV1184">
        <v>1.4670000000000001</v>
      </c>
      <c r="AW1184">
        <v>2.6579999999999999</v>
      </c>
      <c r="AX1184">
        <v>0.91700000000000004</v>
      </c>
      <c r="AY1184">
        <v>0</v>
      </c>
      <c r="AZ1184">
        <v>0</v>
      </c>
      <c r="BA1184">
        <v>579</v>
      </c>
      <c r="BB1184">
        <v>0</v>
      </c>
      <c r="BC1184" t="s">
        <v>67</v>
      </c>
      <c r="BD1184">
        <v>0</v>
      </c>
      <c r="BE1184" t="s">
        <v>68</v>
      </c>
      <c r="BF1184" t="s">
        <v>69</v>
      </c>
      <c r="BG1184">
        <v>1.1399999999999999</v>
      </c>
      <c r="BH1184">
        <v>0</v>
      </c>
      <c r="BI1184" s="1">
        <v>45824.394918171296</v>
      </c>
      <c r="BJ1184">
        <v>3.7</v>
      </c>
      <c r="BK1184">
        <v>1.0505</v>
      </c>
      <c r="BL1184" s="36">
        <f>HLOOKUP($A1184,차량별코스!$E$1:$AZ$20,_xlfn.XLOOKUP(탕데이터!$I1184,차량별코스!$D$2:$D$20,차량별코스!$A$2:$A$20),0)</f>
        <v>5</v>
      </c>
      <c r="BM1184">
        <f t="shared" si="265"/>
        <v>4090.8779999999992</v>
      </c>
      <c r="BN1184">
        <f t="shared" si="266"/>
        <v>528.92899999999997</v>
      </c>
      <c r="BO1184">
        <f>IF(COUNTIFS($BL$2:$BL1184,$BL1184,$O$2:$O1184,$O1184,$G$2:$G1184,$G1184)=1,_xlfn.MAXIFS($BO$2:$BO1183,$O$2:$O1183,$O1184,$G$2:$G1183,$G1184)+1,_xlfn.MAXIFS($BO$2:$BO1183,$O$2:$O1183,$O1184,$G$2:$G1183,$G1184))</f>
        <v>6</v>
      </c>
      <c r="BP1184">
        <f t="shared" si="267"/>
        <v>3986.1899999999996</v>
      </c>
      <c r="BQ1184">
        <f t="shared" si="268"/>
        <v>127.19</v>
      </c>
      <c r="BR1184">
        <f t="shared" si="269"/>
        <v>88.48</v>
      </c>
      <c r="BS1184">
        <f t="shared" si="270"/>
        <v>160.36999999999998</v>
      </c>
      <c r="BT1184">
        <f t="shared" si="271"/>
        <v>55.300000000000004</v>
      </c>
      <c r="BU1184">
        <f t="shared" si="272"/>
        <v>0</v>
      </c>
      <c r="BV1184">
        <f t="shared" si="273"/>
        <v>0</v>
      </c>
      <c r="BW1184">
        <f t="shared" si="274"/>
        <v>4417.5299999999988</v>
      </c>
      <c r="BX1184">
        <f t="shared" si="275"/>
        <v>6694</v>
      </c>
      <c r="BY1184" t="str">
        <f t="shared" si="276"/>
        <v>직행2</v>
      </c>
      <c r="BZ1184">
        <f t="shared" si="277"/>
        <v>5</v>
      </c>
    </row>
    <row r="1185" spans="1:78" x14ac:dyDescent="0.3">
      <c r="A1185" s="32">
        <f t="shared" si="264"/>
        <v>45819</v>
      </c>
      <c r="B1185" s="1">
        <v>45819.475173611114</v>
      </c>
      <c r="C1185" t="s">
        <v>60</v>
      </c>
      <c r="D1185" t="s">
        <v>60</v>
      </c>
      <c r="E1185" t="s">
        <v>60</v>
      </c>
      <c r="F1185" t="s">
        <v>61</v>
      </c>
      <c r="G1185" t="s">
        <v>84</v>
      </c>
      <c r="H1185" t="s">
        <v>85</v>
      </c>
      <c r="I1185" t="s">
        <v>89</v>
      </c>
      <c r="J1185" t="s">
        <v>65</v>
      </c>
      <c r="K1185" t="s">
        <v>66</v>
      </c>
      <c r="L1185">
        <v>14</v>
      </c>
      <c r="M1185">
        <v>12</v>
      </c>
      <c r="N1185">
        <v>168</v>
      </c>
      <c r="O1185">
        <v>6694</v>
      </c>
      <c r="P1185" t="s">
        <v>258</v>
      </c>
      <c r="Q1185" s="1">
        <v>45786.607561574077</v>
      </c>
      <c r="R1185">
        <v>17.533000000000001</v>
      </c>
      <c r="S1185">
        <v>5.3029999999999999</v>
      </c>
      <c r="T1185">
        <v>3.306</v>
      </c>
      <c r="U1185">
        <v>1865</v>
      </c>
      <c r="V1185">
        <v>87</v>
      </c>
      <c r="W1185">
        <v>548</v>
      </c>
      <c r="X1185">
        <v>224</v>
      </c>
      <c r="Y1185">
        <v>0</v>
      </c>
      <c r="Z1185">
        <v>9</v>
      </c>
      <c r="AA1185">
        <v>0</v>
      </c>
      <c r="AB1185">
        <v>0</v>
      </c>
      <c r="AC1185">
        <v>89</v>
      </c>
      <c r="AD1185">
        <v>33.840000000000003</v>
      </c>
      <c r="AE1185">
        <v>51.316046999999998</v>
      </c>
      <c r="AF1185">
        <v>96.7</v>
      </c>
      <c r="AG1185">
        <v>0.7</v>
      </c>
      <c r="AH1185">
        <v>0.5</v>
      </c>
      <c r="AI1185">
        <v>1.6</v>
      </c>
      <c r="AJ1185">
        <v>0.5</v>
      </c>
      <c r="AK1185">
        <v>0</v>
      </c>
      <c r="AL1185">
        <v>0</v>
      </c>
      <c r="AM1185">
        <v>2.9</v>
      </c>
      <c r="AN1185">
        <v>46.069000000000003</v>
      </c>
      <c r="AO1185">
        <v>4.665</v>
      </c>
      <c r="AP1185">
        <v>29.382999999999999</v>
      </c>
      <c r="AQ1185">
        <v>0.114</v>
      </c>
      <c r="AR1185">
        <v>0</v>
      </c>
      <c r="AS1185">
        <v>51.332000000000001</v>
      </c>
      <c r="AT1185">
        <v>29.01</v>
      </c>
      <c r="AU1185">
        <v>0.21</v>
      </c>
      <c r="AV1185">
        <v>0.15</v>
      </c>
      <c r="AW1185">
        <v>0.48</v>
      </c>
      <c r="AX1185">
        <v>0.15</v>
      </c>
      <c r="AY1185">
        <v>0</v>
      </c>
      <c r="AZ1185">
        <v>0</v>
      </c>
      <c r="BA1185">
        <v>172</v>
      </c>
      <c r="BB1185">
        <v>0</v>
      </c>
      <c r="BC1185" t="s">
        <v>67</v>
      </c>
      <c r="BD1185">
        <v>0</v>
      </c>
      <c r="BE1185" t="s">
        <v>68</v>
      </c>
      <c r="BF1185" t="s">
        <v>69</v>
      </c>
      <c r="BG1185">
        <v>1.1399999999999999</v>
      </c>
      <c r="BH1185">
        <v>0</v>
      </c>
      <c r="BI1185" s="1">
        <v>45824.394918171296</v>
      </c>
      <c r="BJ1185">
        <v>3.7</v>
      </c>
      <c r="BK1185">
        <v>0.89359999999999995</v>
      </c>
      <c r="BL1185" s="36">
        <f>HLOOKUP($A1185,차량별코스!$E$1:$AZ$20,_xlfn.XLOOKUP(탕데이터!$I1185,차량별코스!$D$2:$D$20,차량별코스!$A$2:$A$20),0)</f>
        <v>5</v>
      </c>
      <c r="BM1185">
        <f t="shared" si="265"/>
        <v>4090.8779999999992</v>
      </c>
      <c r="BN1185">
        <f t="shared" si="266"/>
        <v>528.92899999999997</v>
      </c>
      <c r="BO1185">
        <f>IF(COUNTIFS($BL$2:$BL1185,$BL1185,$O$2:$O1185,$O1185,$G$2:$G1185,$G1185)=1,_xlfn.MAXIFS($BO$2:$BO1184,$O$2:$O1184,$O1185,$G$2:$G1184,$G1185)+1,_xlfn.MAXIFS($BO$2:$BO1184,$O$2:$O1184,$O1185,$G$2:$G1184,$G1185))</f>
        <v>6</v>
      </c>
      <c r="BP1185">
        <f t="shared" si="267"/>
        <v>1168.4550000000002</v>
      </c>
      <c r="BQ1185">
        <f t="shared" si="268"/>
        <v>13.054999999999998</v>
      </c>
      <c r="BR1185">
        <f t="shared" si="269"/>
        <v>9.3250000000000011</v>
      </c>
      <c r="BS1185">
        <f t="shared" si="270"/>
        <v>29.84</v>
      </c>
      <c r="BT1185">
        <f t="shared" si="271"/>
        <v>9.3250000000000011</v>
      </c>
      <c r="BU1185">
        <f t="shared" si="272"/>
        <v>0</v>
      </c>
      <c r="BV1185">
        <f t="shared" si="273"/>
        <v>0</v>
      </c>
      <c r="BW1185">
        <f t="shared" si="274"/>
        <v>1230.0000000000002</v>
      </c>
      <c r="BX1185">
        <f t="shared" si="275"/>
        <v>6694</v>
      </c>
      <c r="BY1185" t="str">
        <f t="shared" si="276"/>
        <v>직행2</v>
      </c>
      <c r="BZ1185">
        <f t="shared" si="277"/>
        <v>5</v>
      </c>
    </row>
    <row r="1186" spans="1:78" x14ac:dyDescent="0.3">
      <c r="A1186" s="32">
        <f t="shared" si="264"/>
        <v>45819</v>
      </c>
      <c r="B1186" s="1">
        <v>45819.502245370371</v>
      </c>
      <c r="C1186" t="s">
        <v>60</v>
      </c>
      <c r="D1186" t="s">
        <v>60</v>
      </c>
      <c r="E1186" t="s">
        <v>60</v>
      </c>
      <c r="F1186" t="s">
        <v>61</v>
      </c>
      <c r="G1186" t="s">
        <v>84</v>
      </c>
      <c r="H1186" t="s">
        <v>85</v>
      </c>
      <c r="I1186" t="s">
        <v>89</v>
      </c>
      <c r="J1186" t="s">
        <v>65</v>
      </c>
      <c r="K1186" t="s">
        <v>66</v>
      </c>
      <c r="L1186">
        <v>14</v>
      </c>
      <c r="M1186">
        <v>12</v>
      </c>
      <c r="N1186">
        <v>168</v>
      </c>
      <c r="O1186">
        <v>6694</v>
      </c>
      <c r="P1186" t="s">
        <v>258</v>
      </c>
      <c r="Q1186" s="1">
        <v>45786.607561574077</v>
      </c>
      <c r="R1186">
        <v>41.518999999999998</v>
      </c>
      <c r="S1186">
        <v>12.101000000000001</v>
      </c>
      <c r="T1186">
        <v>3.431</v>
      </c>
      <c r="U1186">
        <v>3814</v>
      </c>
      <c r="V1186">
        <v>104</v>
      </c>
      <c r="W1186">
        <v>596</v>
      </c>
      <c r="X1186">
        <v>746</v>
      </c>
      <c r="Y1186">
        <v>1</v>
      </c>
      <c r="Z1186">
        <v>3</v>
      </c>
      <c r="AA1186">
        <v>0</v>
      </c>
      <c r="AB1186">
        <v>0</v>
      </c>
      <c r="AC1186">
        <v>101</v>
      </c>
      <c r="AD1186">
        <v>39.19</v>
      </c>
      <c r="AE1186">
        <v>47.998787999999998</v>
      </c>
      <c r="AF1186">
        <v>95.4</v>
      </c>
      <c r="AG1186">
        <v>1.6</v>
      </c>
      <c r="AH1186">
        <v>0.8</v>
      </c>
      <c r="AI1186">
        <v>1.4</v>
      </c>
      <c r="AJ1186">
        <v>0.7</v>
      </c>
      <c r="AK1186">
        <v>0</v>
      </c>
      <c r="AL1186">
        <v>0</v>
      </c>
      <c r="AM1186">
        <v>3.01</v>
      </c>
      <c r="AN1186">
        <v>40.767000000000003</v>
      </c>
      <c r="AO1186">
        <v>2.7269999999999999</v>
      </c>
      <c r="AP1186">
        <v>15.627000000000001</v>
      </c>
      <c r="AQ1186">
        <v>0.16900000000000001</v>
      </c>
      <c r="AR1186">
        <v>2.4089999999999998</v>
      </c>
      <c r="AS1186">
        <v>7.226</v>
      </c>
      <c r="AT1186">
        <v>60.42</v>
      </c>
      <c r="AU1186">
        <v>1.0129999999999999</v>
      </c>
      <c r="AV1186">
        <v>0.50700000000000001</v>
      </c>
      <c r="AW1186">
        <v>0.88700000000000001</v>
      </c>
      <c r="AX1186">
        <v>0.443</v>
      </c>
      <c r="AY1186">
        <v>0</v>
      </c>
      <c r="AZ1186">
        <v>0</v>
      </c>
      <c r="BA1186">
        <v>403</v>
      </c>
      <c r="BB1186">
        <v>0</v>
      </c>
      <c r="BC1186" t="s">
        <v>67</v>
      </c>
      <c r="BD1186">
        <v>0</v>
      </c>
      <c r="BE1186" t="s">
        <v>68</v>
      </c>
      <c r="BF1186" t="s">
        <v>69</v>
      </c>
      <c r="BG1186">
        <v>1.1399999999999999</v>
      </c>
      <c r="BH1186">
        <v>0</v>
      </c>
      <c r="BI1186" s="1">
        <v>45824.394918171296</v>
      </c>
      <c r="BJ1186">
        <v>3.7</v>
      </c>
      <c r="BK1186">
        <v>0.92730000000000001</v>
      </c>
      <c r="BL1186" s="36">
        <f>HLOOKUP($A1186,차량별코스!$E$1:$AZ$20,_xlfn.XLOOKUP(탕데이터!$I1186,차량별코스!$D$2:$D$20,차량별코스!$A$2:$A$20),0)</f>
        <v>5</v>
      </c>
      <c r="BM1186">
        <f t="shared" si="265"/>
        <v>4090.8779999999992</v>
      </c>
      <c r="BN1186">
        <f t="shared" si="266"/>
        <v>528.92899999999997</v>
      </c>
      <c r="BO1186">
        <f>IF(COUNTIFS($BL$2:$BL1186,$BL1186,$O$2:$O1186,$O1186,$G$2:$G1186,$G1186)=1,_xlfn.MAXIFS($BO$2:$BO1185,$O$2:$O1185,$O1186,$G$2:$G1185,$G1186)+1,_xlfn.MAXIFS($BO$2:$BO1185,$O$2:$O1185,$O1186,$G$2:$G1185,$G1186))</f>
        <v>6</v>
      </c>
      <c r="BP1186">
        <f t="shared" si="267"/>
        <v>2938.5560000000005</v>
      </c>
      <c r="BQ1186">
        <f t="shared" si="268"/>
        <v>61.024000000000001</v>
      </c>
      <c r="BR1186">
        <f t="shared" si="269"/>
        <v>30.512</v>
      </c>
      <c r="BS1186">
        <f t="shared" si="270"/>
        <v>53.395999999999994</v>
      </c>
      <c r="BT1186">
        <f t="shared" si="271"/>
        <v>26.697999999999997</v>
      </c>
      <c r="BU1186">
        <f t="shared" si="272"/>
        <v>0</v>
      </c>
      <c r="BV1186">
        <f t="shared" si="273"/>
        <v>0</v>
      </c>
      <c r="BW1186">
        <f t="shared" si="274"/>
        <v>3110.1860000000006</v>
      </c>
      <c r="BX1186">
        <f t="shared" si="275"/>
        <v>6694</v>
      </c>
      <c r="BY1186" t="str">
        <f t="shared" si="276"/>
        <v>직행2</v>
      </c>
      <c r="BZ1186">
        <f t="shared" si="277"/>
        <v>5</v>
      </c>
    </row>
    <row r="1187" spans="1:78" x14ac:dyDescent="0.3">
      <c r="A1187" s="32">
        <f t="shared" si="264"/>
        <v>45819</v>
      </c>
      <c r="B1187" s="1">
        <v>45819.557800925926</v>
      </c>
      <c r="C1187" t="s">
        <v>60</v>
      </c>
      <c r="D1187" t="s">
        <v>60</v>
      </c>
      <c r="E1187" t="s">
        <v>60</v>
      </c>
      <c r="F1187" t="s">
        <v>61</v>
      </c>
      <c r="G1187" t="s">
        <v>84</v>
      </c>
      <c r="H1187" t="s">
        <v>85</v>
      </c>
      <c r="I1187" t="s">
        <v>89</v>
      </c>
      <c r="J1187" t="s">
        <v>65</v>
      </c>
      <c r="K1187" t="s">
        <v>66</v>
      </c>
      <c r="L1187">
        <v>14</v>
      </c>
      <c r="M1187">
        <v>12</v>
      </c>
      <c r="N1187">
        <v>168</v>
      </c>
      <c r="O1187">
        <v>6694</v>
      </c>
      <c r="P1187" t="s">
        <v>258</v>
      </c>
      <c r="Q1187" s="1">
        <v>45786.607561574077</v>
      </c>
      <c r="R1187">
        <v>25.806999999999999</v>
      </c>
      <c r="S1187">
        <v>7.6219999999999999</v>
      </c>
      <c r="T1187">
        <v>3.3860000000000001</v>
      </c>
      <c r="U1187">
        <v>2405</v>
      </c>
      <c r="V1187">
        <v>104</v>
      </c>
      <c r="W1187">
        <v>338</v>
      </c>
      <c r="X1187">
        <v>459</v>
      </c>
      <c r="Y1187">
        <v>1</v>
      </c>
      <c r="Z1187">
        <v>9</v>
      </c>
      <c r="AA1187">
        <v>0</v>
      </c>
      <c r="AB1187">
        <v>0</v>
      </c>
      <c r="AC1187">
        <v>88</v>
      </c>
      <c r="AD1187">
        <v>38.630000000000003</v>
      </c>
      <c r="AE1187">
        <v>47.328065000000002</v>
      </c>
      <c r="AF1187">
        <v>86.2</v>
      </c>
      <c r="AG1187">
        <v>3.7</v>
      </c>
      <c r="AH1187">
        <v>3.8</v>
      </c>
      <c r="AI1187">
        <v>5</v>
      </c>
      <c r="AJ1187">
        <v>1.2</v>
      </c>
      <c r="AK1187">
        <v>0</v>
      </c>
      <c r="AL1187">
        <v>0</v>
      </c>
      <c r="AM1187">
        <v>2.97</v>
      </c>
      <c r="AN1187">
        <v>40.780999999999999</v>
      </c>
      <c r="AO1187">
        <v>4.3239999999999998</v>
      </c>
      <c r="AP1187">
        <v>14.054</v>
      </c>
      <c r="AQ1187">
        <v>0.155</v>
      </c>
      <c r="AR1187">
        <v>3.875</v>
      </c>
      <c r="AS1187">
        <v>34.874000000000002</v>
      </c>
      <c r="AT1187">
        <v>34.479999999999997</v>
      </c>
      <c r="AU1187">
        <v>1.48</v>
      </c>
      <c r="AV1187">
        <v>1.52</v>
      </c>
      <c r="AW1187">
        <v>2</v>
      </c>
      <c r="AX1187">
        <v>0.48</v>
      </c>
      <c r="AY1187">
        <v>0</v>
      </c>
      <c r="AZ1187">
        <v>0</v>
      </c>
      <c r="BA1187">
        <v>246</v>
      </c>
      <c r="BB1187">
        <v>0</v>
      </c>
      <c r="BC1187" t="s">
        <v>67</v>
      </c>
      <c r="BD1187">
        <v>0</v>
      </c>
      <c r="BE1187" t="s">
        <v>68</v>
      </c>
      <c r="BF1187" t="s">
        <v>69</v>
      </c>
      <c r="BG1187">
        <v>1.1399999999999999</v>
      </c>
      <c r="BH1187">
        <v>0</v>
      </c>
      <c r="BI1187" s="1">
        <v>45824.394918171296</v>
      </c>
      <c r="BJ1187">
        <v>3.7</v>
      </c>
      <c r="BK1187">
        <v>0.91510000000000002</v>
      </c>
      <c r="BL1187" s="36">
        <f>HLOOKUP($A1187,차량별코스!$E$1:$AZ$20,_xlfn.XLOOKUP(탕데이터!$I1187,차량별코스!$D$2:$D$20,차량별코스!$A$2:$A$20),0)</f>
        <v>5</v>
      </c>
      <c r="BM1187">
        <f t="shared" si="265"/>
        <v>4090.8779999999992</v>
      </c>
      <c r="BN1187">
        <f t="shared" si="266"/>
        <v>528.92899999999997</v>
      </c>
      <c r="BO1187">
        <f>IF(COUNTIFS($BL$2:$BL1187,$BL1187,$O$2:$O1187,$O1187,$G$2:$G1187,$G1187)=1,_xlfn.MAXIFS($BO$2:$BO1186,$O$2:$O1186,$O1187,$G$2:$G1186,$G1187)+1,_xlfn.MAXIFS($BO$2:$BO1186,$O$2:$O1186,$O1187,$G$2:$G1186,$G1187))</f>
        <v>6</v>
      </c>
      <c r="BP1187">
        <f t="shared" si="267"/>
        <v>1631.1100000000001</v>
      </c>
      <c r="BQ1187">
        <f t="shared" si="268"/>
        <v>88.985000000000014</v>
      </c>
      <c r="BR1187">
        <f t="shared" si="269"/>
        <v>91.39</v>
      </c>
      <c r="BS1187">
        <f t="shared" si="270"/>
        <v>120.25</v>
      </c>
      <c r="BT1187">
        <f t="shared" si="271"/>
        <v>28.86</v>
      </c>
      <c r="BU1187">
        <f t="shared" si="272"/>
        <v>0</v>
      </c>
      <c r="BV1187">
        <f t="shared" si="273"/>
        <v>0</v>
      </c>
      <c r="BW1187">
        <f t="shared" si="274"/>
        <v>1960.5950000000003</v>
      </c>
      <c r="BX1187">
        <f t="shared" si="275"/>
        <v>6694</v>
      </c>
      <c r="BY1187" t="str">
        <f t="shared" si="276"/>
        <v>직행2</v>
      </c>
      <c r="BZ1187">
        <f t="shared" si="277"/>
        <v>5</v>
      </c>
    </row>
    <row r="1188" spans="1:78" x14ac:dyDescent="0.3">
      <c r="A1188" s="32">
        <f t="shared" si="264"/>
        <v>45819</v>
      </c>
      <c r="B1188" s="1">
        <v>45819.592870370368</v>
      </c>
      <c r="C1188" t="s">
        <v>60</v>
      </c>
      <c r="D1188" t="s">
        <v>60</v>
      </c>
      <c r="E1188" t="s">
        <v>60</v>
      </c>
      <c r="F1188" t="s">
        <v>61</v>
      </c>
      <c r="G1188" t="s">
        <v>84</v>
      </c>
      <c r="H1188" t="s">
        <v>85</v>
      </c>
      <c r="I1188" t="s">
        <v>89</v>
      </c>
      <c r="J1188" t="s">
        <v>65</v>
      </c>
      <c r="K1188" t="s">
        <v>66</v>
      </c>
      <c r="L1188">
        <v>14</v>
      </c>
      <c r="M1188">
        <v>12</v>
      </c>
      <c r="N1188">
        <v>168</v>
      </c>
      <c r="O1188">
        <v>6694</v>
      </c>
      <c r="P1188" t="s">
        <v>258</v>
      </c>
      <c r="Q1188" s="1">
        <v>45786.607561574077</v>
      </c>
      <c r="R1188">
        <v>40.630000000000003</v>
      </c>
      <c r="S1188">
        <v>13.153</v>
      </c>
      <c r="T1188">
        <v>3.089</v>
      </c>
      <c r="U1188">
        <v>4903</v>
      </c>
      <c r="V1188">
        <v>83</v>
      </c>
      <c r="W1188">
        <v>1179</v>
      </c>
      <c r="X1188">
        <v>638</v>
      </c>
      <c r="Y1188">
        <v>1</v>
      </c>
      <c r="Z1188">
        <v>13</v>
      </c>
      <c r="AA1188">
        <v>0</v>
      </c>
      <c r="AB1188">
        <v>0</v>
      </c>
      <c r="AC1188">
        <v>85</v>
      </c>
      <c r="AD1188">
        <v>29.83</v>
      </c>
      <c r="AE1188">
        <v>40.172474999999999</v>
      </c>
      <c r="AF1188">
        <v>89.9</v>
      </c>
      <c r="AG1188">
        <v>3.1</v>
      </c>
      <c r="AH1188">
        <v>4.4000000000000004</v>
      </c>
      <c r="AI1188">
        <v>2.2000000000000002</v>
      </c>
      <c r="AJ1188">
        <v>0.4</v>
      </c>
      <c r="AK1188">
        <v>0</v>
      </c>
      <c r="AL1188">
        <v>0</v>
      </c>
      <c r="AM1188">
        <v>2.71</v>
      </c>
      <c r="AN1188">
        <v>37.438000000000002</v>
      </c>
      <c r="AO1188">
        <v>1.6930000000000001</v>
      </c>
      <c r="AP1188">
        <v>24.047000000000001</v>
      </c>
      <c r="AQ1188">
        <v>0.14799999999999999</v>
      </c>
      <c r="AR1188">
        <v>2.4609999999999999</v>
      </c>
      <c r="AS1188">
        <v>31.995999999999999</v>
      </c>
      <c r="AT1188">
        <v>73.418000000000006</v>
      </c>
      <c r="AU1188">
        <v>2.532</v>
      </c>
      <c r="AV1188">
        <v>3.593</v>
      </c>
      <c r="AW1188">
        <v>1.7969999999999999</v>
      </c>
      <c r="AX1188">
        <v>0.32700000000000001</v>
      </c>
      <c r="AY1188">
        <v>0</v>
      </c>
      <c r="AZ1188">
        <v>0</v>
      </c>
      <c r="BA1188">
        <v>392</v>
      </c>
      <c r="BB1188">
        <v>0</v>
      </c>
      <c r="BC1188" t="s">
        <v>67</v>
      </c>
      <c r="BD1188">
        <v>0</v>
      </c>
      <c r="BE1188" t="s">
        <v>68</v>
      </c>
      <c r="BF1188" t="s">
        <v>69</v>
      </c>
      <c r="BG1188">
        <v>1.1399999999999999</v>
      </c>
      <c r="BH1188">
        <v>0</v>
      </c>
      <c r="BI1188" s="1">
        <v>45824.394918171296</v>
      </c>
      <c r="BJ1188">
        <v>3.7</v>
      </c>
      <c r="BK1188">
        <v>0.83489999999999998</v>
      </c>
      <c r="BL1188" s="36">
        <f>HLOOKUP($A1188,차량별코스!$E$1:$AZ$20,_xlfn.XLOOKUP(탕데이터!$I1188,차량별코스!$D$2:$D$20,차량별코스!$A$2:$A$20),0)</f>
        <v>5</v>
      </c>
      <c r="BM1188">
        <f t="shared" si="265"/>
        <v>4090.8779999999992</v>
      </c>
      <c r="BN1188">
        <f t="shared" si="266"/>
        <v>528.92899999999997</v>
      </c>
      <c r="BO1188">
        <f>IF(COUNTIFS($BL$2:$BL1188,$BL1188,$O$2:$O1188,$O1188,$G$2:$G1188,$G1188)=1,_xlfn.MAXIFS($BO$2:$BO1187,$O$2:$O1187,$O1188,$G$2:$G1187,$G1188)+1,_xlfn.MAXIFS($BO$2:$BO1187,$O$2:$O1187,$O1188,$G$2:$G1187,$G1188))</f>
        <v>6</v>
      </c>
      <c r="BP1188">
        <f t="shared" si="267"/>
        <v>3145.7970000000005</v>
      </c>
      <c r="BQ1188">
        <f t="shared" si="268"/>
        <v>151.99299999999999</v>
      </c>
      <c r="BR1188">
        <f t="shared" si="269"/>
        <v>215.73200000000003</v>
      </c>
      <c r="BS1188">
        <f t="shared" si="270"/>
        <v>107.86600000000001</v>
      </c>
      <c r="BT1188">
        <f t="shared" si="271"/>
        <v>19.612000000000002</v>
      </c>
      <c r="BU1188">
        <f t="shared" si="272"/>
        <v>0</v>
      </c>
      <c r="BV1188">
        <f t="shared" si="273"/>
        <v>0</v>
      </c>
      <c r="BW1188">
        <f t="shared" si="274"/>
        <v>3641.0000000000005</v>
      </c>
      <c r="BX1188">
        <f t="shared" si="275"/>
        <v>6694</v>
      </c>
      <c r="BY1188" t="str">
        <f t="shared" si="276"/>
        <v>직행2</v>
      </c>
      <c r="BZ1188">
        <f t="shared" si="277"/>
        <v>5</v>
      </c>
    </row>
    <row r="1189" spans="1:78" x14ac:dyDescent="0.3">
      <c r="A1189" s="32">
        <f t="shared" si="264"/>
        <v>45819</v>
      </c>
      <c r="B1189" s="1">
        <v>45819.732534722221</v>
      </c>
      <c r="C1189" t="s">
        <v>60</v>
      </c>
      <c r="D1189" t="s">
        <v>60</v>
      </c>
      <c r="E1189" t="s">
        <v>60</v>
      </c>
      <c r="F1189" t="s">
        <v>61</v>
      </c>
      <c r="G1189" t="s">
        <v>84</v>
      </c>
      <c r="H1189" t="s">
        <v>85</v>
      </c>
      <c r="I1189" t="s">
        <v>89</v>
      </c>
      <c r="J1189" t="s">
        <v>65</v>
      </c>
      <c r="K1189" t="s">
        <v>66</v>
      </c>
      <c r="L1189">
        <v>14</v>
      </c>
      <c r="M1189">
        <v>12</v>
      </c>
      <c r="N1189">
        <v>168</v>
      </c>
      <c r="O1189">
        <v>6694</v>
      </c>
      <c r="P1189" t="s">
        <v>258</v>
      </c>
      <c r="Q1189" s="1">
        <v>45786.607561574077</v>
      </c>
      <c r="R1189">
        <v>60.326000000000001</v>
      </c>
      <c r="S1189">
        <v>18.187000000000001</v>
      </c>
      <c r="T1189">
        <v>3.3170000000000002</v>
      </c>
      <c r="U1189">
        <v>6988</v>
      </c>
      <c r="V1189">
        <v>312</v>
      </c>
      <c r="W1189">
        <v>1687</v>
      </c>
      <c r="X1189">
        <v>1132</v>
      </c>
      <c r="Y1189">
        <v>0</v>
      </c>
      <c r="Z1189">
        <v>4</v>
      </c>
      <c r="AA1189">
        <v>0</v>
      </c>
      <c r="AB1189">
        <v>0</v>
      </c>
      <c r="AC1189">
        <v>100</v>
      </c>
      <c r="AD1189">
        <v>31.08</v>
      </c>
      <c r="AE1189">
        <v>43.530465999999997</v>
      </c>
      <c r="AF1189">
        <v>83.3</v>
      </c>
      <c r="AG1189">
        <v>5.6</v>
      </c>
      <c r="AH1189">
        <v>4.4000000000000004</v>
      </c>
      <c r="AI1189">
        <v>4.7</v>
      </c>
      <c r="AJ1189">
        <v>1.9</v>
      </c>
      <c r="AK1189">
        <v>0</v>
      </c>
      <c r="AL1189">
        <v>0</v>
      </c>
      <c r="AM1189">
        <v>2.91</v>
      </c>
      <c r="AN1189">
        <v>37.822000000000003</v>
      </c>
      <c r="AO1189">
        <v>4.4649999999999999</v>
      </c>
      <c r="AP1189">
        <v>24.140999999999998</v>
      </c>
      <c r="AQ1189">
        <v>0.182</v>
      </c>
      <c r="AR1189">
        <v>0</v>
      </c>
      <c r="AS1189">
        <v>6.6310000000000002</v>
      </c>
      <c r="AT1189">
        <v>95.795000000000002</v>
      </c>
      <c r="AU1189">
        <v>6.44</v>
      </c>
      <c r="AV1189">
        <v>5.0599999999999996</v>
      </c>
      <c r="AW1189">
        <v>5.4050000000000002</v>
      </c>
      <c r="AX1189">
        <v>2.1850000000000001</v>
      </c>
      <c r="AY1189">
        <v>0</v>
      </c>
      <c r="AZ1189">
        <v>0</v>
      </c>
      <c r="BA1189">
        <v>584</v>
      </c>
      <c r="BB1189">
        <v>0</v>
      </c>
      <c r="BC1189" t="s">
        <v>67</v>
      </c>
      <c r="BD1189">
        <v>0</v>
      </c>
      <c r="BE1189" t="s">
        <v>68</v>
      </c>
      <c r="BF1189" t="s">
        <v>69</v>
      </c>
      <c r="BG1189">
        <v>1.1399999999999999</v>
      </c>
      <c r="BH1189">
        <v>0</v>
      </c>
      <c r="BI1189" s="1">
        <v>45824.394918171296</v>
      </c>
      <c r="BJ1189">
        <v>3.7</v>
      </c>
      <c r="BK1189">
        <v>0.89649999999999996</v>
      </c>
      <c r="BL1189" s="36">
        <f>HLOOKUP($A1189,차량별코스!$E$1:$AZ$20,_xlfn.XLOOKUP(탕데이터!$I1189,차량별코스!$D$2:$D$20,차량별코스!$A$2:$A$20),0)</f>
        <v>5</v>
      </c>
      <c r="BM1189">
        <f t="shared" si="265"/>
        <v>4090.8779999999992</v>
      </c>
      <c r="BN1189">
        <f t="shared" si="266"/>
        <v>528.92899999999997</v>
      </c>
      <c r="BO1189">
        <f>IF(COUNTIFS($BL$2:$BL1189,$BL1189,$O$2:$O1189,$O1189,$G$2:$G1189,$G1189)=1,_xlfn.MAXIFS($BO$2:$BO1188,$O$2:$O1188,$O1189,$G$2:$G1188,$G1189)+1,_xlfn.MAXIFS($BO$2:$BO1188,$O$2:$O1188,$O1189,$G$2:$G1188,$G1189))</f>
        <v>6</v>
      </c>
      <c r="BP1189">
        <f t="shared" si="267"/>
        <v>3822.0039999999999</v>
      </c>
      <c r="BQ1189">
        <f t="shared" si="268"/>
        <v>391.32799999999997</v>
      </c>
      <c r="BR1189">
        <f t="shared" si="269"/>
        <v>307.47200000000004</v>
      </c>
      <c r="BS1189">
        <f t="shared" si="270"/>
        <v>328.43599999999998</v>
      </c>
      <c r="BT1189">
        <f t="shared" si="271"/>
        <v>132.77199999999999</v>
      </c>
      <c r="BU1189">
        <f t="shared" si="272"/>
        <v>0</v>
      </c>
      <c r="BV1189">
        <f t="shared" si="273"/>
        <v>0</v>
      </c>
      <c r="BW1189">
        <f t="shared" si="274"/>
        <v>4982.0119999999997</v>
      </c>
      <c r="BX1189">
        <f t="shared" si="275"/>
        <v>6694</v>
      </c>
      <c r="BY1189" t="str">
        <f t="shared" si="276"/>
        <v>직행2</v>
      </c>
      <c r="BZ1189">
        <f t="shared" si="277"/>
        <v>5</v>
      </c>
    </row>
    <row r="1190" spans="1:78" x14ac:dyDescent="0.3">
      <c r="A1190" s="32">
        <f t="shared" si="264"/>
        <v>45820</v>
      </c>
      <c r="B1190" s="1">
        <v>45820.268564814818</v>
      </c>
      <c r="C1190" t="s">
        <v>60</v>
      </c>
      <c r="D1190" t="s">
        <v>60</v>
      </c>
      <c r="E1190" t="s">
        <v>60</v>
      </c>
      <c r="F1190" t="s">
        <v>61</v>
      </c>
      <c r="G1190" t="s">
        <v>84</v>
      </c>
      <c r="H1190" t="s">
        <v>85</v>
      </c>
      <c r="I1190" t="s">
        <v>89</v>
      </c>
      <c r="J1190" t="s">
        <v>65</v>
      </c>
      <c r="K1190" t="s">
        <v>66</v>
      </c>
      <c r="L1190">
        <v>14</v>
      </c>
      <c r="M1190">
        <v>12</v>
      </c>
      <c r="N1190">
        <v>168</v>
      </c>
      <c r="O1190">
        <v>6694</v>
      </c>
      <c r="P1190" t="s">
        <v>258</v>
      </c>
      <c r="Q1190" s="1">
        <v>45786.607561574077</v>
      </c>
      <c r="R1190">
        <v>67.882000000000005</v>
      </c>
      <c r="S1190">
        <v>21.420999999999999</v>
      </c>
      <c r="T1190">
        <v>3.169</v>
      </c>
      <c r="U1190">
        <v>7983</v>
      </c>
      <c r="V1190">
        <v>196</v>
      </c>
      <c r="W1190">
        <v>2250</v>
      </c>
      <c r="X1190">
        <v>1304</v>
      </c>
      <c r="Y1190">
        <v>1</v>
      </c>
      <c r="Z1190">
        <v>33</v>
      </c>
      <c r="AA1190">
        <v>0</v>
      </c>
      <c r="AB1190">
        <v>0</v>
      </c>
      <c r="AC1190">
        <v>92</v>
      </c>
      <c r="AD1190">
        <v>30.61</v>
      </c>
      <c r="AE1190">
        <v>44.134932999999997</v>
      </c>
      <c r="AF1190">
        <v>56.3</v>
      </c>
      <c r="AG1190">
        <v>12.7</v>
      </c>
      <c r="AH1190">
        <v>14.9</v>
      </c>
      <c r="AI1190">
        <v>12.6</v>
      </c>
      <c r="AJ1190">
        <v>3.5</v>
      </c>
      <c r="AK1190">
        <v>0</v>
      </c>
      <c r="AL1190">
        <v>0</v>
      </c>
      <c r="AM1190">
        <v>2.78</v>
      </c>
      <c r="AN1190">
        <v>40.578000000000003</v>
      </c>
      <c r="AO1190">
        <v>2.4550000000000001</v>
      </c>
      <c r="AP1190">
        <v>28.184999999999999</v>
      </c>
      <c r="AQ1190">
        <v>0.192</v>
      </c>
      <c r="AR1190">
        <v>1.4730000000000001</v>
      </c>
      <c r="AS1190">
        <v>48.613999999999997</v>
      </c>
      <c r="AT1190">
        <v>74.128</v>
      </c>
      <c r="AU1190">
        <v>16.722000000000001</v>
      </c>
      <c r="AV1190">
        <v>19.617999999999999</v>
      </c>
      <c r="AW1190">
        <v>16.59</v>
      </c>
      <c r="AX1190">
        <v>4.6079999999999997</v>
      </c>
      <c r="AY1190">
        <v>0</v>
      </c>
      <c r="AZ1190">
        <v>0</v>
      </c>
      <c r="BA1190">
        <v>662</v>
      </c>
      <c r="BB1190">
        <v>0</v>
      </c>
      <c r="BC1190" t="s">
        <v>67</v>
      </c>
      <c r="BD1190">
        <v>0</v>
      </c>
      <c r="BE1190" t="s">
        <v>68</v>
      </c>
      <c r="BF1190" t="s">
        <v>69</v>
      </c>
      <c r="BG1190">
        <v>1.1399999999999999</v>
      </c>
      <c r="BH1190">
        <v>0</v>
      </c>
      <c r="BI1190" s="1">
        <v>45824.394918171296</v>
      </c>
      <c r="BJ1190">
        <v>3.7</v>
      </c>
      <c r="BK1190">
        <v>0.85650000000000004</v>
      </c>
      <c r="BL1190" s="36">
        <f>HLOOKUP($A1190,차량별코스!$E$1:$AZ$20,_xlfn.XLOOKUP(탕데이터!$I1190,차량별코스!$D$2:$D$20,차량별코스!$A$2:$A$20),0)</f>
        <v>6</v>
      </c>
      <c r="BM1190">
        <f t="shared" si="265"/>
        <v>4090.8779999999992</v>
      </c>
      <c r="BN1190">
        <f t="shared" si="266"/>
        <v>705.64300000000014</v>
      </c>
      <c r="BO1190">
        <f>IF(COUNTIFS($BL$2:$BL1190,$BL1190,$O$2:$O1190,$O1190,$G$2:$G1190,$G1190)=1,_xlfn.MAXIFS($BO$2:$BO1189,$O$2:$O1189,$O1190,$G$2:$G1189,$G1190)+1,_xlfn.MAXIFS($BO$2:$BO1189,$O$2:$O1189,$O1190,$G$2:$G1189,$G1190))</f>
        <v>6</v>
      </c>
      <c r="BP1190">
        <f t="shared" si="267"/>
        <v>2048.4289999999992</v>
      </c>
      <c r="BQ1190">
        <f t="shared" si="268"/>
        <v>1013.841</v>
      </c>
      <c r="BR1190">
        <f t="shared" si="269"/>
        <v>1189.4669999999999</v>
      </c>
      <c r="BS1190">
        <f t="shared" si="270"/>
        <v>1005.8580000000001</v>
      </c>
      <c r="BT1190">
        <f t="shared" si="271"/>
        <v>279.40500000000003</v>
      </c>
      <c r="BU1190">
        <f t="shared" si="272"/>
        <v>0</v>
      </c>
      <c r="BV1190">
        <f t="shared" si="273"/>
        <v>0</v>
      </c>
      <c r="BW1190">
        <f t="shared" si="274"/>
        <v>5536.9999999999991</v>
      </c>
      <c r="BX1190">
        <f t="shared" si="275"/>
        <v>6694</v>
      </c>
      <c r="BY1190" t="str">
        <f t="shared" si="276"/>
        <v>직행2</v>
      </c>
      <c r="BZ1190">
        <f t="shared" si="277"/>
        <v>6</v>
      </c>
    </row>
    <row r="1191" spans="1:78" x14ac:dyDescent="0.3">
      <c r="A1191" s="32">
        <f t="shared" ref="A1191:A1254" si="278">DATE(YEAR(B1191),MONTH(B1191),DAY(B1191))</f>
        <v>45820</v>
      </c>
      <c r="B1191" s="1">
        <v>45820.474236111113</v>
      </c>
      <c r="C1191" t="s">
        <v>60</v>
      </c>
      <c r="D1191" t="s">
        <v>60</v>
      </c>
      <c r="E1191" t="s">
        <v>60</v>
      </c>
      <c r="F1191" t="s">
        <v>61</v>
      </c>
      <c r="G1191" t="s">
        <v>84</v>
      </c>
      <c r="H1191" t="s">
        <v>85</v>
      </c>
      <c r="I1191" t="s">
        <v>89</v>
      </c>
      <c r="J1191" t="s">
        <v>65</v>
      </c>
      <c r="K1191" t="s">
        <v>66</v>
      </c>
      <c r="L1191">
        <v>14</v>
      </c>
      <c r="M1191">
        <v>12</v>
      </c>
      <c r="N1191">
        <v>168</v>
      </c>
      <c r="O1191">
        <v>6694</v>
      </c>
      <c r="P1191" t="s">
        <v>258</v>
      </c>
      <c r="Q1191" s="1">
        <v>45786.607561574077</v>
      </c>
      <c r="R1191">
        <v>98.587999999999994</v>
      </c>
      <c r="S1191">
        <v>29.22</v>
      </c>
      <c r="T1191">
        <v>3.3740000000000001</v>
      </c>
      <c r="U1191">
        <v>8760</v>
      </c>
      <c r="V1191">
        <v>423</v>
      </c>
      <c r="W1191">
        <v>1751</v>
      </c>
      <c r="X1191">
        <v>1822</v>
      </c>
      <c r="Y1191">
        <v>0</v>
      </c>
      <c r="Z1191">
        <v>12</v>
      </c>
      <c r="AA1191">
        <v>0</v>
      </c>
      <c r="AB1191">
        <v>0</v>
      </c>
      <c r="AC1191">
        <v>99</v>
      </c>
      <c r="AD1191">
        <v>40.520000000000003</v>
      </c>
      <c r="AE1191">
        <v>53.889567</v>
      </c>
      <c r="AF1191">
        <v>88.4</v>
      </c>
      <c r="AG1191">
        <v>2.2000000000000002</v>
      </c>
      <c r="AH1191">
        <v>2.8</v>
      </c>
      <c r="AI1191">
        <v>3.6</v>
      </c>
      <c r="AJ1191">
        <v>2.9</v>
      </c>
      <c r="AK1191">
        <v>0</v>
      </c>
      <c r="AL1191">
        <v>0</v>
      </c>
      <c r="AM1191">
        <v>2.96</v>
      </c>
      <c r="AN1191">
        <v>47.533999999999999</v>
      </c>
      <c r="AO1191">
        <v>4.8289999999999997</v>
      </c>
      <c r="AP1191">
        <v>19.989000000000001</v>
      </c>
      <c r="AQ1191">
        <v>0.183</v>
      </c>
      <c r="AR1191">
        <v>0</v>
      </c>
      <c r="AS1191">
        <v>12.172000000000001</v>
      </c>
      <c r="AT1191">
        <v>128.18</v>
      </c>
      <c r="AU1191">
        <v>3.19</v>
      </c>
      <c r="AV1191">
        <v>4.0599999999999996</v>
      </c>
      <c r="AW1191">
        <v>5.22</v>
      </c>
      <c r="AX1191">
        <v>4.2050000000000001</v>
      </c>
      <c r="AY1191">
        <v>0</v>
      </c>
      <c r="AZ1191">
        <v>0</v>
      </c>
      <c r="BA1191">
        <v>952</v>
      </c>
      <c r="BB1191">
        <v>0</v>
      </c>
      <c r="BC1191" t="s">
        <v>67</v>
      </c>
      <c r="BD1191">
        <v>0</v>
      </c>
      <c r="BE1191" t="s">
        <v>68</v>
      </c>
      <c r="BF1191" t="s">
        <v>69</v>
      </c>
      <c r="BG1191">
        <v>1.1399999999999999</v>
      </c>
      <c r="BH1191">
        <v>0</v>
      </c>
      <c r="BI1191" s="1">
        <v>45824.394918171296</v>
      </c>
      <c r="BJ1191">
        <v>3.7</v>
      </c>
      <c r="BK1191">
        <v>0.91190000000000004</v>
      </c>
      <c r="BL1191" s="36">
        <f>HLOOKUP($A1191,차량별코스!$E$1:$AZ$20,_xlfn.XLOOKUP(탕데이터!$I1191,차량별코스!$D$2:$D$20,차량별코스!$A$2:$A$20),0)</f>
        <v>6</v>
      </c>
      <c r="BM1191">
        <f t="shared" si="265"/>
        <v>4090.8779999999992</v>
      </c>
      <c r="BN1191">
        <f t="shared" si="266"/>
        <v>705.64300000000014</v>
      </c>
      <c r="BO1191">
        <f>IF(COUNTIFS($BL$2:$BL1191,$BL1191,$O$2:$O1191,$O1191,$G$2:$G1191,$G1191)=1,_xlfn.MAXIFS($BO$2:$BO1190,$O$2:$O1190,$O1191,$G$2:$G1190,$G1191)+1,_xlfn.MAXIFS($BO$2:$BO1190,$O$2:$O1190,$O1191,$G$2:$G1190,$G1191))</f>
        <v>6</v>
      </c>
      <c r="BP1191">
        <f t="shared" si="267"/>
        <v>5569.84</v>
      </c>
      <c r="BQ1191">
        <f t="shared" si="268"/>
        <v>192.72000000000003</v>
      </c>
      <c r="BR1191">
        <f t="shared" si="269"/>
        <v>245.27999999999997</v>
      </c>
      <c r="BS1191">
        <f t="shared" si="270"/>
        <v>315.36</v>
      </c>
      <c r="BT1191">
        <f t="shared" si="271"/>
        <v>254.04</v>
      </c>
      <c r="BU1191">
        <f t="shared" si="272"/>
        <v>0</v>
      </c>
      <c r="BV1191">
        <f t="shared" si="273"/>
        <v>0</v>
      </c>
      <c r="BW1191">
        <f t="shared" si="274"/>
        <v>6577.24</v>
      </c>
      <c r="BX1191">
        <f t="shared" si="275"/>
        <v>6694</v>
      </c>
      <c r="BY1191" t="str">
        <f t="shared" si="276"/>
        <v>직행2</v>
      </c>
      <c r="BZ1191">
        <f t="shared" si="277"/>
        <v>6</v>
      </c>
    </row>
    <row r="1192" spans="1:78" x14ac:dyDescent="0.3">
      <c r="A1192" s="32">
        <f t="shared" si="278"/>
        <v>45820</v>
      </c>
      <c r="B1192" s="1">
        <v>45820.693483796298</v>
      </c>
      <c r="C1192" t="s">
        <v>60</v>
      </c>
      <c r="D1192" t="s">
        <v>60</v>
      </c>
      <c r="E1192" t="s">
        <v>60</v>
      </c>
      <c r="F1192" t="s">
        <v>61</v>
      </c>
      <c r="G1192" t="s">
        <v>84</v>
      </c>
      <c r="H1192" t="s">
        <v>85</v>
      </c>
      <c r="I1192" t="s">
        <v>89</v>
      </c>
      <c r="J1192" t="s">
        <v>65</v>
      </c>
      <c r="K1192" t="s">
        <v>66</v>
      </c>
      <c r="L1192">
        <v>14</v>
      </c>
      <c r="M1192">
        <v>12</v>
      </c>
      <c r="N1192">
        <v>168</v>
      </c>
      <c r="O1192">
        <v>6694</v>
      </c>
      <c r="P1192" t="s">
        <v>258</v>
      </c>
      <c r="Q1192" s="1">
        <v>45786.607561574077</v>
      </c>
      <c r="R1192">
        <v>17.527999999999999</v>
      </c>
      <c r="S1192">
        <v>5.008</v>
      </c>
      <c r="T1192">
        <v>3.5</v>
      </c>
      <c r="U1192">
        <v>1991</v>
      </c>
      <c r="V1192">
        <v>18</v>
      </c>
      <c r="W1192">
        <v>732</v>
      </c>
      <c r="X1192">
        <v>283</v>
      </c>
      <c r="Y1192">
        <v>0</v>
      </c>
      <c r="Z1192">
        <v>3</v>
      </c>
      <c r="AA1192">
        <v>1</v>
      </c>
      <c r="AB1192">
        <v>41</v>
      </c>
      <c r="AC1192">
        <v>85</v>
      </c>
      <c r="AD1192">
        <v>31.69</v>
      </c>
      <c r="AE1192">
        <v>50.846769000000002</v>
      </c>
      <c r="AF1192">
        <v>98.1</v>
      </c>
      <c r="AG1192">
        <v>0.3</v>
      </c>
      <c r="AH1192">
        <v>0.5</v>
      </c>
      <c r="AI1192">
        <v>1</v>
      </c>
      <c r="AJ1192">
        <v>0.1</v>
      </c>
      <c r="AK1192">
        <v>0</v>
      </c>
      <c r="AL1192">
        <v>0</v>
      </c>
      <c r="AM1192">
        <v>3.07</v>
      </c>
      <c r="AN1192">
        <v>42.734999999999999</v>
      </c>
      <c r="AO1192">
        <v>0.90400000000000003</v>
      </c>
      <c r="AP1192">
        <v>36.765000000000001</v>
      </c>
      <c r="AQ1192">
        <v>0.114</v>
      </c>
      <c r="AR1192">
        <v>0</v>
      </c>
      <c r="AS1192">
        <v>17.114999999999998</v>
      </c>
      <c r="AT1192">
        <v>31.065000000000001</v>
      </c>
      <c r="AU1192">
        <v>9.5000000000000001E-2</v>
      </c>
      <c r="AV1192">
        <v>0.158</v>
      </c>
      <c r="AW1192">
        <v>0.317</v>
      </c>
      <c r="AX1192">
        <v>3.2000000000000001E-2</v>
      </c>
      <c r="AY1192">
        <v>0</v>
      </c>
      <c r="AZ1192">
        <v>0</v>
      </c>
      <c r="BA1192">
        <v>169</v>
      </c>
      <c r="BB1192">
        <v>0</v>
      </c>
      <c r="BC1192" t="s">
        <v>67</v>
      </c>
      <c r="BD1192">
        <v>0</v>
      </c>
      <c r="BE1192" t="s">
        <v>68</v>
      </c>
      <c r="BF1192" t="s">
        <v>69</v>
      </c>
      <c r="BG1192">
        <v>1.1399999999999999</v>
      </c>
      <c r="BH1192">
        <v>0</v>
      </c>
      <c r="BI1192" s="1">
        <v>45824.394918171296</v>
      </c>
      <c r="BJ1192">
        <v>3.7</v>
      </c>
      <c r="BK1192">
        <v>0.94589999999999996</v>
      </c>
      <c r="BL1192" s="36">
        <f>HLOOKUP($A1192,차량별코스!$E$1:$AZ$20,_xlfn.XLOOKUP(탕데이터!$I1192,차량별코스!$D$2:$D$20,차량별코스!$A$2:$A$20),0)</f>
        <v>6</v>
      </c>
      <c r="BM1192">
        <f t="shared" si="265"/>
        <v>4090.8779999999992</v>
      </c>
      <c r="BN1192">
        <f t="shared" si="266"/>
        <v>705.64300000000014</v>
      </c>
      <c r="BO1192">
        <f>IF(COUNTIFS($BL$2:$BL1192,$BL1192,$O$2:$O1192,$O1192,$G$2:$G1192,$G1192)=1,_xlfn.MAXIFS($BO$2:$BO1191,$O$2:$O1191,$O1192,$G$2:$G1191,$G1192)+1,_xlfn.MAXIFS($BO$2:$BO1191,$O$2:$O1191,$O1192,$G$2:$G1191,$G1192))</f>
        <v>6</v>
      </c>
      <c r="BP1192">
        <f t="shared" si="267"/>
        <v>1203.171</v>
      </c>
      <c r="BQ1192">
        <f t="shared" si="268"/>
        <v>5.9729999999999999</v>
      </c>
      <c r="BR1192">
        <f t="shared" si="269"/>
        <v>9.9550000000000001</v>
      </c>
      <c r="BS1192">
        <f t="shared" si="270"/>
        <v>19.91</v>
      </c>
      <c r="BT1192">
        <f t="shared" si="271"/>
        <v>1.9910000000000001</v>
      </c>
      <c r="BU1192">
        <f t="shared" si="272"/>
        <v>0</v>
      </c>
      <c r="BV1192">
        <f t="shared" si="273"/>
        <v>0</v>
      </c>
      <c r="BW1192">
        <f t="shared" si="274"/>
        <v>1241</v>
      </c>
      <c r="BX1192">
        <f t="shared" si="275"/>
        <v>6694</v>
      </c>
      <c r="BY1192" t="str">
        <f t="shared" si="276"/>
        <v>직행2</v>
      </c>
      <c r="BZ1192">
        <f t="shared" si="277"/>
        <v>6</v>
      </c>
    </row>
    <row r="1193" spans="1:78" x14ac:dyDescent="0.3">
      <c r="A1193" s="32">
        <f t="shared" si="278"/>
        <v>45820</v>
      </c>
      <c r="B1193" s="1">
        <v>45820.721053240741</v>
      </c>
      <c r="C1193" t="s">
        <v>60</v>
      </c>
      <c r="D1193" t="s">
        <v>60</v>
      </c>
      <c r="E1193" t="s">
        <v>60</v>
      </c>
      <c r="F1193" t="s">
        <v>61</v>
      </c>
      <c r="G1193" t="s">
        <v>84</v>
      </c>
      <c r="H1193" t="s">
        <v>85</v>
      </c>
      <c r="I1193" t="s">
        <v>89</v>
      </c>
      <c r="J1193" t="s">
        <v>65</v>
      </c>
      <c r="K1193" t="s">
        <v>66</v>
      </c>
      <c r="L1193">
        <v>14</v>
      </c>
      <c r="M1193">
        <v>12</v>
      </c>
      <c r="N1193">
        <v>168</v>
      </c>
      <c r="O1193">
        <v>6694</v>
      </c>
      <c r="P1193" t="s">
        <v>258</v>
      </c>
      <c r="Q1193" s="1">
        <v>45786.607561574077</v>
      </c>
      <c r="R1193">
        <v>41.563000000000002</v>
      </c>
      <c r="S1193">
        <v>12.702999999999999</v>
      </c>
      <c r="T1193">
        <v>3.2719999999999998</v>
      </c>
      <c r="U1193">
        <v>3722</v>
      </c>
      <c r="V1193">
        <v>105</v>
      </c>
      <c r="W1193">
        <v>623</v>
      </c>
      <c r="X1193">
        <v>795</v>
      </c>
      <c r="Y1193">
        <v>0</v>
      </c>
      <c r="Z1193">
        <v>16</v>
      </c>
      <c r="AA1193">
        <v>0</v>
      </c>
      <c r="AB1193">
        <v>0</v>
      </c>
      <c r="AC1193">
        <v>99</v>
      </c>
      <c r="AD1193">
        <v>40.200000000000003</v>
      </c>
      <c r="AE1193">
        <v>49.975530999999997</v>
      </c>
      <c r="AF1193">
        <v>92.1</v>
      </c>
      <c r="AG1193">
        <v>2.8</v>
      </c>
      <c r="AH1193">
        <v>1.4</v>
      </c>
      <c r="AI1193">
        <v>1.9</v>
      </c>
      <c r="AJ1193">
        <v>1.8</v>
      </c>
      <c r="AK1193">
        <v>0</v>
      </c>
      <c r="AL1193">
        <v>0</v>
      </c>
      <c r="AM1193">
        <v>2.87</v>
      </c>
      <c r="AN1193">
        <v>45.212000000000003</v>
      </c>
      <c r="AO1193">
        <v>2.8210000000000002</v>
      </c>
      <c r="AP1193">
        <v>16.738</v>
      </c>
      <c r="AQ1193">
        <v>0.16800000000000001</v>
      </c>
      <c r="AR1193">
        <v>0</v>
      </c>
      <c r="AS1193">
        <v>38.496000000000002</v>
      </c>
      <c r="AT1193">
        <v>56.795000000000002</v>
      </c>
      <c r="AU1193">
        <v>1.7270000000000001</v>
      </c>
      <c r="AV1193">
        <v>0.86299999999999999</v>
      </c>
      <c r="AW1193">
        <v>1.1719999999999999</v>
      </c>
      <c r="AX1193">
        <v>1.1100000000000001</v>
      </c>
      <c r="AY1193">
        <v>0</v>
      </c>
      <c r="AZ1193">
        <v>0</v>
      </c>
      <c r="BA1193">
        <v>406</v>
      </c>
      <c r="BB1193">
        <v>0</v>
      </c>
      <c r="BC1193" t="s">
        <v>67</v>
      </c>
      <c r="BD1193">
        <v>0</v>
      </c>
      <c r="BE1193" t="s">
        <v>68</v>
      </c>
      <c r="BF1193" t="s">
        <v>69</v>
      </c>
      <c r="BG1193">
        <v>1.1399999999999999</v>
      </c>
      <c r="BH1193">
        <v>0</v>
      </c>
      <c r="BI1193" s="1">
        <v>45824.394918171296</v>
      </c>
      <c r="BJ1193">
        <v>3.7</v>
      </c>
      <c r="BK1193">
        <v>0.88429999999999997</v>
      </c>
      <c r="BL1193" s="36">
        <f>HLOOKUP($A1193,차량별코스!$E$1:$AZ$20,_xlfn.XLOOKUP(탕데이터!$I1193,차량별코스!$D$2:$D$20,차량별코스!$A$2:$A$20),0)</f>
        <v>6</v>
      </c>
      <c r="BM1193">
        <f t="shared" si="265"/>
        <v>4090.8779999999992</v>
      </c>
      <c r="BN1193">
        <f t="shared" si="266"/>
        <v>705.64300000000014</v>
      </c>
      <c r="BO1193">
        <f>IF(COUNTIFS($BL$2:$BL1193,$BL1193,$O$2:$O1193,$O1193,$G$2:$G1193,$G1193)=1,_xlfn.MAXIFS($BO$2:$BO1192,$O$2:$O1192,$O1193,$G$2:$G1192,$G1193)+1,_xlfn.MAXIFS($BO$2:$BO1192,$O$2:$O1192,$O1193,$G$2:$G1192,$G1193))</f>
        <v>6</v>
      </c>
      <c r="BP1193">
        <f t="shared" si="267"/>
        <v>2699.9619999999995</v>
      </c>
      <c r="BQ1193">
        <f t="shared" si="268"/>
        <v>104.21599999999999</v>
      </c>
      <c r="BR1193">
        <f t="shared" si="269"/>
        <v>52.107999999999997</v>
      </c>
      <c r="BS1193">
        <f t="shared" si="270"/>
        <v>70.718000000000004</v>
      </c>
      <c r="BT1193">
        <f t="shared" si="271"/>
        <v>66.996000000000009</v>
      </c>
      <c r="BU1193">
        <f t="shared" si="272"/>
        <v>0</v>
      </c>
      <c r="BV1193">
        <f t="shared" si="273"/>
        <v>0</v>
      </c>
      <c r="BW1193">
        <f t="shared" si="274"/>
        <v>2993.9999999999995</v>
      </c>
      <c r="BX1193">
        <f t="shared" si="275"/>
        <v>6694</v>
      </c>
      <c r="BY1193" t="str">
        <f t="shared" si="276"/>
        <v>직행2</v>
      </c>
      <c r="BZ1193">
        <f t="shared" si="277"/>
        <v>6</v>
      </c>
    </row>
    <row r="1194" spans="1:78" x14ac:dyDescent="0.3">
      <c r="A1194" s="32">
        <f t="shared" si="278"/>
        <v>45820</v>
      </c>
      <c r="B1194" s="1">
        <v>45820.767291666663</v>
      </c>
      <c r="C1194" t="s">
        <v>60</v>
      </c>
      <c r="D1194" t="s">
        <v>60</v>
      </c>
      <c r="E1194" t="s">
        <v>60</v>
      </c>
      <c r="F1194" t="s">
        <v>61</v>
      </c>
      <c r="G1194" t="s">
        <v>84</v>
      </c>
      <c r="H1194" t="s">
        <v>85</v>
      </c>
      <c r="I1194" t="s">
        <v>89</v>
      </c>
      <c r="J1194" t="s">
        <v>65</v>
      </c>
      <c r="K1194" t="s">
        <v>66</v>
      </c>
      <c r="L1194">
        <v>14</v>
      </c>
      <c r="M1194">
        <v>12</v>
      </c>
      <c r="N1194">
        <v>168</v>
      </c>
      <c r="O1194">
        <v>6694</v>
      </c>
      <c r="P1194" t="s">
        <v>258</v>
      </c>
      <c r="Q1194" s="1">
        <v>45786.607561574077</v>
      </c>
      <c r="R1194">
        <v>20.036000000000001</v>
      </c>
      <c r="S1194">
        <v>5.0650000000000004</v>
      </c>
      <c r="T1194">
        <v>3.956</v>
      </c>
      <c r="U1194">
        <v>1686</v>
      </c>
      <c r="V1194">
        <v>5</v>
      </c>
      <c r="W1194">
        <v>138</v>
      </c>
      <c r="X1194">
        <v>491</v>
      </c>
      <c r="Y1194">
        <v>0</v>
      </c>
      <c r="Z1194">
        <v>0</v>
      </c>
      <c r="AA1194">
        <v>0</v>
      </c>
      <c r="AB1194">
        <v>0</v>
      </c>
      <c r="AC1194">
        <v>84</v>
      </c>
      <c r="AD1194">
        <v>42.78</v>
      </c>
      <c r="AE1194">
        <v>46.746240999999998</v>
      </c>
      <c r="AF1194">
        <v>96.8</v>
      </c>
      <c r="AG1194">
        <v>0.8</v>
      </c>
      <c r="AH1194">
        <v>1</v>
      </c>
      <c r="AI1194">
        <v>1.4</v>
      </c>
      <c r="AJ1194">
        <v>0.1</v>
      </c>
      <c r="AK1194">
        <v>0</v>
      </c>
      <c r="AL1194">
        <v>0</v>
      </c>
      <c r="AM1194">
        <v>3.47</v>
      </c>
      <c r="AN1194">
        <v>33.429000000000002</v>
      </c>
      <c r="AO1194">
        <v>0.29599999999999999</v>
      </c>
      <c r="AP1194">
        <v>8.1850000000000005</v>
      </c>
      <c r="AQ1194">
        <v>0.2</v>
      </c>
      <c r="AR1194">
        <v>0</v>
      </c>
      <c r="AS1194">
        <v>0</v>
      </c>
      <c r="AT1194">
        <v>25.812999999999999</v>
      </c>
      <c r="AU1194">
        <v>0.21299999999999999</v>
      </c>
      <c r="AV1194">
        <v>0.26700000000000002</v>
      </c>
      <c r="AW1194">
        <v>0.373</v>
      </c>
      <c r="AX1194">
        <v>2.7E-2</v>
      </c>
      <c r="AY1194">
        <v>0</v>
      </c>
      <c r="AZ1194">
        <v>0</v>
      </c>
      <c r="BA1194">
        <v>190</v>
      </c>
      <c r="BB1194">
        <v>0</v>
      </c>
      <c r="BC1194" t="s">
        <v>67</v>
      </c>
      <c r="BD1194">
        <v>0</v>
      </c>
      <c r="BE1194" t="s">
        <v>68</v>
      </c>
      <c r="BF1194" t="s">
        <v>69</v>
      </c>
      <c r="BG1194">
        <v>1.1399999999999999</v>
      </c>
      <c r="BH1194">
        <v>0</v>
      </c>
      <c r="BI1194" s="1">
        <v>45824.394918171296</v>
      </c>
      <c r="BJ1194">
        <v>3.7</v>
      </c>
      <c r="BK1194">
        <v>1.0690999999999999</v>
      </c>
      <c r="BL1194" s="36">
        <f>HLOOKUP($A1194,차량별코스!$E$1:$AZ$20,_xlfn.XLOOKUP(탕데이터!$I1194,차량별코스!$D$2:$D$20,차량별코스!$A$2:$A$20),0)</f>
        <v>6</v>
      </c>
      <c r="BM1194">
        <f t="shared" si="265"/>
        <v>4090.8779999999992</v>
      </c>
      <c r="BN1194">
        <f t="shared" si="266"/>
        <v>705.64300000000014</v>
      </c>
      <c r="BO1194">
        <f>IF(COUNTIFS($BL$2:$BL1194,$BL1194,$O$2:$O1194,$O1194,$G$2:$G1194,$G1194)=1,_xlfn.MAXIFS($BO$2:$BO1193,$O$2:$O1193,$O1194,$G$2:$G1193,$G1194)+1,_xlfn.MAXIFS($BO$2:$BO1193,$O$2:$O1193,$O1194,$G$2:$G1193,$G1194))</f>
        <v>6</v>
      </c>
      <c r="BP1194">
        <f t="shared" si="267"/>
        <v>1489.048</v>
      </c>
      <c r="BQ1194">
        <f t="shared" si="268"/>
        <v>13.488</v>
      </c>
      <c r="BR1194">
        <f t="shared" si="269"/>
        <v>16.86</v>
      </c>
      <c r="BS1194">
        <f t="shared" si="270"/>
        <v>23.603999999999999</v>
      </c>
      <c r="BT1194">
        <f t="shared" si="271"/>
        <v>1.6859999999999999</v>
      </c>
      <c r="BU1194">
        <f t="shared" si="272"/>
        <v>0</v>
      </c>
      <c r="BV1194">
        <f t="shared" si="273"/>
        <v>0</v>
      </c>
      <c r="BW1194">
        <f t="shared" si="274"/>
        <v>1544.6859999999999</v>
      </c>
      <c r="BX1194">
        <f t="shared" si="275"/>
        <v>6694</v>
      </c>
      <c r="BY1194" t="str">
        <f t="shared" si="276"/>
        <v>직행2</v>
      </c>
      <c r="BZ1194">
        <f t="shared" si="277"/>
        <v>6</v>
      </c>
    </row>
    <row r="1195" spans="1:78" x14ac:dyDescent="0.3">
      <c r="A1195" s="32">
        <f t="shared" si="278"/>
        <v>45820</v>
      </c>
      <c r="B1195" s="1">
        <v>45820.791585648149</v>
      </c>
      <c r="C1195" t="s">
        <v>60</v>
      </c>
      <c r="D1195" t="s">
        <v>60</v>
      </c>
      <c r="E1195" t="s">
        <v>60</v>
      </c>
      <c r="F1195" t="s">
        <v>61</v>
      </c>
      <c r="G1195" t="s">
        <v>84</v>
      </c>
      <c r="H1195" t="s">
        <v>85</v>
      </c>
      <c r="I1195" t="s">
        <v>89</v>
      </c>
      <c r="J1195" t="s">
        <v>65</v>
      </c>
      <c r="K1195" t="s">
        <v>66</v>
      </c>
      <c r="L1195">
        <v>14</v>
      </c>
      <c r="M1195">
        <v>12</v>
      </c>
      <c r="N1195">
        <v>168</v>
      </c>
      <c r="O1195">
        <v>6694</v>
      </c>
      <c r="P1195" t="s">
        <v>258</v>
      </c>
      <c r="Q1195" s="1">
        <v>45786.607561574077</v>
      </c>
      <c r="R1195">
        <v>40.479999999999997</v>
      </c>
      <c r="S1195">
        <v>11.454000000000001</v>
      </c>
      <c r="T1195">
        <v>3.5339999999999998</v>
      </c>
      <c r="U1195">
        <v>4153</v>
      </c>
      <c r="V1195">
        <v>9</v>
      </c>
      <c r="W1195">
        <v>637</v>
      </c>
      <c r="X1195">
        <v>792</v>
      </c>
      <c r="Y1195">
        <v>0</v>
      </c>
      <c r="Z1195">
        <v>2</v>
      </c>
      <c r="AA1195">
        <v>0</v>
      </c>
      <c r="AB1195">
        <v>0</v>
      </c>
      <c r="AC1195">
        <v>87</v>
      </c>
      <c r="AD1195">
        <v>35.090000000000003</v>
      </c>
      <c r="AE1195">
        <v>41.553449999999998</v>
      </c>
      <c r="AF1195">
        <v>87.7</v>
      </c>
      <c r="AG1195">
        <v>4</v>
      </c>
      <c r="AH1195">
        <v>5.0999999999999996</v>
      </c>
      <c r="AI1195">
        <v>2.8</v>
      </c>
      <c r="AJ1195">
        <v>0.4</v>
      </c>
      <c r="AK1195">
        <v>0</v>
      </c>
      <c r="AL1195">
        <v>0</v>
      </c>
      <c r="AM1195">
        <v>3.1</v>
      </c>
      <c r="AN1195">
        <v>33.262999999999998</v>
      </c>
      <c r="AO1195">
        <v>0.217</v>
      </c>
      <c r="AP1195">
        <v>15.337999999999999</v>
      </c>
      <c r="AQ1195">
        <v>0.17299999999999999</v>
      </c>
      <c r="AR1195">
        <v>0</v>
      </c>
      <c r="AS1195">
        <v>4.9409999999999998</v>
      </c>
      <c r="AT1195">
        <v>59.927999999999997</v>
      </c>
      <c r="AU1195">
        <v>2.7330000000000001</v>
      </c>
      <c r="AV1195">
        <v>3.4849999999999999</v>
      </c>
      <c r="AW1195">
        <v>1.913</v>
      </c>
      <c r="AX1195">
        <v>0.27300000000000002</v>
      </c>
      <c r="AY1195">
        <v>0</v>
      </c>
      <c r="AZ1195">
        <v>0</v>
      </c>
      <c r="BA1195">
        <v>381</v>
      </c>
      <c r="BB1195">
        <v>0</v>
      </c>
      <c r="BC1195" t="s">
        <v>67</v>
      </c>
      <c r="BD1195">
        <v>0</v>
      </c>
      <c r="BE1195" t="s">
        <v>68</v>
      </c>
      <c r="BF1195" t="s">
        <v>69</v>
      </c>
      <c r="BG1195">
        <v>1.1399999999999999</v>
      </c>
      <c r="BH1195">
        <v>0</v>
      </c>
      <c r="BI1195" s="1">
        <v>45824.394918171296</v>
      </c>
      <c r="BJ1195">
        <v>3.7</v>
      </c>
      <c r="BK1195">
        <v>0.95520000000000005</v>
      </c>
      <c r="BL1195" s="36">
        <f>HLOOKUP($A1195,차량별코스!$E$1:$AZ$20,_xlfn.XLOOKUP(탕데이터!$I1195,차량별코스!$D$2:$D$20,차량별코스!$A$2:$A$20),0)</f>
        <v>6</v>
      </c>
      <c r="BM1195">
        <f t="shared" si="265"/>
        <v>4090.8779999999992</v>
      </c>
      <c r="BN1195">
        <f t="shared" si="266"/>
        <v>705.64300000000014</v>
      </c>
      <c r="BO1195">
        <f>IF(COUNTIFS($BL$2:$BL1195,$BL1195,$O$2:$O1195,$O1195,$G$2:$G1195,$G1195)=1,_xlfn.MAXIFS($BO$2:$BO1194,$O$2:$O1194,$O1195,$G$2:$G1194,$G1195)+1,_xlfn.MAXIFS($BO$2:$BO1194,$O$2:$O1194,$O1195,$G$2:$G1194,$G1195))</f>
        <v>6</v>
      </c>
      <c r="BP1195">
        <f t="shared" si="267"/>
        <v>2996.181</v>
      </c>
      <c r="BQ1195">
        <f t="shared" si="268"/>
        <v>166.12</v>
      </c>
      <c r="BR1195">
        <f t="shared" si="269"/>
        <v>211.803</v>
      </c>
      <c r="BS1195">
        <f t="shared" si="270"/>
        <v>116.28399999999999</v>
      </c>
      <c r="BT1195">
        <f t="shared" si="271"/>
        <v>16.612000000000002</v>
      </c>
      <c r="BU1195">
        <f t="shared" si="272"/>
        <v>0</v>
      </c>
      <c r="BV1195">
        <f t="shared" si="273"/>
        <v>0</v>
      </c>
      <c r="BW1195">
        <f t="shared" si="274"/>
        <v>3507</v>
      </c>
      <c r="BX1195">
        <f t="shared" si="275"/>
        <v>6694</v>
      </c>
      <c r="BY1195" t="str">
        <f t="shared" si="276"/>
        <v>직행2</v>
      </c>
      <c r="BZ1195">
        <f t="shared" si="277"/>
        <v>6</v>
      </c>
    </row>
    <row r="1196" spans="1:78" x14ac:dyDescent="0.3">
      <c r="A1196" s="32">
        <f t="shared" si="278"/>
        <v>45820</v>
      </c>
      <c r="B1196" s="1">
        <v>45820.878935185188</v>
      </c>
      <c r="C1196" t="s">
        <v>60</v>
      </c>
      <c r="D1196" t="s">
        <v>60</v>
      </c>
      <c r="E1196" t="s">
        <v>60</v>
      </c>
      <c r="F1196" t="s">
        <v>61</v>
      </c>
      <c r="G1196" t="s">
        <v>84</v>
      </c>
      <c r="H1196" t="s">
        <v>85</v>
      </c>
      <c r="I1196" t="s">
        <v>89</v>
      </c>
      <c r="J1196" t="s">
        <v>65</v>
      </c>
      <c r="K1196" t="s">
        <v>66</v>
      </c>
      <c r="L1196">
        <v>14</v>
      </c>
      <c r="M1196">
        <v>12</v>
      </c>
      <c r="N1196">
        <v>168</v>
      </c>
      <c r="O1196">
        <v>6694</v>
      </c>
      <c r="P1196" t="s">
        <v>258</v>
      </c>
      <c r="Q1196" s="1">
        <v>45786.607561574077</v>
      </c>
      <c r="R1196">
        <v>66.88</v>
      </c>
      <c r="S1196">
        <v>19.234999999999999</v>
      </c>
      <c r="T1196">
        <v>3.4769999999999999</v>
      </c>
      <c r="U1196">
        <v>7390</v>
      </c>
      <c r="V1196">
        <v>255</v>
      </c>
      <c r="W1196">
        <v>1536</v>
      </c>
      <c r="X1196">
        <v>1287</v>
      </c>
      <c r="Y1196">
        <v>0</v>
      </c>
      <c r="Z1196">
        <v>9</v>
      </c>
      <c r="AA1196">
        <v>0</v>
      </c>
      <c r="AB1196">
        <v>0</v>
      </c>
      <c r="AC1196">
        <v>86</v>
      </c>
      <c r="AD1196">
        <v>32.58</v>
      </c>
      <c r="AE1196">
        <v>43.001958000000002</v>
      </c>
      <c r="AF1196">
        <v>89.9</v>
      </c>
      <c r="AG1196">
        <v>3.3</v>
      </c>
      <c r="AH1196">
        <v>4</v>
      </c>
      <c r="AI1196">
        <v>2.5</v>
      </c>
      <c r="AJ1196">
        <v>0.2</v>
      </c>
      <c r="AK1196">
        <v>0</v>
      </c>
      <c r="AL1196">
        <v>0</v>
      </c>
      <c r="AM1196">
        <v>3.05</v>
      </c>
      <c r="AN1196">
        <v>35.235999999999997</v>
      </c>
      <c r="AO1196">
        <v>3.4510000000000001</v>
      </c>
      <c r="AP1196">
        <v>20.785</v>
      </c>
      <c r="AQ1196">
        <v>0.17899999999999999</v>
      </c>
      <c r="AR1196">
        <v>0</v>
      </c>
      <c r="AS1196">
        <v>13.457000000000001</v>
      </c>
      <c r="AT1196">
        <v>109.378</v>
      </c>
      <c r="AU1196">
        <v>4.0149999999999997</v>
      </c>
      <c r="AV1196">
        <v>4.867</v>
      </c>
      <c r="AW1196">
        <v>3.0419999999999998</v>
      </c>
      <c r="AX1196">
        <v>0.24299999999999999</v>
      </c>
      <c r="AY1196">
        <v>0</v>
      </c>
      <c r="AZ1196">
        <v>0</v>
      </c>
      <c r="BA1196">
        <v>650</v>
      </c>
      <c r="BB1196">
        <v>0</v>
      </c>
      <c r="BC1196" t="s">
        <v>67</v>
      </c>
      <c r="BD1196">
        <v>0</v>
      </c>
      <c r="BE1196" t="s">
        <v>68</v>
      </c>
      <c r="BF1196" t="s">
        <v>69</v>
      </c>
      <c r="BG1196">
        <v>1.1399999999999999</v>
      </c>
      <c r="BH1196">
        <v>0</v>
      </c>
      <c r="BI1196" s="1">
        <v>45824.394918171296</v>
      </c>
      <c r="BJ1196">
        <v>3.7</v>
      </c>
      <c r="BK1196">
        <v>0.93969999999999998</v>
      </c>
      <c r="BL1196" s="36">
        <f>HLOOKUP($A1196,차량별코스!$E$1:$AZ$20,_xlfn.XLOOKUP(탕데이터!$I1196,차량별코스!$D$2:$D$20,차량별코스!$A$2:$A$20),0)</f>
        <v>6</v>
      </c>
      <c r="BM1196">
        <f t="shared" si="265"/>
        <v>4090.8779999999992</v>
      </c>
      <c r="BN1196">
        <f t="shared" si="266"/>
        <v>705.64300000000014</v>
      </c>
      <c r="BO1196">
        <f>IF(COUNTIFS($BL$2:$BL1196,$BL1196,$O$2:$O1196,$O1196,$G$2:$G1196,$G1196)=1,_xlfn.MAXIFS($BO$2:$BO1195,$O$2:$O1195,$O1196,$G$2:$G1195,$G1196)+1,_xlfn.MAXIFS($BO$2:$BO1195,$O$2:$O1195,$O1196,$G$2:$G1195,$G1196))</f>
        <v>6</v>
      </c>
      <c r="BP1196">
        <f t="shared" si="267"/>
        <v>4852.6100000000006</v>
      </c>
      <c r="BQ1196">
        <f t="shared" si="268"/>
        <v>243.87</v>
      </c>
      <c r="BR1196">
        <f t="shared" si="269"/>
        <v>295.60000000000002</v>
      </c>
      <c r="BS1196">
        <f t="shared" si="270"/>
        <v>184.75</v>
      </c>
      <c r="BT1196">
        <f t="shared" si="271"/>
        <v>14.780000000000001</v>
      </c>
      <c r="BU1196">
        <f t="shared" si="272"/>
        <v>0</v>
      </c>
      <c r="BV1196">
        <f t="shared" si="273"/>
        <v>0</v>
      </c>
      <c r="BW1196">
        <f t="shared" si="274"/>
        <v>5591.6100000000006</v>
      </c>
      <c r="BX1196">
        <f t="shared" si="275"/>
        <v>6694</v>
      </c>
      <c r="BY1196" t="str">
        <f t="shared" si="276"/>
        <v>직행2</v>
      </c>
      <c r="BZ1196">
        <f t="shared" si="277"/>
        <v>6</v>
      </c>
    </row>
    <row r="1197" spans="1:78" x14ac:dyDescent="0.3">
      <c r="A1197" s="32">
        <f t="shared" si="278"/>
        <v>45821</v>
      </c>
      <c r="B1197" s="1">
        <v>45821.317916666667</v>
      </c>
      <c r="C1197" t="s">
        <v>60</v>
      </c>
      <c r="D1197" t="s">
        <v>60</v>
      </c>
      <c r="E1197" t="s">
        <v>60</v>
      </c>
      <c r="F1197" t="s">
        <v>61</v>
      </c>
      <c r="G1197" t="s">
        <v>84</v>
      </c>
      <c r="H1197" t="s">
        <v>85</v>
      </c>
      <c r="I1197" t="s">
        <v>89</v>
      </c>
      <c r="J1197" t="s">
        <v>65</v>
      </c>
      <c r="K1197" t="s">
        <v>66</v>
      </c>
      <c r="L1197">
        <v>14</v>
      </c>
      <c r="M1197">
        <v>12</v>
      </c>
      <c r="N1197">
        <v>168</v>
      </c>
      <c r="O1197">
        <v>6694</v>
      </c>
      <c r="P1197" t="s">
        <v>258</v>
      </c>
      <c r="Q1197" s="1">
        <v>45786.607561574077</v>
      </c>
      <c r="R1197">
        <v>60.716999999999999</v>
      </c>
      <c r="S1197">
        <v>18.821000000000002</v>
      </c>
      <c r="T1197">
        <v>3.226</v>
      </c>
      <c r="U1197">
        <v>6095</v>
      </c>
      <c r="V1197">
        <v>188</v>
      </c>
      <c r="W1197">
        <v>1324</v>
      </c>
      <c r="X1197">
        <v>1155</v>
      </c>
      <c r="Y1197">
        <v>0</v>
      </c>
      <c r="Z1197">
        <v>11</v>
      </c>
      <c r="AA1197">
        <v>0</v>
      </c>
      <c r="AB1197">
        <v>0</v>
      </c>
      <c r="AC1197">
        <v>96</v>
      </c>
      <c r="AD1197">
        <v>35.86</v>
      </c>
      <c r="AE1197">
        <v>47.693894999999998</v>
      </c>
      <c r="AF1197">
        <v>81.5</v>
      </c>
      <c r="AG1197">
        <v>5.0999999999999996</v>
      </c>
      <c r="AH1197">
        <v>5.8</v>
      </c>
      <c r="AI1197">
        <v>4.5999999999999996</v>
      </c>
      <c r="AJ1197">
        <v>3.1</v>
      </c>
      <c r="AK1197">
        <v>0</v>
      </c>
      <c r="AL1197">
        <v>0</v>
      </c>
      <c r="AM1197">
        <v>2.83</v>
      </c>
      <c r="AN1197">
        <v>43.536999999999999</v>
      </c>
      <c r="AO1197">
        <v>3.0840000000000001</v>
      </c>
      <c r="AP1197">
        <v>21.722999999999999</v>
      </c>
      <c r="AQ1197">
        <v>0.18099999999999999</v>
      </c>
      <c r="AR1197">
        <v>0</v>
      </c>
      <c r="AS1197">
        <v>18.117000000000001</v>
      </c>
      <c r="AT1197">
        <v>81.5</v>
      </c>
      <c r="AU1197">
        <v>5.0999999999999996</v>
      </c>
      <c r="AV1197">
        <v>5.8</v>
      </c>
      <c r="AW1197">
        <v>4.5999999999999996</v>
      </c>
      <c r="AX1197">
        <v>3.1</v>
      </c>
      <c r="AY1197">
        <v>0</v>
      </c>
      <c r="AZ1197">
        <v>0</v>
      </c>
      <c r="BA1197">
        <v>592</v>
      </c>
      <c r="BB1197">
        <v>0</v>
      </c>
      <c r="BC1197" t="s">
        <v>67</v>
      </c>
      <c r="BD1197">
        <v>0</v>
      </c>
      <c r="BE1197" t="s">
        <v>68</v>
      </c>
      <c r="BF1197" t="s">
        <v>69</v>
      </c>
      <c r="BG1197">
        <v>1.1399999999999999</v>
      </c>
      <c r="BH1197">
        <v>0</v>
      </c>
      <c r="BI1197" s="1">
        <v>45824.394918171296</v>
      </c>
      <c r="BJ1197">
        <v>3.7</v>
      </c>
      <c r="BK1197">
        <v>0.87190000000000001</v>
      </c>
      <c r="BL1197" s="36">
        <f>HLOOKUP($A1197,차량별코스!$E$1:$AZ$20,_xlfn.XLOOKUP(탕데이터!$I1197,차량별코스!$D$2:$D$20,차량별코스!$A$2:$A$20),0)</f>
        <v>7</v>
      </c>
      <c r="BM1197">
        <f t="shared" si="265"/>
        <v>4090.8779999999992</v>
      </c>
      <c r="BN1197">
        <f t="shared" si="266"/>
        <v>681.56799999999998</v>
      </c>
      <c r="BO1197">
        <f>IF(COUNTIFS($BL$2:$BL1197,$BL1197,$O$2:$O1197,$O1197,$G$2:$G1197,$G1197)=1,_xlfn.MAXIFS($BO$2:$BO1196,$O$2:$O1196,$O1197,$G$2:$G1196,$G1197)+1,_xlfn.MAXIFS($BO$2:$BO1196,$O$2:$O1196,$O1197,$G$2:$G1196,$G1197))</f>
        <v>6</v>
      </c>
      <c r="BP1197">
        <f t="shared" si="267"/>
        <v>3455.4249999999993</v>
      </c>
      <c r="BQ1197">
        <f t="shared" si="268"/>
        <v>310.84499999999997</v>
      </c>
      <c r="BR1197">
        <f t="shared" si="269"/>
        <v>353.51</v>
      </c>
      <c r="BS1197">
        <f t="shared" si="270"/>
        <v>280.37</v>
      </c>
      <c r="BT1197">
        <f t="shared" si="271"/>
        <v>188.94499999999999</v>
      </c>
      <c r="BU1197">
        <f t="shared" si="272"/>
        <v>0</v>
      </c>
      <c r="BV1197">
        <f t="shared" si="273"/>
        <v>0</v>
      </c>
      <c r="BW1197">
        <f t="shared" si="274"/>
        <v>4589.0949999999984</v>
      </c>
      <c r="BX1197">
        <f t="shared" si="275"/>
        <v>6694</v>
      </c>
      <c r="BY1197" t="str">
        <f t="shared" si="276"/>
        <v>직행2</v>
      </c>
      <c r="BZ1197">
        <f t="shared" si="277"/>
        <v>7</v>
      </c>
    </row>
    <row r="1198" spans="1:78" x14ac:dyDescent="0.3">
      <c r="A1198" s="32">
        <f t="shared" si="278"/>
        <v>45821</v>
      </c>
      <c r="B1198" s="1">
        <v>45821.431875000002</v>
      </c>
      <c r="C1198" t="s">
        <v>60</v>
      </c>
      <c r="D1198" t="s">
        <v>60</v>
      </c>
      <c r="E1198" t="s">
        <v>60</v>
      </c>
      <c r="F1198" t="s">
        <v>61</v>
      </c>
      <c r="G1198" t="s">
        <v>84</v>
      </c>
      <c r="H1198" t="s">
        <v>85</v>
      </c>
      <c r="I1198" t="s">
        <v>89</v>
      </c>
      <c r="J1198" t="s">
        <v>65</v>
      </c>
      <c r="K1198" t="s">
        <v>66</v>
      </c>
      <c r="L1198">
        <v>14</v>
      </c>
      <c r="M1198">
        <v>12</v>
      </c>
      <c r="N1198">
        <v>168</v>
      </c>
      <c r="O1198">
        <v>6694</v>
      </c>
      <c r="P1198" t="s">
        <v>258</v>
      </c>
      <c r="Q1198" s="1">
        <v>45786.607561574077</v>
      </c>
      <c r="R1198">
        <v>85.366</v>
      </c>
      <c r="S1198">
        <v>24.314</v>
      </c>
      <c r="T1198">
        <v>3.5110000000000001</v>
      </c>
      <c r="U1198">
        <v>8092</v>
      </c>
      <c r="V1198">
        <v>1</v>
      </c>
      <c r="W1198">
        <v>1827</v>
      </c>
      <c r="X1198">
        <v>1807</v>
      </c>
      <c r="Y1198">
        <v>0</v>
      </c>
      <c r="Z1198">
        <v>8</v>
      </c>
      <c r="AA1198">
        <v>1</v>
      </c>
      <c r="AB1198">
        <v>168</v>
      </c>
      <c r="AC1198">
        <v>102</v>
      </c>
      <c r="AD1198">
        <v>37.979999999999997</v>
      </c>
      <c r="AE1198">
        <v>49.060918999999998</v>
      </c>
      <c r="AF1198">
        <v>86.8</v>
      </c>
      <c r="AG1198">
        <v>3.5</v>
      </c>
      <c r="AH1198">
        <v>3.3</v>
      </c>
      <c r="AI1198">
        <v>4.3</v>
      </c>
      <c r="AJ1198">
        <v>2</v>
      </c>
      <c r="AK1198">
        <v>0</v>
      </c>
      <c r="AL1198">
        <v>0</v>
      </c>
      <c r="AM1198">
        <v>3.08</v>
      </c>
      <c r="AN1198">
        <v>40.798000000000002</v>
      </c>
      <c r="AO1198">
        <v>1.2E-2</v>
      </c>
      <c r="AP1198">
        <v>22.577999999999999</v>
      </c>
      <c r="AQ1198">
        <v>0.21099999999999999</v>
      </c>
      <c r="AR1198">
        <v>0</v>
      </c>
      <c r="AS1198">
        <v>9.3710000000000004</v>
      </c>
      <c r="AT1198">
        <v>115.733</v>
      </c>
      <c r="AU1198">
        <v>4.6669999999999998</v>
      </c>
      <c r="AV1198">
        <v>4.4000000000000004</v>
      </c>
      <c r="AW1198">
        <v>5.7329999999999997</v>
      </c>
      <c r="AX1198">
        <v>2.6669999999999998</v>
      </c>
      <c r="AY1198">
        <v>0</v>
      </c>
      <c r="AZ1198">
        <v>0</v>
      </c>
      <c r="BA1198">
        <v>831</v>
      </c>
      <c r="BB1198">
        <v>0</v>
      </c>
      <c r="BC1198" t="s">
        <v>67</v>
      </c>
      <c r="BD1198">
        <v>0</v>
      </c>
      <c r="BE1198" t="s">
        <v>68</v>
      </c>
      <c r="BF1198" t="s">
        <v>69</v>
      </c>
      <c r="BG1198">
        <v>1.1399999999999999</v>
      </c>
      <c r="BH1198">
        <v>0</v>
      </c>
      <c r="BI1198" s="1">
        <v>45824.394918171296</v>
      </c>
      <c r="BJ1198">
        <v>3.7</v>
      </c>
      <c r="BK1198">
        <v>0.94889999999999997</v>
      </c>
      <c r="BL1198" s="36">
        <f>HLOOKUP($A1198,차량별코스!$E$1:$AZ$20,_xlfn.XLOOKUP(탕데이터!$I1198,차량별코스!$D$2:$D$20,차량별코스!$A$2:$A$20),0)</f>
        <v>7</v>
      </c>
      <c r="BM1198">
        <f t="shared" si="265"/>
        <v>4090.8779999999992</v>
      </c>
      <c r="BN1198">
        <f t="shared" si="266"/>
        <v>681.56799999999998</v>
      </c>
      <c r="BO1198">
        <f>IF(COUNTIFS($BL$2:$BL1198,$BL1198,$O$2:$O1198,$O1198,$G$2:$G1198,$G1198)=1,_xlfn.MAXIFS($BO$2:$BO1197,$O$2:$O1197,$O1198,$G$2:$G1197,$G1198)+1,_xlfn.MAXIFS($BO$2:$BO1197,$O$2:$O1197,$O1198,$G$2:$G1197,$G1198))</f>
        <v>6</v>
      </c>
      <c r="BP1198">
        <f t="shared" si="267"/>
        <v>5195.8559999999998</v>
      </c>
      <c r="BQ1198">
        <f t="shared" si="268"/>
        <v>283.22000000000003</v>
      </c>
      <c r="BR1198">
        <f t="shared" si="269"/>
        <v>267.036</v>
      </c>
      <c r="BS1198">
        <f t="shared" si="270"/>
        <v>347.95599999999996</v>
      </c>
      <c r="BT1198">
        <f t="shared" si="271"/>
        <v>161.84</v>
      </c>
      <c r="BU1198">
        <f t="shared" si="272"/>
        <v>0</v>
      </c>
      <c r="BV1198">
        <f t="shared" si="273"/>
        <v>0</v>
      </c>
      <c r="BW1198">
        <f t="shared" si="274"/>
        <v>6255.9080000000004</v>
      </c>
      <c r="BX1198">
        <f t="shared" si="275"/>
        <v>6694</v>
      </c>
      <c r="BY1198" t="str">
        <f t="shared" si="276"/>
        <v>직행2</v>
      </c>
      <c r="BZ1198">
        <f t="shared" si="277"/>
        <v>7</v>
      </c>
    </row>
    <row r="1199" spans="1:78" x14ac:dyDescent="0.3">
      <c r="A1199" s="32">
        <f t="shared" si="278"/>
        <v>45821</v>
      </c>
      <c r="B1199" s="1">
        <v>45821.531666666669</v>
      </c>
      <c r="C1199" t="s">
        <v>60</v>
      </c>
      <c r="D1199" t="s">
        <v>60</v>
      </c>
      <c r="E1199" t="s">
        <v>60</v>
      </c>
      <c r="F1199" t="s">
        <v>61</v>
      </c>
      <c r="G1199" t="s">
        <v>84</v>
      </c>
      <c r="H1199" t="s">
        <v>85</v>
      </c>
      <c r="I1199" t="s">
        <v>89</v>
      </c>
      <c r="J1199" t="s">
        <v>65</v>
      </c>
      <c r="K1199" t="s">
        <v>66</v>
      </c>
      <c r="L1199">
        <v>14</v>
      </c>
      <c r="M1199">
        <v>12</v>
      </c>
      <c r="N1199">
        <v>168</v>
      </c>
      <c r="O1199">
        <v>6694</v>
      </c>
      <c r="P1199" t="s">
        <v>258</v>
      </c>
      <c r="Q1199" s="1">
        <v>45786.607561574077</v>
      </c>
      <c r="R1199">
        <v>17.312000000000001</v>
      </c>
      <c r="S1199">
        <v>4.1719999999999997</v>
      </c>
      <c r="T1199">
        <v>4.1500000000000004</v>
      </c>
      <c r="U1199">
        <v>1606</v>
      </c>
      <c r="V1199">
        <v>27</v>
      </c>
      <c r="W1199">
        <v>302</v>
      </c>
      <c r="X1199">
        <v>369</v>
      </c>
      <c r="Y1199">
        <v>0</v>
      </c>
      <c r="Z1199">
        <v>0</v>
      </c>
      <c r="AA1199">
        <v>0</v>
      </c>
      <c r="AB1199">
        <v>0</v>
      </c>
      <c r="AC1199">
        <v>91</v>
      </c>
      <c r="AD1199">
        <v>38.81</v>
      </c>
      <c r="AE1199">
        <v>48.804277999999996</v>
      </c>
      <c r="AF1199">
        <v>94.8</v>
      </c>
      <c r="AG1199">
        <v>1.3</v>
      </c>
      <c r="AH1199">
        <v>0.7</v>
      </c>
      <c r="AI1199">
        <v>2.9</v>
      </c>
      <c r="AJ1199">
        <v>0.3</v>
      </c>
      <c r="AK1199">
        <v>0</v>
      </c>
      <c r="AL1199">
        <v>0</v>
      </c>
      <c r="AM1199">
        <v>3.64</v>
      </c>
      <c r="AN1199">
        <v>33.244</v>
      </c>
      <c r="AO1199">
        <v>1.681</v>
      </c>
      <c r="AP1199">
        <v>18.803999999999998</v>
      </c>
      <c r="AQ1199">
        <v>0.17299999999999999</v>
      </c>
      <c r="AR1199">
        <v>0</v>
      </c>
      <c r="AS1199">
        <v>0</v>
      </c>
      <c r="AT1199">
        <v>25.28</v>
      </c>
      <c r="AU1199">
        <v>0.34699999999999998</v>
      </c>
      <c r="AV1199">
        <v>0.187</v>
      </c>
      <c r="AW1199">
        <v>0.77300000000000002</v>
      </c>
      <c r="AX1199">
        <v>0.08</v>
      </c>
      <c r="AY1199">
        <v>0</v>
      </c>
      <c r="AZ1199">
        <v>0</v>
      </c>
      <c r="BA1199">
        <v>170</v>
      </c>
      <c r="BB1199">
        <v>0</v>
      </c>
      <c r="BC1199" t="s">
        <v>67</v>
      </c>
      <c r="BD1199">
        <v>0</v>
      </c>
      <c r="BE1199" t="s">
        <v>68</v>
      </c>
      <c r="BF1199" t="s">
        <v>69</v>
      </c>
      <c r="BG1199">
        <v>1.1399999999999999</v>
      </c>
      <c r="BH1199">
        <v>0</v>
      </c>
      <c r="BI1199" s="1">
        <v>45824.394918171296</v>
      </c>
      <c r="BJ1199">
        <v>3.7</v>
      </c>
      <c r="BK1199">
        <v>1.1214999999999999</v>
      </c>
      <c r="BL1199" s="36">
        <f>HLOOKUP($A1199,차량별코스!$E$1:$AZ$20,_xlfn.XLOOKUP(탕데이터!$I1199,차량별코스!$D$2:$D$20,차량별코스!$A$2:$A$20),0)</f>
        <v>7</v>
      </c>
      <c r="BM1199">
        <f t="shared" si="265"/>
        <v>4090.8779999999992</v>
      </c>
      <c r="BN1199">
        <f t="shared" si="266"/>
        <v>681.56799999999998</v>
      </c>
      <c r="BO1199">
        <f>IF(COUNTIFS($BL$2:$BL1199,$BL1199,$O$2:$O1199,$O1199,$G$2:$G1199,$G1199)=1,_xlfn.MAXIFS($BO$2:$BO1198,$O$2:$O1198,$O1199,$G$2:$G1198,$G1199)+1,_xlfn.MAXIFS($BO$2:$BO1198,$O$2:$O1198,$O1199,$G$2:$G1198,$G1199))</f>
        <v>6</v>
      </c>
      <c r="BP1199">
        <f t="shared" si="267"/>
        <v>1193.4879999999998</v>
      </c>
      <c r="BQ1199">
        <f t="shared" si="268"/>
        <v>20.878</v>
      </c>
      <c r="BR1199">
        <f t="shared" si="269"/>
        <v>11.241999999999999</v>
      </c>
      <c r="BS1199">
        <f t="shared" si="270"/>
        <v>46.573999999999998</v>
      </c>
      <c r="BT1199">
        <f t="shared" si="271"/>
        <v>4.8180000000000005</v>
      </c>
      <c r="BU1199">
        <f t="shared" si="272"/>
        <v>0</v>
      </c>
      <c r="BV1199">
        <f t="shared" si="273"/>
        <v>0</v>
      </c>
      <c r="BW1199">
        <f t="shared" si="274"/>
        <v>1276.9999999999998</v>
      </c>
      <c r="BX1199">
        <f t="shared" si="275"/>
        <v>6694</v>
      </c>
      <c r="BY1199" t="str">
        <f t="shared" si="276"/>
        <v>직행2</v>
      </c>
      <c r="BZ1199">
        <f t="shared" si="277"/>
        <v>7</v>
      </c>
    </row>
    <row r="1200" spans="1:78" x14ac:dyDescent="0.3">
      <c r="A1200" s="32">
        <f t="shared" si="278"/>
        <v>45821</v>
      </c>
      <c r="B1200" s="1">
        <v>45821.61546296296</v>
      </c>
      <c r="C1200" t="s">
        <v>60</v>
      </c>
      <c r="D1200" t="s">
        <v>60</v>
      </c>
      <c r="E1200" t="s">
        <v>60</v>
      </c>
      <c r="F1200" t="s">
        <v>61</v>
      </c>
      <c r="G1200" t="s">
        <v>84</v>
      </c>
      <c r="H1200" t="s">
        <v>85</v>
      </c>
      <c r="I1200" t="s">
        <v>89</v>
      </c>
      <c r="J1200" t="s">
        <v>65</v>
      </c>
      <c r="K1200" t="s">
        <v>66</v>
      </c>
      <c r="L1200">
        <v>14</v>
      </c>
      <c r="M1200">
        <v>12</v>
      </c>
      <c r="N1200">
        <v>168</v>
      </c>
      <c r="O1200">
        <v>6694</v>
      </c>
      <c r="P1200" t="s">
        <v>258</v>
      </c>
      <c r="Q1200" s="1">
        <v>45786.607561574077</v>
      </c>
      <c r="R1200">
        <v>17.553000000000001</v>
      </c>
      <c r="S1200">
        <v>4.9029999999999996</v>
      </c>
      <c r="T1200">
        <v>3.58</v>
      </c>
      <c r="U1200">
        <v>2321</v>
      </c>
      <c r="V1200">
        <v>71</v>
      </c>
      <c r="W1200">
        <v>831</v>
      </c>
      <c r="X1200">
        <v>309</v>
      </c>
      <c r="Y1200">
        <v>0</v>
      </c>
      <c r="Z1200">
        <v>0</v>
      </c>
      <c r="AA1200">
        <v>1</v>
      </c>
      <c r="AB1200">
        <v>89</v>
      </c>
      <c r="AC1200">
        <v>85</v>
      </c>
      <c r="AD1200">
        <v>27.23</v>
      </c>
      <c r="AE1200">
        <v>44.531886</v>
      </c>
      <c r="AF1200">
        <v>82.7</v>
      </c>
      <c r="AG1200">
        <v>3.3</v>
      </c>
      <c r="AH1200">
        <v>5.4</v>
      </c>
      <c r="AI1200">
        <v>7.4</v>
      </c>
      <c r="AJ1200">
        <v>1.3</v>
      </c>
      <c r="AK1200">
        <v>0</v>
      </c>
      <c r="AL1200">
        <v>0</v>
      </c>
      <c r="AM1200">
        <v>3.14</v>
      </c>
      <c r="AN1200">
        <v>35.527000000000001</v>
      </c>
      <c r="AO1200">
        <v>3.0590000000000002</v>
      </c>
      <c r="AP1200">
        <v>35.802999999999997</v>
      </c>
      <c r="AQ1200">
        <v>0.17100000000000001</v>
      </c>
      <c r="AR1200">
        <v>0</v>
      </c>
      <c r="AS1200">
        <v>0</v>
      </c>
      <c r="AT1200">
        <v>31.702000000000002</v>
      </c>
      <c r="AU1200">
        <v>1.2649999999999999</v>
      </c>
      <c r="AV1200">
        <v>2.0699999999999998</v>
      </c>
      <c r="AW1200">
        <v>2.8370000000000002</v>
      </c>
      <c r="AX1200">
        <v>0.498</v>
      </c>
      <c r="AY1200">
        <v>0</v>
      </c>
      <c r="AZ1200">
        <v>0</v>
      </c>
      <c r="BA1200">
        <v>173</v>
      </c>
      <c r="BB1200">
        <v>0</v>
      </c>
      <c r="BC1200" t="s">
        <v>67</v>
      </c>
      <c r="BD1200">
        <v>0</v>
      </c>
      <c r="BE1200" t="s">
        <v>68</v>
      </c>
      <c r="BF1200" t="s">
        <v>69</v>
      </c>
      <c r="BG1200">
        <v>1.1399999999999999</v>
      </c>
      <c r="BH1200">
        <v>0</v>
      </c>
      <c r="BI1200" s="1">
        <v>45824.394918171296</v>
      </c>
      <c r="BJ1200">
        <v>3.7</v>
      </c>
      <c r="BK1200">
        <v>0.96760000000000002</v>
      </c>
      <c r="BL1200" s="36">
        <f>HLOOKUP($A1200,차량별코스!$E$1:$AZ$20,_xlfn.XLOOKUP(탕데이터!$I1200,차량별코스!$D$2:$D$20,차량별코스!$A$2:$A$20),0)</f>
        <v>7</v>
      </c>
      <c r="BM1200">
        <f t="shared" si="265"/>
        <v>4090.8779999999992</v>
      </c>
      <c r="BN1200">
        <f t="shared" si="266"/>
        <v>681.56799999999998</v>
      </c>
      <c r="BO1200">
        <f>IF(COUNTIFS($BL$2:$BL1200,$BL1200,$O$2:$O1200,$O1200,$G$2:$G1200,$G1200)=1,_xlfn.MAXIFS($BO$2:$BO1199,$O$2:$O1199,$O1200,$G$2:$G1199,$G1200)+1,_xlfn.MAXIFS($BO$2:$BO1199,$O$2:$O1199,$O1200,$G$2:$G1199,$G1200))</f>
        <v>6</v>
      </c>
      <c r="BP1200">
        <f t="shared" si="267"/>
        <v>1017.4670000000001</v>
      </c>
      <c r="BQ1200">
        <f t="shared" si="268"/>
        <v>76.593000000000004</v>
      </c>
      <c r="BR1200">
        <f t="shared" si="269"/>
        <v>125.33400000000002</v>
      </c>
      <c r="BS1200">
        <f t="shared" si="270"/>
        <v>171.75400000000002</v>
      </c>
      <c r="BT1200">
        <f t="shared" si="271"/>
        <v>30.173000000000002</v>
      </c>
      <c r="BU1200">
        <f t="shared" si="272"/>
        <v>0</v>
      </c>
      <c r="BV1200">
        <f t="shared" si="273"/>
        <v>0</v>
      </c>
      <c r="BW1200">
        <f t="shared" si="274"/>
        <v>1421.3210000000001</v>
      </c>
      <c r="BX1200">
        <f t="shared" si="275"/>
        <v>6694</v>
      </c>
      <c r="BY1200" t="str">
        <f t="shared" si="276"/>
        <v>직행2</v>
      </c>
      <c r="BZ1200">
        <f t="shared" si="277"/>
        <v>7</v>
      </c>
    </row>
    <row r="1201" spans="1:78" x14ac:dyDescent="0.3">
      <c r="A1201" s="32">
        <f t="shared" si="278"/>
        <v>45821</v>
      </c>
      <c r="B1201" s="1">
        <v>45821.645208333335</v>
      </c>
      <c r="C1201" t="s">
        <v>60</v>
      </c>
      <c r="D1201" t="s">
        <v>60</v>
      </c>
      <c r="E1201" t="s">
        <v>60</v>
      </c>
      <c r="F1201" t="s">
        <v>61</v>
      </c>
      <c r="G1201" t="s">
        <v>84</v>
      </c>
      <c r="H1201" t="s">
        <v>85</v>
      </c>
      <c r="I1201" t="s">
        <v>89</v>
      </c>
      <c r="J1201" t="s">
        <v>65</v>
      </c>
      <c r="K1201" t="s">
        <v>66</v>
      </c>
      <c r="L1201">
        <v>14</v>
      </c>
      <c r="M1201">
        <v>12</v>
      </c>
      <c r="N1201">
        <v>168</v>
      </c>
      <c r="O1201">
        <v>6694</v>
      </c>
      <c r="P1201" t="s">
        <v>258</v>
      </c>
      <c r="Q1201" s="1">
        <v>45786.607561574077</v>
      </c>
      <c r="R1201">
        <v>82.402000000000001</v>
      </c>
      <c r="S1201">
        <v>26.285</v>
      </c>
      <c r="T1201">
        <v>3.1349999999999998</v>
      </c>
      <c r="U1201">
        <v>8283</v>
      </c>
      <c r="V1201">
        <v>61</v>
      </c>
      <c r="W1201">
        <v>1877</v>
      </c>
      <c r="X1201">
        <v>1808</v>
      </c>
      <c r="Y1201">
        <v>0</v>
      </c>
      <c r="Z1201">
        <v>13</v>
      </c>
      <c r="AA1201">
        <v>0</v>
      </c>
      <c r="AB1201">
        <v>0</v>
      </c>
      <c r="AC1201">
        <v>100</v>
      </c>
      <c r="AD1201">
        <v>35.81</v>
      </c>
      <c r="AE1201">
        <v>46.752881000000002</v>
      </c>
      <c r="AF1201">
        <v>92.3</v>
      </c>
      <c r="AG1201">
        <v>1.9</v>
      </c>
      <c r="AH1201">
        <v>2.4</v>
      </c>
      <c r="AI1201">
        <v>2.2000000000000002</v>
      </c>
      <c r="AJ1201">
        <v>1.1000000000000001</v>
      </c>
      <c r="AK1201">
        <v>0</v>
      </c>
      <c r="AL1201">
        <v>0</v>
      </c>
      <c r="AM1201">
        <v>2.75</v>
      </c>
      <c r="AN1201">
        <v>43.911999999999999</v>
      </c>
      <c r="AO1201">
        <v>0.73599999999999999</v>
      </c>
      <c r="AP1201">
        <v>22.661000000000001</v>
      </c>
      <c r="AQ1201">
        <v>0.218</v>
      </c>
      <c r="AR1201">
        <v>0</v>
      </c>
      <c r="AS1201">
        <v>15.776</v>
      </c>
      <c r="AT1201">
        <v>126.143</v>
      </c>
      <c r="AU1201">
        <v>2.597</v>
      </c>
      <c r="AV1201">
        <v>3.28</v>
      </c>
      <c r="AW1201">
        <v>3.0070000000000001</v>
      </c>
      <c r="AX1201">
        <v>1.5029999999999999</v>
      </c>
      <c r="AY1201">
        <v>0</v>
      </c>
      <c r="AZ1201">
        <v>0</v>
      </c>
      <c r="BA1201">
        <v>799</v>
      </c>
      <c r="BB1201">
        <v>0</v>
      </c>
      <c r="BC1201" t="s">
        <v>67</v>
      </c>
      <c r="BD1201">
        <v>0</v>
      </c>
      <c r="BE1201" t="s">
        <v>68</v>
      </c>
      <c r="BF1201" t="s">
        <v>69</v>
      </c>
      <c r="BG1201">
        <v>1.1399999999999999</v>
      </c>
      <c r="BH1201">
        <v>0</v>
      </c>
      <c r="BI1201" s="1">
        <v>45824.394918171296</v>
      </c>
      <c r="BJ1201">
        <v>3.7</v>
      </c>
      <c r="BK1201">
        <v>0.84730000000000005</v>
      </c>
      <c r="BL1201" s="36">
        <f>HLOOKUP($A1201,차량별코스!$E$1:$AZ$20,_xlfn.XLOOKUP(탕데이터!$I1201,차량별코스!$D$2:$D$20,차량별코스!$A$2:$A$20),0)</f>
        <v>7</v>
      </c>
      <c r="BM1201">
        <f t="shared" si="265"/>
        <v>4090.8779999999992</v>
      </c>
      <c r="BN1201">
        <f t="shared" si="266"/>
        <v>681.56799999999998</v>
      </c>
      <c r="BO1201">
        <f>IF(COUNTIFS($BL$2:$BL1201,$BL1201,$O$2:$O1201,$O1201,$G$2:$G1201,$G1201)=1,_xlfn.MAXIFS($BO$2:$BO1200,$O$2:$O1200,$O1201,$G$2:$G1200,$G1201)+1,_xlfn.MAXIFS($BO$2:$BO1200,$O$2:$O1200,$O1201,$G$2:$G1200,$G1201))</f>
        <v>6</v>
      </c>
      <c r="BP1201">
        <f t="shared" si="267"/>
        <v>5707.2089999999998</v>
      </c>
      <c r="BQ1201">
        <f t="shared" si="268"/>
        <v>157.37700000000001</v>
      </c>
      <c r="BR1201">
        <f t="shared" si="269"/>
        <v>198.792</v>
      </c>
      <c r="BS1201">
        <f t="shared" si="270"/>
        <v>182.22600000000003</v>
      </c>
      <c r="BT1201">
        <f t="shared" si="271"/>
        <v>91.113000000000014</v>
      </c>
      <c r="BU1201">
        <f t="shared" si="272"/>
        <v>0</v>
      </c>
      <c r="BV1201">
        <f t="shared" si="273"/>
        <v>0</v>
      </c>
      <c r="BW1201">
        <f t="shared" si="274"/>
        <v>6336.7170000000006</v>
      </c>
      <c r="BX1201">
        <f t="shared" si="275"/>
        <v>6694</v>
      </c>
      <c r="BY1201" t="str">
        <f t="shared" si="276"/>
        <v>직행2</v>
      </c>
      <c r="BZ1201">
        <f t="shared" si="277"/>
        <v>7</v>
      </c>
    </row>
    <row r="1202" spans="1:78" x14ac:dyDescent="0.3">
      <c r="A1202" s="32">
        <f t="shared" si="278"/>
        <v>45821</v>
      </c>
      <c r="B1202" s="1">
        <v>45821.797627314816</v>
      </c>
      <c r="C1202" t="s">
        <v>60</v>
      </c>
      <c r="D1202" t="s">
        <v>60</v>
      </c>
      <c r="E1202" t="s">
        <v>60</v>
      </c>
      <c r="F1202" t="s">
        <v>61</v>
      </c>
      <c r="G1202" t="s">
        <v>84</v>
      </c>
      <c r="H1202" t="s">
        <v>85</v>
      </c>
      <c r="I1202" t="s">
        <v>89</v>
      </c>
      <c r="J1202" t="s">
        <v>65</v>
      </c>
      <c r="K1202" t="s">
        <v>66</v>
      </c>
      <c r="L1202">
        <v>14</v>
      </c>
      <c r="M1202">
        <v>12</v>
      </c>
      <c r="N1202">
        <v>168</v>
      </c>
      <c r="O1202">
        <v>6694</v>
      </c>
      <c r="P1202" t="s">
        <v>258</v>
      </c>
      <c r="Q1202" s="1">
        <v>45786.607561574077</v>
      </c>
      <c r="R1202">
        <v>75.424999999999997</v>
      </c>
      <c r="S1202">
        <v>23.137</v>
      </c>
      <c r="T1202">
        <v>3.26</v>
      </c>
      <c r="U1202">
        <v>8367</v>
      </c>
      <c r="V1202">
        <v>84</v>
      </c>
      <c r="W1202">
        <v>1774</v>
      </c>
      <c r="X1202">
        <v>1387</v>
      </c>
      <c r="Y1202">
        <v>1</v>
      </c>
      <c r="Z1202">
        <v>30</v>
      </c>
      <c r="AA1202">
        <v>0</v>
      </c>
      <c r="AB1202">
        <v>0</v>
      </c>
      <c r="AC1202">
        <v>88</v>
      </c>
      <c r="AD1202">
        <v>32.450000000000003</v>
      </c>
      <c r="AE1202">
        <v>41.716074999999996</v>
      </c>
      <c r="AF1202">
        <v>66.7</v>
      </c>
      <c r="AG1202">
        <v>11.7</v>
      </c>
      <c r="AH1202">
        <v>14.6</v>
      </c>
      <c r="AI1202">
        <v>6.5</v>
      </c>
      <c r="AJ1202">
        <v>0.5</v>
      </c>
      <c r="AK1202">
        <v>0</v>
      </c>
      <c r="AL1202">
        <v>0</v>
      </c>
      <c r="AM1202">
        <v>2.86</v>
      </c>
      <c r="AN1202">
        <v>36.704999999999998</v>
      </c>
      <c r="AO1202">
        <v>1.004</v>
      </c>
      <c r="AP1202">
        <v>21.202000000000002</v>
      </c>
      <c r="AQ1202">
        <v>0.17199999999999999</v>
      </c>
      <c r="AR1202">
        <v>1.3260000000000001</v>
      </c>
      <c r="AS1202">
        <v>39.774999999999999</v>
      </c>
      <c r="AT1202">
        <v>92.268000000000001</v>
      </c>
      <c r="AU1202">
        <v>16.184999999999999</v>
      </c>
      <c r="AV1202">
        <v>20.196999999999999</v>
      </c>
      <c r="AW1202">
        <v>8.9920000000000009</v>
      </c>
      <c r="AX1202">
        <v>0.69199999999999995</v>
      </c>
      <c r="AY1202">
        <v>0</v>
      </c>
      <c r="AZ1202">
        <v>0</v>
      </c>
      <c r="BA1202">
        <v>734</v>
      </c>
      <c r="BB1202">
        <v>0</v>
      </c>
      <c r="BC1202" t="s">
        <v>67</v>
      </c>
      <c r="BD1202">
        <v>0</v>
      </c>
      <c r="BE1202" t="s">
        <v>68</v>
      </c>
      <c r="BF1202" t="s">
        <v>69</v>
      </c>
      <c r="BG1202">
        <v>1.1399999999999999</v>
      </c>
      <c r="BH1202">
        <v>0</v>
      </c>
      <c r="BI1202" s="1">
        <v>45824.394918171296</v>
      </c>
      <c r="BJ1202">
        <v>3.7</v>
      </c>
      <c r="BK1202">
        <v>0.88109999999999999</v>
      </c>
      <c r="BL1202" s="36">
        <f>HLOOKUP($A1202,차량별코스!$E$1:$AZ$20,_xlfn.XLOOKUP(탕데이터!$I1202,차량별코스!$D$2:$D$20,차량별코스!$A$2:$A$20),0)</f>
        <v>7</v>
      </c>
      <c r="BM1202">
        <f t="shared" si="265"/>
        <v>4090.8779999999992</v>
      </c>
      <c r="BN1202">
        <f t="shared" si="266"/>
        <v>681.56799999999998</v>
      </c>
      <c r="BO1202">
        <f>IF(COUNTIFS($BL$2:$BL1202,$BL1202,$O$2:$O1202,$O1202,$G$2:$G1202,$G1202)=1,_xlfn.MAXIFS($BO$2:$BO1201,$O$2:$O1201,$O1202,$G$2:$G1201,$G1202)+1,_xlfn.MAXIFS($BO$2:$BO1201,$O$2:$O1201,$O1202,$G$2:$G1201,$G1202))</f>
        <v>6</v>
      </c>
      <c r="BP1202">
        <f t="shared" si="267"/>
        <v>3722.7890000000007</v>
      </c>
      <c r="BQ1202">
        <f t="shared" si="268"/>
        <v>978.93899999999996</v>
      </c>
      <c r="BR1202">
        <f t="shared" si="269"/>
        <v>1221.5819999999999</v>
      </c>
      <c r="BS1202">
        <f t="shared" si="270"/>
        <v>543.85500000000002</v>
      </c>
      <c r="BT1202">
        <f t="shared" si="271"/>
        <v>41.835000000000001</v>
      </c>
      <c r="BU1202">
        <f t="shared" si="272"/>
        <v>0</v>
      </c>
      <c r="BV1202">
        <f t="shared" si="273"/>
        <v>0</v>
      </c>
      <c r="BW1202">
        <f t="shared" si="274"/>
        <v>6509.0000000000009</v>
      </c>
      <c r="BX1202">
        <f t="shared" si="275"/>
        <v>6694</v>
      </c>
      <c r="BY1202" t="str">
        <f t="shared" si="276"/>
        <v>직행2</v>
      </c>
      <c r="BZ1202">
        <f t="shared" si="277"/>
        <v>7</v>
      </c>
    </row>
    <row r="1203" spans="1:78" x14ac:dyDescent="0.3">
      <c r="A1203" s="32">
        <f t="shared" si="278"/>
        <v>45822</v>
      </c>
      <c r="B1203" s="1">
        <v>45822.284930555557</v>
      </c>
      <c r="C1203" t="s">
        <v>60</v>
      </c>
      <c r="D1203" t="s">
        <v>60</v>
      </c>
      <c r="E1203" t="s">
        <v>60</v>
      </c>
      <c r="F1203" t="s">
        <v>61</v>
      </c>
      <c r="G1203" t="s">
        <v>84</v>
      </c>
      <c r="H1203" t="s">
        <v>85</v>
      </c>
      <c r="I1203" t="s">
        <v>89</v>
      </c>
      <c r="J1203" t="s">
        <v>65</v>
      </c>
      <c r="K1203" t="s">
        <v>66</v>
      </c>
      <c r="L1203">
        <v>14</v>
      </c>
      <c r="M1203">
        <v>12</v>
      </c>
      <c r="N1203">
        <v>168</v>
      </c>
      <c r="O1203">
        <v>6694</v>
      </c>
      <c r="P1203" t="s">
        <v>258</v>
      </c>
      <c r="Q1203" s="1">
        <v>45786.607561574077</v>
      </c>
      <c r="R1203">
        <v>25.687000000000001</v>
      </c>
      <c r="S1203">
        <v>6.3109999999999999</v>
      </c>
      <c r="T1203">
        <v>4.07</v>
      </c>
      <c r="U1203">
        <v>2987</v>
      </c>
      <c r="V1203">
        <v>600</v>
      </c>
      <c r="W1203">
        <v>385</v>
      </c>
      <c r="X1203">
        <v>651</v>
      </c>
      <c r="Y1203">
        <v>0</v>
      </c>
      <c r="Z1203">
        <v>7</v>
      </c>
      <c r="AA1203">
        <v>0</v>
      </c>
      <c r="AB1203">
        <v>0</v>
      </c>
      <c r="AC1203">
        <v>83</v>
      </c>
      <c r="AD1203">
        <v>30.96</v>
      </c>
      <c r="AE1203">
        <v>46.190334999999997</v>
      </c>
      <c r="AF1203">
        <v>96.5</v>
      </c>
      <c r="AG1203">
        <v>1.1000000000000001</v>
      </c>
      <c r="AH1203">
        <v>1.2</v>
      </c>
      <c r="AI1203">
        <v>1.1000000000000001</v>
      </c>
      <c r="AJ1203">
        <v>0.1</v>
      </c>
      <c r="AK1203">
        <v>0</v>
      </c>
      <c r="AL1203">
        <v>0</v>
      </c>
      <c r="AM1203">
        <v>3.57</v>
      </c>
      <c r="AN1203">
        <v>31.792000000000002</v>
      </c>
      <c r="AO1203">
        <v>20.087</v>
      </c>
      <c r="AP1203">
        <v>12.888999999999999</v>
      </c>
      <c r="AQ1203">
        <v>0.23400000000000001</v>
      </c>
      <c r="AR1203">
        <v>0</v>
      </c>
      <c r="AS1203">
        <v>27.251000000000001</v>
      </c>
      <c r="AT1203">
        <v>46.642000000000003</v>
      </c>
      <c r="AU1203">
        <v>0.53200000000000003</v>
      </c>
      <c r="AV1203">
        <v>0.57999999999999996</v>
      </c>
      <c r="AW1203">
        <v>0.53200000000000003</v>
      </c>
      <c r="AX1203">
        <v>4.8000000000000001E-2</v>
      </c>
      <c r="AY1203">
        <v>0</v>
      </c>
      <c r="AZ1203">
        <v>0</v>
      </c>
      <c r="BA1203">
        <v>233</v>
      </c>
      <c r="BB1203">
        <v>0</v>
      </c>
      <c r="BC1203" t="s">
        <v>67</v>
      </c>
      <c r="BD1203">
        <v>0</v>
      </c>
      <c r="BE1203" t="s">
        <v>68</v>
      </c>
      <c r="BF1203" t="s">
        <v>69</v>
      </c>
      <c r="BG1203">
        <v>1.1399999999999999</v>
      </c>
      <c r="BH1203">
        <v>0</v>
      </c>
      <c r="BI1203" s="1">
        <v>45824.394918171296</v>
      </c>
      <c r="BJ1203">
        <v>3.7</v>
      </c>
      <c r="BK1203">
        <v>1.1001000000000001</v>
      </c>
      <c r="BL1203" s="36">
        <f>HLOOKUP($A1203,차량별코스!$E$1:$AZ$20,_xlfn.XLOOKUP(탕데이터!$I1203,차량별코스!$D$2:$D$20,차량별코스!$A$2:$A$20),0)</f>
        <v>8</v>
      </c>
      <c r="BM1203">
        <f t="shared" si="265"/>
        <v>4090.8779999999992</v>
      </c>
      <c r="BN1203">
        <f t="shared" si="266"/>
        <v>660.67200000000003</v>
      </c>
      <c r="BO1203">
        <f>IF(COUNTIFS($BL$2:$BL1203,$BL1203,$O$2:$O1203,$O1203,$G$2:$G1203,$G1203)=1,_xlfn.MAXIFS($BO$2:$BO1202,$O$2:$O1202,$O1203,$G$2:$G1202,$G1203)+1,_xlfn.MAXIFS($BO$2:$BO1202,$O$2:$O1202,$O1203,$G$2:$G1202,$G1203))</f>
        <v>6</v>
      </c>
      <c r="BP1203">
        <f t="shared" si="267"/>
        <v>1897.4549999999999</v>
      </c>
      <c r="BQ1203">
        <f t="shared" si="268"/>
        <v>32.857000000000006</v>
      </c>
      <c r="BR1203">
        <f t="shared" si="269"/>
        <v>35.844000000000001</v>
      </c>
      <c r="BS1203">
        <f t="shared" si="270"/>
        <v>32.857000000000006</v>
      </c>
      <c r="BT1203">
        <f t="shared" si="271"/>
        <v>2.9870000000000001</v>
      </c>
      <c r="BU1203">
        <f t="shared" si="272"/>
        <v>0</v>
      </c>
      <c r="BV1203">
        <f t="shared" si="273"/>
        <v>0</v>
      </c>
      <c r="BW1203">
        <f t="shared" si="274"/>
        <v>2002</v>
      </c>
      <c r="BX1203">
        <f t="shared" si="275"/>
        <v>6694</v>
      </c>
      <c r="BY1203" t="str">
        <f t="shared" si="276"/>
        <v>직행2</v>
      </c>
      <c r="BZ1203">
        <f t="shared" si="277"/>
        <v>8</v>
      </c>
    </row>
    <row r="1204" spans="1:78" x14ac:dyDescent="0.3">
      <c r="A1204" s="32">
        <f t="shared" si="278"/>
        <v>45822</v>
      </c>
      <c r="B1204" s="1">
        <v>45822.332743055558</v>
      </c>
      <c r="C1204" t="s">
        <v>60</v>
      </c>
      <c r="D1204" t="s">
        <v>60</v>
      </c>
      <c r="E1204" t="s">
        <v>60</v>
      </c>
      <c r="F1204" t="s">
        <v>61</v>
      </c>
      <c r="G1204" t="s">
        <v>84</v>
      </c>
      <c r="H1204" t="s">
        <v>85</v>
      </c>
      <c r="I1204" t="s">
        <v>89</v>
      </c>
      <c r="J1204" t="s">
        <v>65</v>
      </c>
      <c r="K1204" t="s">
        <v>66</v>
      </c>
      <c r="L1204">
        <v>14</v>
      </c>
      <c r="M1204">
        <v>12</v>
      </c>
      <c r="N1204">
        <v>168</v>
      </c>
      <c r="O1204">
        <v>6694</v>
      </c>
      <c r="P1204" t="s">
        <v>258</v>
      </c>
      <c r="Q1204" s="1">
        <v>45786.607561574077</v>
      </c>
      <c r="R1204">
        <v>37.168999999999997</v>
      </c>
      <c r="S1204">
        <v>9.7050000000000001</v>
      </c>
      <c r="T1204">
        <v>3.83</v>
      </c>
      <c r="U1204">
        <v>3512</v>
      </c>
      <c r="V1204">
        <v>57</v>
      </c>
      <c r="W1204">
        <v>555</v>
      </c>
      <c r="X1204">
        <v>618</v>
      </c>
      <c r="Y1204">
        <v>0</v>
      </c>
      <c r="Z1204">
        <v>1</v>
      </c>
      <c r="AA1204">
        <v>0</v>
      </c>
      <c r="AB1204">
        <v>0</v>
      </c>
      <c r="AC1204">
        <v>92</v>
      </c>
      <c r="AD1204">
        <v>38.1</v>
      </c>
      <c r="AE1204">
        <v>46.140802000000001</v>
      </c>
      <c r="AF1204">
        <v>95.9</v>
      </c>
      <c r="AG1204">
        <v>1.3</v>
      </c>
      <c r="AH1204">
        <v>1.5</v>
      </c>
      <c r="AI1204">
        <v>1.1000000000000001</v>
      </c>
      <c r="AJ1204">
        <v>0.2</v>
      </c>
      <c r="AK1204">
        <v>0</v>
      </c>
      <c r="AL1204">
        <v>0</v>
      </c>
      <c r="AM1204">
        <v>3.36</v>
      </c>
      <c r="AN1204">
        <v>34.174999999999997</v>
      </c>
      <c r="AO1204">
        <v>1.623</v>
      </c>
      <c r="AP1204">
        <v>15.803000000000001</v>
      </c>
      <c r="AQ1204">
        <v>0.161</v>
      </c>
      <c r="AR1204">
        <v>0</v>
      </c>
      <c r="AS1204">
        <v>2.69</v>
      </c>
      <c r="AT1204">
        <v>55.942</v>
      </c>
      <c r="AU1204">
        <v>0.75800000000000001</v>
      </c>
      <c r="AV1204">
        <v>0.875</v>
      </c>
      <c r="AW1204">
        <v>0.64200000000000002</v>
      </c>
      <c r="AX1204">
        <v>0.11700000000000001</v>
      </c>
      <c r="AY1204">
        <v>0</v>
      </c>
      <c r="AZ1204">
        <v>0</v>
      </c>
      <c r="BA1204">
        <v>367</v>
      </c>
      <c r="BB1204">
        <v>0</v>
      </c>
      <c r="BC1204" t="s">
        <v>67</v>
      </c>
      <c r="BD1204">
        <v>0</v>
      </c>
      <c r="BE1204" t="s">
        <v>68</v>
      </c>
      <c r="BF1204" t="s">
        <v>69</v>
      </c>
      <c r="BG1204">
        <v>1.1399999999999999</v>
      </c>
      <c r="BH1204">
        <v>0</v>
      </c>
      <c r="BI1204" s="1">
        <v>45824.394918171296</v>
      </c>
      <c r="BJ1204">
        <v>3.7</v>
      </c>
      <c r="BK1204">
        <v>1.0350999999999999</v>
      </c>
      <c r="BL1204" s="36">
        <f>HLOOKUP($A1204,차량별코스!$E$1:$AZ$20,_xlfn.XLOOKUP(탕데이터!$I1204,차량별코스!$D$2:$D$20,차량별코스!$A$2:$A$20),0)</f>
        <v>8</v>
      </c>
      <c r="BM1204">
        <f t="shared" si="265"/>
        <v>4090.8779999999992</v>
      </c>
      <c r="BN1204">
        <f t="shared" si="266"/>
        <v>660.67200000000003</v>
      </c>
      <c r="BO1204">
        <f>IF(COUNTIFS($BL$2:$BL1204,$BL1204,$O$2:$O1204,$O1204,$G$2:$G1204,$G1204)=1,_xlfn.MAXIFS($BO$2:$BO1203,$O$2:$O1203,$O1204,$G$2:$G1203,$G1204)+1,_xlfn.MAXIFS($BO$2:$BO1203,$O$2:$O1203,$O1204,$G$2:$G1203,$G1204))</f>
        <v>6</v>
      </c>
      <c r="BP1204">
        <f t="shared" si="267"/>
        <v>2756.0080000000003</v>
      </c>
      <c r="BQ1204">
        <f t="shared" si="268"/>
        <v>45.656000000000006</v>
      </c>
      <c r="BR1204">
        <f t="shared" si="269"/>
        <v>52.68</v>
      </c>
      <c r="BS1204">
        <f t="shared" si="270"/>
        <v>38.632000000000005</v>
      </c>
      <c r="BT1204">
        <f t="shared" si="271"/>
        <v>7.024</v>
      </c>
      <c r="BU1204">
        <f t="shared" si="272"/>
        <v>0</v>
      </c>
      <c r="BV1204">
        <f t="shared" si="273"/>
        <v>0</v>
      </c>
      <c r="BW1204">
        <f t="shared" si="274"/>
        <v>2900</v>
      </c>
      <c r="BX1204">
        <f t="shared" si="275"/>
        <v>6694</v>
      </c>
      <c r="BY1204" t="str">
        <f t="shared" si="276"/>
        <v>직행2</v>
      </c>
      <c r="BZ1204">
        <f t="shared" si="277"/>
        <v>8</v>
      </c>
    </row>
    <row r="1205" spans="1:78" x14ac:dyDescent="0.3">
      <c r="A1205" s="32">
        <f t="shared" si="278"/>
        <v>45822</v>
      </c>
      <c r="B1205" s="1">
        <v>45822.378449074073</v>
      </c>
      <c r="C1205" t="s">
        <v>60</v>
      </c>
      <c r="D1205" t="s">
        <v>60</v>
      </c>
      <c r="E1205" t="s">
        <v>60</v>
      </c>
      <c r="F1205" t="s">
        <v>61</v>
      </c>
      <c r="G1205" t="s">
        <v>84</v>
      </c>
      <c r="H1205" t="s">
        <v>85</v>
      </c>
      <c r="I1205" t="s">
        <v>89</v>
      </c>
      <c r="J1205" t="s">
        <v>65</v>
      </c>
      <c r="K1205" t="s">
        <v>66</v>
      </c>
      <c r="L1205">
        <v>14</v>
      </c>
      <c r="M1205">
        <v>12</v>
      </c>
      <c r="N1205">
        <v>168</v>
      </c>
      <c r="O1205">
        <v>6694</v>
      </c>
      <c r="P1205" t="s">
        <v>258</v>
      </c>
      <c r="Q1205" s="1">
        <v>45786.607561574077</v>
      </c>
      <c r="R1205">
        <v>66.801000000000002</v>
      </c>
      <c r="S1205">
        <v>21.308</v>
      </c>
      <c r="T1205">
        <v>3.1349999999999998</v>
      </c>
      <c r="U1205">
        <v>6905</v>
      </c>
      <c r="V1205">
        <v>10</v>
      </c>
      <c r="W1205">
        <v>1559</v>
      </c>
      <c r="X1205">
        <v>1279</v>
      </c>
      <c r="Y1205">
        <v>0</v>
      </c>
      <c r="Z1205">
        <v>26</v>
      </c>
      <c r="AA1205">
        <v>0</v>
      </c>
      <c r="AB1205">
        <v>0</v>
      </c>
      <c r="AC1205">
        <v>91</v>
      </c>
      <c r="AD1205">
        <v>34.83</v>
      </c>
      <c r="AE1205">
        <v>45.068117000000001</v>
      </c>
      <c r="AF1205">
        <v>68.8</v>
      </c>
      <c r="AG1205">
        <v>8.9</v>
      </c>
      <c r="AH1205">
        <v>11.1</v>
      </c>
      <c r="AI1205">
        <v>8.6999999999999993</v>
      </c>
      <c r="AJ1205">
        <v>2.6</v>
      </c>
      <c r="AK1205">
        <v>0</v>
      </c>
      <c r="AL1205">
        <v>0</v>
      </c>
      <c r="AM1205">
        <v>2.75</v>
      </c>
      <c r="AN1205">
        <v>42.173000000000002</v>
      </c>
      <c r="AO1205">
        <v>0.14499999999999999</v>
      </c>
      <c r="AP1205">
        <v>22.577999999999999</v>
      </c>
      <c r="AQ1205">
        <v>0.18</v>
      </c>
      <c r="AR1205">
        <v>0</v>
      </c>
      <c r="AS1205">
        <v>38.921999999999997</v>
      </c>
      <c r="AT1205">
        <v>79.12</v>
      </c>
      <c r="AU1205">
        <v>10.234999999999999</v>
      </c>
      <c r="AV1205">
        <v>12.765000000000001</v>
      </c>
      <c r="AW1205">
        <v>10.005000000000001</v>
      </c>
      <c r="AX1205">
        <v>2.99</v>
      </c>
      <c r="AY1205">
        <v>0</v>
      </c>
      <c r="AZ1205">
        <v>0</v>
      </c>
      <c r="BA1205">
        <v>648</v>
      </c>
      <c r="BB1205">
        <v>0</v>
      </c>
      <c r="BC1205" t="s">
        <v>67</v>
      </c>
      <c r="BD1205">
        <v>0</v>
      </c>
      <c r="BE1205" t="s">
        <v>68</v>
      </c>
      <c r="BF1205" t="s">
        <v>69</v>
      </c>
      <c r="BG1205">
        <v>1.1399999999999999</v>
      </c>
      <c r="BH1205">
        <v>0</v>
      </c>
      <c r="BI1205" s="1">
        <v>45824.394918171296</v>
      </c>
      <c r="BJ1205">
        <v>3.7</v>
      </c>
      <c r="BK1205">
        <v>0.84730000000000005</v>
      </c>
      <c r="BL1205" s="36">
        <f>HLOOKUP($A1205,차량별코스!$E$1:$AZ$20,_xlfn.XLOOKUP(탕데이터!$I1205,차량별코스!$D$2:$D$20,차량별코스!$A$2:$A$20),0)</f>
        <v>8</v>
      </c>
      <c r="BM1205">
        <f t="shared" si="265"/>
        <v>4090.8779999999992</v>
      </c>
      <c r="BN1205">
        <f t="shared" si="266"/>
        <v>660.67200000000003</v>
      </c>
      <c r="BO1205">
        <f>IF(COUNTIFS($BL$2:$BL1205,$BL1205,$O$2:$O1205,$O1205,$G$2:$G1205,$G1205)=1,_xlfn.MAXIFS($BO$2:$BO1204,$O$2:$O1204,$O1205,$G$2:$G1204,$G1205)+1,_xlfn.MAXIFS($BO$2:$BO1204,$O$2:$O1204,$O1205,$G$2:$G1204,$G1205))</f>
        <v>6</v>
      </c>
      <c r="BP1205">
        <f t="shared" si="267"/>
        <v>3181.6399999999994</v>
      </c>
      <c r="BQ1205">
        <f t="shared" si="268"/>
        <v>614.54500000000007</v>
      </c>
      <c r="BR1205">
        <f t="shared" si="269"/>
        <v>766.45500000000004</v>
      </c>
      <c r="BS1205">
        <f t="shared" si="270"/>
        <v>600.73500000000001</v>
      </c>
      <c r="BT1205">
        <f t="shared" si="271"/>
        <v>179.53000000000003</v>
      </c>
      <c r="BU1205">
        <f t="shared" si="272"/>
        <v>0</v>
      </c>
      <c r="BV1205">
        <f t="shared" si="273"/>
        <v>0</v>
      </c>
      <c r="BW1205">
        <f t="shared" si="274"/>
        <v>5342.9049999999988</v>
      </c>
      <c r="BX1205">
        <f t="shared" si="275"/>
        <v>6694</v>
      </c>
      <c r="BY1205" t="str">
        <f t="shared" si="276"/>
        <v>직행2</v>
      </c>
      <c r="BZ1205">
        <f t="shared" si="277"/>
        <v>8</v>
      </c>
    </row>
    <row r="1206" spans="1:78" x14ac:dyDescent="0.3">
      <c r="A1206" s="32">
        <f t="shared" si="278"/>
        <v>45822</v>
      </c>
      <c r="B1206" s="1">
        <v>45822.516956018517</v>
      </c>
      <c r="C1206" t="s">
        <v>60</v>
      </c>
      <c r="D1206" t="s">
        <v>60</v>
      </c>
      <c r="E1206" t="s">
        <v>60</v>
      </c>
      <c r="F1206" t="s">
        <v>61</v>
      </c>
      <c r="G1206" t="s">
        <v>84</v>
      </c>
      <c r="H1206" t="s">
        <v>85</v>
      </c>
      <c r="I1206" t="s">
        <v>89</v>
      </c>
      <c r="J1206" t="s">
        <v>65</v>
      </c>
      <c r="K1206" t="s">
        <v>66</v>
      </c>
      <c r="L1206">
        <v>14</v>
      </c>
      <c r="M1206">
        <v>12</v>
      </c>
      <c r="N1206">
        <v>168</v>
      </c>
      <c r="O1206">
        <v>6694</v>
      </c>
      <c r="P1206" t="s">
        <v>258</v>
      </c>
      <c r="Q1206" s="1">
        <v>45786.607561574077</v>
      </c>
      <c r="R1206">
        <v>102.01600000000001</v>
      </c>
      <c r="S1206">
        <v>30.030999999999999</v>
      </c>
      <c r="T1206">
        <v>3.3969999999999998</v>
      </c>
      <c r="U1206">
        <v>10268</v>
      </c>
      <c r="V1206">
        <v>331</v>
      </c>
      <c r="W1206">
        <v>2049</v>
      </c>
      <c r="X1206">
        <v>1928</v>
      </c>
      <c r="Y1206">
        <v>0</v>
      </c>
      <c r="Z1206">
        <v>26</v>
      </c>
      <c r="AA1206">
        <v>0</v>
      </c>
      <c r="AB1206">
        <v>0</v>
      </c>
      <c r="AC1206">
        <v>90</v>
      </c>
      <c r="AD1206">
        <v>35.770000000000003</v>
      </c>
      <c r="AE1206">
        <v>46.559007000000001</v>
      </c>
      <c r="AF1206">
        <v>79.2</v>
      </c>
      <c r="AG1206">
        <v>5.6</v>
      </c>
      <c r="AH1206">
        <v>6.8</v>
      </c>
      <c r="AI1206">
        <v>7.6</v>
      </c>
      <c r="AJ1206">
        <v>0.8</v>
      </c>
      <c r="AK1206">
        <v>0</v>
      </c>
      <c r="AL1206">
        <v>0</v>
      </c>
      <c r="AM1206">
        <v>2.98</v>
      </c>
      <c r="AN1206">
        <v>39.862000000000002</v>
      </c>
      <c r="AO1206">
        <v>3.2240000000000002</v>
      </c>
      <c r="AP1206">
        <v>19.954999999999998</v>
      </c>
      <c r="AQ1206">
        <v>0.186</v>
      </c>
      <c r="AR1206">
        <v>0</v>
      </c>
      <c r="AS1206">
        <v>25.486000000000001</v>
      </c>
      <c r="AT1206">
        <v>134.63999999999999</v>
      </c>
      <c r="AU1206">
        <v>9.52</v>
      </c>
      <c r="AV1206">
        <v>11.56</v>
      </c>
      <c r="AW1206">
        <v>12.92</v>
      </c>
      <c r="AX1206">
        <v>1.36</v>
      </c>
      <c r="AY1206">
        <v>0</v>
      </c>
      <c r="AZ1206">
        <v>0</v>
      </c>
      <c r="BA1206">
        <v>992</v>
      </c>
      <c r="BB1206">
        <v>0</v>
      </c>
      <c r="BC1206" t="s">
        <v>67</v>
      </c>
      <c r="BD1206">
        <v>0</v>
      </c>
      <c r="BE1206" t="s">
        <v>68</v>
      </c>
      <c r="BF1206" t="s">
        <v>69</v>
      </c>
      <c r="BG1206">
        <v>1.1399999999999999</v>
      </c>
      <c r="BH1206">
        <v>0</v>
      </c>
      <c r="BI1206" s="1">
        <v>45824.394918171296</v>
      </c>
      <c r="BJ1206">
        <v>3.7</v>
      </c>
      <c r="BK1206">
        <v>0.91810000000000003</v>
      </c>
      <c r="BL1206" s="36">
        <f>HLOOKUP($A1206,차량별코스!$E$1:$AZ$20,_xlfn.XLOOKUP(탕데이터!$I1206,차량별코스!$D$2:$D$20,차량별코스!$A$2:$A$20),0)</f>
        <v>8</v>
      </c>
      <c r="BM1206">
        <f t="shared" si="265"/>
        <v>4090.8779999999992</v>
      </c>
      <c r="BN1206">
        <f t="shared" si="266"/>
        <v>660.67200000000003</v>
      </c>
      <c r="BO1206">
        <f>IF(COUNTIFS($BL$2:$BL1206,$BL1206,$O$2:$O1206,$O1206,$G$2:$G1206,$G1206)=1,_xlfn.MAXIFS($BO$2:$BO1205,$O$2:$O1205,$O1206,$G$2:$G1205,$G1206)+1,_xlfn.MAXIFS($BO$2:$BO1205,$O$2:$O1205,$O1206,$G$2:$G1205,$G1206))</f>
        <v>6</v>
      </c>
      <c r="BP1206">
        <f t="shared" si="267"/>
        <v>5752.2560000000003</v>
      </c>
      <c r="BQ1206">
        <f t="shared" si="268"/>
        <v>575.00799999999992</v>
      </c>
      <c r="BR1206">
        <f t="shared" si="269"/>
        <v>698.22400000000005</v>
      </c>
      <c r="BS1206">
        <f t="shared" si="270"/>
        <v>780.36799999999994</v>
      </c>
      <c r="BT1206">
        <f t="shared" si="271"/>
        <v>82.144000000000005</v>
      </c>
      <c r="BU1206">
        <f t="shared" si="272"/>
        <v>0</v>
      </c>
      <c r="BV1206">
        <f t="shared" si="273"/>
        <v>0</v>
      </c>
      <c r="BW1206">
        <f t="shared" si="274"/>
        <v>7888</v>
      </c>
      <c r="BX1206">
        <f t="shared" si="275"/>
        <v>6694</v>
      </c>
      <c r="BY1206" t="str">
        <f t="shared" si="276"/>
        <v>직행2</v>
      </c>
      <c r="BZ1206">
        <f t="shared" si="277"/>
        <v>8</v>
      </c>
    </row>
    <row r="1207" spans="1:78" x14ac:dyDescent="0.3">
      <c r="A1207" s="32">
        <f t="shared" si="278"/>
        <v>45822</v>
      </c>
      <c r="B1207" s="1">
        <v>45822.684594907405</v>
      </c>
      <c r="C1207" t="s">
        <v>60</v>
      </c>
      <c r="D1207" t="s">
        <v>60</v>
      </c>
      <c r="E1207" t="s">
        <v>60</v>
      </c>
      <c r="F1207" t="s">
        <v>61</v>
      </c>
      <c r="G1207" t="s">
        <v>84</v>
      </c>
      <c r="H1207" t="s">
        <v>85</v>
      </c>
      <c r="I1207" t="s">
        <v>89</v>
      </c>
      <c r="J1207" t="s">
        <v>65</v>
      </c>
      <c r="K1207" t="s">
        <v>66</v>
      </c>
      <c r="L1207">
        <v>14</v>
      </c>
      <c r="M1207">
        <v>12</v>
      </c>
      <c r="N1207">
        <v>168</v>
      </c>
      <c r="O1207">
        <v>6694</v>
      </c>
      <c r="P1207" t="s">
        <v>258</v>
      </c>
      <c r="Q1207" s="1">
        <v>45786.607561574077</v>
      </c>
      <c r="R1207">
        <v>26.010999999999999</v>
      </c>
      <c r="S1207">
        <v>7.95</v>
      </c>
      <c r="T1207">
        <v>3.2719999999999998</v>
      </c>
      <c r="U1207">
        <v>2794</v>
      </c>
      <c r="V1207">
        <v>12</v>
      </c>
      <c r="W1207">
        <v>523</v>
      </c>
      <c r="X1207">
        <v>530</v>
      </c>
      <c r="Y1207">
        <v>0</v>
      </c>
      <c r="Z1207">
        <v>5</v>
      </c>
      <c r="AA1207">
        <v>0</v>
      </c>
      <c r="AB1207">
        <v>0</v>
      </c>
      <c r="AC1207">
        <v>82</v>
      </c>
      <c r="AD1207">
        <v>33.51</v>
      </c>
      <c r="AE1207">
        <v>41.451726000000001</v>
      </c>
      <c r="AF1207">
        <v>92.6</v>
      </c>
      <c r="AG1207">
        <v>3</v>
      </c>
      <c r="AH1207">
        <v>2.6</v>
      </c>
      <c r="AI1207">
        <v>1.8</v>
      </c>
      <c r="AJ1207">
        <v>0</v>
      </c>
      <c r="AK1207">
        <v>0</v>
      </c>
      <c r="AL1207">
        <v>0</v>
      </c>
      <c r="AM1207">
        <v>2.87</v>
      </c>
      <c r="AN1207">
        <v>36.289000000000001</v>
      </c>
      <c r="AO1207">
        <v>0.42899999999999999</v>
      </c>
      <c r="AP1207">
        <v>18.719000000000001</v>
      </c>
      <c r="AQ1207">
        <v>0.192</v>
      </c>
      <c r="AR1207">
        <v>0</v>
      </c>
      <c r="AS1207">
        <v>19.222999999999999</v>
      </c>
      <c r="AT1207">
        <v>41.67</v>
      </c>
      <c r="AU1207">
        <v>1.35</v>
      </c>
      <c r="AV1207">
        <v>1.17</v>
      </c>
      <c r="AW1207">
        <v>0.81</v>
      </c>
      <c r="AX1207">
        <v>0</v>
      </c>
      <c r="AY1207">
        <v>0</v>
      </c>
      <c r="AZ1207">
        <v>0</v>
      </c>
      <c r="BA1207">
        <v>241</v>
      </c>
      <c r="BB1207">
        <v>0</v>
      </c>
      <c r="BC1207" t="s">
        <v>67</v>
      </c>
      <c r="BD1207">
        <v>0</v>
      </c>
      <c r="BE1207" t="s">
        <v>68</v>
      </c>
      <c r="BF1207" t="s">
        <v>69</v>
      </c>
      <c r="BG1207">
        <v>1.1399999999999999</v>
      </c>
      <c r="BH1207">
        <v>0</v>
      </c>
      <c r="BI1207" s="1">
        <v>45824.394918171296</v>
      </c>
      <c r="BJ1207">
        <v>3.7</v>
      </c>
      <c r="BK1207">
        <v>0.88429999999999997</v>
      </c>
      <c r="BL1207" s="36">
        <f>HLOOKUP($A1207,차량별코스!$E$1:$AZ$20,_xlfn.XLOOKUP(탕데이터!$I1207,차량별코스!$D$2:$D$20,차량별코스!$A$2:$A$20),0)</f>
        <v>8</v>
      </c>
      <c r="BM1207">
        <f t="shared" si="265"/>
        <v>4090.8779999999992</v>
      </c>
      <c r="BN1207">
        <f t="shared" si="266"/>
        <v>660.67200000000003</v>
      </c>
      <c r="BO1207">
        <f>IF(COUNTIFS($BL$2:$BL1207,$BL1207,$O$2:$O1207,$O1207,$G$2:$G1207,$G1207)=1,_xlfn.MAXIFS($BO$2:$BO1206,$O$2:$O1206,$O1207,$G$2:$G1206,$G1207)+1,_xlfn.MAXIFS($BO$2:$BO1206,$O$2:$O1206,$O1207,$G$2:$G1206,$G1207))</f>
        <v>6</v>
      </c>
      <c r="BP1207">
        <f t="shared" si="267"/>
        <v>2052.2439999999997</v>
      </c>
      <c r="BQ1207">
        <f t="shared" si="268"/>
        <v>83.82</v>
      </c>
      <c r="BR1207">
        <f t="shared" si="269"/>
        <v>72.644000000000005</v>
      </c>
      <c r="BS1207">
        <f t="shared" si="270"/>
        <v>50.292000000000009</v>
      </c>
      <c r="BT1207">
        <f t="shared" si="271"/>
        <v>0</v>
      </c>
      <c r="BU1207">
        <f t="shared" si="272"/>
        <v>0</v>
      </c>
      <c r="BV1207">
        <f t="shared" si="273"/>
        <v>0</v>
      </c>
      <c r="BW1207">
        <f t="shared" si="274"/>
        <v>2258.9999999999995</v>
      </c>
      <c r="BX1207">
        <f t="shared" si="275"/>
        <v>6694</v>
      </c>
      <c r="BY1207" t="str">
        <f t="shared" si="276"/>
        <v>직행2</v>
      </c>
      <c r="BZ1207">
        <f t="shared" si="277"/>
        <v>8</v>
      </c>
    </row>
    <row r="1208" spans="1:78" x14ac:dyDescent="0.3">
      <c r="A1208" s="32">
        <f t="shared" si="278"/>
        <v>45822</v>
      </c>
      <c r="B1208" s="1">
        <v>45822.722187500003</v>
      </c>
      <c r="C1208" t="s">
        <v>60</v>
      </c>
      <c r="D1208" t="s">
        <v>60</v>
      </c>
      <c r="E1208" t="s">
        <v>60</v>
      </c>
      <c r="F1208" t="s">
        <v>61</v>
      </c>
      <c r="G1208" t="s">
        <v>84</v>
      </c>
      <c r="H1208" t="s">
        <v>85</v>
      </c>
      <c r="I1208" t="s">
        <v>89</v>
      </c>
      <c r="J1208" t="s">
        <v>65</v>
      </c>
      <c r="K1208" t="s">
        <v>66</v>
      </c>
      <c r="L1208">
        <v>14</v>
      </c>
      <c r="M1208">
        <v>12</v>
      </c>
      <c r="N1208">
        <v>168</v>
      </c>
      <c r="O1208">
        <v>6694</v>
      </c>
      <c r="P1208" t="s">
        <v>258</v>
      </c>
      <c r="Q1208" s="1">
        <v>45786.607561574077</v>
      </c>
      <c r="R1208">
        <v>32.045999999999999</v>
      </c>
      <c r="S1208">
        <v>7.0629999999999997</v>
      </c>
      <c r="T1208">
        <v>4.5369999999999999</v>
      </c>
      <c r="U1208">
        <v>2414</v>
      </c>
      <c r="V1208">
        <v>15</v>
      </c>
      <c r="W1208">
        <v>78</v>
      </c>
      <c r="X1208">
        <v>685</v>
      </c>
      <c r="Y1208">
        <v>0</v>
      </c>
      <c r="Z1208">
        <v>9</v>
      </c>
      <c r="AA1208">
        <v>0</v>
      </c>
      <c r="AB1208">
        <v>0</v>
      </c>
      <c r="AC1208">
        <v>82</v>
      </c>
      <c r="AD1208">
        <v>47.79</v>
      </c>
      <c r="AE1208">
        <v>49.705067</v>
      </c>
      <c r="AF1208">
        <v>93.6</v>
      </c>
      <c r="AG1208">
        <v>1.5</v>
      </c>
      <c r="AH1208">
        <v>2</v>
      </c>
      <c r="AI1208">
        <v>2.9</v>
      </c>
      <c r="AJ1208">
        <v>0.1</v>
      </c>
      <c r="AK1208">
        <v>0</v>
      </c>
      <c r="AL1208">
        <v>0</v>
      </c>
      <c r="AM1208">
        <v>3.98</v>
      </c>
      <c r="AN1208">
        <v>30.442</v>
      </c>
      <c r="AO1208">
        <v>0.621</v>
      </c>
      <c r="AP1208">
        <v>3.2309999999999999</v>
      </c>
      <c r="AQ1208">
        <v>0.187</v>
      </c>
      <c r="AR1208">
        <v>0</v>
      </c>
      <c r="AS1208">
        <v>28.085000000000001</v>
      </c>
      <c r="AT1208">
        <v>37.44</v>
      </c>
      <c r="AU1208">
        <v>0.6</v>
      </c>
      <c r="AV1208">
        <v>0.8</v>
      </c>
      <c r="AW1208">
        <v>1.1599999999999999</v>
      </c>
      <c r="AX1208">
        <v>0.04</v>
      </c>
      <c r="AY1208">
        <v>0</v>
      </c>
      <c r="AZ1208">
        <v>0</v>
      </c>
      <c r="BA1208">
        <v>315</v>
      </c>
      <c r="BB1208">
        <v>0</v>
      </c>
      <c r="BC1208" t="s">
        <v>67</v>
      </c>
      <c r="BD1208">
        <v>0</v>
      </c>
      <c r="BE1208" t="s">
        <v>68</v>
      </c>
      <c r="BF1208" t="s">
        <v>69</v>
      </c>
      <c r="BG1208">
        <v>1.1399999999999999</v>
      </c>
      <c r="BH1208">
        <v>0</v>
      </c>
      <c r="BI1208" s="1">
        <v>45824.394918171296</v>
      </c>
      <c r="BJ1208">
        <v>3.7</v>
      </c>
      <c r="BK1208">
        <v>1.2262999999999999</v>
      </c>
      <c r="BL1208" s="36">
        <f>HLOOKUP($A1208,차량별코스!$E$1:$AZ$20,_xlfn.XLOOKUP(탕데이터!$I1208,차량별코스!$D$2:$D$20,차량별코스!$A$2:$A$20),0)</f>
        <v>8</v>
      </c>
      <c r="BM1208">
        <f t="shared" si="265"/>
        <v>4090.8779999999992</v>
      </c>
      <c r="BN1208">
        <f t="shared" si="266"/>
        <v>660.67200000000003</v>
      </c>
      <c r="BO1208">
        <f>IF(COUNTIFS($BL$2:$BL1208,$BL1208,$O$2:$O1208,$O1208,$G$2:$G1208,$G1208)=1,_xlfn.MAXIFS($BO$2:$BO1207,$O$2:$O1207,$O1208,$G$2:$G1207,$G1208)+1,_xlfn.MAXIFS($BO$2:$BO1207,$O$2:$O1207,$O1208,$G$2:$G1207,$G1208))</f>
        <v>6</v>
      </c>
      <c r="BP1208">
        <f t="shared" si="267"/>
        <v>2166.5039999999999</v>
      </c>
      <c r="BQ1208">
        <f t="shared" si="268"/>
        <v>36.21</v>
      </c>
      <c r="BR1208">
        <f t="shared" si="269"/>
        <v>48.28</v>
      </c>
      <c r="BS1208">
        <f t="shared" si="270"/>
        <v>70.006</v>
      </c>
      <c r="BT1208">
        <f t="shared" si="271"/>
        <v>2.4140000000000001</v>
      </c>
      <c r="BU1208">
        <f t="shared" si="272"/>
        <v>0</v>
      </c>
      <c r="BV1208">
        <f t="shared" si="273"/>
        <v>0</v>
      </c>
      <c r="BW1208">
        <f t="shared" si="274"/>
        <v>2323.4140000000002</v>
      </c>
      <c r="BX1208">
        <f t="shared" si="275"/>
        <v>6694</v>
      </c>
      <c r="BY1208" t="str">
        <f t="shared" si="276"/>
        <v>직행2</v>
      </c>
      <c r="BZ1208">
        <f t="shared" si="277"/>
        <v>8</v>
      </c>
    </row>
    <row r="1209" spans="1:78" x14ac:dyDescent="0.3">
      <c r="A1209" s="32">
        <f t="shared" si="278"/>
        <v>45822</v>
      </c>
      <c r="B1209" s="1">
        <v>45822.759282407409</v>
      </c>
      <c r="C1209" t="s">
        <v>60</v>
      </c>
      <c r="D1209" t="s">
        <v>60</v>
      </c>
      <c r="E1209" t="s">
        <v>60</v>
      </c>
      <c r="F1209" t="s">
        <v>61</v>
      </c>
      <c r="G1209" t="s">
        <v>84</v>
      </c>
      <c r="H1209" t="s">
        <v>85</v>
      </c>
      <c r="I1209" t="s">
        <v>89</v>
      </c>
      <c r="J1209" t="s">
        <v>65</v>
      </c>
      <c r="K1209" t="s">
        <v>66</v>
      </c>
      <c r="L1209">
        <v>14</v>
      </c>
      <c r="M1209">
        <v>12</v>
      </c>
      <c r="N1209">
        <v>168</v>
      </c>
      <c r="O1209">
        <v>6694</v>
      </c>
      <c r="P1209" t="s">
        <v>258</v>
      </c>
      <c r="Q1209" s="1">
        <v>45786.607561574077</v>
      </c>
      <c r="R1209">
        <v>40.796999999999997</v>
      </c>
      <c r="S1209">
        <v>12.737</v>
      </c>
      <c r="T1209">
        <v>3.2029999999999998</v>
      </c>
      <c r="U1209">
        <v>4477</v>
      </c>
      <c r="V1209">
        <v>108</v>
      </c>
      <c r="W1209">
        <v>960</v>
      </c>
      <c r="X1209">
        <v>839</v>
      </c>
      <c r="Y1209">
        <v>0</v>
      </c>
      <c r="Z1209">
        <v>16</v>
      </c>
      <c r="AA1209">
        <v>0</v>
      </c>
      <c r="AB1209">
        <v>0</v>
      </c>
      <c r="AC1209">
        <v>81</v>
      </c>
      <c r="AD1209">
        <v>32.81</v>
      </c>
      <c r="AE1209">
        <v>43.082754999999999</v>
      </c>
      <c r="AF1209">
        <v>95</v>
      </c>
      <c r="AG1209">
        <v>1.3</v>
      </c>
      <c r="AH1209">
        <v>2.1</v>
      </c>
      <c r="AI1209">
        <v>1.5</v>
      </c>
      <c r="AJ1209">
        <v>0</v>
      </c>
      <c r="AK1209">
        <v>0</v>
      </c>
      <c r="AL1209">
        <v>0</v>
      </c>
      <c r="AM1209">
        <v>2.81</v>
      </c>
      <c r="AN1209">
        <v>38.965000000000003</v>
      </c>
      <c r="AO1209">
        <v>2.4119999999999999</v>
      </c>
      <c r="AP1209">
        <v>21.443000000000001</v>
      </c>
      <c r="AQ1209">
        <v>0.19600000000000001</v>
      </c>
      <c r="AR1209">
        <v>0</v>
      </c>
      <c r="AS1209">
        <v>39.219000000000001</v>
      </c>
      <c r="AT1209">
        <v>69.667000000000002</v>
      </c>
      <c r="AU1209">
        <v>0.95299999999999996</v>
      </c>
      <c r="AV1209">
        <v>1.54</v>
      </c>
      <c r="AW1209">
        <v>1.1000000000000001</v>
      </c>
      <c r="AX1209">
        <v>0</v>
      </c>
      <c r="AY1209">
        <v>0</v>
      </c>
      <c r="AZ1209">
        <v>0</v>
      </c>
      <c r="BA1209">
        <v>392</v>
      </c>
      <c r="BB1209">
        <v>0</v>
      </c>
      <c r="BC1209" t="s">
        <v>67</v>
      </c>
      <c r="BD1209">
        <v>0</v>
      </c>
      <c r="BE1209" t="s">
        <v>68</v>
      </c>
      <c r="BF1209" t="s">
        <v>69</v>
      </c>
      <c r="BG1209">
        <v>1.1399999999999999</v>
      </c>
      <c r="BH1209">
        <v>0</v>
      </c>
      <c r="BI1209" s="1">
        <v>45824.394918171296</v>
      </c>
      <c r="BJ1209">
        <v>3.7</v>
      </c>
      <c r="BK1209">
        <v>0.86570000000000003</v>
      </c>
      <c r="BL1209" s="36">
        <f>HLOOKUP($A1209,차량별코스!$E$1:$AZ$20,_xlfn.XLOOKUP(탕데이터!$I1209,차량별코스!$D$2:$D$20,차량별코스!$A$2:$A$20),0)</f>
        <v>8</v>
      </c>
      <c r="BM1209">
        <f t="shared" si="265"/>
        <v>4090.8779999999992</v>
      </c>
      <c r="BN1209">
        <f t="shared" si="266"/>
        <v>660.67200000000003</v>
      </c>
      <c r="BO1209">
        <f>IF(COUNTIFS($BL$2:$BL1209,$BL1209,$O$2:$O1209,$O1209,$G$2:$G1209,$G1209)=1,_xlfn.MAXIFS($BO$2:$BO1208,$O$2:$O1208,$O1209,$G$2:$G1208,$G1209)+1,_xlfn.MAXIFS($BO$2:$BO1208,$O$2:$O1208,$O1209,$G$2:$G1208,$G1209))</f>
        <v>6</v>
      </c>
      <c r="BP1209">
        <f t="shared" si="267"/>
        <v>3185.1499999999996</v>
      </c>
      <c r="BQ1209">
        <f t="shared" si="268"/>
        <v>58.201000000000008</v>
      </c>
      <c r="BR1209">
        <f t="shared" si="269"/>
        <v>94.01700000000001</v>
      </c>
      <c r="BS1209">
        <f t="shared" si="270"/>
        <v>67.155000000000001</v>
      </c>
      <c r="BT1209">
        <f t="shared" si="271"/>
        <v>0</v>
      </c>
      <c r="BU1209">
        <f t="shared" si="272"/>
        <v>0</v>
      </c>
      <c r="BV1209">
        <f t="shared" si="273"/>
        <v>0</v>
      </c>
      <c r="BW1209">
        <f t="shared" si="274"/>
        <v>3404.5229999999997</v>
      </c>
      <c r="BX1209">
        <f t="shared" si="275"/>
        <v>6694</v>
      </c>
      <c r="BY1209" t="str">
        <f t="shared" si="276"/>
        <v>직행2</v>
      </c>
      <c r="BZ1209">
        <f t="shared" si="277"/>
        <v>8</v>
      </c>
    </row>
    <row r="1210" spans="1:78" x14ac:dyDescent="0.3">
      <c r="A1210" s="32">
        <f t="shared" si="278"/>
        <v>45823</v>
      </c>
      <c r="B1210" s="1">
        <v>45823.384398148148</v>
      </c>
      <c r="C1210" t="s">
        <v>60</v>
      </c>
      <c r="D1210" t="s">
        <v>60</v>
      </c>
      <c r="E1210" t="s">
        <v>60</v>
      </c>
      <c r="F1210" t="s">
        <v>61</v>
      </c>
      <c r="G1210" t="s">
        <v>84</v>
      </c>
      <c r="H1210" t="s">
        <v>85</v>
      </c>
      <c r="I1210" t="s">
        <v>89</v>
      </c>
      <c r="J1210" t="s">
        <v>65</v>
      </c>
      <c r="K1210" t="s">
        <v>66</v>
      </c>
      <c r="L1210">
        <v>14</v>
      </c>
      <c r="M1210">
        <v>12</v>
      </c>
      <c r="N1210">
        <v>168</v>
      </c>
      <c r="O1210">
        <v>6694</v>
      </c>
      <c r="P1210" t="s">
        <v>258</v>
      </c>
      <c r="Q1210" s="1">
        <v>45786.607561574077</v>
      </c>
      <c r="R1210">
        <v>66.515000000000001</v>
      </c>
      <c r="S1210">
        <v>19.190999999999999</v>
      </c>
      <c r="T1210">
        <v>3.4660000000000002</v>
      </c>
      <c r="U1210">
        <v>7165</v>
      </c>
      <c r="V1210">
        <v>392</v>
      </c>
      <c r="W1210">
        <v>1553</v>
      </c>
      <c r="X1210">
        <v>1308</v>
      </c>
      <c r="Y1210">
        <v>0</v>
      </c>
      <c r="Z1210">
        <v>32</v>
      </c>
      <c r="AA1210">
        <v>0</v>
      </c>
      <c r="AB1210">
        <v>0</v>
      </c>
      <c r="AC1210">
        <v>86</v>
      </c>
      <c r="AD1210">
        <v>33.42</v>
      </c>
      <c r="AE1210">
        <v>45.872382000000002</v>
      </c>
      <c r="AF1210">
        <v>93.4</v>
      </c>
      <c r="AG1210">
        <v>1.7</v>
      </c>
      <c r="AH1210">
        <v>2.6</v>
      </c>
      <c r="AI1210">
        <v>2.2000000000000002</v>
      </c>
      <c r="AJ1210">
        <v>0.1</v>
      </c>
      <c r="AK1210">
        <v>0</v>
      </c>
      <c r="AL1210">
        <v>0</v>
      </c>
      <c r="AM1210">
        <v>3.04</v>
      </c>
      <c r="AN1210">
        <v>38.295999999999999</v>
      </c>
      <c r="AO1210">
        <v>5.4710000000000001</v>
      </c>
      <c r="AP1210">
        <v>21.675000000000001</v>
      </c>
      <c r="AQ1210">
        <v>0.19500000000000001</v>
      </c>
      <c r="AR1210">
        <v>0</v>
      </c>
      <c r="AS1210">
        <v>48.109000000000002</v>
      </c>
      <c r="AT1210">
        <v>110.523</v>
      </c>
      <c r="AU1210">
        <v>2.012</v>
      </c>
      <c r="AV1210">
        <v>3.077</v>
      </c>
      <c r="AW1210">
        <v>2.6030000000000002</v>
      </c>
      <c r="AX1210">
        <v>0.11799999999999999</v>
      </c>
      <c r="AY1210">
        <v>0</v>
      </c>
      <c r="AZ1210">
        <v>0</v>
      </c>
      <c r="BA1210">
        <v>652</v>
      </c>
      <c r="BB1210">
        <v>0</v>
      </c>
      <c r="BC1210" t="s">
        <v>67</v>
      </c>
      <c r="BD1210">
        <v>0</v>
      </c>
      <c r="BE1210" t="s">
        <v>68</v>
      </c>
      <c r="BF1210" t="s">
        <v>69</v>
      </c>
      <c r="BG1210">
        <v>1.1399999999999999</v>
      </c>
      <c r="BH1210">
        <v>0</v>
      </c>
      <c r="BI1210" s="1">
        <v>45824.394918171296</v>
      </c>
      <c r="BJ1210">
        <v>3.7</v>
      </c>
      <c r="BK1210">
        <v>0.93669999999999998</v>
      </c>
      <c r="BL1210" s="36">
        <f>HLOOKUP($A1210,차량별코스!$E$1:$AZ$20,_xlfn.XLOOKUP(탕데이터!$I1210,차량별코스!$D$2:$D$20,차량별코스!$A$2:$A$20),0)</f>
        <v>1</v>
      </c>
      <c r="BM1210">
        <f t="shared" si="265"/>
        <v>4090.8779999999992</v>
      </c>
      <c r="BN1210">
        <f t="shared" si="266"/>
        <v>229.92099999999999</v>
      </c>
      <c r="BO1210">
        <f>IF(COUNTIFS($BL$2:$BL1210,$BL1210,$O$2:$O1210,$O1210,$G$2:$G1210,$G1210)=1,_xlfn.MAXIFS($BO$2:$BO1209,$O$2:$O1209,$O1210,$G$2:$G1209,$G1210)+1,_xlfn.MAXIFS($BO$2:$BO1209,$O$2:$O1209,$O1210,$G$2:$G1209,$G1210))</f>
        <v>7</v>
      </c>
      <c r="BP1210">
        <f t="shared" si="267"/>
        <v>4747.1100000000006</v>
      </c>
      <c r="BQ1210">
        <f t="shared" si="268"/>
        <v>121.80500000000001</v>
      </c>
      <c r="BR1210">
        <f t="shared" si="269"/>
        <v>186.29000000000002</v>
      </c>
      <c r="BS1210">
        <f t="shared" si="270"/>
        <v>157.63000000000002</v>
      </c>
      <c r="BT1210">
        <f t="shared" si="271"/>
        <v>7.165</v>
      </c>
      <c r="BU1210">
        <f t="shared" si="272"/>
        <v>0</v>
      </c>
      <c r="BV1210">
        <f t="shared" si="273"/>
        <v>0</v>
      </c>
      <c r="BW1210">
        <f t="shared" si="274"/>
        <v>5220.0000000000009</v>
      </c>
      <c r="BX1210">
        <f t="shared" si="275"/>
        <v>6694</v>
      </c>
      <c r="BY1210" t="str">
        <f t="shared" si="276"/>
        <v>직행2</v>
      </c>
      <c r="BZ1210">
        <f t="shared" si="277"/>
        <v>1</v>
      </c>
    </row>
    <row r="1211" spans="1:78" x14ac:dyDescent="0.3">
      <c r="A1211" s="32">
        <f t="shared" si="278"/>
        <v>45823</v>
      </c>
      <c r="B1211" s="1">
        <v>45823.51059027778</v>
      </c>
      <c r="C1211" t="s">
        <v>60</v>
      </c>
      <c r="D1211" t="s">
        <v>60</v>
      </c>
      <c r="E1211" t="s">
        <v>60</v>
      </c>
      <c r="F1211" t="s">
        <v>61</v>
      </c>
      <c r="G1211" t="s">
        <v>84</v>
      </c>
      <c r="H1211" t="s">
        <v>85</v>
      </c>
      <c r="I1211" t="s">
        <v>89</v>
      </c>
      <c r="J1211" t="s">
        <v>65</v>
      </c>
      <c r="K1211" t="s">
        <v>66</v>
      </c>
      <c r="L1211">
        <v>14</v>
      </c>
      <c r="M1211">
        <v>12</v>
      </c>
      <c r="N1211">
        <v>168</v>
      </c>
      <c r="O1211">
        <v>6694</v>
      </c>
      <c r="P1211" t="s">
        <v>258</v>
      </c>
      <c r="Q1211" s="1">
        <v>45786.607561574077</v>
      </c>
      <c r="R1211">
        <v>60.716999999999999</v>
      </c>
      <c r="S1211">
        <v>19.725999999999999</v>
      </c>
      <c r="T1211">
        <v>3.0779999999999998</v>
      </c>
      <c r="U1211">
        <v>6571</v>
      </c>
      <c r="V1211">
        <v>287</v>
      </c>
      <c r="W1211">
        <v>1559</v>
      </c>
      <c r="X1211">
        <v>1083</v>
      </c>
      <c r="Y1211">
        <v>0</v>
      </c>
      <c r="Z1211">
        <v>5</v>
      </c>
      <c r="AA1211">
        <v>1</v>
      </c>
      <c r="AB1211">
        <v>45</v>
      </c>
      <c r="AC1211">
        <v>88</v>
      </c>
      <c r="AD1211">
        <v>33.26</v>
      </c>
      <c r="AE1211">
        <v>46.260570999999999</v>
      </c>
      <c r="AF1211">
        <v>92.4</v>
      </c>
      <c r="AG1211">
        <v>2.2000000000000002</v>
      </c>
      <c r="AH1211">
        <v>2.1</v>
      </c>
      <c r="AI1211">
        <v>2.8</v>
      </c>
      <c r="AJ1211">
        <v>0.4</v>
      </c>
      <c r="AK1211">
        <v>0</v>
      </c>
      <c r="AL1211">
        <v>0</v>
      </c>
      <c r="AM1211">
        <v>2.7</v>
      </c>
      <c r="AN1211">
        <v>44.454999999999998</v>
      </c>
      <c r="AO1211">
        <v>4.3680000000000003</v>
      </c>
      <c r="AP1211">
        <v>23.725000000000001</v>
      </c>
      <c r="AQ1211">
        <v>0.16500000000000001</v>
      </c>
      <c r="AR1211">
        <v>0</v>
      </c>
      <c r="AS1211">
        <v>8.2349999999999994</v>
      </c>
      <c r="AT1211">
        <v>100.1</v>
      </c>
      <c r="AU1211">
        <v>2.383</v>
      </c>
      <c r="AV1211">
        <v>2.2749999999999999</v>
      </c>
      <c r="AW1211">
        <v>3.0329999999999999</v>
      </c>
      <c r="AX1211">
        <v>0.433</v>
      </c>
      <c r="AY1211">
        <v>0</v>
      </c>
      <c r="AZ1211">
        <v>0</v>
      </c>
      <c r="BA1211">
        <v>593</v>
      </c>
      <c r="BB1211">
        <v>0</v>
      </c>
      <c r="BC1211" t="s">
        <v>67</v>
      </c>
      <c r="BD1211">
        <v>0</v>
      </c>
      <c r="BE1211" t="s">
        <v>68</v>
      </c>
      <c r="BF1211" t="s">
        <v>69</v>
      </c>
      <c r="BG1211">
        <v>1.1399999999999999</v>
      </c>
      <c r="BH1211">
        <v>0</v>
      </c>
      <c r="BI1211" s="1">
        <v>45824.394918171296</v>
      </c>
      <c r="BJ1211">
        <v>3.7</v>
      </c>
      <c r="BK1211">
        <v>0.83189999999999997</v>
      </c>
      <c r="BL1211" s="36">
        <f>HLOOKUP($A1211,차량별코스!$E$1:$AZ$20,_xlfn.XLOOKUP(탕데이터!$I1211,차량별코스!$D$2:$D$20,차량별코스!$A$2:$A$20),0)</f>
        <v>1</v>
      </c>
      <c r="BM1211">
        <f t="shared" si="265"/>
        <v>4090.8779999999992</v>
      </c>
      <c r="BN1211">
        <f t="shared" si="266"/>
        <v>229.92099999999999</v>
      </c>
      <c r="BO1211">
        <f>IF(COUNTIFS($BL$2:$BL1211,$BL1211,$O$2:$O1211,$O1211,$G$2:$G1211,$G1211)=1,_xlfn.MAXIFS($BO$2:$BO1210,$O$2:$O1210,$O1211,$G$2:$G1210,$G1211)+1,_xlfn.MAXIFS($BO$2:$BO1210,$O$2:$O1210,$O1211,$G$2:$G1210,$G1211))</f>
        <v>7</v>
      </c>
      <c r="BP1211">
        <f t="shared" si="267"/>
        <v>4225.6040000000003</v>
      </c>
      <c r="BQ1211">
        <f t="shared" si="268"/>
        <v>144.56200000000001</v>
      </c>
      <c r="BR1211">
        <f t="shared" si="269"/>
        <v>137.99100000000001</v>
      </c>
      <c r="BS1211">
        <f t="shared" si="270"/>
        <v>183.98799999999997</v>
      </c>
      <c r="BT1211">
        <f t="shared" si="271"/>
        <v>26.283999999999999</v>
      </c>
      <c r="BU1211">
        <f t="shared" si="272"/>
        <v>0</v>
      </c>
      <c r="BV1211">
        <f t="shared" si="273"/>
        <v>0</v>
      </c>
      <c r="BW1211">
        <f t="shared" si="274"/>
        <v>4718.4290000000001</v>
      </c>
      <c r="BX1211">
        <f t="shared" si="275"/>
        <v>6694</v>
      </c>
      <c r="BY1211" t="str">
        <f t="shared" si="276"/>
        <v>직행2</v>
      </c>
      <c r="BZ1211">
        <f t="shared" si="277"/>
        <v>1</v>
      </c>
    </row>
    <row r="1212" spans="1:78" x14ac:dyDescent="0.3">
      <c r="A1212" s="32">
        <f t="shared" si="278"/>
        <v>45823</v>
      </c>
      <c r="B1212" s="1">
        <v>45823.707916666666</v>
      </c>
      <c r="C1212" t="s">
        <v>60</v>
      </c>
      <c r="D1212" t="s">
        <v>60</v>
      </c>
      <c r="E1212" t="s">
        <v>60</v>
      </c>
      <c r="F1212" t="s">
        <v>61</v>
      </c>
      <c r="G1212" t="s">
        <v>84</v>
      </c>
      <c r="H1212" t="s">
        <v>85</v>
      </c>
      <c r="I1212" t="s">
        <v>89</v>
      </c>
      <c r="J1212" t="s">
        <v>65</v>
      </c>
      <c r="K1212" t="s">
        <v>66</v>
      </c>
      <c r="L1212">
        <v>14</v>
      </c>
      <c r="M1212">
        <v>12</v>
      </c>
      <c r="N1212">
        <v>168</v>
      </c>
      <c r="O1212">
        <v>6694</v>
      </c>
      <c r="P1212" t="s">
        <v>258</v>
      </c>
      <c r="Q1212" s="1">
        <v>45786.607561574077</v>
      </c>
      <c r="R1212">
        <v>39.786000000000001</v>
      </c>
      <c r="S1212">
        <v>13.122</v>
      </c>
      <c r="T1212">
        <v>3.032</v>
      </c>
      <c r="U1212">
        <v>5047</v>
      </c>
      <c r="V1212">
        <v>78</v>
      </c>
      <c r="W1212">
        <v>1603</v>
      </c>
      <c r="X1212">
        <v>629</v>
      </c>
      <c r="Y1212">
        <v>0</v>
      </c>
      <c r="Z1212">
        <v>5</v>
      </c>
      <c r="AA1212">
        <v>1</v>
      </c>
      <c r="AB1212">
        <v>228</v>
      </c>
      <c r="AC1212">
        <v>84</v>
      </c>
      <c r="AD1212">
        <v>28.38</v>
      </c>
      <c r="AE1212">
        <v>42.551825999999998</v>
      </c>
      <c r="AF1212">
        <v>93.5</v>
      </c>
      <c r="AG1212">
        <v>1.5</v>
      </c>
      <c r="AH1212">
        <v>2.8</v>
      </c>
      <c r="AI1212">
        <v>2.1</v>
      </c>
      <c r="AJ1212">
        <v>0.1</v>
      </c>
      <c r="AK1212">
        <v>0</v>
      </c>
      <c r="AL1212">
        <v>0</v>
      </c>
      <c r="AM1212">
        <v>2.66</v>
      </c>
      <c r="AN1212">
        <v>40.981000000000002</v>
      </c>
      <c r="AO1212">
        <v>1.5449999999999999</v>
      </c>
      <c r="AP1212">
        <v>31.760999999999999</v>
      </c>
      <c r="AQ1212">
        <v>0.151</v>
      </c>
      <c r="AR1212">
        <v>0</v>
      </c>
      <c r="AS1212">
        <v>12.567</v>
      </c>
      <c r="AT1212">
        <v>77.917000000000002</v>
      </c>
      <c r="AU1212">
        <v>1.25</v>
      </c>
      <c r="AV1212">
        <v>2.3330000000000002</v>
      </c>
      <c r="AW1212">
        <v>1.75</v>
      </c>
      <c r="AX1212">
        <v>8.3000000000000004E-2</v>
      </c>
      <c r="AY1212">
        <v>0</v>
      </c>
      <c r="AZ1212">
        <v>0</v>
      </c>
      <c r="BA1212">
        <v>385</v>
      </c>
      <c r="BB1212">
        <v>0</v>
      </c>
      <c r="BC1212" t="s">
        <v>67</v>
      </c>
      <c r="BD1212">
        <v>0</v>
      </c>
      <c r="BE1212" t="s">
        <v>68</v>
      </c>
      <c r="BF1212" t="s">
        <v>69</v>
      </c>
      <c r="BG1212">
        <v>1.1399999999999999</v>
      </c>
      <c r="BH1212">
        <v>0</v>
      </c>
      <c r="BI1212" s="1">
        <v>45824.394918171296</v>
      </c>
      <c r="BJ1212">
        <v>3.7</v>
      </c>
      <c r="BK1212">
        <v>0.81950000000000001</v>
      </c>
      <c r="BL1212" s="36">
        <f>HLOOKUP($A1212,차량별코스!$E$1:$AZ$20,_xlfn.XLOOKUP(탕데이터!$I1212,차량별코스!$D$2:$D$20,차량별코스!$A$2:$A$20),0)</f>
        <v>1</v>
      </c>
      <c r="BM1212">
        <f t="shared" si="265"/>
        <v>4090.8779999999992</v>
      </c>
      <c r="BN1212">
        <f t="shared" si="266"/>
        <v>229.92099999999999</v>
      </c>
      <c r="BO1212">
        <f>IF(COUNTIFS($BL$2:$BL1212,$BL1212,$O$2:$O1212,$O1212,$G$2:$G1212,$G1212)=1,_xlfn.MAXIFS($BO$2:$BO1211,$O$2:$O1211,$O1212,$G$2:$G1211,$G1212)+1,_xlfn.MAXIFS($BO$2:$BO1211,$O$2:$O1211,$O1212,$G$2:$G1211,$G1212))</f>
        <v>7</v>
      </c>
      <c r="BP1212">
        <f t="shared" si="267"/>
        <v>3037.9450000000006</v>
      </c>
      <c r="BQ1212">
        <f t="shared" si="268"/>
        <v>75.704999999999998</v>
      </c>
      <c r="BR1212">
        <f t="shared" si="269"/>
        <v>141.31599999999997</v>
      </c>
      <c r="BS1212">
        <f t="shared" si="270"/>
        <v>105.98700000000001</v>
      </c>
      <c r="BT1212">
        <f t="shared" si="271"/>
        <v>5.0469999999999997</v>
      </c>
      <c r="BU1212">
        <f t="shared" si="272"/>
        <v>0</v>
      </c>
      <c r="BV1212">
        <f t="shared" si="273"/>
        <v>0</v>
      </c>
      <c r="BW1212">
        <f t="shared" si="274"/>
        <v>3366.0000000000005</v>
      </c>
      <c r="BX1212">
        <f t="shared" si="275"/>
        <v>6694</v>
      </c>
      <c r="BY1212" t="str">
        <f t="shared" si="276"/>
        <v>직행2</v>
      </c>
      <c r="BZ1212">
        <f t="shared" si="277"/>
        <v>1</v>
      </c>
    </row>
    <row r="1213" spans="1:78" x14ac:dyDescent="0.3">
      <c r="A1213" s="32">
        <f t="shared" si="278"/>
        <v>45823</v>
      </c>
      <c r="B1213" s="1">
        <v>45823.770046296297</v>
      </c>
      <c r="C1213" t="s">
        <v>60</v>
      </c>
      <c r="D1213" t="s">
        <v>60</v>
      </c>
      <c r="E1213" t="s">
        <v>60</v>
      </c>
      <c r="F1213" t="s">
        <v>61</v>
      </c>
      <c r="G1213" t="s">
        <v>84</v>
      </c>
      <c r="H1213" t="s">
        <v>85</v>
      </c>
      <c r="I1213" t="s">
        <v>89</v>
      </c>
      <c r="J1213" t="s">
        <v>65</v>
      </c>
      <c r="K1213" t="s">
        <v>66</v>
      </c>
      <c r="L1213">
        <v>14</v>
      </c>
      <c r="M1213">
        <v>12</v>
      </c>
      <c r="N1213">
        <v>168</v>
      </c>
      <c r="O1213">
        <v>6694</v>
      </c>
      <c r="P1213" t="s">
        <v>258</v>
      </c>
      <c r="Q1213" s="1">
        <v>45786.607561574077</v>
      </c>
      <c r="R1213">
        <v>62.902999999999999</v>
      </c>
      <c r="S1213">
        <v>16.721</v>
      </c>
      <c r="T1213">
        <v>3.762</v>
      </c>
      <c r="U1213">
        <v>5284</v>
      </c>
      <c r="V1213">
        <v>71</v>
      </c>
      <c r="W1213">
        <v>806</v>
      </c>
      <c r="X1213">
        <v>1513</v>
      </c>
      <c r="Y1213">
        <v>0</v>
      </c>
      <c r="Z1213">
        <v>22</v>
      </c>
      <c r="AA1213">
        <v>1</v>
      </c>
      <c r="AB1213">
        <v>193</v>
      </c>
      <c r="AC1213">
        <v>92</v>
      </c>
      <c r="AD1213">
        <v>42.86</v>
      </c>
      <c r="AE1213">
        <v>51.384329000000001</v>
      </c>
      <c r="AF1213">
        <v>91.2</v>
      </c>
      <c r="AG1213">
        <v>2.2000000000000002</v>
      </c>
      <c r="AH1213">
        <v>2.7</v>
      </c>
      <c r="AI1213">
        <v>3.6</v>
      </c>
      <c r="AJ1213">
        <v>0.3</v>
      </c>
      <c r="AK1213">
        <v>0</v>
      </c>
      <c r="AL1213">
        <v>0</v>
      </c>
      <c r="AM1213">
        <v>3.3</v>
      </c>
      <c r="AN1213">
        <v>39.761000000000003</v>
      </c>
      <c r="AO1213">
        <v>1.3440000000000001</v>
      </c>
      <c r="AP1213">
        <v>15.254</v>
      </c>
      <c r="AQ1213">
        <v>0.23799999999999999</v>
      </c>
      <c r="AR1213">
        <v>0</v>
      </c>
      <c r="AS1213">
        <v>34.973999999999997</v>
      </c>
      <c r="AT1213">
        <v>79.040000000000006</v>
      </c>
      <c r="AU1213">
        <v>1.907</v>
      </c>
      <c r="AV1213">
        <v>2.34</v>
      </c>
      <c r="AW1213">
        <v>3.12</v>
      </c>
      <c r="AX1213">
        <v>0.26</v>
      </c>
      <c r="AY1213">
        <v>0</v>
      </c>
      <c r="AZ1213">
        <v>0</v>
      </c>
      <c r="BA1213">
        <v>622</v>
      </c>
      <c r="BB1213">
        <v>0</v>
      </c>
      <c r="BC1213" t="s">
        <v>67</v>
      </c>
      <c r="BD1213">
        <v>0</v>
      </c>
      <c r="BE1213" t="s">
        <v>68</v>
      </c>
      <c r="BF1213" t="s">
        <v>69</v>
      </c>
      <c r="BG1213">
        <v>1.1399999999999999</v>
      </c>
      <c r="BH1213">
        <v>0</v>
      </c>
      <c r="BI1213" s="1">
        <v>45824.394918171296</v>
      </c>
      <c r="BJ1213">
        <v>3.7</v>
      </c>
      <c r="BK1213">
        <v>1.0166999999999999</v>
      </c>
      <c r="BL1213" s="36">
        <f>HLOOKUP($A1213,차량별코스!$E$1:$AZ$20,_xlfn.XLOOKUP(탕데이터!$I1213,차량별코스!$D$2:$D$20,차량별코스!$A$2:$A$20),0)</f>
        <v>1</v>
      </c>
      <c r="BM1213">
        <f t="shared" si="265"/>
        <v>4090.8779999999992</v>
      </c>
      <c r="BN1213">
        <f t="shared" si="266"/>
        <v>229.92099999999999</v>
      </c>
      <c r="BO1213">
        <f>IF(COUNTIFS($BL$2:$BL1213,$BL1213,$O$2:$O1213,$O1213,$G$2:$G1213,$G1213)=1,_xlfn.MAXIFS($BO$2:$BO1212,$O$2:$O1212,$O1213,$G$2:$G1212,$G1213)+1,_xlfn.MAXIFS($BO$2:$BO1212,$O$2:$O1212,$O1213,$G$2:$G1212,$G1213))</f>
        <v>7</v>
      </c>
      <c r="BP1213">
        <f t="shared" si="267"/>
        <v>3942.0079999999998</v>
      </c>
      <c r="BQ1213">
        <f t="shared" si="268"/>
        <v>116.248</v>
      </c>
      <c r="BR1213">
        <f t="shared" si="269"/>
        <v>142.66800000000001</v>
      </c>
      <c r="BS1213">
        <f t="shared" si="270"/>
        <v>190.22400000000002</v>
      </c>
      <c r="BT1213">
        <f t="shared" si="271"/>
        <v>15.852</v>
      </c>
      <c r="BU1213">
        <f t="shared" si="272"/>
        <v>0</v>
      </c>
      <c r="BV1213">
        <f t="shared" si="273"/>
        <v>0</v>
      </c>
      <c r="BW1213">
        <f t="shared" si="274"/>
        <v>4407</v>
      </c>
      <c r="BX1213">
        <f t="shared" si="275"/>
        <v>6694</v>
      </c>
      <c r="BY1213" t="str">
        <f t="shared" si="276"/>
        <v>직행2</v>
      </c>
      <c r="BZ1213">
        <f t="shared" si="277"/>
        <v>1</v>
      </c>
    </row>
    <row r="1214" spans="1:78" x14ac:dyDescent="0.3">
      <c r="A1214" s="32">
        <f t="shared" si="278"/>
        <v>45824</v>
      </c>
      <c r="B1214" s="1">
        <v>45824.290289351855</v>
      </c>
      <c r="C1214" t="s">
        <v>60</v>
      </c>
      <c r="D1214" t="s">
        <v>60</v>
      </c>
      <c r="E1214" t="s">
        <v>60</v>
      </c>
      <c r="F1214" t="s">
        <v>61</v>
      </c>
      <c r="G1214" t="s">
        <v>84</v>
      </c>
      <c r="H1214" t="s">
        <v>85</v>
      </c>
      <c r="I1214" t="s">
        <v>89</v>
      </c>
      <c r="J1214" t="s">
        <v>65</v>
      </c>
      <c r="K1214" t="s">
        <v>66</v>
      </c>
      <c r="L1214">
        <v>14</v>
      </c>
      <c r="M1214">
        <v>12</v>
      </c>
      <c r="N1214">
        <v>168</v>
      </c>
      <c r="O1214">
        <v>6694</v>
      </c>
      <c r="P1214" t="s">
        <v>258</v>
      </c>
      <c r="Q1214" s="1">
        <v>45786.607561574077</v>
      </c>
      <c r="R1214">
        <v>102.52800000000001</v>
      </c>
      <c r="S1214">
        <v>29.978999999999999</v>
      </c>
      <c r="T1214">
        <v>3.42</v>
      </c>
      <c r="U1214">
        <v>9006</v>
      </c>
      <c r="V1214">
        <v>121</v>
      </c>
      <c r="W1214">
        <v>1405</v>
      </c>
      <c r="X1214">
        <v>2256</v>
      </c>
      <c r="Y1214">
        <v>1</v>
      </c>
      <c r="Z1214">
        <v>38</v>
      </c>
      <c r="AA1214">
        <v>0</v>
      </c>
      <c r="AB1214">
        <v>0</v>
      </c>
      <c r="AC1214">
        <v>102</v>
      </c>
      <c r="AD1214">
        <v>40.98</v>
      </c>
      <c r="AE1214">
        <v>49.345021000000003</v>
      </c>
      <c r="AF1214">
        <v>24.2</v>
      </c>
      <c r="AG1214">
        <v>19.5</v>
      </c>
      <c r="AH1214">
        <v>22.8</v>
      </c>
      <c r="AI1214">
        <v>26.5</v>
      </c>
      <c r="AJ1214">
        <v>7</v>
      </c>
      <c r="AK1214">
        <v>0.1</v>
      </c>
      <c r="AL1214">
        <v>0</v>
      </c>
      <c r="AM1214">
        <v>3</v>
      </c>
      <c r="AN1214">
        <v>42.363999999999997</v>
      </c>
      <c r="AO1214">
        <v>1.3440000000000001</v>
      </c>
      <c r="AP1214">
        <v>15.601000000000001</v>
      </c>
      <c r="AQ1214">
        <v>0.215</v>
      </c>
      <c r="AR1214">
        <v>0.97499999999999998</v>
      </c>
      <c r="AS1214">
        <v>37.063000000000002</v>
      </c>
      <c r="AT1214">
        <v>36.299999999999997</v>
      </c>
      <c r="AU1214">
        <v>29.25</v>
      </c>
      <c r="AV1214">
        <v>34.200000000000003</v>
      </c>
      <c r="AW1214">
        <v>39.75</v>
      </c>
      <c r="AX1214">
        <v>10.5</v>
      </c>
      <c r="AY1214">
        <v>0.15</v>
      </c>
      <c r="AZ1214">
        <v>0</v>
      </c>
      <c r="BA1214">
        <v>1010</v>
      </c>
      <c r="BB1214">
        <v>0</v>
      </c>
      <c r="BC1214" t="s">
        <v>67</v>
      </c>
      <c r="BD1214">
        <v>0</v>
      </c>
      <c r="BE1214" t="s">
        <v>68</v>
      </c>
      <c r="BF1214" t="s">
        <v>69</v>
      </c>
      <c r="BG1214">
        <v>1.1399999999999999</v>
      </c>
      <c r="BH1214">
        <v>0</v>
      </c>
      <c r="BI1214" s="1">
        <v>45824.394918171296</v>
      </c>
      <c r="BJ1214">
        <v>3.7</v>
      </c>
      <c r="BK1214">
        <v>0.92430000000000001</v>
      </c>
      <c r="BL1214" s="36">
        <f>HLOOKUP($A1214,차량별코스!$E$1:$AZ$20,_xlfn.XLOOKUP(탕데이터!$I1214,차량별코스!$D$2:$D$20,차량별코스!$A$2:$A$20),0)</f>
        <v>2</v>
      </c>
      <c r="BM1214">
        <f t="shared" si="265"/>
        <v>4090.8779999999992</v>
      </c>
      <c r="BN1214">
        <f t="shared" si="266"/>
        <v>102.52800000000001</v>
      </c>
      <c r="BO1214">
        <f>IF(COUNTIFS($BL$2:$BL1214,$BL1214,$O$2:$O1214,$O1214,$G$2:$G1214,$G1214)=1,_xlfn.MAXIFS($BO$2:$BO1213,$O$2:$O1213,$O1214,$G$2:$G1213,$G1214)+1,_xlfn.MAXIFS($BO$2:$BO1213,$O$2:$O1213,$O1214,$G$2:$G1213,$G1214))</f>
        <v>8</v>
      </c>
      <c r="BP1214">
        <f t="shared" si="267"/>
        <v>653.45199999999977</v>
      </c>
      <c r="BQ1214">
        <f t="shared" si="268"/>
        <v>1756.17</v>
      </c>
      <c r="BR1214">
        <f t="shared" si="269"/>
        <v>2053.3679999999999</v>
      </c>
      <c r="BS1214">
        <f t="shared" si="270"/>
        <v>2386.59</v>
      </c>
      <c r="BT1214">
        <f t="shared" si="271"/>
        <v>630.42000000000007</v>
      </c>
      <c r="BU1214">
        <f t="shared" si="272"/>
        <v>9.0060000000000002</v>
      </c>
      <c r="BV1214">
        <f t="shared" si="273"/>
        <v>0</v>
      </c>
      <c r="BW1214">
        <f t="shared" si="274"/>
        <v>7489.0060000000003</v>
      </c>
      <c r="BX1214">
        <f t="shared" si="275"/>
        <v>6694</v>
      </c>
      <c r="BY1214" t="str">
        <f t="shared" si="276"/>
        <v>직행2</v>
      </c>
      <c r="BZ1214">
        <f t="shared" si="277"/>
        <v>2</v>
      </c>
    </row>
    <row r="1215" spans="1:78" x14ac:dyDescent="0.3">
      <c r="A1215" s="32">
        <f t="shared" si="278"/>
        <v>45809</v>
      </c>
      <c r="B1215" s="1">
        <v>45809.316157407404</v>
      </c>
      <c r="C1215" t="s">
        <v>60</v>
      </c>
      <c r="D1215" t="s">
        <v>60</v>
      </c>
      <c r="E1215" t="s">
        <v>60</v>
      </c>
      <c r="F1215" t="s">
        <v>61</v>
      </c>
      <c r="G1215" t="s">
        <v>84</v>
      </c>
      <c r="H1215" t="s">
        <v>85</v>
      </c>
      <c r="I1215" t="s">
        <v>90</v>
      </c>
      <c r="J1215" t="s">
        <v>65</v>
      </c>
      <c r="K1215" t="s">
        <v>66</v>
      </c>
      <c r="L1215">
        <v>19</v>
      </c>
      <c r="M1215">
        <v>8</v>
      </c>
      <c r="N1215">
        <v>168</v>
      </c>
      <c r="O1215">
        <v>4884</v>
      </c>
      <c r="P1215" t="s">
        <v>259</v>
      </c>
      <c r="Q1215" s="1">
        <v>45786.607562766207</v>
      </c>
      <c r="R1215">
        <v>59.536999999999999</v>
      </c>
      <c r="S1215">
        <v>16.474</v>
      </c>
      <c r="T1215">
        <v>3.6139999999999999</v>
      </c>
      <c r="U1215">
        <v>5073</v>
      </c>
      <c r="V1215">
        <v>8</v>
      </c>
      <c r="W1215">
        <v>924</v>
      </c>
      <c r="X1215">
        <v>1209</v>
      </c>
      <c r="Y1215">
        <v>0</v>
      </c>
      <c r="Z1215">
        <v>1</v>
      </c>
      <c r="AA1215">
        <v>0</v>
      </c>
      <c r="AB1215">
        <v>0</v>
      </c>
      <c r="AC1215">
        <v>103</v>
      </c>
      <c r="AD1215">
        <v>42.25</v>
      </c>
      <c r="AE1215">
        <v>51.758792</v>
      </c>
      <c r="AF1215">
        <v>94.6</v>
      </c>
      <c r="AG1215">
        <v>1.1000000000000001</v>
      </c>
      <c r="AH1215">
        <v>1.7</v>
      </c>
      <c r="AI1215">
        <v>2</v>
      </c>
      <c r="AJ1215">
        <v>0.6</v>
      </c>
      <c r="AK1215">
        <v>0</v>
      </c>
      <c r="AL1215">
        <v>0</v>
      </c>
      <c r="AM1215">
        <v>3.17</v>
      </c>
      <c r="AN1215">
        <v>42.003</v>
      </c>
      <c r="AO1215">
        <v>0.158</v>
      </c>
      <c r="AP1215">
        <v>18.213999999999999</v>
      </c>
      <c r="AQ1215">
        <v>0.20200000000000001</v>
      </c>
      <c r="AR1215">
        <v>0</v>
      </c>
      <c r="AS1215">
        <v>1.68</v>
      </c>
      <c r="AT1215">
        <v>78.832999999999998</v>
      </c>
      <c r="AU1215">
        <v>0.91700000000000004</v>
      </c>
      <c r="AV1215">
        <v>1.417</v>
      </c>
      <c r="AW1215">
        <v>1.667</v>
      </c>
      <c r="AX1215">
        <v>0.5</v>
      </c>
      <c r="AY1215">
        <v>0</v>
      </c>
      <c r="AZ1215">
        <v>0</v>
      </c>
      <c r="BA1215">
        <v>582</v>
      </c>
      <c r="BB1215">
        <v>0</v>
      </c>
      <c r="BC1215" t="s">
        <v>74</v>
      </c>
      <c r="BD1215">
        <v>0</v>
      </c>
      <c r="BE1215" t="s">
        <v>68</v>
      </c>
      <c r="BF1215" t="s">
        <v>75</v>
      </c>
      <c r="BG1215">
        <v>1.1399999999999999</v>
      </c>
      <c r="BH1215">
        <v>0</v>
      </c>
      <c r="BI1215" s="1">
        <v>45809.856243668983</v>
      </c>
      <c r="BJ1215">
        <v>3.7</v>
      </c>
      <c r="BK1215">
        <v>0.9768</v>
      </c>
      <c r="BL1215" s="36">
        <f>HLOOKUP($A1215,차량별코스!$E$1:$AZ$20,_xlfn.XLOOKUP(탕데이터!$I1215,차량별코스!$D$2:$D$20,차량별코스!$A$2:$A$20),0)</f>
        <v>7</v>
      </c>
      <c r="BM1215">
        <f t="shared" si="265"/>
        <v>301.43200000000002</v>
      </c>
      <c r="BN1215">
        <f t="shared" si="266"/>
        <v>301.43200000000002</v>
      </c>
      <c r="BO1215">
        <f>IF(COUNTIFS($BL$2:$BL1215,$BL1215,$O$2:$O1215,$O1215,$G$2:$G1215,$G1215)=1,_xlfn.MAXIFS($BO$2:$BO1214,$O$2:$O1214,$O1215,$G$2:$G1214,$G1215)+1,_xlfn.MAXIFS($BO$2:$BO1214,$O$2:$O1214,$O1215,$G$2:$G1214,$G1215))</f>
        <v>1</v>
      </c>
      <c r="BP1215">
        <f t="shared" si="267"/>
        <v>3867.058</v>
      </c>
      <c r="BQ1215">
        <f t="shared" si="268"/>
        <v>55.803000000000004</v>
      </c>
      <c r="BR1215">
        <f t="shared" si="269"/>
        <v>86.241</v>
      </c>
      <c r="BS1215">
        <f t="shared" si="270"/>
        <v>101.46000000000001</v>
      </c>
      <c r="BT1215">
        <f t="shared" si="271"/>
        <v>30.438000000000002</v>
      </c>
      <c r="BU1215">
        <f t="shared" si="272"/>
        <v>0</v>
      </c>
      <c r="BV1215">
        <f t="shared" si="273"/>
        <v>0</v>
      </c>
      <c r="BW1215">
        <f t="shared" si="274"/>
        <v>4141</v>
      </c>
      <c r="BX1215">
        <f t="shared" si="275"/>
        <v>4884</v>
      </c>
      <c r="BY1215" t="str">
        <f t="shared" si="276"/>
        <v>직행2</v>
      </c>
      <c r="BZ1215">
        <f t="shared" si="277"/>
        <v>7</v>
      </c>
    </row>
    <row r="1216" spans="1:78" x14ac:dyDescent="0.3">
      <c r="A1216" s="32">
        <f t="shared" si="278"/>
        <v>45809</v>
      </c>
      <c r="B1216" s="1">
        <v>45809.431516203702</v>
      </c>
      <c r="C1216" t="s">
        <v>60</v>
      </c>
      <c r="D1216" t="s">
        <v>60</v>
      </c>
      <c r="E1216" t="s">
        <v>60</v>
      </c>
      <c r="F1216" t="s">
        <v>61</v>
      </c>
      <c r="G1216" t="s">
        <v>84</v>
      </c>
      <c r="H1216" t="s">
        <v>85</v>
      </c>
      <c r="I1216" t="s">
        <v>90</v>
      </c>
      <c r="J1216" t="s">
        <v>65</v>
      </c>
      <c r="K1216" t="s">
        <v>66</v>
      </c>
      <c r="L1216">
        <v>19</v>
      </c>
      <c r="M1216">
        <v>8</v>
      </c>
      <c r="N1216">
        <v>168</v>
      </c>
      <c r="O1216">
        <v>4884</v>
      </c>
      <c r="P1216" t="s">
        <v>259</v>
      </c>
      <c r="Q1216" s="1">
        <v>45786.607562766207</v>
      </c>
      <c r="R1216">
        <v>60.360999999999997</v>
      </c>
      <c r="S1216">
        <v>19.396000000000001</v>
      </c>
      <c r="T1216">
        <v>3.1120000000000001</v>
      </c>
      <c r="U1216">
        <v>6129</v>
      </c>
      <c r="V1216">
        <v>38</v>
      </c>
      <c r="W1216">
        <v>1703</v>
      </c>
      <c r="X1216">
        <v>1462</v>
      </c>
      <c r="Y1216">
        <v>0</v>
      </c>
      <c r="Z1216">
        <v>0</v>
      </c>
      <c r="AA1216">
        <v>2</v>
      </c>
      <c r="AB1216">
        <v>259</v>
      </c>
      <c r="AC1216">
        <v>104</v>
      </c>
      <c r="AD1216">
        <v>35.450000000000003</v>
      </c>
      <c r="AE1216">
        <v>49.521284999999999</v>
      </c>
      <c r="AF1216">
        <v>91.6</v>
      </c>
      <c r="AG1216">
        <v>2.2000000000000002</v>
      </c>
      <c r="AH1216">
        <v>2.4</v>
      </c>
      <c r="AI1216">
        <v>2.2999999999999998</v>
      </c>
      <c r="AJ1216">
        <v>1.4</v>
      </c>
      <c r="AK1216">
        <v>0</v>
      </c>
      <c r="AL1216">
        <v>0</v>
      </c>
      <c r="AM1216">
        <v>2.73</v>
      </c>
      <c r="AN1216">
        <v>47.473999999999997</v>
      </c>
      <c r="AO1216">
        <v>0.62</v>
      </c>
      <c r="AP1216">
        <v>27.786000000000001</v>
      </c>
      <c r="AQ1216">
        <v>0.23200000000000001</v>
      </c>
      <c r="AR1216">
        <v>0</v>
      </c>
      <c r="AS1216">
        <v>0</v>
      </c>
      <c r="AT1216">
        <v>93.126999999999995</v>
      </c>
      <c r="AU1216">
        <v>2.2370000000000001</v>
      </c>
      <c r="AV1216">
        <v>2.44</v>
      </c>
      <c r="AW1216">
        <v>2.3380000000000001</v>
      </c>
      <c r="AX1216">
        <v>1.423</v>
      </c>
      <c r="AY1216">
        <v>0</v>
      </c>
      <c r="AZ1216">
        <v>0</v>
      </c>
      <c r="BA1216">
        <v>595</v>
      </c>
      <c r="BB1216">
        <v>0</v>
      </c>
      <c r="BC1216" t="s">
        <v>74</v>
      </c>
      <c r="BD1216">
        <v>0</v>
      </c>
      <c r="BE1216" t="s">
        <v>68</v>
      </c>
      <c r="BF1216" t="s">
        <v>75</v>
      </c>
      <c r="BG1216">
        <v>1.1399999999999999</v>
      </c>
      <c r="BH1216">
        <v>0</v>
      </c>
      <c r="BI1216" s="1">
        <v>45809.856243668983</v>
      </c>
      <c r="BJ1216">
        <v>3.7</v>
      </c>
      <c r="BK1216">
        <v>0.84109999999999996</v>
      </c>
      <c r="BL1216" s="36">
        <f>HLOOKUP($A1216,차량별코스!$E$1:$AZ$20,_xlfn.XLOOKUP(탕데이터!$I1216,차량별코스!$D$2:$D$20,차량별코스!$A$2:$A$20),0)</f>
        <v>7</v>
      </c>
      <c r="BM1216">
        <f t="shared" si="265"/>
        <v>301.43200000000002</v>
      </c>
      <c r="BN1216">
        <f t="shared" si="266"/>
        <v>301.43200000000002</v>
      </c>
      <c r="BO1216">
        <f>IF(COUNTIFS($BL$2:$BL1216,$BL1216,$O$2:$O1216,$O1216,$G$2:$G1216,$G1216)=1,_xlfn.MAXIFS($BO$2:$BO1215,$O$2:$O1215,$O1216,$G$2:$G1215,$G1216)+1,_xlfn.MAXIFS($BO$2:$BO1215,$O$2:$O1215,$O1216,$G$2:$G1215,$G1216))</f>
        <v>1</v>
      </c>
      <c r="BP1216">
        <f t="shared" si="267"/>
        <v>3873.1639999999998</v>
      </c>
      <c r="BQ1216">
        <f t="shared" si="268"/>
        <v>134.83800000000002</v>
      </c>
      <c r="BR1216">
        <f t="shared" si="269"/>
        <v>147.096</v>
      </c>
      <c r="BS1216">
        <f t="shared" si="270"/>
        <v>140.96699999999998</v>
      </c>
      <c r="BT1216">
        <f t="shared" si="271"/>
        <v>85.805999999999997</v>
      </c>
      <c r="BU1216">
        <f t="shared" si="272"/>
        <v>0</v>
      </c>
      <c r="BV1216">
        <f t="shared" si="273"/>
        <v>0</v>
      </c>
      <c r="BW1216">
        <f t="shared" si="274"/>
        <v>4381.8709999999992</v>
      </c>
      <c r="BX1216">
        <f t="shared" si="275"/>
        <v>4884</v>
      </c>
      <c r="BY1216" t="str">
        <f t="shared" si="276"/>
        <v>직행2</v>
      </c>
      <c r="BZ1216">
        <f t="shared" si="277"/>
        <v>7</v>
      </c>
    </row>
    <row r="1217" spans="1:78" x14ac:dyDescent="0.3">
      <c r="A1217" s="32">
        <f t="shared" si="278"/>
        <v>45809</v>
      </c>
      <c r="B1217" s="1">
        <v>45809.504999999997</v>
      </c>
      <c r="C1217" t="s">
        <v>60</v>
      </c>
      <c r="D1217" t="s">
        <v>60</v>
      </c>
      <c r="E1217" t="s">
        <v>60</v>
      </c>
      <c r="F1217" t="s">
        <v>61</v>
      </c>
      <c r="G1217" t="s">
        <v>84</v>
      </c>
      <c r="H1217" t="s">
        <v>85</v>
      </c>
      <c r="I1217" t="s">
        <v>90</v>
      </c>
      <c r="J1217" t="s">
        <v>65</v>
      </c>
      <c r="K1217" t="s">
        <v>66</v>
      </c>
      <c r="L1217">
        <v>19</v>
      </c>
      <c r="M1217">
        <v>8</v>
      </c>
      <c r="N1217">
        <v>168</v>
      </c>
      <c r="O1217">
        <v>4884</v>
      </c>
      <c r="P1217" t="s">
        <v>259</v>
      </c>
      <c r="Q1217" s="1">
        <v>45786.607562766207</v>
      </c>
      <c r="R1217">
        <v>42.651000000000003</v>
      </c>
      <c r="S1217">
        <v>9.7690000000000001</v>
      </c>
      <c r="T1217">
        <v>4.3659999999999997</v>
      </c>
      <c r="U1217">
        <v>3248</v>
      </c>
      <c r="V1217">
        <v>2</v>
      </c>
      <c r="W1217">
        <v>385</v>
      </c>
      <c r="X1217">
        <v>845</v>
      </c>
      <c r="Y1217">
        <v>0</v>
      </c>
      <c r="Z1217">
        <v>1</v>
      </c>
      <c r="AA1217">
        <v>0</v>
      </c>
      <c r="AB1217">
        <v>0</v>
      </c>
      <c r="AC1217">
        <v>85</v>
      </c>
      <c r="AD1217">
        <v>47.27</v>
      </c>
      <c r="AE1217">
        <v>53.667755</v>
      </c>
      <c r="AF1217">
        <v>94.5</v>
      </c>
      <c r="AG1217">
        <v>0.8</v>
      </c>
      <c r="AH1217">
        <v>1.4</v>
      </c>
      <c r="AI1217">
        <v>3.4</v>
      </c>
      <c r="AJ1217">
        <v>0</v>
      </c>
      <c r="AK1217">
        <v>0</v>
      </c>
      <c r="AL1217">
        <v>0</v>
      </c>
      <c r="AM1217">
        <v>3.83</v>
      </c>
      <c r="AN1217">
        <v>35.005000000000003</v>
      </c>
      <c r="AO1217">
        <v>6.2E-2</v>
      </c>
      <c r="AP1217">
        <v>11.853</v>
      </c>
      <c r="AQ1217">
        <v>0.188</v>
      </c>
      <c r="AR1217">
        <v>0</v>
      </c>
      <c r="AS1217">
        <v>2.3450000000000002</v>
      </c>
      <c r="AT1217">
        <v>50.4</v>
      </c>
      <c r="AU1217">
        <v>0.42699999999999999</v>
      </c>
      <c r="AV1217">
        <v>0.747</v>
      </c>
      <c r="AW1217">
        <v>1.8129999999999999</v>
      </c>
      <c r="AX1217">
        <v>0</v>
      </c>
      <c r="AY1217">
        <v>0</v>
      </c>
      <c r="AZ1217">
        <v>0</v>
      </c>
      <c r="BA1217">
        <v>425</v>
      </c>
      <c r="BB1217">
        <v>0</v>
      </c>
      <c r="BC1217" t="s">
        <v>74</v>
      </c>
      <c r="BD1217">
        <v>0</v>
      </c>
      <c r="BE1217" t="s">
        <v>68</v>
      </c>
      <c r="BF1217" t="s">
        <v>75</v>
      </c>
      <c r="BG1217">
        <v>1.1399999999999999</v>
      </c>
      <c r="BH1217">
        <v>0</v>
      </c>
      <c r="BI1217" s="1">
        <v>45809.856243668983</v>
      </c>
      <c r="BJ1217">
        <v>3.7</v>
      </c>
      <c r="BK1217">
        <v>1.18</v>
      </c>
      <c r="BL1217" s="36">
        <f>HLOOKUP($A1217,차량별코스!$E$1:$AZ$20,_xlfn.XLOOKUP(탕데이터!$I1217,차량별코스!$D$2:$D$20,차량별코스!$A$2:$A$20),0)</f>
        <v>7</v>
      </c>
      <c r="BM1217">
        <f t="shared" si="265"/>
        <v>301.43200000000002</v>
      </c>
      <c r="BN1217">
        <f t="shared" si="266"/>
        <v>301.43200000000002</v>
      </c>
      <c r="BO1217">
        <f>IF(COUNTIFS($BL$2:$BL1217,$BL1217,$O$2:$O1217,$O1217,$G$2:$G1217,$G1217)=1,_xlfn.MAXIFS($BO$2:$BO1216,$O$2:$O1216,$O1217,$G$2:$G1216,$G1217)+1,_xlfn.MAXIFS($BO$2:$BO1216,$O$2:$O1216,$O1217,$G$2:$G1216,$G1217))</f>
        <v>1</v>
      </c>
      <c r="BP1217">
        <f t="shared" si="267"/>
        <v>2682.3599999999997</v>
      </c>
      <c r="BQ1217">
        <f t="shared" si="268"/>
        <v>25.984000000000002</v>
      </c>
      <c r="BR1217">
        <f t="shared" si="269"/>
        <v>45.471999999999994</v>
      </c>
      <c r="BS1217">
        <f t="shared" si="270"/>
        <v>110.432</v>
      </c>
      <c r="BT1217">
        <f t="shared" si="271"/>
        <v>0</v>
      </c>
      <c r="BU1217">
        <f t="shared" si="272"/>
        <v>0</v>
      </c>
      <c r="BV1217">
        <f t="shared" si="273"/>
        <v>0</v>
      </c>
      <c r="BW1217">
        <f t="shared" si="274"/>
        <v>2864.2479999999996</v>
      </c>
      <c r="BX1217">
        <f t="shared" si="275"/>
        <v>4884</v>
      </c>
      <c r="BY1217" t="str">
        <f t="shared" si="276"/>
        <v>직행2</v>
      </c>
      <c r="BZ1217">
        <f t="shared" si="277"/>
        <v>7</v>
      </c>
    </row>
    <row r="1218" spans="1:78" x14ac:dyDescent="0.3">
      <c r="A1218" s="32">
        <f t="shared" si="278"/>
        <v>45809</v>
      </c>
      <c r="B1218" s="1">
        <v>45809.617337962962</v>
      </c>
      <c r="C1218" t="s">
        <v>60</v>
      </c>
      <c r="D1218" t="s">
        <v>60</v>
      </c>
      <c r="E1218" t="s">
        <v>60</v>
      </c>
      <c r="F1218" t="s">
        <v>61</v>
      </c>
      <c r="G1218" t="s">
        <v>84</v>
      </c>
      <c r="H1218" t="s">
        <v>85</v>
      </c>
      <c r="I1218" t="s">
        <v>90</v>
      </c>
      <c r="J1218" t="s">
        <v>65</v>
      </c>
      <c r="K1218" t="s">
        <v>66</v>
      </c>
      <c r="L1218">
        <v>19</v>
      </c>
      <c r="M1218">
        <v>8</v>
      </c>
      <c r="N1218">
        <v>168</v>
      </c>
      <c r="O1218">
        <v>4884</v>
      </c>
      <c r="P1218" t="s">
        <v>259</v>
      </c>
      <c r="Q1218" s="1">
        <v>45786.607562766207</v>
      </c>
      <c r="R1218">
        <v>99.905000000000001</v>
      </c>
      <c r="S1218">
        <v>30.969000000000001</v>
      </c>
      <c r="T1218">
        <v>3.226</v>
      </c>
      <c r="U1218">
        <v>8856</v>
      </c>
      <c r="V1218">
        <v>42</v>
      </c>
      <c r="W1218">
        <v>1941</v>
      </c>
      <c r="X1218">
        <v>2448</v>
      </c>
      <c r="Y1218">
        <v>0</v>
      </c>
      <c r="Z1218">
        <v>5</v>
      </c>
      <c r="AA1218">
        <v>1</v>
      </c>
      <c r="AB1218">
        <v>187</v>
      </c>
      <c r="AC1218">
        <v>101</v>
      </c>
      <c r="AD1218">
        <v>40.61</v>
      </c>
      <c r="AE1218">
        <v>52.329076999999998</v>
      </c>
      <c r="AF1218">
        <v>88.8</v>
      </c>
      <c r="AG1218">
        <v>2.2999999999999998</v>
      </c>
      <c r="AH1218">
        <v>3.2</v>
      </c>
      <c r="AI1218">
        <v>4</v>
      </c>
      <c r="AJ1218">
        <v>1.7</v>
      </c>
      <c r="AK1218">
        <v>0</v>
      </c>
      <c r="AL1218">
        <v>0</v>
      </c>
      <c r="AM1218">
        <v>2.83</v>
      </c>
      <c r="AN1218">
        <v>48.405999999999999</v>
      </c>
      <c r="AO1218">
        <v>0.47399999999999998</v>
      </c>
      <c r="AP1218">
        <v>21.917000000000002</v>
      </c>
      <c r="AQ1218">
        <v>0.24</v>
      </c>
      <c r="AR1218">
        <v>0</v>
      </c>
      <c r="AS1218">
        <v>5.0049999999999999</v>
      </c>
      <c r="AT1218">
        <v>130.24</v>
      </c>
      <c r="AU1218">
        <v>3.3730000000000002</v>
      </c>
      <c r="AV1218">
        <v>4.6929999999999996</v>
      </c>
      <c r="AW1218">
        <v>5.867</v>
      </c>
      <c r="AX1218">
        <v>2.4929999999999999</v>
      </c>
      <c r="AY1218">
        <v>0</v>
      </c>
      <c r="AZ1218">
        <v>0</v>
      </c>
      <c r="BA1218">
        <v>964</v>
      </c>
      <c r="BB1218">
        <v>0</v>
      </c>
      <c r="BC1218" t="s">
        <v>74</v>
      </c>
      <c r="BD1218">
        <v>0</v>
      </c>
      <c r="BE1218" t="s">
        <v>68</v>
      </c>
      <c r="BF1218" t="s">
        <v>75</v>
      </c>
      <c r="BG1218">
        <v>1.1399999999999999</v>
      </c>
      <c r="BH1218">
        <v>0</v>
      </c>
      <c r="BI1218" s="1">
        <v>45809.856243668983</v>
      </c>
      <c r="BJ1218">
        <v>3.7</v>
      </c>
      <c r="BK1218">
        <v>0.87190000000000001</v>
      </c>
      <c r="BL1218" s="36">
        <f>HLOOKUP($A1218,차량별코스!$E$1:$AZ$20,_xlfn.XLOOKUP(탕데이터!$I1218,차량별코스!$D$2:$D$20,차량별코스!$A$2:$A$20),0)</f>
        <v>7</v>
      </c>
      <c r="BM1218">
        <f t="shared" si="265"/>
        <v>301.43200000000002</v>
      </c>
      <c r="BN1218">
        <f t="shared" si="266"/>
        <v>301.43200000000002</v>
      </c>
      <c r="BO1218">
        <f>IF(COUNTIFS($BL$2:$BL1218,$BL1218,$O$2:$O1218,$O1218,$G$2:$G1218,$G1218)=1,_xlfn.MAXIFS($BO$2:$BO1217,$O$2:$O1217,$O1218,$G$2:$G1217,$G1218)+1,_xlfn.MAXIFS($BO$2:$BO1217,$O$2:$O1217,$O1218,$G$2:$G1217,$G1218))</f>
        <v>1</v>
      </c>
      <c r="BP1218">
        <f t="shared" si="267"/>
        <v>5881.1279999999997</v>
      </c>
      <c r="BQ1218">
        <f t="shared" si="268"/>
        <v>203.68799999999999</v>
      </c>
      <c r="BR1218">
        <f t="shared" si="269"/>
        <v>283.392</v>
      </c>
      <c r="BS1218">
        <f t="shared" si="270"/>
        <v>354.24</v>
      </c>
      <c r="BT1218">
        <f t="shared" si="271"/>
        <v>150.55200000000002</v>
      </c>
      <c r="BU1218">
        <f t="shared" si="272"/>
        <v>0</v>
      </c>
      <c r="BV1218">
        <f t="shared" si="273"/>
        <v>0</v>
      </c>
      <c r="BW1218">
        <f t="shared" si="274"/>
        <v>6872.9999999999991</v>
      </c>
      <c r="BX1218">
        <f t="shared" si="275"/>
        <v>4884</v>
      </c>
      <c r="BY1218" t="str">
        <f t="shared" si="276"/>
        <v>직행2</v>
      </c>
      <c r="BZ1218">
        <f t="shared" si="277"/>
        <v>7</v>
      </c>
    </row>
    <row r="1219" spans="1:78" x14ac:dyDescent="0.3">
      <c r="A1219" s="32">
        <f t="shared" si="278"/>
        <v>45809</v>
      </c>
      <c r="B1219" s="1">
        <v>45809.797222222223</v>
      </c>
      <c r="C1219" t="s">
        <v>60</v>
      </c>
      <c r="D1219" t="s">
        <v>60</v>
      </c>
      <c r="E1219" t="s">
        <v>60</v>
      </c>
      <c r="F1219" t="s">
        <v>61</v>
      </c>
      <c r="G1219" t="s">
        <v>84</v>
      </c>
      <c r="H1219" t="s">
        <v>85</v>
      </c>
      <c r="I1219" t="s">
        <v>90</v>
      </c>
      <c r="J1219" t="s">
        <v>65</v>
      </c>
      <c r="K1219" t="s">
        <v>66</v>
      </c>
      <c r="L1219">
        <v>19</v>
      </c>
      <c r="M1219">
        <v>8</v>
      </c>
      <c r="N1219">
        <v>168</v>
      </c>
      <c r="O1219">
        <v>4884</v>
      </c>
      <c r="P1219" t="s">
        <v>259</v>
      </c>
      <c r="Q1219" s="1">
        <v>45786.607562766207</v>
      </c>
      <c r="R1219">
        <v>16.309000000000001</v>
      </c>
      <c r="S1219">
        <v>6.194</v>
      </c>
      <c r="T1219">
        <v>2.633</v>
      </c>
      <c r="U1219">
        <v>1954</v>
      </c>
      <c r="V1219">
        <v>117</v>
      </c>
      <c r="W1219">
        <v>466</v>
      </c>
      <c r="X1219">
        <v>365</v>
      </c>
      <c r="Y1219">
        <v>1</v>
      </c>
      <c r="Z1219">
        <v>0</v>
      </c>
      <c r="AA1219">
        <v>0</v>
      </c>
      <c r="AB1219">
        <v>0</v>
      </c>
      <c r="AC1219">
        <v>102</v>
      </c>
      <c r="AD1219">
        <v>30.05</v>
      </c>
      <c r="AE1219">
        <v>42.824545000000001</v>
      </c>
      <c r="AF1219">
        <v>95.7</v>
      </c>
      <c r="AG1219">
        <v>1.6</v>
      </c>
      <c r="AH1219">
        <v>1.6</v>
      </c>
      <c r="AI1219">
        <v>0.4</v>
      </c>
      <c r="AJ1219">
        <v>0.7</v>
      </c>
      <c r="AK1219">
        <v>0</v>
      </c>
      <c r="AL1219">
        <v>0</v>
      </c>
      <c r="AM1219">
        <v>2.31</v>
      </c>
      <c r="AN1219">
        <v>48.584000000000003</v>
      </c>
      <c r="AO1219">
        <v>5.9880000000000004</v>
      </c>
      <c r="AP1219">
        <v>23.847999999999999</v>
      </c>
      <c r="AQ1219">
        <v>0.184</v>
      </c>
      <c r="AR1219">
        <v>6.1319999999999997</v>
      </c>
      <c r="AS1219">
        <v>0</v>
      </c>
      <c r="AT1219">
        <v>30.305</v>
      </c>
      <c r="AU1219">
        <v>0.50700000000000001</v>
      </c>
      <c r="AV1219">
        <v>0.50700000000000001</v>
      </c>
      <c r="AW1219">
        <v>0.127</v>
      </c>
      <c r="AX1219">
        <v>0.222</v>
      </c>
      <c r="AY1219">
        <v>0</v>
      </c>
      <c r="AZ1219">
        <v>0</v>
      </c>
      <c r="BA1219">
        <v>154</v>
      </c>
      <c r="BB1219">
        <v>0</v>
      </c>
      <c r="BC1219" t="s">
        <v>74</v>
      </c>
      <c r="BD1219">
        <v>0</v>
      </c>
      <c r="BE1219" t="s">
        <v>68</v>
      </c>
      <c r="BF1219" t="s">
        <v>75</v>
      </c>
      <c r="BG1219">
        <v>1.1399999999999999</v>
      </c>
      <c r="BH1219">
        <v>0</v>
      </c>
      <c r="BI1219" s="1">
        <v>45809.856243668983</v>
      </c>
      <c r="BJ1219">
        <v>3.7</v>
      </c>
      <c r="BK1219">
        <v>0.71160000000000001</v>
      </c>
      <c r="BL1219" s="36">
        <f>HLOOKUP($A1219,차량별코스!$E$1:$AZ$20,_xlfn.XLOOKUP(탕데이터!$I1219,차량별코스!$D$2:$D$20,차량별코스!$A$2:$A$20),0)</f>
        <v>7</v>
      </c>
      <c r="BM1219">
        <f t="shared" ref="BM1219:BM1277" si="279">SUMIFS(R:R,I:I,I1219,O:O,O1219)</f>
        <v>301.43200000000002</v>
      </c>
      <c r="BN1219">
        <f t="shared" ref="BN1219:BN1277" si="280">SUMIFS(R:R,O:O,O1219,BL:BL,BL1219,G:G,G1219)</f>
        <v>301.43200000000002</v>
      </c>
      <c r="BO1219">
        <f>IF(COUNTIFS($BL$2:$BL1219,$BL1219,$O$2:$O1219,$O1219,$G$2:$G1219,$G1219)=1,_xlfn.MAXIFS($BO$2:$BO1218,$O$2:$O1218,$O1219,$G$2:$G1218,$G1219)+1,_xlfn.MAXIFS($BO$2:$BO1218,$O$2:$O1218,$O1219,$G$2:$G1218,$G1219))</f>
        <v>1</v>
      </c>
      <c r="BP1219">
        <f t="shared" ref="BP1219:BP1277" si="281">$U1219*AF1219%-V1219-W1219</f>
        <v>1286.9780000000001</v>
      </c>
      <c r="BQ1219">
        <f t="shared" ref="BQ1219:BQ1277" si="282">$U1219*AG1219%</f>
        <v>31.263999999999999</v>
      </c>
      <c r="BR1219">
        <f t="shared" ref="BR1219:BR1277" si="283">$U1219*AH1219%</f>
        <v>31.263999999999999</v>
      </c>
      <c r="BS1219">
        <f t="shared" ref="BS1219:BS1277" si="284">$U1219*AI1219%</f>
        <v>7.8159999999999998</v>
      </c>
      <c r="BT1219">
        <f t="shared" ref="BT1219:BT1277" si="285">$U1219*AJ1219%</f>
        <v>13.677999999999999</v>
      </c>
      <c r="BU1219">
        <f t="shared" ref="BU1219:BU1277" si="286">$U1219*AK1219%</f>
        <v>0</v>
      </c>
      <c r="BV1219">
        <f t="shared" ref="BV1219:BV1277" si="287">$U1219*AL1219%</f>
        <v>0</v>
      </c>
      <c r="BW1219">
        <f t="shared" ref="BW1219:BW1277" si="288">SUM(BP1219:BV1219)</f>
        <v>1371</v>
      </c>
      <c r="BX1219">
        <f t="shared" ref="BX1219:BX1277" si="289">O1219</f>
        <v>4884</v>
      </c>
      <c r="BY1219" t="str">
        <f t="shared" ref="BY1219:BY1277" si="290">G1219</f>
        <v>직행2</v>
      </c>
      <c r="BZ1219">
        <f t="shared" ref="BZ1219:BZ1277" si="291">BL1219</f>
        <v>7</v>
      </c>
    </row>
    <row r="1220" spans="1:78" x14ac:dyDescent="0.3">
      <c r="A1220" s="32">
        <f t="shared" si="278"/>
        <v>45809</v>
      </c>
      <c r="B1220" s="1">
        <v>45809.822511574072</v>
      </c>
      <c r="C1220" t="s">
        <v>60</v>
      </c>
      <c r="D1220" t="s">
        <v>60</v>
      </c>
      <c r="E1220" t="s">
        <v>60</v>
      </c>
      <c r="F1220" t="s">
        <v>61</v>
      </c>
      <c r="G1220" t="s">
        <v>84</v>
      </c>
      <c r="H1220" t="s">
        <v>85</v>
      </c>
      <c r="I1220" t="s">
        <v>90</v>
      </c>
      <c r="J1220" t="s">
        <v>65</v>
      </c>
      <c r="K1220" t="s">
        <v>66</v>
      </c>
      <c r="L1220">
        <v>19</v>
      </c>
      <c r="M1220">
        <v>8</v>
      </c>
      <c r="N1220">
        <v>168</v>
      </c>
      <c r="O1220">
        <v>4884</v>
      </c>
      <c r="P1220" t="s">
        <v>259</v>
      </c>
      <c r="Q1220" s="1">
        <v>45786.607562766207</v>
      </c>
      <c r="R1220">
        <v>22.669</v>
      </c>
      <c r="S1220">
        <v>7.7370000000000001</v>
      </c>
      <c r="T1220">
        <v>2.93</v>
      </c>
      <c r="U1220">
        <v>2380</v>
      </c>
      <c r="V1220">
        <v>35</v>
      </c>
      <c r="W1220">
        <v>476</v>
      </c>
      <c r="X1220">
        <v>756</v>
      </c>
      <c r="Y1220">
        <v>1</v>
      </c>
      <c r="Z1220">
        <v>2</v>
      </c>
      <c r="AA1220">
        <v>0</v>
      </c>
      <c r="AB1220">
        <v>0</v>
      </c>
      <c r="AC1220">
        <v>88</v>
      </c>
      <c r="AD1220">
        <v>34.29</v>
      </c>
      <c r="AE1220">
        <v>43.664177000000002</v>
      </c>
      <c r="AF1220">
        <v>94.7</v>
      </c>
      <c r="AG1220">
        <v>1.2</v>
      </c>
      <c r="AH1220">
        <v>2.7</v>
      </c>
      <c r="AI1220">
        <v>1.3</v>
      </c>
      <c r="AJ1220">
        <v>0.1</v>
      </c>
      <c r="AK1220">
        <v>0</v>
      </c>
      <c r="AL1220">
        <v>0</v>
      </c>
      <c r="AM1220">
        <v>2.57</v>
      </c>
      <c r="AN1220">
        <v>43.936</v>
      </c>
      <c r="AO1220">
        <v>1.4710000000000001</v>
      </c>
      <c r="AP1220">
        <v>20</v>
      </c>
      <c r="AQ1220">
        <v>0.309</v>
      </c>
      <c r="AR1220">
        <v>4.4109999999999996</v>
      </c>
      <c r="AS1220">
        <v>8.8230000000000004</v>
      </c>
      <c r="AT1220">
        <v>36.302</v>
      </c>
      <c r="AU1220">
        <v>0.46</v>
      </c>
      <c r="AV1220">
        <v>1.0349999999999999</v>
      </c>
      <c r="AW1220">
        <v>0.498</v>
      </c>
      <c r="AX1220">
        <v>3.7999999999999999E-2</v>
      </c>
      <c r="AY1220">
        <v>0</v>
      </c>
      <c r="AZ1220">
        <v>0</v>
      </c>
      <c r="BA1220">
        <v>230</v>
      </c>
      <c r="BB1220">
        <v>0</v>
      </c>
      <c r="BC1220" t="s">
        <v>74</v>
      </c>
      <c r="BD1220">
        <v>0</v>
      </c>
      <c r="BE1220" t="s">
        <v>68</v>
      </c>
      <c r="BF1220" t="s">
        <v>75</v>
      </c>
      <c r="BG1220">
        <v>1.1399999999999999</v>
      </c>
      <c r="BH1220">
        <v>0</v>
      </c>
      <c r="BI1220" s="1">
        <v>45809.856243668983</v>
      </c>
      <c r="BJ1220">
        <v>3.7</v>
      </c>
      <c r="BK1220">
        <v>0.79190000000000005</v>
      </c>
      <c r="BL1220" s="36">
        <f>HLOOKUP($A1220,차량별코스!$E$1:$AZ$20,_xlfn.XLOOKUP(탕데이터!$I1220,차량별코스!$D$2:$D$20,차량별코스!$A$2:$A$20),0)</f>
        <v>7</v>
      </c>
      <c r="BM1220">
        <f t="shared" si="279"/>
        <v>301.43200000000002</v>
      </c>
      <c r="BN1220">
        <f t="shared" si="280"/>
        <v>301.43200000000002</v>
      </c>
      <c r="BO1220">
        <f>IF(COUNTIFS($BL$2:$BL1220,$BL1220,$O$2:$O1220,$O1220,$G$2:$G1220,$G1220)=1,_xlfn.MAXIFS($BO$2:$BO1219,$O$2:$O1219,$O1220,$G$2:$G1219,$G1220)+1,_xlfn.MAXIFS($BO$2:$BO1219,$O$2:$O1219,$O1220,$G$2:$G1219,$G1220))</f>
        <v>1</v>
      </c>
      <c r="BP1220">
        <f t="shared" si="281"/>
        <v>1742.8600000000001</v>
      </c>
      <c r="BQ1220">
        <f t="shared" si="282"/>
        <v>28.560000000000002</v>
      </c>
      <c r="BR1220">
        <f t="shared" si="283"/>
        <v>64.260000000000005</v>
      </c>
      <c r="BS1220">
        <f t="shared" si="284"/>
        <v>30.94</v>
      </c>
      <c r="BT1220">
        <f t="shared" si="285"/>
        <v>2.38</v>
      </c>
      <c r="BU1220">
        <f t="shared" si="286"/>
        <v>0</v>
      </c>
      <c r="BV1220">
        <f t="shared" si="287"/>
        <v>0</v>
      </c>
      <c r="BW1220">
        <f t="shared" si="288"/>
        <v>1869.0000000000002</v>
      </c>
      <c r="BX1220">
        <f t="shared" si="289"/>
        <v>4884</v>
      </c>
      <c r="BY1220" t="str">
        <f t="shared" si="290"/>
        <v>직행2</v>
      </c>
      <c r="BZ1220">
        <f t="shared" si="291"/>
        <v>7</v>
      </c>
    </row>
    <row r="1221" spans="1:78" x14ac:dyDescent="0.3">
      <c r="A1221" s="32">
        <f t="shared" si="278"/>
        <v>45809</v>
      </c>
      <c r="B1221" s="1">
        <v>45809.285081018519</v>
      </c>
      <c r="C1221" t="s">
        <v>60</v>
      </c>
      <c r="D1221" t="s">
        <v>60</v>
      </c>
      <c r="E1221" t="s">
        <v>60</v>
      </c>
      <c r="F1221" t="s">
        <v>61</v>
      </c>
      <c r="G1221" t="s">
        <v>84</v>
      </c>
      <c r="H1221" t="s">
        <v>85</v>
      </c>
      <c r="I1221" t="s">
        <v>91</v>
      </c>
      <c r="J1221" t="s">
        <v>65</v>
      </c>
      <c r="K1221" t="s">
        <v>66</v>
      </c>
      <c r="L1221">
        <v>15</v>
      </c>
      <c r="M1221">
        <v>4</v>
      </c>
      <c r="N1221">
        <v>168</v>
      </c>
      <c r="O1221">
        <v>4069</v>
      </c>
      <c r="P1221" t="s">
        <v>261</v>
      </c>
      <c r="Q1221" s="1">
        <v>45786.607562534722</v>
      </c>
      <c r="R1221">
        <v>78.947999999999993</v>
      </c>
      <c r="S1221">
        <v>20.858000000000001</v>
      </c>
      <c r="T1221">
        <v>3.7850000000000001</v>
      </c>
      <c r="U1221">
        <v>7572</v>
      </c>
      <c r="V1221">
        <v>551</v>
      </c>
      <c r="W1221">
        <v>1561</v>
      </c>
      <c r="X1221">
        <v>2625</v>
      </c>
      <c r="Y1221">
        <v>0</v>
      </c>
      <c r="Z1221">
        <v>5</v>
      </c>
      <c r="AA1221">
        <v>2</v>
      </c>
      <c r="AB1221">
        <v>282</v>
      </c>
      <c r="AC1221">
        <v>97</v>
      </c>
      <c r="AD1221">
        <v>37.53</v>
      </c>
      <c r="AE1221">
        <v>52.053614000000003</v>
      </c>
      <c r="AF1221">
        <v>87</v>
      </c>
      <c r="AG1221">
        <v>3.2</v>
      </c>
      <c r="AH1221">
        <v>2.7</v>
      </c>
      <c r="AI1221">
        <v>4.9000000000000004</v>
      </c>
      <c r="AJ1221">
        <v>2.2000000000000002</v>
      </c>
      <c r="AK1221">
        <v>0</v>
      </c>
      <c r="AL1221">
        <v>0</v>
      </c>
      <c r="AM1221">
        <v>3.41</v>
      </c>
      <c r="AN1221">
        <v>38.765000000000001</v>
      </c>
      <c r="AO1221">
        <v>7.2770000000000001</v>
      </c>
      <c r="AP1221">
        <v>20.614999999999998</v>
      </c>
      <c r="AQ1221">
        <v>0.32900000000000001</v>
      </c>
      <c r="AR1221">
        <v>0</v>
      </c>
      <c r="AS1221">
        <v>6.3330000000000002</v>
      </c>
      <c r="AT1221">
        <v>108.75</v>
      </c>
      <c r="AU1221">
        <v>4</v>
      </c>
      <c r="AV1221">
        <v>3.375</v>
      </c>
      <c r="AW1221">
        <v>6.125</v>
      </c>
      <c r="AX1221">
        <v>2.75</v>
      </c>
      <c r="AY1221">
        <v>0</v>
      </c>
      <c r="AZ1221">
        <v>0</v>
      </c>
      <c r="BA1221">
        <v>770</v>
      </c>
      <c r="BB1221">
        <v>0</v>
      </c>
      <c r="BC1221" t="s">
        <v>74</v>
      </c>
      <c r="BD1221">
        <v>0</v>
      </c>
      <c r="BE1221" t="s">
        <v>68</v>
      </c>
      <c r="BF1221" t="s">
        <v>75</v>
      </c>
      <c r="BG1221">
        <v>1.1100000000000001</v>
      </c>
      <c r="BH1221">
        <v>0</v>
      </c>
      <c r="BI1221" s="1">
        <v>45819.429091585647</v>
      </c>
      <c r="BJ1221">
        <v>3.7</v>
      </c>
      <c r="BK1221">
        <v>1.0229999999999999</v>
      </c>
      <c r="BL1221" s="36">
        <f>HLOOKUP($A1221,차량별코스!$E$1:$AZ$20,_xlfn.XLOOKUP(탕데이터!$I1221,차량별코스!$D$2:$D$20,차량별코스!$A$2:$A$20),0)</f>
        <v>5</v>
      </c>
      <c r="BM1221">
        <f t="shared" si="279"/>
        <v>1337.5509999999999</v>
      </c>
      <c r="BN1221">
        <f t="shared" si="280"/>
        <v>265.58999999999997</v>
      </c>
      <c r="BO1221">
        <f>IF(COUNTIFS($BL$2:$BL1221,$BL1221,$O$2:$O1221,$O1221,$G$2:$G1221,$G1221)=1,_xlfn.MAXIFS($BO$2:$BO1220,$O$2:$O1220,$O1221,$G$2:$G1220,$G1221)+1,_xlfn.MAXIFS($BO$2:$BO1220,$O$2:$O1220,$O1221,$G$2:$G1220,$G1221))</f>
        <v>5</v>
      </c>
      <c r="BP1221">
        <f t="shared" si="281"/>
        <v>4475.6400000000003</v>
      </c>
      <c r="BQ1221">
        <f t="shared" si="282"/>
        <v>242.304</v>
      </c>
      <c r="BR1221">
        <f t="shared" si="283"/>
        <v>204.44400000000002</v>
      </c>
      <c r="BS1221">
        <f t="shared" si="284"/>
        <v>371.02800000000002</v>
      </c>
      <c r="BT1221">
        <f t="shared" si="285"/>
        <v>166.584</v>
      </c>
      <c r="BU1221">
        <f t="shared" si="286"/>
        <v>0</v>
      </c>
      <c r="BV1221">
        <f t="shared" si="287"/>
        <v>0</v>
      </c>
      <c r="BW1221">
        <f t="shared" si="288"/>
        <v>5460.0000000000009</v>
      </c>
      <c r="BX1221">
        <f t="shared" si="289"/>
        <v>4069</v>
      </c>
      <c r="BY1221" t="str">
        <f t="shared" si="290"/>
        <v>직행2</v>
      </c>
      <c r="BZ1221">
        <f t="shared" si="291"/>
        <v>5</v>
      </c>
    </row>
    <row r="1222" spans="1:78" x14ac:dyDescent="0.3">
      <c r="A1222" s="32">
        <f t="shared" si="278"/>
        <v>45809</v>
      </c>
      <c r="B1222" s="1">
        <v>45809.470497685186</v>
      </c>
      <c r="C1222" t="s">
        <v>60</v>
      </c>
      <c r="D1222" t="s">
        <v>60</v>
      </c>
      <c r="E1222" t="s">
        <v>60</v>
      </c>
      <c r="F1222" t="s">
        <v>61</v>
      </c>
      <c r="G1222" t="s">
        <v>84</v>
      </c>
      <c r="H1222" t="s">
        <v>85</v>
      </c>
      <c r="I1222" t="s">
        <v>91</v>
      </c>
      <c r="J1222" t="s">
        <v>65</v>
      </c>
      <c r="K1222" t="s">
        <v>66</v>
      </c>
      <c r="L1222">
        <v>15</v>
      </c>
      <c r="M1222">
        <v>4</v>
      </c>
      <c r="N1222">
        <v>168</v>
      </c>
      <c r="O1222">
        <v>4069</v>
      </c>
      <c r="P1222" t="s">
        <v>261</v>
      </c>
      <c r="Q1222" s="1">
        <v>45786.607562534722</v>
      </c>
      <c r="R1222">
        <v>59.322000000000003</v>
      </c>
      <c r="S1222">
        <v>18.62</v>
      </c>
      <c r="T1222">
        <v>3.1859999999999999</v>
      </c>
      <c r="U1222">
        <v>6384</v>
      </c>
      <c r="V1222">
        <v>463</v>
      </c>
      <c r="W1222">
        <v>1502</v>
      </c>
      <c r="X1222">
        <v>1650</v>
      </c>
      <c r="Y1222">
        <v>0</v>
      </c>
      <c r="Z1222">
        <v>5</v>
      </c>
      <c r="AA1222">
        <v>1</v>
      </c>
      <c r="AB1222">
        <v>157</v>
      </c>
      <c r="AC1222">
        <v>95</v>
      </c>
      <c r="AD1222">
        <v>33.450000000000003</v>
      </c>
      <c r="AE1222">
        <v>48.327494000000002</v>
      </c>
      <c r="AF1222">
        <v>94.4</v>
      </c>
      <c r="AG1222">
        <v>1.7</v>
      </c>
      <c r="AH1222">
        <v>1.2</v>
      </c>
      <c r="AI1222">
        <v>1.8</v>
      </c>
      <c r="AJ1222">
        <v>1</v>
      </c>
      <c r="AK1222">
        <v>0</v>
      </c>
      <c r="AL1222">
        <v>0</v>
      </c>
      <c r="AM1222">
        <v>2.87</v>
      </c>
      <c r="AN1222">
        <v>43.563000000000002</v>
      </c>
      <c r="AO1222">
        <v>7.2530000000000001</v>
      </c>
      <c r="AP1222">
        <v>23.527999999999999</v>
      </c>
      <c r="AQ1222">
        <v>0.27</v>
      </c>
      <c r="AR1222">
        <v>0</v>
      </c>
      <c r="AS1222">
        <v>8.4290000000000003</v>
      </c>
      <c r="AT1222">
        <v>99.12</v>
      </c>
      <c r="AU1222">
        <v>1.7849999999999999</v>
      </c>
      <c r="AV1222">
        <v>1.26</v>
      </c>
      <c r="AW1222">
        <v>1.89</v>
      </c>
      <c r="AX1222">
        <v>1.05</v>
      </c>
      <c r="AY1222">
        <v>0</v>
      </c>
      <c r="AZ1222">
        <v>0</v>
      </c>
      <c r="BA1222">
        <v>579</v>
      </c>
      <c r="BB1222">
        <v>0</v>
      </c>
      <c r="BC1222" t="s">
        <v>74</v>
      </c>
      <c r="BD1222">
        <v>0</v>
      </c>
      <c r="BE1222" t="s">
        <v>68</v>
      </c>
      <c r="BF1222" t="s">
        <v>75</v>
      </c>
      <c r="BG1222">
        <v>1.1100000000000001</v>
      </c>
      <c r="BH1222">
        <v>0</v>
      </c>
      <c r="BI1222" s="1">
        <v>45819.429091585647</v>
      </c>
      <c r="BJ1222">
        <v>3.7</v>
      </c>
      <c r="BK1222">
        <v>0.86109999999999998</v>
      </c>
      <c r="BL1222" s="36">
        <f>HLOOKUP($A1222,차량별코스!$E$1:$AZ$20,_xlfn.XLOOKUP(탕데이터!$I1222,차량별코스!$D$2:$D$20,차량별코스!$A$2:$A$20),0)</f>
        <v>5</v>
      </c>
      <c r="BM1222">
        <f t="shared" si="279"/>
        <v>1337.5509999999999</v>
      </c>
      <c r="BN1222">
        <f t="shared" si="280"/>
        <v>265.58999999999997</v>
      </c>
      <c r="BO1222">
        <f>IF(COUNTIFS($BL$2:$BL1222,$BL1222,$O$2:$O1222,$O1222,$G$2:$G1222,$G1222)=1,_xlfn.MAXIFS($BO$2:$BO1221,$O$2:$O1221,$O1222,$G$2:$G1221,$G1222)+1,_xlfn.MAXIFS($BO$2:$BO1221,$O$2:$O1221,$O1222,$G$2:$G1221,$G1222))</f>
        <v>5</v>
      </c>
      <c r="BP1222">
        <f t="shared" si="281"/>
        <v>4061.4960000000001</v>
      </c>
      <c r="BQ1222">
        <f t="shared" si="282"/>
        <v>108.52800000000001</v>
      </c>
      <c r="BR1222">
        <f t="shared" si="283"/>
        <v>76.608000000000004</v>
      </c>
      <c r="BS1222">
        <f t="shared" si="284"/>
        <v>114.91200000000002</v>
      </c>
      <c r="BT1222">
        <f t="shared" si="285"/>
        <v>63.84</v>
      </c>
      <c r="BU1222">
        <f t="shared" si="286"/>
        <v>0</v>
      </c>
      <c r="BV1222">
        <f t="shared" si="287"/>
        <v>0</v>
      </c>
      <c r="BW1222">
        <f t="shared" si="288"/>
        <v>4425.3840000000009</v>
      </c>
      <c r="BX1222">
        <f t="shared" si="289"/>
        <v>4069</v>
      </c>
      <c r="BY1222" t="str">
        <f t="shared" si="290"/>
        <v>직행2</v>
      </c>
      <c r="BZ1222">
        <f t="shared" si="291"/>
        <v>5</v>
      </c>
    </row>
    <row r="1223" spans="1:78" x14ac:dyDescent="0.3">
      <c r="A1223" s="32">
        <f t="shared" si="278"/>
        <v>45809</v>
      </c>
      <c r="B1223" s="1">
        <v>45809.555787037039</v>
      </c>
      <c r="C1223" t="s">
        <v>60</v>
      </c>
      <c r="D1223" t="s">
        <v>60</v>
      </c>
      <c r="E1223" t="s">
        <v>60</v>
      </c>
      <c r="F1223" t="s">
        <v>61</v>
      </c>
      <c r="G1223" t="s">
        <v>84</v>
      </c>
      <c r="H1223" t="s">
        <v>85</v>
      </c>
      <c r="I1223" t="s">
        <v>91</v>
      </c>
      <c r="J1223" t="s">
        <v>65</v>
      </c>
      <c r="K1223" t="s">
        <v>66</v>
      </c>
      <c r="L1223">
        <v>15</v>
      </c>
      <c r="M1223">
        <v>4</v>
      </c>
      <c r="N1223">
        <v>168</v>
      </c>
      <c r="O1223">
        <v>4069</v>
      </c>
      <c r="P1223" t="s">
        <v>261</v>
      </c>
      <c r="Q1223" s="1">
        <v>45786.607562534722</v>
      </c>
      <c r="R1223">
        <v>66.921000000000006</v>
      </c>
      <c r="S1223">
        <v>22.006</v>
      </c>
      <c r="T1223">
        <v>3.0409999999999999</v>
      </c>
      <c r="U1223">
        <v>7528</v>
      </c>
      <c r="V1223">
        <v>272</v>
      </c>
      <c r="W1223">
        <v>1865</v>
      </c>
      <c r="X1223">
        <v>2098</v>
      </c>
      <c r="Y1223">
        <v>0</v>
      </c>
      <c r="Z1223">
        <v>1</v>
      </c>
      <c r="AA1223">
        <v>1</v>
      </c>
      <c r="AB1223">
        <v>526</v>
      </c>
      <c r="AC1223">
        <v>96</v>
      </c>
      <c r="AD1223">
        <v>32</v>
      </c>
      <c r="AE1223">
        <v>44.688450000000003</v>
      </c>
      <c r="AF1223">
        <v>49.6</v>
      </c>
      <c r="AG1223">
        <v>13.7</v>
      </c>
      <c r="AH1223">
        <v>22.2</v>
      </c>
      <c r="AI1223">
        <v>10.3</v>
      </c>
      <c r="AJ1223">
        <v>4.3</v>
      </c>
      <c r="AK1223">
        <v>0</v>
      </c>
      <c r="AL1223">
        <v>0</v>
      </c>
      <c r="AM1223">
        <v>2.74</v>
      </c>
      <c r="AN1223">
        <v>41.874000000000002</v>
      </c>
      <c r="AO1223">
        <v>3.613</v>
      </c>
      <c r="AP1223">
        <v>24.774000000000001</v>
      </c>
      <c r="AQ1223">
        <v>0.29899999999999999</v>
      </c>
      <c r="AR1223">
        <v>0</v>
      </c>
      <c r="AS1223">
        <v>1.494</v>
      </c>
      <c r="AT1223">
        <v>62</v>
      </c>
      <c r="AU1223">
        <v>17.125</v>
      </c>
      <c r="AV1223">
        <v>27.75</v>
      </c>
      <c r="AW1223">
        <v>12.875</v>
      </c>
      <c r="AX1223">
        <v>5.375</v>
      </c>
      <c r="AY1223">
        <v>0</v>
      </c>
      <c r="AZ1223">
        <v>0</v>
      </c>
      <c r="BA1223">
        <v>644</v>
      </c>
      <c r="BB1223">
        <v>0</v>
      </c>
      <c r="BC1223" t="s">
        <v>74</v>
      </c>
      <c r="BD1223">
        <v>0</v>
      </c>
      <c r="BE1223" t="s">
        <v>68</v>
      </c>
      <c r="BF1223" t="s">
        <v>75</v>
      </c>
      <c r="BG1223">
        <v>1.1100000000000001</v>
      </c>
      <c r="BH1223">
        <v>0</v>
      </c>
      <c r="BI1223" s="1">
        <v>45819.429091585647</v>
      </c>
      <c r="BJ1223">
        <v>3.7</v>
      </c>
      <c r="BK1223">
        <v>0.82189999999999996</v>
      </c>
      <c r="BL1223" s="36">
        <f>HLOOKUP($A1223,차량별코스!$E$1:$AZ$20,_xlfn.XLOOKUP(탕데이터!$I1223,차량별코스!$D$2:$D$20,차량별코스!$A$2:$A$20),0)</f>
        <v>5</v>
      </c>
      <c r="BM1223">
        <f t="shared" si="279"/>
        <v>1337.5509999999999</v>
      </c>
      <c r="BN1223">
        <f t="shared" si="280"/>
        <v>265.58999999999997</v>
      </c>
      <c r="BO1223">
        <f>IF(COUNTIFS($BL$2:$BL1223,$BL1223,$O$2:$O1223,$O1223,$G$2:$G1223,$G1223)=1,_xlfn.MAXIFS($BO$2:$BO1222,$O$2:$O1222,$O1223,$G$2:$G1222,$G1223)+1,_xlfn.MAXIFS($BO$2:$BO1222,$O$2:$O1222,$O1223,$G$2:$G1222,$G1223))</f>
        <v>5</v>
      </c>
      <c r="BP1223">
        <f t="shared" si="281"/>
        <v>1596.8879999999999</v>
      </c>
      <c r="BQ1223">
        <f t="shared" si="282"/>
        <v>1031.3359999999998</v>
      </c>
      <c r="BR1223">
        <f t="shared" si="283"/>
        <v>1671.2160000000001</v>
      </c>
      <c r="BS1223">
        <f t="shared" si="284"/>
        <v>775.38400000000001</v>
      </c>
      <c r="BT1223">
        <f t="shared" si="285"/>
        <v>323.70399999999995</v>
      </c>
      <c r="BU1223">
        <f t="shared" si="286"/>
        <v>0</v>
      </c>
      <c r="BV1223">
        <f t="shared" si="287"/>
        <v>0</v>
      </c>
      <c r="BW1223">
        <f t="shared" si="288"/>
        <v>5398.5279999999993</v>
      </c>
      <c r="BX1223">
        <f t="shared" si="289"/>
        <v>4069</v>
      </c>
      <c r="BY1223" t="str">
        <f t="shared" si="290"/>
        <v>직행2</v>
      </c>
      <c r="BZ1223">
        <f t="shared" si="291"/>
        <v>5</v>
      </c>
    </row>
    <row r="1224" spans="1:78" x14ac:dyDescent="0.3">
      <c r="A1224" s="32">
        <f t="shared" si="278"/>
        <v>45809</v>
      </c>
      <c r="B1224" s="1">
        <v>45809.728067129632</v>
      </c>
      <c r="C1224" t="s">
        <v>60</v>
      </c>
      <c r="D1224" t="s">
        <v>60</v>
      </c>
      <c r="E1224" t="s">
        <v>60</v>
      </c>
      <c r="F1224" t="s">
        <v>61</v>
      </c>
      <c r="G1224" t="s">
        <v>84</v>
      </c>
      <c r="H1224" t="s">
        <v>85</v>
      </c>
      <c r="I1224" t="s">
        <v>91</v>
      </c>
      <c r="J1224" t="s">
        <v>65</v>
      </c>
      <c r="K1224" t="s">
        <v>66</v>
      </c>
      <c r="L1224">
        <v>15</v>
      </c>
      <c r="M1224">
        <v>4</v>
      </c>
      <c r="N1224">
        <v>168</v>
      </c>
      <c r="O1224">
        <v>4069</v>
      </c>
      <c r="P1224" t="s">
        <v>261</v>
      </c>
      <c r="Q1224" s="1">
        <v>45786.607562534722</v>
      </c>
      <c r="R1224">
        <v>60.399000000000001</v>
      </c>
      <c r="S1224">
        <v>24.513000000000002</v>
      </c>
      <c r="T1224">
        <v>2.464</v>
      </c>
      <c r="U1224">
        <v>8651</v>
      </c>
      <c r="V1224">
        <v>328</v>
      </c>
      <c r="W1224">
        <v>3572</v>
      </c>
      <c r="X1224">
        <v>2026</v>
      </c>
      <c r="Y1224">
        <v>0</v>
      </c>
      <c r="Z1224">
        <v>3</v>
      </c>
      <c r="AA1224">
        <v>2</v>
      </c>
      <c r="AB1224">
        <v>1839</v>
      </c>
      <c r="AC1224">
        <v>94</v>
      </c>
      <c r="AD1224">
        <v>25.13</v>
      </c>
      <c r="AE1224">
        <v>45.766455999999998</v>
      </c>
      <c r="AF1224">
        <v>83.6</v>
      </c>
      <c r="AG1224">
        <v>5</v>
      </c>
      <c r="AH1224">
        <v>3.9</v>
      </c>
      <c r="AI1224">
        <v>5.4</v>
      </c>
      <c r="AJ1224">
        <v>2.1</v>
      </c>
      <c r="AK1224">
        <v>0</v>
      </c>
      <c r="AL1224">
        <v>0</v>
      </c>
      <c r="AM1224">
        <v>2.2200000000000002</v>
      </c>
      <c r="AN1224">
        <v>54.91</v>
      </c>
      <c r="AO1224">
        <v>3.7909999999999999</v>
      </c>
      <c r="AP1224">
        <v>41.29</v>
      </c>
      <c r="AQ1224">
        <v>0.33100000000000002</v>
      </c>
      <c r="AR1224">
        <v>0</v>
      </c>
      <c r="AS1224">
        <v>4.9669999999999996</v>
      </c>
      <c r="AT1224">
        <v>119.827</v>
      </c>
      <c r="AU1224">
        <v>7.1669999999999998</v>
      </c>
      <c r="AV1224">
        <v>5.59</v>
      </c>
      <c r="AW1224">
        <v>7.74</v>
      </c>
      <c r="AX1224">
        <v>3.01</v>
      </c>
      <c r="AY1224">
        <v>0</v>
      </c>
      <c r="AZ1224">
        <v>0</v>
      </c>
      <c r="BA1224">
        <v>586</v>
      </c>
      <c r="BB1224">
        <v>0</v>
      </c>
      <c r="BC1224" t="s">
        <v>74</v>
      </c>
      <c r="BD1224">
        <v>0</v>
      </c>
      <c r="BE1224" t="s">
        <v>68</v>
      </c>
      <c r="BF1224" t="s">
        <v>75</v>
      </c>
      <c r="BG1224">
        <v>1.1100000000000001</v>
      </c>
      <c r="BH1224">
        <v>0</v>
      </c>
      <c r="BI1224" s="1">
        <v>45819.429091585647</v>
      </c>
      <c r="BJ1224">
        <v>3.7</v>
      </c>
      <c r="BK1224">
        <v>0.66590000000000005</v>
      </c>
      <c r="BL1224" s="36">
        <f>HLOOKUP($A1224,차량별코스!$E$1:$AZ$20,_xlfn.XLOOKUP(탕데이터!$I1224,차량별코스!$D$2:$D$20,차량별코스!$A$2:$A$20),0)</f>
        <v>5</v>
      </c>
      <c r="BM1224">
        <f t="shared" si="279"/>
        <v>1337.5509999999999</v>
      </c>
      <c r="BN1224">
        <f t="shared" si="280"/>
        <v>265.58999999999997</v>
      </c>
      <c r="BO1224">
        <f>IF(COUNTIFS($BL$2:$BL1224,$BL1224,$O$2:$O1224,$O1224,$G$2:$G1224,$G1224)=1,_xlfn.MAXIFS($BO$2:$BO1223,$O$2:$O1223,$O1224,$G$2:$G1223,$G1224)+1,_xlfn.MAXIFS($BO$2:$BO1223,$O$2:$O1223,$O1224,$G$2:$G1223,$G1224))</f>
        <v>5</v>
      </c>
      <c r="BP1224">
        <f t="shared" si="281"/>
        <v>3332.2359999999999</v>
      </c>
      <c r="BQ1224">
        <f t="shared" si="282"/>
        <v>432.55</v>
      </c>
      <c r="BR1224">
        <f t="shared" si="283"/>
        <v>337.38900000000001</v>
      </c>
      <c r="BS1224">
        <f t="shared" si="284"/>
        <v>467.15400000000005</v>
      </c>
      <c r="BT1224">
        <f t="shared" si="285"/>
        <v>181.67100000000002</v>
      </c>
      <c r="BU1224">
        <f t="shared" si="286"/>
        <v>0</v>
      </c>
      <c r="BV1224">
        <f t="shared" si="287"/>
        <v>0</v>
      </c>
      <c r="BW1224">
        <f t="shared" si="288"/>
        <v>4751.0000000000009</v>
      </c>
      <c r="BX1224">
        <f t="shared" si="289"/>
        <v>4069</v>
      </c>
      <c r="BY1224" t="str">
        <f t="shared" si="290"/>
        <v>직행2</v>
      </c>
      <c r="BZ1224">
        <f t="shared" si="291"/>
        <v>5</v>
      </c>
    </row>
    <row r="1225" spans="1:78" x14ac:dyDescent="0.3">
      <c r="A1225" s="32">
        <f t="shared" si="278"/>
        <v>45810</v>
      </c>
      <c r="B1225" s="1">
        <v>45810.258680555555</v>
      </c>
      <c r="C1225" t="s">
        <v>60</v>
      </c>
      <c r="D1225" t="s">
        <v>60</v>
      </c>
      <c r="E1225" t="s">
        <v>60</v>
      </c>
      <c r="F1225" t="s">
        <v>61</v>
      </c>
      <c r="G1225" t="s">
        <v>84</v>
      </c>
      <c r="H1225" t="s">
        <v>85</v>
      </c>
      <c r="I1225" t="s">
        <v>91</v>
      </c>
      <c r="J1225" t="s">
        <v>65</v>
      </c>
      <c r="K1225" t="s">
        <v>66</v>
      </c>
      <c r="L1225">
        <v>15</v>
      </c>
      <c r="M1225">
        <v>4</v>
      </c>
      <c r="N1225">
        <v>168</v>
      </c>
      <c r="O1225">
        <v>4069</v>
      </c>
      <c r="P1225" t="s">
        <v>261</v>
      </c>
      <c r="Q1225" s="1">
        <v>45786.607562534722</v>
      </c>
      <c r="R1225">
        <v>68.195999999999998</v>
      </c>
      <c r="S1225">
        <v>21.942</v>
      </c>
      <c r="T1225">
        <v>3.1080000000000001</v>
      </c>
      <c r="U1225">
        <v>8766</v>
      </c>
      <c r="V1225">
        <v>1045</v>
      </c>
      <c r="W1225">
        <v>1774</v>
      </c>
      <c r="X1225">
        <v>2128</v>
      </c>
      <c r="Y1225">
        <v>0</v>
      </c>
      <c r="Z1225">
        <v>8</v>
      </c>
      <c r="AA1225">
        <v>0</v>
      </c>
      <c r="AB1225">
        <v>0</v>
      </c>
      <c r="AC1225">
        <v>94</v>
      </c>
      <c r="AD1225">
        <v>28.01</v>
      </c>
      <c r="AE1225">
        <v>41.282221</v>
      </c>
      <c r="AF1225">
        <v>60.7</v>
      </c>
      <c r="AG1225">
        <v>13.7</v>
      </c>
      <c r="AH1225">
        <v>15.4</v>
      </c>
      <c r="AI1225">
        <v>7.6</v>
      </c>
      <c r="AJ1225">
        <v>2.5</v>
      </c>
      <c r="AK1225">
        <v>0</v>
      </c>
      <c r="AL1225">
        <v>0</v>
      </c>
      <c r="AM1225">
        <v>2.8</v>
      </c>
      <c r="AN1225">
        <v>37.220999999999997</v>
      </c>
      <c r="AO1225">
        <v>11.920999999999999</v>
      </c>
      <c r="AP1225">
        <v>20.236999999999998</v>
      </c>
      <c r="AQ1225">
        <v>0.308</v>
      </c>
      <c r="AR1225">
        <v>0</v>
      </c>
      <c r="AS1225">
        <v>11.731</v>
      </c>
      <c r="AT1225">
        <v>88.015000000000001</v>
      </c>
      <c r="AU1225">
        <v>19.864999999999998</v>
      </c>
      <c r="AV1225">
        <v>22.33</v>
      </c>
      <c r="AW1225">
        <v>11.02</v>
      </c>
      <c r="AX1225">
        <v>3.625</v>
      </c>
      <c r="AY1225">
        <v>0</v>
      </c>
      <c r="AZ1225">
        <v>0</v>
      </c>
      <c r="BA1225">
        <v>666</v>
      </c>
      <c r="BB1225">
        <v>0</v>
      </c>
      <c r="BC1225" t="s">
        <v>74</v>
      </c>
      <c r="BD1225">
        <v>0</v>
      </c>
      <c r="BE1225" t="s">
        <v>68</v>
      </c>
      <c r="BF1225" t="s">
        <v>75</v>
      </c>
      <c r="BG1225">
        <v>1.1100000000000001</v>
      </c>
      <c r="BH1225">
        <v>0</v>
      </c>
      <c r="BI1225" s="1">
        <v>45819.429091585647</v>
      </c>
      <c r="BJ1225">
        <v>3.7</v>
      </c>
      <c r="BK1225">
        <v>0.84</v>
      </c>
      <c r="BL1225" s="36">
        <f>HLOOKUP($A1225,차량별코스!$E$1:$AZ$20,_xlfn.XLOOKUP(탕데이터!$I1225,차량별코스!$D$2:$D$20,차량별코스!$A$2:$A$20),0)</f>
        <v>6</v>
      </c>
      <c r="BM1225">
        <f t="shared" si="279"/>
        <v>1337.5509999999999</v>
      </c>
      <c r="BN1225">
        <f t="shared" si="280"/>
        <v>355.92599999999999</v>
      </c>
      <c r="BO1225">
        <f>IF(COUNTIFS($BL$2:$BL1225,$BL1225,$O$2:$O1225,$O1225,$G$2:$G1225,$G1225)=1,_xlfn.MAXIFS($BO$2:$BO1224,$O$2:$O1224,$O1225,$G$2:$G1224,$G1225)+1,_xlfn.MAXIFS($BO$2:$BO1224,$O$2:$O1224,$O1225,$G$2:$G1224,$G1225))</f>
        <v>6</v>
      </c>
      <c r="BP1225">
        <f t="shared" si="281"/>
        <v>2501.9619999999995</v>
      </c>
      <c r="BQ1225">
        <f t="shared" si="282"/>
        <v>1200.9419999999998</v>
      </c>
      <c r="BR1225">
        <f t="shared" si="283"/>
        <v>1349.9639999999999</v>
      </c>
      <c r="BS1225">
        <f t="shared" si="284"/>
        <v>666.21600000000001</v>
      </c>
      <c r="BT1225">
        <f t="shared" si="285"/>
        <v>219.15</v>
      </c>
      <c r="BU1225">
        <f t="shared" si="286"/>
        <v>0</v>
      </c>
      <c r="BV1225">
        <f t="shared" si="287"/>
        <v>0</v>
      </c>
      <c r="BW1225">
        <f t="shared" si="288"/>
        <v>5938.2339999999995</v>
      </c>
      <c r="BX1225">
        <f t="shared" si="289"/>
        <v>4069</v>
      </c>
      <c r="BY1225" t="str">
        <f t="shared" si="290"/>
        <v>직행2</v>
      </c>
      <c r="BZ1225">
        <f t="shared" si="291"/>
        <v>6</v>
      </c>
    </row>
    <row r="1226" spans="1:78" x14ac:dyDescent="0.3">
      <c r="A1226" s="32">
        <f t="shared" si="278"/>
        <v>45810</v>
      </c>
      <c r="B1226" s="1">
        <v>45810.471875000003</v>
      </c>
      <c r="C1226" t="s">
        <v>60</v>
      </c>
      <c r="D1226" t="s">
        <v>60</v>
      </c>
      <c r="E1226" t="s">
        <v>60</v>
      </c>
      <c r="F1226" t="s">
        <v>61</v>
      </c>
      <c r="G1226" t="s">
        <v>84</v>
      </c>
      <c r="H1226" t="s">
        <v>85</v>
      </c>
      <c r="I1226" t="s">
        <v>91</v>
      </c>
      <c r="J1226" t="s">
        <v>65</v>
      </c>
      <c r="K1226" t="s">
        <v>66</v>
      </c>
      <c r="L1226">
        <v>15</v>
      </c>
      <c r="M1226">
        <v>4</v>
      </c>
      <c r="N1226">
        <v>168</v>
      </c>
      <c r="O1226">
        <v>4069</v>
      </c>
      <c r="P1226" t="s">
        <v>261</v>
      </c>
      <c r="Q1226" s="1">
        <v>45786.607562534722</v>
      </c>
      <c r="R1226">
        <v>99.263000000000005</v>
      </c>
      <c r="S1226">
        <v>33</v>
      </c>
      <c r="T1226">
        <v>3.008</v>
      </c>
      <c r="U1226">
        <v>11317</v>
      </c>
      <c r="V1226">
        <v>88</v>
      </c>
      <c r="W1226">
        <v>4251</v>
      </c>
      <c r="X1226">
        <v>2562</v>
      </c>
      <c r="Y1226">
        <v>0</v>
      </c>
      <c r="Z1226">
        <v>4</v>
      </c>
      <c r="AA1226">
        <v>3</v>
      </c>
      <c r="AB1226">
        <v>1813</v>
      </c>
      <c r="AC1226">
        <v>102</v>
      </c>
      <c r="AD1226">
        <v>31.58</v>
      </c>
      <c r="AE1226">
        <v>51.210472000000003</v>
      </c>
      <c r="AF1226">
        <v>87.6</v>
      </c>
      <c r="AG1226">
        <v>2.6</v>
      </c>
      <c r="AH1226">
        <v>3.4</v>
      </c>
      <c r="AI1226">
        <v>4.2</v>
      </c>
      <c r="AJ1226">
        <v>2.1</v>
      </c>
      <c r="AK1226">
        <v>0</v>
      </c>
      <c r="AL1226">
        <v>0</v>
      </c>
      <c r="AM1226">
        <v>2.71</v>
      </c>
      <c r="AN1226">
        <v>49.762999999999998</v>
      </c>
      <c r="AO1226">
        <v>0.77800000000000002</v>
      </c>
      <c r="AP1226">
        <v>37.563000000000002</v>
      </c>
      <c r="AQ1226">
        <v>0.252</v>
      </c>
      <c r="AR1226">
        <v>0</v>
      </c>
      <c r="AS1226">
        <v>4.03</v>
      </c>
      <c r="AT1226">
        <v>164.98</v>
      </c>
      <c r="AU1226">
        <v>4.8970000000000002</v>
      </c>
      <c r="AV1226">
        <v>6.4029999999999996</v>
      </c>
      <c r="AW1226">
        <v>7.91</v>
      </c>
      <c r="AX1226">
        <v>3.9550000000000001</v>
      </c>
      <c r="AY1226">
        <v>0</v>
      </c>
      <c r="AZ1226">
        <v>0</v>
      </c>
      <c r="BA1226">
        <v>957</v>
      </c>
      <c r="BB1226">
        <v>0</v>
      </c>
      <c r="BC1226" t="s">
        <v>74</v>
      </c>
      <c r="BD1226">
        <v>0</v>
      </c>
      <c r="BE1226" t="s">
        <v>68</v>
      </c>
      <c r="BF1226" t="s">
        <v>75</v>
      </c>
      <c r="BG1226">
        <v>1.1100000000000001</v>
      </c>
      <c r="BH1226">
        <v>0</v>
      </c>
      <c r="BI1226" s="1">
        <v>45819.429091585647</v>
      </c>
      <c r="BJ1226">
        <v>3.7</v>
      </c>
      <c r="BK1226">
        <v>0.81299999999999994</v>
      </c>
      <c r="BL1226" s="36">
        <f>HLOOKUP($A1226,차량별코스!$E$1:$AZ$20,_xlfn.XLOOKUP(탕데이터!$I1226,차량별코스!$D$2:$D$20,차량별코스!$A$2:$A$20),0)</f>
        <v>6</v>
      </c>
      <c r="BM1226">
        <f t="shared" si="279"/>
        <v>1337.5509999999999</v>
      </c>
      <c r="BN1226">
        <f t="shared" si="280"/>
        <v>355.92599999999999</v>
      </c>
      <c r="BO1226">
        <f>IF(COUNTIFS($BL$2:$BL1226,$BL1226,$O$2:$O1226,$O1226,$G$2:$G1226,$G1226)=1,_xlfn.MAXIFS($BO$2:$BO1225,$O$2:$O1225,$O1226,$G$2:$G1225,$G1226)+1,_xlfn.MAXIFS($BO$2:$BO1225,$O$2:$O1225,$O1226,$G$2:$G1225,$G1226))</f>
        <v>6</v>
      </c>
      <c r="BP1226">
        <f t="shared" si="281"/>
        <v>5574.6919999999991</v>
      </c>
      <c r="BQ1226">
        <f t="shared" si="282"/>
        <v>294.24200000000002</v>
      </c>
      <c r="BR1226">
        <f t="shared" si="283"/>
        <v>384.77800000000002</v>
      </c>
      <c r="BS1226">
        <f t="shared" si="284"/>
        <v>475.31400000000002</v>
      </c>
      <c r="BT1226">
        <f t="shared" si="285"/>
        <v>237.65700000000001</v>
      </c>
      <c r="BU1226">
        <f t="shared" si="286"/>
        <v>0</v>
      </c>
      <c r="BV1226">
        <f t="shared" si="287"/>
        <v>0</v>
      </c>
      <c r="BW1226">
        <f t="shared" si="288"/>
        <v>6966.683</v>
      </c>
      <c r="BX1226">
        <f t="shared" si="289"/>
        <v>4069</v>
      </c>
      <c r="BY1226" t="str">
        <f t="shared" si="290"/>
        <v>직행2</v>
      </c>
      <c r="BZ1226">
        <f t="shared" si="291"/>
        <v>6</v>
      </c>
    </row>
    <row r="1227" spans="1:78" x14ac:dyDescent="0.3">
      <c r="A1227" s="32">
        <f t="shared" si="278"/>
        <v>45810</v>
      </c>
      <c r="B1227" s="1">
        <v>45810.684884259259</v>
      </c>
      <c r="C1227" t="s">
        <v>60</v>
      </c>
      <c r="D1227" t="s">
        <v>60</v>
      </c>
      <c r="E1227" t="s">
        <v>60</v>
      </c>
      <c r="F1227" t="s">
        <v>61</v>
      </c>
      <c r="G1227" t="s">
        <v>84</v>
      </c>
      <c r="H1227" t="s">
        <v>85</v>
      </c>
      <c r="I1227" t="s">
        <v>91</v>
      </c>
      <c r="J1227" t="s">
        <v>65</v>
      </c>
      <c r="K1227" t="s">
        <v>66</v>
      </c>
      <c r="L1227">
        <v>15</v>
      </c>
      <c r="M1227">
        <v>4</v>
      </c>
      <c r="N1227">
        <v>168</v>
      </c>
      <c r="O1227">
        <v>4069</v>
      </c>
      <c r="P1227" t="s">
        <v>261</v>
      </c>
      <c r="Q1227" s="1">
        <v>45786.607562534722</v>
      </c>
      <c r="R1227">
        <v>121.20699999999999</v>
      </c>
      <c r="S1227">
        <v>33.914000000000001</v>
      </c>
      <c r="T1227">
        <v>3.5739999999999998</v>
      </c>
      <c r="U1227">
        <v>12703</v>
      </c>
      <c r="V1227">
        <v>440</v>
      </c>
      <c r="W1227">
        <v>3704</v>
      </c>
      <c r="X1227">
        <v>3188</v>
      </c>
      <c r="Y1227">
        <v>0</v>
      </c>
      <c r="Z1227">
        <v>10</v>
      </c>
      <c r="AA1227">
        <v>4</v>
      </c>
      <c r="AB1227">
        <v>777</v>
      </c>
      <c r="AC1227">
        <v>103</v>
      </c>
      <c r="AD1227">
        <v>34.35</v>
      </c>
      <c r="AE1227">
        <v>50.980840000000001</v>
      </c>
      <c r="AF1227">
        <v>72.5</v>
      </c>
      <c r="AG1227">
        <v>7.1</v>
      </c>
      <c r="AH1227">
        <v>6.5</v>
      </c>
      <c r="AI1227">
        <v>6.6</v>
      </c>
      <c r="AJ1227">
        <v>7.1</v>
      </c>
      <c r="AK1227">
        <v>0.2</v>
      </c>
      <c r="AL1227">
        <v>0</v>
      </c>
      <c r="AM1227">
        <v>3.22</v>
      </c>
      <c r="AN1227">
        <v>40.493000000000002</v>
      </c>
      <c r="AO1227">
        <v>3.464</v>
      </c>
      <c r="AP1227">
        <v>29.158000000000001</v>
      </c>
      <c r="AQ1227">
        <v>0.25600000000000001</v>
      </c>
      <c r="AR1227">
        <v>0</v>
      </c>
      <c r="AS1227">
        <v>8.25</v>
      </c>
      <c r="AT1227">
        <v>153.458</v>
      </c>
      <c r="AU1227">
        <v>15.028</v>
      </c>
      <c r="AV1227">
        <v>13.757999999999999</v>
      </c>
      <c r="AW1227">
        <v>13.97</v>
      </c>
      <c r="AX1227">
        <v>15.028</v>
      </c>
      <c r="AY1227">
        <v>0.42299999999999999</v>
      </c>
      <c r="AZ1227">
        <v>0</v>
      </c>
      <c r="BA1227">
        <v>1181</v>
      </c>
      <c r="BB1227">
        <v>0</v>
      </c>
      <c r="BC1227" t="s">
        <v>74</v>
      </c>
      <c r="BD1227">
        <v>0</v>
      </c>
      <c r="BE1227" t="s">
        <v>68</v>
      </c>
      <c r="BF1227" t="s">
        <v>75</v>
      </c>
      <c r="BG1227">
        <v>1.1100000000000001</v>
      </c>
      <c r="BH1227">
        <v>0</v>
      </c>
      <c r="BI1227" s="1">
        <v>45819.429091585647</v>
      </c>
      <c r="BJ1227">
        <v>3.7</v>
      </c>
      <c r="BK1227">
        <v>0.96589999999999998</v>
      </c>
      <c r="BL1227" s="36">
        <f>HLOOKUP($A1227,차량별코스!$E$1:$AZ$20,_xlfn.XLOOKUP(탕데이터!$I1227,차량별코스!$D$2:$D$20,차량별코스!$A$2:$A$20),0)</f>
        <v>6</v>
      </c>
      <c r="BM1227">
        <f t="shared" si="279"/>
        <v>1337.5509999999999</v>
      </c>
      <c r="BN1227">
        <f t="shared" si="280"/>
        <v>355.92599999999999</v>
      </c>
      <c r="BO1227">
        <f>IF(COUNTIFS($BL$2:$BL1227,$BL1227,$O$2:$O1227,$O1227,$G$2:$G1227,$G1227)=1,_xlfn.MAXIFS($BO$2:$BO1226,$O$2:$O1226,$O1227,$G$2:$G1226,$G1227)+1,_xlfn.MAXIFS($BO$2:$BO1226,$O$2:$O1226,$O1227,$G$2:$G1226,$G1227))</f>
        <v>6</v>
      </c>
      <c r="BP1227">
        <f t="shared" si="281"/>
        <v>5065.6749999999993</v>
      </c>
      <c r="BQ1227">
        <f t="shared" si="282"/>
        <v>901.9129999999999</v>
      </c>
      <c r="BR1227">
        <f t="shared" si="283"/>
        <v>825.69500000000005</v>
      </c>
      <c r="BS1227">
        <f t="shared" si="284"/>
        <v>838.39800000000002</v>
      </c>
      <c r="BT1227">
        <f t="shared" si="285"/>
        <v>901.9129999999999</v>
      </c>
      <c r="BU1227">
        <f t="shared" si="286"/>
        <v>25.405999999999999</v>
      </c>
      <c r="BV1227">
        <f t="shared" si="287"/>
        <v>0</v>
      </c>
      <c r="BW1227">
        <f t="shared" si="288"/>
        <v>8559</v>
      </c>
      <c r="BX1227">
        <f t="shared" si="289"/>
        <v>4069</v>
      </c>
      <c r="BY1227" t="str">
        <f t="shared" si="290"/>
        <v>직행2</v>
      </c>
      <c r="BZ1227">
        <f t="shared" si="291"/>
        <v>6</v>
      </c>
    </row>
    <row r="1228" spans="1:78" x14ac:dyDescent="0.3">
      <c r="A1228" s="32">
        <f t="shared" si="278"/>
        <v>45810</v>
      </c>
      <c r="B1228" s="1">
        <v>45810.8753125</v>
      </c>
      <c r="C1228" t="s">
        <v>60</v>
      </c>
      <c r="D1228" t="s">
        <v>60</v>
      </c>
      <c r="E1228" t="s">
        <v>60</v>
      </c>
      <c r="F1228" t="s">
        <v>61</v>
      </c>
      <c r="G1228" t="s">
        <v>84</v>
      </c>
      <c r="H1228" t="s">
        <v>85</v>
      </c>
      <c r="I1228" t="s">
        <v>91</v>
      </c>
      <c r="J1228" t="s">
        <v>65</v>
      </c>
      <c r="K1228" t="s">
        <v>66</v>
      </c>
      <c r="L1228">
        <v>15</v>
      </c>
      <c r="M1228">
        <v>4</v>
      </c>
      <c r="N1228">
        <v>168</v>
      </c>
      <c r="O1228">
        <v>4069</v>
      </c>
      <c r="P1228" t="s">
        <v>261</v>
      </c>
      <c r="Q1228" s="1">
        <v>45786.607562534722</v>
      </c>
      <c r="R1228">
        <v>67.260000000000005</v>
      </c>
      <c r="S1228">
        <v>19.864000000000001</v>
      </c>
      <c r="T1228">
        <v>3.3860000000000001</v>
      </c>
      <c r="U1228">
        <v>7433</v>
      </c>
      <c r="V1228">
        <v>206</v>
      </c>
      <c r="W1228">
        <v>1707</v>
      </c>
      <c r="X1228">
        <v>1961</v>
      </c>
      <c r="Y1228">
        <v>0</v>
      </c>
      <c r="Z1228">
        <v>5</v>
      </c>
      <c r="AA1228">
        <v>1</v>
      </c>
      <c r="AB1228">
        <v>39</v>
      </c>
      <c r="AC1228">
        <v>94</v>
      </c>
      <c r="AD1228">
        <v>32.58</v>
      </c>
      <c r="AE1228">
        <v>43.865197999999999</v>
      </c>
      <c r="AF1228">
        <v>87.4</v>
      </c>
      <c r="AG1228">
        <v>4</v>
      </c>
      <c r="AH1228">
        <v>4.8</v>
      </c>
      <c r="AI1228">
        <v>2.8</v>
      </c>
      <c r="AJ1228">
        <v>0.9</v>
      </c>
      <c r="AK1228">
        <v>0</v>
      </c>
      <c r="AL1228">
        <v>0</v>
      </c>
      <c r="AM1228">
        <v>3.05</v>
      </c>
      <c r="AN1228">
        <v>36.090000000000003</v>
      </c>
      <c r="AO1228">
        <v>2.7709999999999999</v>
      </c>
      <c r="AP1228">
        <v>22.965</v>
      </c>
      <c r="AQ1228">
        <v>0.28199999999999997</v>
      </c>
      <c r="AR1228">
        <v>0</v>
      </c>
      <c r="AS1228">
        <v>7.4340000000000002</v>
      </c>
      <c r="AT1228">
        <v>107.79300000000001</v>
      </c>
      <c r="AU1228">
        <v>4.9329999999999998</v>
      </c>
      <c r="AV1228">
        <v>5.92</v>
      </c>
      <c r="AW1228">
        <v>3.4529999999999998</v>
      </c>
      <c r="AX1228">
        <v>1.1100000000000001</v>
      </c>
      <c r="AY1228">
        <v>0</v>
      </c>
      <c r="AZ1228">
        <v>0</v>
      </c>
      <c r="BA1228">
        <v>652</v>
      </c>
      <c r="BB1228">
        <v>0</v>
      </c>
      <c r="BC1228" t="s">
        <v>74</v>
      </c>
      <c r="BD1228">
        <v>0</v>
      </c>
      <c r="BE1228" t="s">
        <v>68</v>
      </c>
      <c r="BF1228" t="s">
        <v>75</v>
      </c>
      <c r="BG1228">
        <v>1.1100000000000001</v>
      </c>
      <c r="BH1228">
        <v>0</v>
      </c>
      <c r="BI1228" s="1">
        <v>45819.429091585647</v>
      </c>
      <c r="BJ1228">
        <v>3.7</v>
      </c>
      <c r="BK1228">
        <v>0.91510000000000002</v>
      </c>
      <c r="BL1228" s="36">
        <f>HLOOKUP($A1228,차량별코스!$E$1:$AZ$20,_xlfn.XLOOKUP(탕데이터!$I1228,차량별코스!$D$2:$D$20,차량별코스!$A$2:$A$20),0)</f>
        <v>6</v>
      </c>
      <c r="BM1228">
        <f t="shared" si="279"/>
        <v>1337.5509999999999</v>
      </c>
      <c r="BN1228">
        <f t="shared" si="280"/>
        <v>355.92599999999999</v>
      </c>
      <c r="BO1228">
        <f>IF(COUNTIFS($BL$2:$BL1228,$BL1228,$O$2:$O1228,$O1228,$G$2:$G1228,$G1228)=1,_xlfn.MAXIFS($BO$2:$BO1227,$O$2:$O1227,$O1228,$G$2:$G1227,$G1228)+1,_xlfn.MAXIFS($BO$2:$BO1227,$O$2:$O1227,$O1228,$G$2:$G1227,$G1228))</f>
        <v>6</v>
      </c>
      <c r="BP1228">
        <f t="shared" si="281"/>
        <v>4583.4420000000009</v>
      </c>
      <c r="BQ1228">
        <f t="shared" si="282"/>
        <v>297.32</v>
      </c>
      <c r="BR1228">
        <f t="shared" si="283"/>
        <v>356.78399999999999</v>
      </c>
      <c r="BS1228">
        <f t="shared" si="284"/>
        <v>208.12399999999997</v>
      </c>
      <c r="BT1228">
        <f t="shared" si="285"/>
        <v>66.897000000000006</v>
      </c>
      <c r="BU1228">
        <f t="shared" si="286"/>
        <v>0</v>
      </c>
      <c r="BV1228">
        <f t="shared" si="287"/>
        <v>0</v>
      </c>
      <c r="BW1228">
        <f t="shared" si="288"/>
        <v>5512.567</v>
      </c>
      <c r="BX1228">
        <f t="shared" si="289"/>
        <v>4069</v>
      </c>
      <c r="BY1228" t="str">
        <f t="shared" si="290"/>
        <v>직행2</v>
      </c>
      <c r="BZ1228">
        <f t="shared" si="291"/>
        <v>6</v>
      </c>
    </row>
    <row r="1229" spans="1:78" x14ac:dyDescent="0.3">
      <c r="A1229" s="32">
        <f t="shared" si="278"/>
        <v>45811</v>
      </c>
      <c r="B1229" s="1">
        <v>45811.306331018517</v>
      </c>
      <c r="C1229" t="s">
        <v>60</v>
      </c>
      <c r="D1229" t="s">
        <v>60</v>
      </c>
      <c r="E1229" t="s">
        <v>60</v>
      </c>
      <c r="F1229" t="s">
        <v>61</v>
      </c>
      <c r="G1229" t="s">
        <v>84</v>
      </c>
      <c r="H1229" t="s">
        <v>85</v>
      </c>
      <c r="I1229" t="s">
        <v>91</v>
      </c>
      <c r="J1229" t="s">
        <v>65</v>
      </c>
      <c r="K1229" t="s">
        <v>66</v>
      </c>
      <c r="L1229">
        <v>15</v>
      </c>
      <c r="M1229">
        <v>4</v>
      </c>
      <c r="N1229">
        <v>168</v>
      </c>
      <c r="O1229">
        <v>4069</v>
      </c>
      <c r="P1229" t="s">
        <v>261</v>
      </c>
      <c r="Q1229" s="1">
        <v>45786.607562534722</v>
      </c>
      <c r="R1229">
        <v>61.15</v>
      </c>
      <c r="S1229">
        <v>17.885000000000002</v>
      </c>
      <c r="T1229">
        <v>3.419</v>
      </c>
      <c r="U1229">
        <v>6917</v>
      </c>
      <c r="V1229">
        <v>558</v>
      </c>
      <c r="W1229">
        <v>1835</v>
      </c>
      <c r="X1229">
        <v>1626</v>
      </c>
      <c r="Y1229">
        <v>0</v>
      </c>
      <c r="Z1229">
        <v>6</v>
      </c>
      <c r="AA1229">
        <v>1</v>
      </c>
      <c r="AB1229">
        <v>218</v>
      </c>
      <c r="AC1229">
        <v>101</v>
      </c>
      <c r="AD1229">
        <v>31.83</v>
      </c>
      <c r="AE1229">
        <v>48.660502999999999</v>
      </c>
      <c r="AF1229">
        <v>94.6</v>
      </c>
      <c r="AG1229">
        <v>1.5</v>
      </c>
      <c r="AH1229">
        <v>1.4</v>
      </c>
      <c r="AI1229">
        <v>1.4</v>
      </c>
      <c r="AJ1229">
        <v>1.2</v>
      </c>
      <c r="AK1229">
        <v>0</v>
      </c>
      <c r="AL1229">
        <v>0</v>
      </c>
      <c r="AM1229">
        <v>3.08</v>
      </c>
      <c r="AN1229">
        <v>40.398000000000003</v>
      </c>
      <c r="AO1229">
        <v>8.0670000000000002</v>
      </c>
      <c r="AP1229">
        <v>26.529</v>
      </c>
      <c r="AQ1229">
        <v>0.26200000000000001</v>
      </c>
      <c r="AR1229">
        <v>0</v>
      </c>
      <c r="AS1229">
        <v>9.8119999999999994</v>
      </c>
      <c r="AT1229">
        <v>108.79</v>
      </c>
      <c r="AU1229">
        <v>1.7250000000000001</v>
      </c>
      <c r="AV1229">
        <v>1.61</v>
      </c>
      <c r="AW1229">
        <v>1.61</v>
      </c>
      <c r="AX1229">
        <v>1.38</v>
      </c>
      <c r="AY1229">
        <v>0</v>
      </c>
      <c r="AZ1229">
        <v>0</v>
      </c>
      <c r="BA1229">
        <v>595</v>
      </c>
      <c r="BB1229">
        <v>0</v>
      </c>
      <c r="BC1229" t="s">
        <v>74</v>
      </c>
      <c r="BD1229">
        <v>0</v>
      </c>
      <c r="BE1229" t="s">
        <v>68</v>
      </c>
      <c r="BF1229" t="s">
        <v>75</v>
      </c>
      <c r="BG1229">
        <v>1.1100000000000001</v>
      </c>
      <c r="BH1229">
        <v>0</v>
      </c>
      <c r="BI1229" s="1">
        <v>45819.429091585647</v>
      </c>
      <c r="BJ1229">
        <v>3.7</v>
      </c>
      <c r="BK1229">
        <v>0.92410000000000003</v>
      </c>
      <c r="BL1229" s="36">
        <f>HLOOKUP($A1229,차량별코스!$E$1:$AZ$20,_xlfn.XLOOKUP(탕데이터!$I1229,차량별코스!$D$2:$D$20,차량별코스!$A$2:$A$20),0)</f>
        <v>7</v>
      </c>
      <c r="BM1229">
        <f t="shared" si="279"/>
        <v>1337.5509999999999</v>
      </c>
      <c r="BN1229">
        <f t="shared" si="280"/>
        <v>342.77700000000004</v>
      </c>
      <c r="BO1229">
        <f>IF(COUNTIFS($BL$2:$BL1229,$BL1229,$O$2:$O1229,$O1229,$G$2:$G1229,$G1229)=1,_xlfn.MAXIFS($BO$2:$BO1228,$O$2:$O1228,$O1229,$G$2:$G1228,$G1229)+1,_xlfn.MAXIFS($BO$2:$BO1228,$O$2:$O1228,$O1229,$G$2:$G1228,$G1229))</f>
        <v>7</v>
      </c>
      <c r="BP1229">
        <f t="shared" si="281"/>
        <v>4150.482</v>
      </c>
      <c r="BQ1229">
        <f t="shared" si="282"/>
        <v>103.755</v>
      </c>
      <c r="BR1229">
        <f t="shared" si="283"/>
        <v>96.837999999999994</v>
      </c>
      <c r="BS1229">
        <f t="shared" si="284"/>
        <v>96.837999999999994</v>
      </c>
      <c r="BT1229">
        <f t="shared" si="285"/>
        <v>83.004000000000005</v>
      </c>
      <c r="BU1229">
        <f t="shared" si="286"/>
        <v>0</v>
      </c>
      <c r="BV1229">
        <f t="shared" si="287"/>
        <v>0</v>
      </c>
      <c r="BW1229">
        <f t="shared" si="288"/>
        <v>4530.9169999999995</v>
      </c>
      <c r="BX1229">
        <f t="shared" si="289"/>
        <v>4069</v>
      </c>
      <c r="BY1229" t="str">
        <f t="shared" si="290"/>
        <v>직행2</v>
      </c>
      <c r="BZ1229">
        <f t="shared" si="291"/>
        <v>7</v>
      </c>
    </row>
    <row r="1230" spans="1:78" x14ac:dyDescent="0.3">
      <c r="A1230" s="32">
        <f t="shared" si="278"/>
        <v>45811</v>
      </c>
      <c r="B1230" s="1">
        <v>45811.427928240744</v>
      </c>
      <c r="C1230" t="s">
        <v>60</v>
      </c>
      <c r="D1230" t="s">
        <v>60</v>
      </c>
      <c r="E1230" t="s">
        <v>60</v>
      </c>
      <c r="F1230" t="s">
        <v>61</v>
      </c>
      <c r="G1230" t="s">
        <v>84</v>
      </c>
      <c r="H1230" t="s">
        <v>85</v>
      </c>
      <c r="I1230" t="s">
        <v>91</v>
      </c>
      <c r="J1230" t="s">
        <v>65</v>
      </c>
      <c r="K1230" t="s">
        <v>66</v>
      </c>
      <c r="L1230">
        <v>15</v>
      </c>
      <c r="M1230">
        <v>4</v>
      </c>
      <c r="N1230">
        <v>168</v>
      </c>
      <c r="O1230">
        <v>4069</v>
      </c>
      <c r="P1230" t="s">
        <v>261</v>
      </c>
      <c r="Q1230" s="1">
        <v>45786.607562534722</v>
      </c>
      <c r="R1230">
        <v>107.399</v>
      </c>
      <c r="S1230">
        <v>38.398000000000003</v>
      </c>
      <c r="T1230">
        <v>2.7970000000000002</v>
      </c>
      <c r="U1230">
        <v>12422</v>
      </c>
      <c r="V1230">
        <v>274</v>
      </c>
      <c r="W1230">
        <v>4128</v>
      </c>
      <c r="X1230">
        <v>2717</v>
      </c>
      <c r="Y1230">
        <v>0</v>
      </c>
      <c r="Z1230">
        <v>5</v>
      </c>
      <c r="AA1230">
        <v>2</v>
      </c>
      <c r="AB1230">
        <v>1827</v>
      </c>
      <c r="AC1230">
        <v>98</v>
      </c>
      <c r="AD1230">
        <v>31.13</v>
      </c>
      <c r="AE1230">
        <v>48.209021999999997</v>
      </c>
      <c r="AF1230">
        <v>90.2</v>
      </c>
      <c r="AG1230">
        <v>2.8</v>
      </c>
      <c r="AH1230">
        <v>2.7</v>
      </c>
      <c r="AI1230">
        <v>2.5</v>
      </c>
      <c r="AJ1230">
        <v>1.8</v>
      </c>
      <c r="AK1230">
        <v>0</v>
      </c>
      <c r="AL1230">
        <v>0</v>
      </c>
      <c r="AM1230">
        <v>2.52</v>
      </c>
      <c r="AN1230">
        <v>50.308</v>
      </c>
      <c r="AO1230">
        <v>2.206</v>
      </c>
      <c r="AP1230">
        <v>33.231000000000002</v>
      </c>
      <c r="AQ1230">
        <v>0.251</v>
      </c>
      <c r="AR1230">
        <v>0</v>
      </c>
      <c r="AS1230">
        <v>4.6559999999999997</v>
      </c>
      <c r="AT1230">
        <v>186.41300000000001</v>
      </c>
      <c r="AU1230">
        <v>5.7869999999999999</v>
      </c>
      <c r="AV1230">
        <v>5.58</v>
      </c>
      <c r="AW1230">
        <v>5.1669999999999998</v>
      </c>
      <c r="AX1230">
        <v>3.72</v>
      </c>
      <c r="AY1230">
        <v>0</v>
      </c>
      <c r="AZ1230">
        <v>0</v>
      </c>
      <c r="BA1230">
        <v>1050</v>
      </c>
      <c r="BB1230">
        <v>0</v>
      </c>
      <c r="BC1230" t="s">
        <v>74</v>
      </c>
      <c r="BD1230">
        <v>0</v>
      </c>
      <c r="BE1230" t="s">
        <v>68</v>
      </c>
      <c r="BF1230" t="s">
        <v>75</v>
      </c>
      <c r="BG1230">
        <v>1.1100000000000001</v>
      </c>
      <c r="BH1230">
        <v>0</v>
      </c>
      <c r="BI1230" s="1">
        <v>45819.429091585647</v>
      </c>
      <c r="BJ1230">
        <v>3.7</v>
      </c>
      <c r="BK1230">
        <v>0.75590000000000002</v>
      </c>
      <c r="BL1230" s="36">
        <f>HLOOKUP($A1230,차량별코스!$E$1:$AZ$20,_xlfn.XLOOKUP(탕데이터!$I1230,차량별코스!$D$2:$D$20,차량별코스!$A$2:$A$20),0)</f>
        <v>7</v>
      </c>
      <c r="BM1230">
        <f t="shared" si="279"/>
        <v>1337.5509999999999</v>
      </c>
      <c r="BN1230">
        <f t="shared" si="280"/>
        <v>342.77700000000004</v>
      </c>
      <c r="BO1230">
        <f>IF(COUNTIFS($BL$2:$BL1230,$BL1230,$O$2:$O1230,$O1230,$G$2:$G1230,$G1230)=1,_xlfn.MAXIFS($BO$2:$BO1229,$O$2:$O1229,$O1230,$G$2:$G1229,$G1230)+1,_xlfn.MAXIFS($BO$2:$BO1229,$O$2:$O1229,$O1230,$G$2:$G1229,$G1230))</f>
        <v>7</v>
      </c>
      <c r="BP1230">
        <f t="shared" si="281"/>
        <v>6802.6440000000002</v>
      </c>
      <c r="BQ1230">
        <f t="shared" si="282"/>
        <v>347.81599999999997</v>
      </c>
      <c r="BR1230">
        <f t="shared" si="283"/>
        <v>335.39400000000006</v>
      </c>
      <c r="BS1230">
        <f t="shared" si="284"/>
        <v>310.55</v>
      </c>
      <c r="BT1230">
        <f t="shared" si="285"/>
        <v>223.59600000000003</v>
      </c>
      <c r="BU1230">
        <f t="shared" si="286"/>
        <v>0</v>
      </c>
      <c r="BV1230">
        <f t="shared" si="287"/>
        <v>0</v>
      </c>
      <c r="BW1230">
        <f t="shared" si="288"/>
        <v>8020.0000000000009</v>
      </c>
      <c r="BX1230">
        <f t="shared" si="289"/>
        <v>4069</v>
      </c>
      <c r="BY1230" t="str">
        <f t="shared" si="290"/>
        <v>직행2</v>
      </c>
      <c r="BZ1230">
        <f t="shared" si="291"/>
        <v>7</v>
      </c>
    </row>
    <row r="1231" spans="1:78" x14ac:dyDescent="0.3">
      <c r="A1231" s="32">
        <f t="shared" si="278"/>
        <v>45811</v>
      </c>
      <c r="B1231" s="1">
        <v>45811.611666666664</v>
      </c>
      <c r="C1231" t="s">
        <v>60</v>
      </c>
      <c r="D1231" t="s">
        <v>60</v>
      </c>
      <c r="E1231" t="s">
        <v>60</v>
      </c>
      <c r="F1231" t="s">
        <v>61</v>
      </c>
      <c r="G1231" t="s">
        <v>84</v>
      </c>
      <c r="H1231" t="s">
        <v>85</v>
      </c>
      <c r="I1231" t="s">
        <v>91</v>
      </c>
      <c r="J1231" t="s">
        <v>65</v>
      </c>
      <c r="K1231" t="s">
        <v>66</v>
      </c>
      <c r="L1231">
        <v>15</v>
      </c>
      <c r="M1231">
        <v>4</v>
      </c>
      <c r="N1231">
        <v>168</v>
      </c>
      <c r="O1231">
        <v>4069</v>
      </c>
      <c r="P1231" t="s">
        <v>261</v>
      </c>
      <c r="Q1231" s="1">
        <v>45786.607562534722</v>
      </c>
      <c r="R1231">
        <v>99.834000000000003</v>
      </c>
      <c r="S1231">
        <v>29.881</v>
      </c>
      <c r="T1231">
        <v>3.3410000000000002</v>
      </c>
      <c r="U1231">
        <v>10230</v>
      </c>
      <c r="V1231">
        <v>237</v>
      </c>
      <c r="W1231">
        <v>2925</v>
      </c>
      <c r="X1231">
        <v>2439</v>
      </c>
      <c r="Y1231">
        <v>0</v>
      </c>
      <c r="Z1231">
        <v>17</v>
      </c>
      <c r="AA1231">
        <v>2</v>
      </c>
      <c r="AB1231">
        <v>701</v>
      </c>
      <c r="AC1231">
        <v>101</v>
      </c>
      <c r="AD1231">
        <v>35.130000000000003</v>
      </c>
      <c r="AE1231">
        <v>50.849243999999999</v>
      </c>
      <c r="AF1231">
        <v>45.4</v>
      </c>
      <c r="AG1231">
        <v>12.2</v>
      </c>
      <c r="AH1231">
        <v>15.6</v>
      </c>
      <c r="AI1231">
        <v>16.5</v>
      </c>
      <c r="AJ1231">
        <v>10.199999999999999</v>
      </c>
      <c r="AK1231">
        <v>0.1</v>
      </c>
      <c r="AL1231">
        <v>0</v>
      </c>
      <c r="AM1231">
        <v>3.01</v>
      </c>
      <c r="AN1231">
        <v>43.658000000000001</v>
      </c>
      <c r="AO1231">
        <v>2.3170000000000002</v>
      </c>
      <c r="AP1231">
        <v>28.591999999999999</v>
      </c>
      <c r="AQ1231">
        <v>0.24</v>
      </c>
      <c r="AR1231">
        <v>0</v>
      </c>
      <c r="AS1231">
        <v>17.027999999999999</v>
      </c>
      <c r="AT1231">
        <v>77.180000000000007</v>
      </c>
      <c r="AU1231">
        <v>20.74</v>
      </c>
      <c r="AV1231">
        <v>26.52</v>
      </c>
      <c r="AW1231">
        <v>28.05</v>
      </c>
      <c r="AX1231">
        <v>17.34</v>
      </c>
      <c r="AY1231">
        <v>0.17</v>
      </c>
      <c r="AZ1231">
        <v>0</v>
      </c>
      <c r="BA1231">
        <v>970</v>
      </c>
      <c r="BB1231">
        <v>0</v>
      </c>
      <c r="BC1231" t="s">
        <v>74</v>
      </c>
      <c r="BD1231">
        <v>0</v>
      </c>
      <c r="BE1231" t="s">
        <v>68</v>
      </c>
      <c r="BF1231" t="s">
        <v>75</v>
      </c>
      <c r="BG1231">
        <v>1.1100000000000001</v>
      </c>
      <c r="BH1231">
        <v>0</v>
      </c>
      <c r="BI1231" s="1">
        <v>45819.429091585647</v>
      </c>
      <c r="BJ1231">
        <v>3.7</v>
      </c>
      <c r="BK1231">
        <v>0.90300000000000002</v>
      </c>
      <c r="BL1231" s="36">
        <f>HLOOKUP($A1231,차량별코스!$E$1:$AZ$20,_xlfn.XLOOKUP(탕데이터!$I1231,차량별코스!$D$2:$D$20,차량별코스!$A$2:$A$20),0)</f>
        <v>7</v>
      </c>
      <c r="BM1231">
        <f t="shared" si="279"/>
        <v>1337.5509999999999</v>
      </c>
      <c r="BN1231">
        <f t="shared" si="280"/>
        <v>342.77700000000004</v>
      </c>
      <c r="BO1231">
        <f>IF(COUNTIFS($BL$2:$BL1231,$BL1231,$O$2:$O1231,$O1231,$G$2:$G1231,$G1231)=1,_xlfn.MAXIFS($BO$2:$BO1230,$O$2:$O1230,$O1231,$G$2:$G1230,$G1231)+1,_xlfn.MAXIFS($BO$2:$BO1230,$O$2:$O1230,$O1231,$G$2:$G1230,$G1231))</f>
        <v>7</v>
      </c>
      <c r="BP1231">
        <f t="shared" si="281"/>
        <v>1482.4199999999992</v>
      </c>
      <c r="BQ1231">
        <f t="shared" si="282"/>
        <v>1248.06</v>
      </c>
      <c r="BR1231">
        <f t="shared" si="283"/>
        <v>1595.88</v>
      </c>
      <c r="BS1231">
        <f t="shared" si="284"/>
        <v>1687.95</v>
      </c>
      <c r="BT1231">
        <f t="shared" si="285"/>
        <v>1043.46</v>
      </c>
      <c r="BU1231">
        <f t="shared" si="286"/>
        <v>10.23</v>
      </c>
      <c r="BV1231">
        <f t="shared" si="287"/>
        <v>0</v>
      </c>
      <c r="BW1231">
        <f t="shared" si="288"/>
        <v>7067.9999999999982</v>
      </c>
      <c r="BX1231">
        <f t="shared" si="289"/>
        <v>4069</v>
      </c>
      <c r="BY1231" t="str">
        <f t="shared" si="290"/>
        <v>직행2</v>
      </c>
      <c r="BZ1231">
        <f t="shared" si="291"/>
        <v>7</v>
      </c>
    </row>
    <row r="1232" spans="1:78" x14ac:dyDescent="0.3">
      <c r="A1232" s="32">
        <f t="shared" si="278"/>
        <v>45811</v>
      </c>
      <c r="B1232" s="1">
        <v>45811.789930555555</v>
      </c>
      <c r="C1232" t="s">
        <v>60</v>
      </c>
      <c r="D1232" t="s">
        <v>60</v>
      </c>
      <c r="E1232" t="s">
        <v>60</v>
      </c>
      <c r="F1232" t="s">
        <v>61</v>
      </c>
      <c r="G1232" t="s">
        <v>84</v>
      </c>
      <c r="H1232" t="s">
        <v>85</v>
      </c>
      <c r="I1232" t="s">
        <v>91</v>
      </c>
      <c r="J1232" t="s">
        <v>65</v>
      </c>
      <c r="K1232" t="s">
        <v>66</v>
      </c>
      <c r="L1232">
        <v>15</v>
      </c>
      <c r="M1232">
        <v>4</v>
      </c>
      <c r="N1232">
        <v>168</v>
      </c>
      <c r="O1232">
        <v>4069</v>
      </c>
      <c r="P1232" t="s">
        <v>261</v>
      </c>
      <c r="Q1232" s="1">
        <v>45786.607562534722</v>
      </c>
      <c r="R1232">
        <v>74.394000000000005</v>
      </c>
      <c r="S1232">
        <v>22.798999999999999</v>
      </c>
      <c r="T1232">
        <v>3.2629999999999999</v>
      </c>
      <c r="U1232">
        <v>8550</v>
      </c>
      <c r="V1232">
        <v>317</v>
      </c>
      <c r="W1232">
        <v>2117</v>
      </c>
      <c r="X1232">
        <v>2133</v>
      </c>
      <c r="Y1232">
        <v>0</v>
      </c>
      <c r="Z1232">
        <v>4</v>
      </c>
      <c r="AA1232">
        <v>2</v>
      </c>
      <c r="AB1232">
        <v>309</v>
      </c>
      <c r="AC1232">
        <v>93</v>
      </c>
      <c r="AD1232">
        <v>31.32</v>
      </c>
      <c r="AE1232">
        <v>43.789768000000002</v>
      </c>
      <c r="AF1232">
        <v>86.3</v>
      </c>
      <c r="AG1232">
        <v>4.3</v>
      </c>
      <c r="AH1232">
        <v>5.6</v>
      </c>
      <c r="AI1232">
        <v>3.3</v>
      </c>
      <c r="AJ1232">
        <v>0.5</v>
      </c>
      <c r="AK1232">
        <v>0</v>
      </c>
      <c r="AL1232">
        <v>0</v>
      </c>
      <c r="AM1232">
        <v>2.94</v>
      </c>
      <c r="AN1232">
        <v>37.734999999999999</v>
      </c>
      <c r="AO1232">
        <v>3.7080000000000002</v>
      </c>
      <c r="AP1232">
        <v>24.76</v>
      </c>
      <c r="AQ1232">
        <v>0.28199999999999997</v>
      </c>
      <c r="AR1232">
        <v>0</v>
      </c>
      <c r="AS1232">
        <v>5.3769999999999998</v>
      </c>
      <c r="AT1232">
        <v>122.258</v>
      </c>
      <c r="AU1232">
        <v>6.0919999999999996</v>
      </c>
      <c r="AV1232">
        <v>7.9329999999999998</v>
      </c>
      <c r="AW1232">
        <v>4.6749999999999998</v>
      </c>
      <c r="AX1232">
        <v>0.70799999999999996</v>
      </c>
      <c r="AY1232">
        <v>0</v>
      </c>
      <c r="AZ1232">
        <v>0</v>
      </c>
      <c r="BA1232">
        <v>723</v>
      </c>
      <c r="BB1232">
        <v>0</v>
      </c>
      <c r="BC1232" t="s">
        <v>74</v>
      </c>
      <c r="BD1232">
        <v>0</v>
      </c>
      <c r="BE1232" t="s">
        <v>68</v>
      </c>
      <c r="BF1232" t="s">
        <v>75</v>
      </c>
      <c r="BG1232">
        <v>1.1100000000000001</v>
      </c>
      <c r="BH1232">
        <v>0</v>
      </c>
      <c r="BI1232" s="1">
        <v>45819.429091585647</v>
      </c>
      <c r="BJ1232">
        <v>3.7</v>
      </c>
      <c r="BK1232">
        <v>0.88190000000000002</v>
      </c>
      <c r="BL1232" s="36">
        <f>HLOOKUP($A1232,차량별코스!$E$1:$AZ$20,_xlfn.XLOOKUP(탕데이터!$I1232,차량별코스!$D$2:$D$20,차량별코스!$A$2:$A$20),0)</f>
        <v>7</v>
      </c>
      <c r="BM1232">
        <f t="shared" si="279"/>
        <v>1337.5509999999999</v>
      </c>
      <c r="BN1232">
        <f t="shared" si="280"/>
        <v>342.77700000000004</v>
      </c>
      <c r="BO1232">
        <f>IF(COUNTIFS($BL$2:$BL1232,$BL1232,$O$2:$O1232,$O1232,$G$2:$G1232,$G1232)=1,_xlfn.MAXIFS($BO$2:$BO1231,$O$2:$O1231,$O1232,$G$2:$G1231,$G1232)+1,_xlfn.MAXIFS($BO$2:$BO1231,$O$2:$O1231,$O1232,$G$2:$G1231,$G1232))</f>
        <v>7</v>
      </c>
      <c r="BP1232">
        <f t="shared" si="281"/>
        <v>4944.6499999999996</v>
      </c>
      <c r="BQ1232">
        <f t="shared" si="282"/>
        <v>367.65</v>
      </c>
      <c r="BR1232">
        <f t="shared" si="283"/>
        <v>478.79999999999995</v>
      </c>
      <c r="BS1232">
        <f t="shared" si="284"/>
        <v>282.15000000000003</v>
      </c>
      <c r="BT1232">
        <f t="shared" si="285"/>
        <v>42.75</v>
      </c>
      <c r="BU1232">
        <f t="shared" si="286"/>
        <v>0</v>
      </c>
      <c r="BV1232">
        <f t="shared" si="287"/>
        <v>0</v>
      </c>
      <c r="BW1232">
        <f t="shared" si="288"/>
        <v>6115.9999999999991</v>
      </c>
      <c r="BX1232">
        <f t="shared" si="289"/>
        <v>4069</v>
      </c>
      <c r="BY1232" t="str">
        <f t="shared" si="290"/>
        <v>직행2</v>
      </c>
      <c r="BZ1232">
        <f t="shared" si="291"/>
        <v>7</v>
      </c>
    </row>
    <row r="1233" spans="1:78" x14ac:dyDescent="0.3">
      <c r="A1233" s="32">
        <f t="shared" si="278"/>
        <v>45812</v>
      </c>
      <c r="B1233" s="1">
        <v>45812.280706018515</v>
      </c>
      <c r="C1233" t="s">
        <v>60</v>
      </c>
      <c r="D1233" t="s">
        <v>60</v>
      </c>
      <c r="E1233" t="s">
        <v>60</v>
      </c>
      <c r="F1233" t="s">
        <v>61</v>
      </c>
      <c r="G1233" t="s">
        <v>84</v>
      </c>
      <c r="H1233" t="s">
        <v>85</v>
      </c>
      <c r="I1233" t="s">
        <v>91</v>
      </c>
      <c r="J1233" t="s">
        <v>65</v>
      </c>
      <c r="K1233" t="s">
        <v>66</v>
      </c>
      <c r="L1233">
        <v>15</v>
      </c>
      <c r="M1233">
        <v>4</v>
      </c>
      <c r="N1233">
        <v>168</v>
      </c>
      <c r="O1233">
        <v>4069</v>
      </c>
      <c r="P1233" t="s">
        <v>261</v>
      </c>
      <c r="Q1233" s="1">
        <v>45786.607562534722</v>
      </c>
      <c r="R1233">
        <v>25.797000000000001</v>
      </c>
      <c r="S1233">
        <v>8.0969999999999995</v>
      </c>
      <c r="T1233">
        <v>3.1859999999999999</v>
      </c>
      <c r="U1233">
        <v>3735</v>
      </c>
      <c r="V1233">
        <v>941</v>
      </c>
      <c r="W1233">
        <v>771</v>
      </c>
      <c r="X1233">
        <v>848</v>
      </c>
      <c r="Y1233">
        <v>0</v>
      </c>
      <c r="Z1233">
        <v>1</v>
      </c>
      <c r="AA1233">
        <v>1</v>
      </c>
      <c r="AB1233">
        <v>78</v>
      </c>
      <c r="AC1233">
        <v>84</v>
      </c>
      <c r="AD1233">
        <v>24.86</v>
      </c>
      <c r="AE1233">
        <v>45.906545999999999</v>
      </c>
      <c r="AF1233">
        <v>95.7</v>
      </c>
      <c r="AG1233">
        <v>1.6</v>
      </c>
      <c r="AH1233">
        <v>1.3</v>
      </c>
      <c r="AI1233">
        <v>1.3</v>
      </c>
      <c r="AJ1233">
        <v>0.2</v>
      </c>
      <c r="AK1233">
        <v>0</v>
      </c>
      <c r="AL1233">
        <v>0</v>
      </c>
      <c r="AM1233">
        <v>2.87</v>
      </c>
      <c r="AN1233">
        <v>41.003</v>
      </c>
      <c r="AO1233">
        <v>25.193999999999999</v>
      </c>
      <c r="AP1233">
        <v>20.643000000000001</v>
      </c>
      <c r="AQ1233">
        <v>0.31</v>
      </c>
      <c r="AR1233">
        <v>0</v>
      </c>
      <c r="AS1233">
        <v>3.8759999999999999</v>
      </c>
      <c r="AT1233">
        <v>59.015000000000001</v>
      </c>
      <c r="AU1233">
        <v>0.98699999999999999</v>
      </c>
      <c r="AV1233">
        <v>0.80200000000000005</v>
      </c>
      <c r="AW1233">
        <v>0.80200000000000005</v>
      </c>
      <c r="AX1233">
        <v>0.123</v>
      </c>
      <c r="AY1233">
        <v>0</v>
      </c>
      <c r="AZ1233">
        <v>0</v>
      </c>
      <c r="BA1233">
        <v>235</v>
      </c>
      <c r="BB1233">
        <v>0</v>
      </c>
      <c r="BC1233" t="s">
        <v>74</v>
      </c>
      <c r="BD1233">
        <v>0</v>
      </c>
      <c r="BE1233" t="s">
        <v>68</v>
      </c>
      <c r="BF1233" t="s">
        <v>75</v>
      </c>
      <c r="BG1233">
        <v>1.1100000000000001</v>
      </c>
      <c r="BH1233">
        <v>0</v>
      </c>
      <c r="BI1233" s="1">
        <v>45819.429091585647</v>
      </c>
      <c r="BJ1233">
        <v>3.7</v>
      </c>
      <c r="BK1233">
        <v>0.86109999999999998</v>
      </c>
      <c r="BL1233" s="36">
        <f>HLOOKUP($A1233,차량별코스!$E$1:$AZ$20,_xlfn.XLOOKUP(탕데이터!$I1233,차량별코스!$D$2:$D$20,차량별코스!$A$2:$A$20),0)</f>
        <v>8</v>
      </c>
      <c r="BM1233">
        <f t="shared" si="279"/>
        <v>1337.5509999999999</v>
      </c>
      <c r="BN1233">
        <f t="shared" si="280"/>
        <v>412.99400000000003</v>
      </c>
      <c r="BO1233">
        <f>IF(COUNTIFS($BL$2:$BL1233,$BL1233,$O$2:$O1233,$O1233,$G$2:$G1233,$G1233)=1,_xlfn.MAXIFS($BO$2:$BO1232,$O$2:$O1232,$O1233,$G$2:$G1232,$G1233)+1,_xlfn.MAXIFS($BO$2:$BO1232,$O$2:$O1232,$O1233,$G$2:$G1232,$G1233))</f>
        <v>7</v>
      </c>
      <c r="BP1233">
        <f t="shared" si="281"/>
        <v>1862.3950000000004</v>
      </c>
      <c r="BQ1233">
        <f t="shared" si="282"/>
        <v>59.76</v>
      </c>
      <c r="BR1233">
        <f t="shared" si="283"/>
        <v>48.555000000000007</v>
      </c>
      <c r="BS1233">
        <f t="shared" si="284"/>
        <v>48.555000000000007</v>
      </c>
      <c r="BT1233">
        <f t="shared" si="285"/>
        <v>7.47</v>
      </c>
      <c r="BU1233">
        <f t="shared" si="286"/>
        <v>0</v>
      </c>
      <c r="BV1233">
        <f t="shared" si="287"/>
        <v>0</v>
      </c>
      <c r="BW1233">
        <f t="shared" si="288"/>
        <v>2026.7350000000006</v>
      </c>
      <c r="BX1233">
        <f t="shared" si="289"/>
        <v>4069</v>
      </c>
      <c r="BY1233" t="str">
        <f t="shared" si="290"/>
        <v>직행2</v>
      </c>
      <c r="BZ1233">
        <f t="shared" si="291"/>
        <v>8</v>
      </c>
    </row>
    <row r="1234" spans="1:78" x14ac:dyDescent="0.3">
      <c r="A1234" s="32">
        <f t="shared" si="278"/>
        <v>45812</v>
      </c>
      <c r="B1234" s="1">
        <v>45812.331990740742</v>
      </c>
      <c r="C1234" t="s">
        <v>60</v>
      </c>
      <c r="D1234" t="s">
        <v>60</v>
      </c>
      <c r="E1234" t="s">
        <v>60</v>
      </c>
      <c r="F1234" t="s">
        <v>61</v>
      </c>
      <c r="G1234" t="s">
        <v>84</v>
      </c>
      <c r="H1234" t="s">
        <v>85</v>
      </c>
      <c r="I1234" t="s">
        <v>91</v>
      </c>
      <c r="J1234" t="s">
        <v>65</v>
      </c>
      <c r="K1234" t="s">
        <v>66</v>
      </c>
      <c r="L1234">
        <v>15</v>
      </c>
      <c r="M1234">
        <v>4</v>
      </c>
      <c r="N1234">
        <v>168</v>
      </c>
      <c r="O1234">
        <v>4069</v>
      </c>
      <c r="P1234" t="s">
        <v>261</v>
      </c>
      <c r="Q1234" s="1">
        <v>45786.607562534722</v>
      </c>
      <c r="R1234">
        <v>104.178</v>
      </c>
      <c r="S1234">
        <v>37.393000000000001</v>
      </c>
      <c r="T1234">
        <v>2.786</v>
      </c>
      <c r="U1234">
        <v>13186</v>
      </c>
      <c r="V1234">
        <v>109</v>
      </c>
      <c r="W1234">
        <v>4637</v>
      </c>
      <c r="X1234">
        <v>3068</v>
      </c>
      <c r="Y1234">
        <v>0</v>
      </c>
      <c r="Z1234">
        <v>13</v>
      </c>
      <c r="AA1234">
        <v>3</v>
      </c>
      <c r="AB1234">
        <v>1856</v>
      </c>
      <c r="AC1234">
        <v>105</v>
      </c>
      <c r="AD1234">
        <v>28.44</v>
      </c>
      <c r="AE1234">
        <v>44.436103000000003</v>
      </c>
      <c r="AF1234">
        <v>89.6</v>
      </c>
      <c r="AG1234">
        <v>3.1</v>
      </c>
      <c r="AH1234">
        <v>4</v>
      </c>
      <c r="AI1234">
        <v>2.2000000000000002</v>
      </c>
      <c r="AJ1234">
        <v>1</v>
      </c>
      <c r="AK1234">
        <v>0</v>
      </c>
      <c r="AL1234">
        <v>0</v>
      </c>
      <c r="AM1234">
        <v>2.5099999999999998</v>
      </c>
      <c r="AN1234">
        <v>46.119</v>
      </c>
      <c r="AO1234">
        <v>0.82699999999999996</v>
      </c>
      <c r="AP1234">
        <v>35.165999999999997</v>
      </c>
      <c r="AQ1234">
        <v>0.28799999999999998</v>
      </c>
      <c r="AR1234">
        <v>0</v>
      </c>
      <c r="AS1234">
        <v>12.478999999999999</v>
      </c>
      <c r="AT1234">
        <v>195.62700000000001</v>
      </c>
      <c r="AU1234">
        <v>6.7679999999999998</v>
      </c>
      <c r="AV1234">
        <v>8.7330000000000005</v>
      </c>
      <c r="AW1234">
        <v>4.8029999999999999</v>
      </c>
      <c r="AX1234">
        <v>2.1829999999999998</v>
      </c>
      <c r="AY1234">
        <v>0</v>
      </c>
      <c r="AZ1234">
        <v>0</v>
      </c>
      <c r="BA1234">
        <v>1016</v>
      </c>
      <c r="BB1234">
        <v>0</v>
      </c>
      <c r="BC1234" t="s">
        <v>74</v>
      </c>
      <c r="BD1234">
        <v>0</v>
      </c>
      <c r="BE1234" t="s">
        <v>68</v>
      </c>
      <c r="BF1234" t="s">
        <v>75</v>
      </c>
      <c r="BG1234">
        <v>1.1100000000000001</v>
      </c>
      <c r="BH1234">
        <v>0</v>
      </c>
      <c r="BI1234" s="1">
        <v>45819.429091585647</v>
      </c>
      <c r="BJ1234">
        <v>3.7</v>
      </c>
      <c r="BK1234">
        <v>0.753</v>
      </c>
      <c r="BL1234" s="36">
        <f>HLOOKUP($A1234,차량별코스!$E$1:$AZ$20,_xlfn.XLOOKUP(탕데이터!$I1234,차량별코스!$D$2:$D$20,차량별코스!$A$2:$A$20),0)</f>
        <v>8</v>
      </c>
      <c r="BM1234">
        <f t="shared" si="279"/>
        <v>1337.5509999999999</v>
      </c>
      <c r="BN1234">
        <f t="shared" si="280"/>
        <v>412.99400000000003</v>
      </c>
      <c r="BO1234">
        <f>IF(COUNTIFS($BL$2:$BL1234,$BL1234,$O$2:$O1234,$O1234,$G$2:$G1234,$G1234)=1,_xlfn.MAXIFS($BO$2:$BO1233,$O$2:$O1233,$O1234,$G$2:$G1233,$G1234)+1,_xlfn.MAXIFS($BO$2:$BO1233,$O$2:$O1233,$O1234,$G$2:$G1233,$G1234))</f>
        <v>7</v>
      </c>
      <c r="BP1234">
        <f t="shared" si="281"/>
        <v>7068.655999999999</v>
      </c>
      <c r="BQ1234">
        <f t="shared" si="282"/>
        <v>408.76600000000002</v>
      </c>
      <c r="BR1234">
        <f t="shared" si="283"/>
        <v>527.44000000000005</v>
      </c>
      <c r="BS1234">
        <f t="shared" si="284"/>
        <v>290.09200000000004</v>
      </c>
      <c r="BT1234">
        <f t="shared" si="285"/>
        <v>131.86000000000001</v>
      </c>
      <c r="BU1234">
        <f t="shared" si="286"/>
        <v>0</v>
      </c>
      <c r="BV1234">
        <f t="shared" si="287"/>
        <v>0</v>
      </c>
      <c r="BW1234">
        <f t="shared" si="288"/>
        <v>8426.8140000000003</v>
      </c>
      <c r="BX1234">
        <f t="shared" si="289"/>
        <v>4069</v>
      </c>
      <c r="BY1234" t="str">
        <f t="shared" si="290"/>
        <v>직행2</v>
      </c>
      <c r="BZ1234">
        <f t="shared" si="291"/>
        <v>8</v>
      </c>
    </row>
    <row r="1235" spans="1:78" x14ac:dyDescent="0.3">
      <c r="A1235" s="32">
        <f t="shared" si="278"/>
        <v>45812</v>
      </c>
      <c r="B1235" s="1">
        <v>45812.509942129633</v>
      </c>
      <c r="C1235" t="s">
        <v>60</v>
      </c>
      <c r="D1235" t="s">
        <v>60</v>
      </c>
      <c r="E1235" t="s">
        <v>60</v>
      </c>
      <c r="F1235" t="s">
        <v>61</v>
      </c>
      <c r="G1235" t="s">
        <v>84</v>
      </c>
      <c r="H1235" t="s">
        <v>85</v>
      </c>
      <c r="I1235" t="s">
        <v>91</v>
      </c>
      <c r="J1235" t="s">
        <v>65</v>
      </c>
      <c r="K1235" t="s">
        <v>66</v>
      </c>
      <c r="L1235">
        <v>15</v>
      </c>
      <c r="M1235">
        <v>4</v>
      </c>
      <c r="N1235">
        <v>168</v>
      </c>
      <c r="O1235">
        <v>4069</v>
      </c>
      <c r="P1235" t="s">
        <v>261</v>
      </c>
      <c r="Q1235" s="1">
        <v>45786.607562534722</v>
      </c>
      <c r="R1235">
        <v>102.744</v>
      </c>
      <c r="S1235">
        <v>32.941000000000003</v>
      </c>
      <c r="T1235">
        <v>3.1190000000000002</v>
      </c>
      <c r="U1235">
        <v>10988</v>
      </c>
      <c r="V1235">
        <v>287</v>
      </c>
      <c r="W1235">
        <v>2668</v>
      </c>
      <c r="X1235">
        <v>2662</v>
      </c>
      <c r="Y1235">
        <v>0</v>
      </c>
      <c r="Z1235">
        <v>8</v>
      </c>
      <c r="AA1235">
        <v>2</v>
      </c>
      <c r="AB1235">
        <v>431</v>
      </c>
      <c r="AC1235">
        <v>94</v>
      </c>
      <c r="AD1235">
        <v>33.659999999999997</v>
      </c>
      <c r="AE1235">
        <v>46.044862000000002</v>
      </c>
      <c r="AF1235">
        <v>43.7</v>
      </c>
      <c r="AG1235">
        <v>15.1</v>
      </c>
      <c r="AH1235">
        <v>20.9</v>
      </c>
      <c r="AI1235">
        <v>15.7</v>
      </c>
      <c r="AJ1235">
        <v>4.5999999999999996</v>
      </c>
      <c r="AK1235">
        <v>0</v>
      </c>
      <c r="AL1235">
        <v>0</v>
      </c>
      <c r="AM1235">
        <v>2.81</v>
      </c>
      <c r="AN1235">
        <v>42.243000000000002</v>
      </c>
      <c r="AO1235">
        <v>2.6120000000000001</v>
      </c>
      <c r="AP1235">
        <v>24.280999999999999</v>
      </c>
      <c r="AQ1235">
        <v>0.253</v>
      </c>
      <c r="AR1235">
        <v>0</v>
      </c>
      <c r="AS1235">
        <v>7.7859999999999996</v>
      </c>
      <c r="AT1235">
        <v>79.388000000000005</v>
      </c>
      <c r="AU1235">
        <v>27.431999999999999</v>
      </c>
      <c r="AV1235">
        <v>37.968000000000004</v>
      </c>
      <c r="AW1235">
        <v>28.521999999999998</v>
      </c>
      <c r="AX1235">
        <v>8.3569999999999993</v>
      </c>
      <c r="AY1235">
        <v>0</v>
      </c>
      <c r="AZ1235">
        <v>0</v>
      </c>
      <c r="BA1235">
        <v>999</v>
      </c>
      <c r="BB1235">
        <v>0</v>
      </c>
      <c r="BC1235" t="s">
        <v>74</v>
      </c>
      <c r="BD1235">
        <v>0</v>
      </c>
      <c r="BE1235" t="s">
        <v>68</v>
      </c>
      <c r="BF1235" t="s">
        <v>75</v>
      </c>
      <c r="BG1235">
        <v>1.1100000000000001</v>
      </c>
      <c r="BH1235">
        <v>0</v>
      </c>
      <c r="BI1235" s="1">
        <v>45819.429091585647</v>
      </c>
      <c r="BJ1235">
        <v>3.7</v>
      </c>
      <c r="BK1235">
        <v>0.84299999999999997</v>
      </c>
      <c r="BL1235" s="36">
        <f>HLOOKUP($A1235,차량별코스!$E$1:$AZ$20,_xlfn.XLOOKUP(탕데이터!$I1235,차량별코스!$D$2:$D$20,차량별코스!$A$2:$A$20),0)</f>
        <v>8</v>
      </c>
      <c r="BM1235">
        <f t="shared" si="279"/>
        <v>1337.5509999999999</v>
      </c>
      <c r="BN1235">
        <f t="shared" si="280"/>
        <v>412.99400000000003</v>
      </c>
      <c r="BO1235">
        <f>IF(COUNTIFS($BL$2:$BL1235,$BL1235,$O$2:$O1235,$O1235,$G$2:$G1235,$G1235)=1,_xlfn.MAXIFS($BO$2:$BO1234,$O$2:$O1234,$O1235,$G$2:$G1234,$G1235)+1,_xlfn.MAXIFS($BO$2:$BO1234,$O$2:$O1234,$O1235,$G$2:$G1234,$G1235))</f>
        <v>7</v>
      </c>
      <c r="BP1235">
        <f t="shared" si="281"/>
        <v>1846.7560000000003</v>
      </c>
      <c r="BQ1235">
        <f t="shared" si="282"/>
        <v>1659.1879999999999</v>
      </c>
      <c r="BR1235">
        <f t="shared" si="283"/>
        <v>2296.4919999999997</v>
      </c>
      <c r="BS1235">
        <f t="shared" si="284"/>
        <v>1725.116</v>
      </c>
      <c r="BT1235">
        <f t="shared" si="285"/>
        <v>505.44799999999998</v>
      </c>
      <c r="BU1235">
        <f t="shared" si="286"/>
        <v>0</v>
      </c>
      <c r="BV1235">
        <f t="shared" si="287"/>
        <v>0</v>
      </c>
      <c r="BW1235">
        <f t="shared" si="288"/>
        <v>8033</v>
      </c>
      <c r="BX1235">
        <f t="shared" si="289"/>
        <v>4069</v>
      </c>
      <c r="BY1235" t="str">
        <f t="shared" si="290"/>
        <v>직행2</v>
      </c>
      <c r="BZ1235">
        <f t="shared" si="291"/>
        <v>8</v>
      </c>
    </row>
    <row r="1236" spans="1:78" x14ac:dyDescent="0.3">
      <c r="A1236" s="32">
        <f t="shared" si="278"/>
        <v>45812</v>
      </c>
      <c r="B1236" s="1">
        <v>45812.678981481484</v>
      </c>
      <c r="C1236" t="s">
        <v>60</v>
      </c>
      <c r="D1236" t="s">
        <v>60</v>
      </c>
      <c r="E1236" t="s">
        <v>60</v>
      </c>
      <c r="F1236" t="s">
        <v>61</v>
      </c>
      <c r="G1236" t="s">
        <v>84</v>
      </c>
      <c r="H1236" t="s">
        <v>85</v>
      </c>
      <c r="I1236" t="s">
        <v>91</v>
      </c>
      <c r="J1236" t="s">
        <v>65</v>
      </c>
      <c r="K1236" t="s">
        <v>66</v>
      </c>
      <c r="L1236">
        <v>15</v>
      </c>
      <c r="M1236">
        <v>4</v>
      </c>
      <c r="N1236">
        <v>168</v>
      </c>
      <c r="O1236">
        <v>4069</v>
      </c>
      <c r="P1236" t="s">
        <v>261</v>
      </c>
      <c r="Q1236" s="1">
        <v>45786.607562534722</v>
      </c>
      <c r="R1236">
        <v>58.423999999999999</v>
      </c>
      <c r="S1236">
        <v>17.661000000000001</v>
      </c>
      <c r="T1236">
        <v>3.3079999999999998</v>
      </c>
      <c r="U1236">
        <v>6055</v>
      </c>
      <c r="V1236">
        <v>197</v>
      </c>
      <c r="W1236">
        <v>1599</v>
      </c>
      <c r="X1236">
        <v>1629</v>
      </c>
      <c r="Y1236">
        <v>0</v>
      </c>
      <c r="Z1236">
        <v>7</v>
      </c>
      <c r="AA1236">
        <v>2</v>
      </c>
      <c r="AB1236">
        <v>469</v>
      </c>
      <c r="AC1236">
        <v>93</v>
      </c>
      <c r="AD1236">
        <v>34.74</v>
      </c>
      <c r="AE1236">
        <v>49.383968000000003</v>
      </c>
      <c r="AF1236">
        <v>61.3</v>
      </c>
      <c r="AG1236">
        <v>10.5</v>
      </c>
      <c r="AH1236">
        <v>11.2</v>
      </c>
      <c r="AI1236">
        <v>14.8</v>
      </c>
      <c r="AJ1236">
        <v>2.2999999999999998</v>
      </c>
      <c r="AK1236">
        <v>0</v>
      </c>
      <c r="AL1236">
        <v>0</v>
      </c>
      <c r="AM1236">
        <v>2.98</v>
      </c>
      <c r="AN1236">
        <v>42.759</v>
      </c>
      <c r="AO1236">
        <v>3.2530000000000001</v>
      </c>
      <c r="AP1236">
        <v>26.408000000000001</v>
      </c>
      <c r="AQ1236">
        <v>0.27400000000000002</v>
      </c>
      <c r="AR1236">
        <v>0</v>
      </c>
      <c r="AS1236">
        <v>11.981</v>
      </c>
      <c r="AT1236">
        <v>61.3</v>
      </c>
      <c r="AU1236">
        <v>10.5</v>
      </c>
      <c r="AV1236">
        <v>11.2</v>
      </c>
      <c r="AW1236">
        <v>14.8</v>
      </c>
      <c r="AX1236">
        <v>2.2999999999999998</v>
      </c>
      <c r="AY1236">
        <v>0</v>
      </c>
      <c r="AZ1236">
        <v>0</v>
      </c>
      <c r="BA1236">
        <v>553</v>
      </c>
      <c r="BB1236">
        <v>0</v>
      </c>
      <c r="BC1236" t="s">
        <v>74</v>
      </c>
      <c r="BD1236">
        <v>0</v>
      </c>
      <c r="BE1236" t="s">
        <v>68</v>
      </c>
      <c r="BF1236" t="s">
        <v>75</v>
      </c>
      <c r="BG1236">
        <v>1.1100000000000001</v>
      </c>
      <c r="BH1236">
        <v>0</v>
      </c>
      <c r="BI1236" s="1">
        <v>45819.429091585647</v>
      </c>
      <c r="BJ1236">
        <v>3.7</v>
      </c>
      <c r="BK1236">
        <v>0.89410000000000001</v>
      </c>
      <c r="BL1236" s="36">
        <f>HLOOKUP($A1236,차량별코스!$E$1:$AZ$20,_xlfn.XLOOKUP(탕데이터!$I1236,차량별코스!$D$2:$D$20,차량별코스!$A$2:$A$20),0)</f>
        <v>8</v>
      </c>
      <c r="BM1236">
        <f t="shared" si="279"/>
        <v>1337.5509999999999</v>
      </c>
      <c r="BN1236">
        <f t="shared" si="280"/>
        <v>412.99400000000003</v>
      </c>
      <c r="BO1236">
        <f>IF(COUNTIFS($BL$2:$BL1236,$BL1236,$O$2:$O1236,$O1236,$G$2:$G1236,$G1236)=1,_xlfn.MAXIFS($BO$2:$BO1235,$O$2:$O1235,$O1236,$G$2:$G1235,$G1236)+1,_xlfn.MAXIFS($BO$2:$BO1235,$O$2:$O1235,$O1236,$G$2:$G1235,$G1236))</f>
        <v>7</v>
      </c>
      <c r="BP1236">
        <f t="shared" si="281"/>
        <v>1915.7150000000001</v>
      </c>
      <c r="BQ1236">
        <f t="shared" si="282"/>
        <v>635.77499999999998</v>
      </c>
      <c r="BR1236">
        <f t="shared" si="283"/>
        <v>678.16</v>
      </c>
      <c r="BS1236">
        <f t="shared" si="284"/>
        <v>896.1400000000001</v>
      </c>
      <c r="BT1236">
        <f t="shared" si="285"/>
        <v>139.26499999999999</v>
      </c>
      <c r="BU1236">
        <f t="shared" si="286"/>
        <v>0</v>
      </c>
      <c r="BV1236">
        <f t="shared" si="287"/>
        <v>0</v>
      </c>
      <c r="BW1236">
        <f t="shared" si="288"/>
        <v>4265.0550000000003</v>
      </c>
      <c r="BX1236">
        <f t="shared" si="289"/>
        <v>4069</v>
      </c>
      <c r="BY1236" t="str">
        <f t="shared" si="290"/>
        <v>직행2</v>
      </c>
      <c r="BZ1236">
        <f t="shared" si="291"/>
        <v>8</v>
      </c>
    </row>
    <row r="1237" spans="1:78" x14ac:dyDescent="0.3">
      <c r="A1237" s="32">
        <f t="shared" si="278"/>
        <v>45812</v>
      </c>
      <c r="B1237" s="1">
        <v>45812.754699074074</v>
      </c>
      <c r="C1237" t="s">
        <v>60</v>
      </c>
      <c r="D1237" t="s">
        <v>60</v>
      </c>
      <c r="E1237" t="s">
        <v>60</v>
      </c>
      <c r="F1237" t="s">
        <v>61</v>
      </c>
      <c r="G1237" t="s">
        <v>84</v>
      </c>
      <c r="H1237" t="s">
        <v>85</v>
      </c>
      <c r="I1237" t="s">
        <v>91</v>
      </c>
      <c r="J1237" t="s">
        <v>65</v>
      </c>
      <c r="K1237" t="s">
        <v>66</v>
      </c>
      <c r="L1237">
        <v>15</v>
      </c>
      <c r="M1237">
        <v>4</v>
      </c>
      <c r="N1237">
        <v>168</v>
      </c>
      <c r="O1237">
        <v>4069</v>
      </c>
      <c r="P1237" t="s">
        <v>261</v>
      </c>
      <c r="Q1237" s="1">
        <v>45786.607562534722</v>
      </c>
      <c r="R1237">
        <v>42.216999999999999</v>
      </c>
      <c r="S1237">
        <v>11.352</v>
      </c>
      <c r="T1237">
        <v>3.7189999999999999</v>
      </c>
      <c r="U1237">
        <v>4865</v>
      </c>
      <c r="V1237">
        <v>477</v>
      </c>
      <c r="W1237">
        <v>1017</v>
      </c>
      <c r="X1237">
        <v>1112</v>
      </c>
      <c r="Y1237">
        <v>0</v>
      </c>
      <c r="Z1237">
        <v>4</v>
      </c>
      <c r="AA1237">
        <v>0</v>
      </c>
      <c r="AB1237">
        <v>0</v>
      </c>
      <c r="AC1237">
        <v>90</v>
      </c>
      <c r="AD1237">
        <v>31.24</v>
      </c>
      <c r="AE1237">
        <v>45.084943000000003</v>
      </c>
      <c r="AF1237">
        <v>94.7</v>
      </c>
      <c r="AG1237">
        <v>1.5</v>
      </c>
      <c r="AH1237">
        <v>1.6</v>
      </c>
      <c r="AI1237">
        <v>1.7</v>
      </c>
      <c r="AJ1237">
        <v>0.5</v>
      </c>
      <c r="AK1237">
        <v>0</v>
      </c>
      <c r="AL1237">
        <v>0</v>
      </c>
      <c r="AM1237">
        <v>3.35</v>
      </c>
      <c r="AN1237">
        <v>33.408999999999999</v>
      </c>
      <c r="AO1237">
        <v>9.8049999999999997</v>
      </c>
      <c r="AP1237">
        <v>20.904</v>
      </c>
      <c r="AQ1237">
        <v>0.26100000000000001</v>
      </c>
      <c r="AR1237">
        <v>0</v>
      </c>
      <c r="AS1237">
        <v>9.4749999999999996</v>
      </c>
      <c r="AT1237">
        <v>75.760000000000005</v>
      </c>
      <c r="AU1237">
        <v>1.2</v>
      </c>
      <c r="AV1237">
        <v>1.28</v>
      </c>
      <c r="AW1237">
        <v>1.36</v>
      </c>
      <c r="AX1237">
        <v>0.4</v>
      </c>
      <c r="AY1237">
        <v>0</v>
      </c>
      <c r="AZ1237">
        <v>0</v>
      </c>
      <c r="BA1237">
        <v>410</v>
      </c>
      <c r="BB1237">
        <v>0</v>
      </c>
      <c r="BC1237" t="s">
        <v>74</v>
      </c>
      <c r="BD1237">
        <v>0</v>
      </c>
      <c r="BE1237" t="s">
        <v>68</v>
      </c>
      <c r="BF1237" t="s">
        <v>75</v>
      </c>
      <c r="BG1237">
        <v>1.1100000000000001</v>
      </c>
      <c r="BH1237">
        <v>0</v>
      </c>
      <c r="BI1237" s="1">
        <v>45819.429091585647</v>
      </c>
      <c r="BJ1237">
        <v>3.7</v>
      </c>
      <c r="BK1237">
        <v>1.0051000000000001</v>
      </c>
      <c r="BL1237" s="36">
        <f>HLOOKUP($A1237,차량별코스!$E$1:$AZ$20,_xlfn.XLOOKUP(탕데이터!$I1237,차량별코스!$D$2:$D$20,차량별코스!$A$2:$A$20),0)</f>
        <v>8</v>
      </c>
      <c r="BM1237">
        <f t="shared" si="279"/>
        <v>1337.5509999999999</v>
      </c>
      <c r="BN1237">
        <f t="shared" si="280"/>
        <v>412.99400000000003</v>
      </c>
      <c r="BO1237">
        <f>IF(COUNTIFS($BL$2:$BL1237,$BL1237,$O$2:$O1237,$O1237,$G$2:$G1237,$G1237)=1,_xlfn.MAXIFS($BO$2:$BO1236,$O$2:$O1236,$O1237,$G$2:$G1236,$G1237)+1,_xlfn.MAXIFS($BO$2:$BO1236,$O$2:$O1236,$O1237,$G$2:$G1236,$G1237))</f>
        <v>7</v>
      </c>
      <c r="BP1237">
        <f t="shared" si="281"/>
        <v>3113.1550000000007</v>
      </c>
      <c r="BQ1237">
        <f t="shared" si="282"/>
        <v>72.974999999999994</v>
      </c>
      <c r="BR1237">
        <f t="shared" si="283"/>
        <v>77.84</v>
      </c>
      <c r="BS1237">
        <f t="shared" si="284"/>
        <v>82.705000000000013</v>
      </c>
      <c r="BT1237">
        <f t="shared" si="285"/>
        <v>24.324999999999999</v>
      </c>
      <c r="BU1237">
        <f t="shared" si="286"/>
        <v>0</v>
      </c>
      <c r="BV1237">
        <f t="shared" si="287"/>
        <v>0</v>
      </c>
      <c r="BW1237">
        <f t="shared" si="288"/>
        <v>3371.0000000000005</v>
      </c>
      <c r="BX1237">
        <f t="shared" si="289"/>
        <v>4069</v>
      </c>
      <c r="BY1237" t="str">
        <f t="shared" si="290"/>
        <v>직행2</v>
      </c>
      <c r="BZ1237">
        <f t="shared" si="291"/>
        <v>8</v>
      </c>
    </row>
    <row r="1238" spans="1:78" x14ac:dyDescent="0.3">
      <c r="A1238" s="32">
        <f t="shared" si="278"/>
        <v>45812</v>
      </c>
      <c r="B1238" s="1">
        <v>45812.854004629633</v>
      </c>
      <c r="C1238" t="s">
        <v>60</v>
      </c>
      <c r="D1238" t="s">
        <v>60</v>
      </c>
      <c r="E1238" t="s">
        <v>60</v>
      </c>
      <c r="F1238" t="s">
        <v>61</v>
      </c>
      <c r="G1238" t="s">
        <v>84</v>
      </c>
      <c r="H1238" t="s">
        <v>85</v>
      </c>
      <c r="I1238" t="s">
        <v>91</v>
      </c>
      <c r="J1238" t="s">
        <v>65</v>
      </c>
      <c r="K1238" t="s">
        <v>66</v>
      </c>
      <c r="L1238">
        <v>15</v>
      </c>
      <c r="M1238">
        <v>4</v>
      </c>
      <c r="N1238">
        <v>168</v>
      </c>
      <c r="O1238">
        <v>4069</v>
      </c>
      <c r="P1238" t="s">
        <v>261</v>
      </c>
      <c r="Q1238" s="1">
        <v>45786.607562534722</v>
      </c>
      <c r="R1238">
        <v>39.898000000000003</v>
      </c>
      <c r="S1238">
        <v>12.523</v>
      </c>
      <c r="T1238">
        <v>3.1859999999999999</v>
      </c>
      <c r="U1238">
        <v>5371</v>
      </c>
      <c r="V1238">
        <v>141</v>
      </c>
      <c r="W1238">
        <v>1731</v>
      </c>
      <c r="X1238">
        <v>1130</v>
      </c>
      <c r="Y1238">
        <v>0</v>
      </c>
      <c r="Z1238">
        <v>6</v>
      </c>
      <c r="AA1238">
        <v>1</v>
      </c>
      <c r="AB1238">
        <v>127</v>
      </c>
      <c r="AC1238">
        <v>88</v>
      </c>
      <c r="AD1238">
        <v>26.74</v>
      </c>
      <c r="AE1238">
        <v>41.049647</v>
      </c>
      <c r="AF1238">
        <v>93.2</v>
      </c>
      <c r="AG1238">
        <v>2.1</v>
      </c>
      <c r="AH1238">
        <v>2.8</v>
      </c>
      <c r="AI1238">
        <v>1.6</v>
      </c>
      <c r="AJ1238">
        <v>0.4</v>
      </c>
      <c r="AK1238">
        <v>0</v>
      </c>
      <c r="AL1238">
        <v>0</v>
      </c>
      <c r="AM1238">
        <v>2.87</v>
      </c>
      <c r="AN1238">
        <v>35.979999999999997</v>
      </c>
      <c r="AO1238">
        <v>2.625</v>
      </c>
      <c r="AP1238">
        <v>32.228999999999999</v>
      </c>
      <c r="AQ1238">
        <v>0.27600000000000002</v>
      </c>
      <c r="AR1238">
        <v>0</v>
      </c>
      <c r="AS1238">
        <v>15.038</v>
      </c>
      <c r="AT1238">
        <v>82.326999999999998</v>
      </c>
      <c r="AU1238">
        <v>1.855</v>
      </c>
      <c r="AV1238">
        <v>2.4729999999999999</v>
      </c>
      <c r="AW1238">
        <v>1.413</v>
      </c>
      <c r="AX1238">
        <v>0.35299999999999998</v>
      </c>
      <c r="AY1238">
        <v>0</v>
      </c>
      <c r="AZ1238">
        <v>0</v>
      </c>
      <c r="BA1238">
        <v>380</v>
      </c>
      <c r="BB1238">
        <v>0</v>
      </c>
      <c r="BC1238" t="s">
        <v>74</v>
      </c>
      <c r="BD1238">
        <v>0</v>
      </c>
      <c r="BE1238" t="s">
        <v>68</v>
      </c>
      <c r="BF1238" t="s">
        <v>75</v>
      </c>
      <c r="BG1238">
        <v>1.1100000000000001</v>
      </c>
      <c r="BH1238">
        <v>0</v>
      </c>
      <c r="BI1238" s="1">
        <v>45819.429091585647</v>
      </c>
      <c r="BJ1238">
        <v>3.7</v>
      </c>
      <c r="BK1238">
        <v>0.86109999999999998</v>
      </c>
      <c r="BL1238" s="36">
        <f>HLOOKUP($A1238,차량별코스!$E$1:$AZ$20,_xlfn.XLOOKUP(탕데이터!$I1238,차량별코스!$D$2:$D$20,차량별코스!$A$2:$A$20),0)</f>
        <v>8</v>
      </c>
      <c r="BM1238">
        <f t="shared" si="279"/>
        <v>1337.5509999999999</v>
      </c>
      <c r="BN1238">
        <f t="shared" si="280"/>
        <v>412.99400000000003</v>
      </c>
      <c r="BO1238">
        <f>IF(COUNTIFS($BL$2:$BL1238,$BL1238,$O$2:$O1238,$O1238,$G$2:$G1238,$G1238)=1,_xlfn.MAXIFS($BO$2:$BO1237,$O$2:$O1237,$O1238,$G$2:$G1237,$G1238)+1,_xlfn.MAXIFS($BO$2:$BO1237,$O$2:$O1237,$O1238,$G$2:$G1237,$G1238))</f>
        <v>7</v>
      </c>
      <c r="BP1238">
        <f t="shared" si="281"/>
        <v>3133.7719999999999</v>
      </c>
      <c r="BQ1238">
        <f t="shared" si="282"/>
        <v>112.79100000000001</v>
      </c>
      <c r="BR1238">
        <f t="shared" si="283"/>
        <v>150.38799999999998</v>
      </c>
      <c r="BS1238">
        <f t="shared" si="284"/>
        <v>85.936000000000007</v>
      </c>
      <c r="BT1238">
        <f t="shared" si="285"/>
        <v>21.484000000000002</v>
      </c>
      <c r="BU1238">
        <f t="shared" si="286"/>
        <v>0</v>
      </c>
      <c r="BV1238">
        <f t="shared" si="287"/>
        <v>0</v>
      </c>
      <c r="BW1238">
        <f t="shared" si="288"/>
        <v>3504.3710000000001</v>
      </c>
      <c r="BX1238">
        <f t="shared" si="289"/>
        <v>4069</v>
      </c>
      <c r="BY1238" t="str">
        <f t="shared" si="290"/>
        <v>직행2</v>
      </c>
      <c r="BZ1238">
        <f t="shared" si="291"/>
        <v>8</v>
      </c>
    </row>
    <row r="1239" spans="1:78" x14ac:dyDescent="0.3">
      <c r="A1239" s="32">
        <f t="shared" si="278"/>
        <v>45813</v>
      </c>
      <c r="B1239" s="1">
        <v>45813.268275462964</v>
      </c>
      <c r="C1239" t="s">
        <v>60</v>
      </c>
      <c r="D1239" t="s">
        <v>60</v>
      </c>
      <c r="E1239" t="s">
        <v>60</v>
      </c>
      <c r="F1239" t="s">
        <v>61</v>
      </c>
      <c r="G1239" t="s">
        <v>84</v>
      </c>
      <c r="H1239" t="s">
        <v>85</v>
      </c>
      <c r="I1239" t="s">
        <v>91</v>
      </c>
      <c r="J1239" t="s">
        <v>65</v>
      </c>
      <c r="K1239" t="s">
        <v>66</v>
      </c>
      <c r="L1239">
        <v>15</v>
      </c>
      <c r="M1239">
        <v>4</v>
      </c>
      <c r="N1239">
        <v>168</v>
      </c>
      <c r="O1239">
        <v>3406</v>
      </c>
      <c r="P1239" t="s">
        <v>260</v>
      </c>
      <c r="Q1239" s="1">
        <v>45786.607561724537</v>
      </c>
      <c r="R1239">
        <v>40.962000000000003</v>
      </c>
      <c r="S1239">
        <v>14.531000000000001</v>
      </c>
      <c r="T1239">
        <v>2.819</v>
      </c>
      <c r="U1239">
        <v>4247</v>
      </c>
      <c r="V1239">
        <v>219</v>
      </c>
      <c r="W1239">
        <v>838</v>
      </c>
      <c r="X1239">
        <v>1172</v>
      </c>
      <c r="Y1239">
        <v>5</v>
      </c>
      <c r="Z1239">
        <v>10</v>
      </c>
      <c r="AA1239">
        <v>0</v>
      </c>
      <c r="AB1239">
        <v>0</v>
      </c>
      <c r="AC1239">
        <v>99</v>
      </c>
      <c r="AD1239">
        <v>34.72</v>
      </c>
      <c r="AE1239">
        <v>46.226661999999997</v>
      </c>
      <c r="AF1239">
        <v>95.2</v>
      </c>
      <c r="AG1239">
        <v>1.1000000000000001</v>
      </c>
      <c r="AH1239">
        <v>1.7</v>
      </c>
      <c r="AI1239">
        <v>1.3</v>
      </c>
      <c r="AJ1239">
        <v>0.6</v>
      </c>
      <c r="AK1239">
        <v>0</v>
      </c>
      <c r="AL1239">
        <v>0</v>
      </c>
      <c r="AM1239">
        <v>2.54</v>
      </c>
      <c r="AN1239">
        <v>47.585000000000001</v>
      </c>
      <c r="AO1239">
        <v>5.157</v>
      </c>
      <c r="AP1239">
        <v>19.731999999999999</v>
      </c>
      <c r="AQ1239">
        <v>0.26900000000000002</v>
      </c>
      <c r="AR1239">
        <v>12.206</v>
      </c>
      <c r="AS1239">
        <v>24.413</v>
      </c>
      <c r="AT1239">
        <v>66.64</v>
      </c>
      <c r="AU1239">
        <v>0.77</v>
      </c>
      <c r="AV1239">
        <v>1.19</v>
      </c>
      <c r="AW1239">
        <v>0.91</v>
      </c>
      <c r="AX1239">
        <v>0.42</v>
      </c>
      <c r="AY1239">
        <v>0</v>
      </c>
      <c r="AZ1239">
        <v>0</v>
      </c>
      <c r="BA1239">
        <v>395</v>
      </c>
      <c r="BB1239">
        <v>0</v>
      </c>
      <c r="BC1239" t="s">
        <v>74</v>
      </c>
      <c r="BD1239">
        <v>0</v>
      </c>
      <c r="BE1239" t="s">
        <v>68</v>
      </c>
      <c r="BF1239" t="s">
        <v>75</v>
      </c>
      <c r="BG1239">
        <v>1.1100000000000001</v>
      </c>
      <c r="BH1239">
        <v>0</v>
      </c>
      <c r="BI1239" s="1">
        <v>45819.429091585647</v>
      </c>
      <c r="BJ1239">
        <v>3.7</v>
      </c>
      <c r="BK1239">
        <v>0.76190000000000002</v>
      </c>
      <c r="BL1239" s="36">
        <f>HLOOKUP($A1239,차량별코스!$E$1:$AZ$20,_xlfn.XLOOKUP(탕데이터!$I1239,차량별코스!$D$2:$D$20,차량별코스!$A$2:$A$20),0)</f>
        <v>1</v>
      </c>
      <c r="BM1239">
        <f t="shared" si="279"/>
        <v>573.52100000000007</v>
      </c>
      <c r="BN1239">
        <f t="shared" si="280"/>
        <v>209.90900000000002</v>
      </c>
      <c r="BO1239">
        <f>IF(COUNTIFS($BL$2:$BL1239,$BL1239,$O$2:$O1239,$O1239,$G$2:$G1239,$G1239)=1,_xlfn.MAXIFS($BO$2:$BO1238,$O$2:$O1238,$O1239,$G$2:$G1238,$G1239)+1,_xlfn.MAXIFS($BO$2:$BO1238,$O$2:$O1238,$O1239,$G$2:$G1238,$G1239))</f>
        <v>1</v>
      </c>
      <c r="BP1239">
        <f t="shared" si="281"/>
        <v>2986.1440000000002</v>
      </c>
      <c r="BQ1239">
        <f t="shared" si="282"/>
        <v>46.717000000000006</v>
      </c>
      <c r="BR1239">
        <f t="shared" si="283"/>
        <v>72.199000000000012</v>
      </c>
      <c r="BS1239">
        <f t="shared" si="284"/>
        <v>55.211000000000006</v>
      </c>
      <c r="BT1239">
        <f t="shared" si="285"/>
        <v>25.481999999999999</v>
      </c>
      <c r="BU1239">
        <f t="shared" si="286"/>
        <v>0</v>
      </c>
      <c r="BV1239">
        <f t="shared" si="287"/>
        <v>0</v>
      </c>
      <c r="BW1239">
        <f t="shared" si="288"/>
        <v>3185.7530000000002</v>
      </c>
      <c r="BX1239">
        <f t="shared" si="289"/>
        <v>3406</v>
      </c>
      <c r="BY1239" t="str">
        <f t="shared" si="290"/>
        <v>직행2</v>
      </c>
      <c r="BZ1239">
        <f t="shared" si="291"/>
        <v>1</v>
      </c>
    </row>
    <row r="1240" spans="1:78" x14ac:dyDescent="0.3">
      <c r="A1240" s="32">
        <f t="shared" si="278"/>
        <v>45813</v>
      </c>
      <c r="B1240" s="1">
        <v>45813.380960648145</v>
      </c>
      <c r="C1240" t="s">
        <v>60</v>
      </c>
      <c r="D1240" t="s">
        <v>60</v>
      </c>
      <c r="E1240" t="s">
        <v>60</v>
      </c>
      <c r="F1240" t="s">
        <v>61</v>
      </c>
      <c r="G1240" t="s">
        <v>84</v>
      </c>
      <c r="H1240" t="s">
        <v>85</v>
      </c>
      <c r="I1240" t="s">
        <v>91</v>
      </c>
      <c r="J1240" t="s">
        <v>65</v>
      </c>
      <c r="K1240" t="s">
        <v>66</v>
      </c>
      <c r="L1240">
        <v>15</v>
      </c>
      <c r="M1240">
        <v>4</v>
      </c>
      <c r="N1240">
        <v>168</v>
      </c>
      <c r="O1240">
        <v>3406</v>
      </c>
      <c r="P1240" t="s">
        <v>260</v>
      </c>
      <c r="Q1240" s="1">
        <v>45786.607561724537</v>
      </c>
      <c r="R1240">
        <v>68.05</v>
      </c>
      <c r="S1240">
        <v>30.806000000000001</v>
      </c>
      <c r="T1240">
        <v>2.2090000000000001</v>
      </c>
      <c r="U1240">
        <v>10533</v>
      </c>
      <c r="V1240">
        <v>60</v>
      </c>
      <c r="W1240">
        <v>5113</v>
      </c>
      <c r="X1240">
        <v>1461</v>
      </c>
      <c r="Y1240">
        <v>0</v>
      </c>
      <c r="Z1240">
        <v>8</v>
      </c>
      <c r="AA1240">
        <v>2</v>
      </c>
      <c r="AB1240">
        <v>3224</v>
      </c>
      <c r="AC1240">
        <v>83</v>
      </c>
      <c r="AD1240">
        <v>23.26</v>
      </c>
      <c r="AE1240">
        <v>45.705188999999997</v>
      </c>
      <c r="AF1240">
        <v>90.6</v>
      </c>
      <c r="AG1240">
        <v>2.2000000000000002</v>
      </c>
      <c r="AH1240">
        <v>4</v>
      </c>
      <c r="AI1240">
        <v>3.2</v>
      </c>
      <c r="AJ1240">
        <v>0</v>
      </c>
      <c r="AK1240">
        <v>0</v>
      </c>
      <c r="AL1240">
        <v>0</v>
      </c>
      <c r="AM1240">
        <v>1.99</v>
      </c>
      <c r="AN1240">
        <v>61.779000000000003</v>
      </c>
      <c r="AO1240">
        <v>0.56999999999999995</v>
      </c>
      <c r="AP1240">
        <v>48.542999999999999</v>
      </c>
      <c r="AQ1240">
        <v>0.20599999999999999</v>
      </c>
      <c r="AR1240">
        <v>0</v>
      </c>
      <c r="AS1240">
        <v>11.756</v>
      </c>
      <c r="AT1240">
        <v>158.55000000000001</v>
      </c>
      <c r="AU1240">
        <v>3.85</v>
      </c>
      <c r="AV1240">
        <v>7</v>
      </c>
      <c r="AW1240">
        <v>5.6</v>
      </c>
      <c r="AX1240">
        <v>0</v>
      </c>
      <c r="AY1240">
        <v>0</v>
      </c>
      <c r="AZ1240">
        <v>0</v>
      </c>
      <c r="BA1240">
        <v>661</v>
      </c>
      <c r="BB1240">
        <v>0</v>
      </c>
      <c r="BC1240" t="s">
        <v>74</v>
      </c>
      <c r="BD1240">
        <v>0</v>
      </c>
      <c r="BE1240" t="s">
        <v>68</v>
      </c>
      <c r="BF1240" t="s">
        <v>75</v>
      </c>
      <c r="BG1240">
        <v>1.1100000000000001</v>
      </c>
      <c r="BH1240">
        <v>0</v>
      </c>
      <c r="BI1240" s="1">
        <v>45819.429091585647</v>
      </c>
      <c r="BJ1240">
        <v>3.7</v>
      </c>
      <c r="BK1240">
        <v>0.59699999999999998</v>
      </c>
      <c r="BL1240" s="36">
        <f>HLOOKUP($A1240,차량별코스!$E$1:$AZ$20,_xlfn.XLOOKUP(탕데이터!$I1240,차량별코스!$D$2:$D$20,차량별코스!$A$2:$A$20),0)</f>
        <v>1</v>
      </c>
      <c r="BM1240">
        <f t="shared" si="279"/>
        <v>573.52100000000007</v>
      </c>
      <c r="BN1240">
        <f t="shared" si="280"/>
        <v>209.90900000000002</v>
      </c>
      <c r="BO1240">
        <f>IF(COUNTIFS($BL$2:$BL1240,$BL1240,$O$2:$O1240,$O1240,$G$2:$G1240,$G1240)=1,_xlfn.MAXIFS($BO$2:$BO1239,$O$2:$O1239,$O1240,$G$2:$G1239,$G1240)+1,_xlfn.MAXIFS($BO$2:$BO1239,$O$2:$O1239,$O1240,$G$2:$G1239,$G1240))</f>
        <v>1</v>
      </c>
      <c r="BP1240">
        <f t="shared" si="281"/>
        <v>4369.8979999999992</v>
      </c>
      <c r="BQ1240">
        <f t="shared" si="282"/>
        <v>231.72600000000003</v>
      </c>
      <c r="BR1240">
        <f t="shared" si="283"/>
        <v>421.32</v>
      </c>
      <c r="BS1240">
        <f t="shared" si="284"/>
        <v>337.05599999999998</v>
      </c>
      <c r="BT1240">
        <f t="shared" si="285"/>
        <v>0</v>
      </c>
      <c r="BU1240">
        <f t="shared" si="286"/>
        <v>0</v>
      </c>
      <c r="BV1240">
        <f t="shared" si="287"/>
        <v>0</v>
      </c>
      <c r="BW1240">
        <f t="shared" si="288"/>
        <v>5359.9999999999982</v>
      </c>
      <c r="BX1240">
        <f t="shared" si="289"/>
        <v>3406</v>
      </c>
      <c r="BY1240" t="str">
        <f t="shared" si="290"/>
        <v>직행2</v>
      </c>
      <c r="BZ1240">
        <f t="shared" si="291"/>
        <v>1</v>
      </c>
    </row>
    <row r="1241" spans="1:78" x14ac:dyDescent="0.3">
      <c r="A1241" s="32">
        <f t="shared" si="278"/>
        <v>45813</v>
      </c>
      <c r="B1241" s="1">
        <v>45813.507986111108</v>
      </c>
      <c r="C1241" t="s">
        <v>60</v>
      </c>
      <c r="D1241" t="s">
        <v>60</v>
      </c>
      <c r="E1241" t="s">
        <v>60</v>
      </c>
      <c r="F1241" t="s">
        <v>61</v>
      </c>
      <c r="G1241" t="s">
        <v>84</v>
      </c>
      <c r="H1241" t="s">
        <v>85</v>
      </c>
      <c r="I1241" t="s">
        <v>91</v>
      </c>
      <c r="J1241" t="s">
        <v>65</v>
      </c>
      <c r="K1241" t="s">
        <v>66</v>
      </c>
      <c r="L1241">
        <v>15</v>
      </c>
      <c r="M1241">
        <v>4</v>
      </c>
      <c r="N1241">
        <v>168</v>
      </c>
      <c r="O1241">
        <v>3406</v>
      </c>
      <c r="P1241" t="s">
        <v>260</v>
      </c>
      <c r="Q1241" s="1">
        <v>45786.607561724537</v>
      </c>
      <c r="R1241">
        <v>61.057000000000002</v>
      </c>
      <c r="S1241">
        <v>18.457000000000001</v>
      </c>
      <c r="T1241">
        <v>3.3079999999999998</v>
      </c>
      <c r="U1241">
        <v>5674</v>
      </c>
      <c r="V1241">
        <v>179</v>
      </c>
      <c r="W1241">
        <v>1100</v>
      </c>
      <c r="X1241">
        <v>1449</v>
      </c>
      <c r="Y1241">
        <v>2</v>
      </c>
      <c r="Z1241">
        <v>4</v>
      </c>
      <c r="AA1241">
        <v>0</v>
      </c>
      <c r="AB1241">
        <v>0</v>
      </c>
      <c r="AC1241">
        <v>88</v>
      </c>
      <c r="AD1241">
        <v>38.74</v>
      </c>
      <c r="AE1241">
        <v>50.012532</v>
      </c>
      <c r="AF1241">
        <v>89.1</v>
      </c>
      <c r="AG1241">
        <v>2.5</v>
      </c>
      <c r="AH1241">
        <v>3.3</v>
      </c>
      <c r="AI1241">
        <v>4.3</v>
      </c>
      <c r="AJ1241">
        <v>0.8</v>
      </c>
      <c r="AK1241">
        <v>0</v>
      </c>
      <c r="AL1241">
        <v>0</v>
      </c>
      <c r="AM1241">
        <v>2.98</v>
      </c>
      <c r="AN1241">
        <v>43.348999999999997</v>
      </c>
      <c r="AO1241">
        <v>3.1549999999999998</v>
      </c>
      <c r="AP1241">
        <v>19.387</v>
      </c>
      <c r="AQ1241">
        <v>0.22900000000000001</v>
      </c>
      <c r="AR1241">
        <v>3.2759999999999998</v>
      </c>
      <c r="AS1241">
        <v>6.5510000000000002</v>
      </c>
      <c r="AT1241">
        <v>83.16</v>
      </c>
      <c r="AU1241">
        <v>2.3330000000000002</v>
      </c>
      <c r="AV1241">
        <v>3.08</v>
      </c>
      <c r="AW1241">
        <v>4.0129999999999999</v>
      </c>
      <c r="AX1241">
        <v>0.747</v>
      </c>
      <c r="AY1241">
        <v>0</v>
      </c>
      <c r="AZ1241">
        <v>0</v>
      </c>
      <c r="BA1241">
        <v>590</v>
      </c>
      <c r="BB1241">
        <v>0</v>
      </c>
      <c r="BC1241" t="s">
        <v>74</v>
      </c>
      <c r="BD1241">
        <v>0</v>
      </c>
      <c r="BE1241" t="s">
        <v>68</v>
      </c>
      <c r="BF1241" t="s">
        <v>75</v>
      </c>
      <c r="BG1241">
        <v>1.1100000000000001</v>
      </c>
      <c r="BH1241">
        <v>0</v>
      </c>
      <c r="BI1241" s="1">
        <v>45819.429091585647</v>
      </c>
      <c r="BJ1241">
        <v>3.7</v>
      </c>
      <c r="BK1241">
        <v>0.89410000000000001</v>
      </c>
      <c r="BL1241" s="36">
        <f>HLOOKUP($A1241,차량별코스!$E$1:$AZ$20,_xlfn.XLOOKUP(탕데이터!$I1241,차량별코스!$D$2:$D$20,차량별코스!$A$2:$A$20),0)</f>
        <v>1</v>
      </c>
      <c r="BM1241">
        <f t="shared" si="279"/>
        <v>573.52100000000007</v>
      </c>
      <c r="BN1241">
        <f t="shared" si="280"/>
        <v>209.90900000000002</v>
      </c>
      <c r="BO1241">
        <f>IF(COUNTIFS($BL$2:$BL1241,$BL1241,$O$2:$O1241,$O1241,$G$2:$G1241,$G1241)=1,_xlfn.MAXIFS($BO$2:$BO1240,$O$2:$O1240,$O1241,$G$2:$G1240,$G1241)+1,_xlfn.MAXIFS($BO$2:$BO1240,$O$2:$O1240,$O1241,$G$2:$G1240,$G1241))</f>
        <v>1</v>
      </c>
      <c r="BP1241">
        <f t="shared" si="281"/>
        <v>3776.5339999999997</v>
      </c>
      <c r="BQ1241">
        <f t="shared" si="282"/>
        <v>141.85</v>
      </c>
      <c r="BR1241">
        <f t="shared" si="283"/>
        <v>187.24200000000002</v>
      </c>
      <c r="BS1241">
        <f t="shared" si="284"/>
        <v>243.98199999999997</v>
      </c>
      <c r="BT1241">
        <f t="shared" si="285"/>
        <v>45.392000000000003</v>
      </c>
      <c r="BU1241">
        <f t="shared" si="286"/>
        <v>0</v>
      </c>
      <c r="BV1241">
        <f t="shared" si="287"/>
        <v>0</v>
      </c>
      <c r="BW1241">
        <f t="shared" si="288"/>
        <v>4394.9999999999991</v>
      </c>
      <c r="BX1241">
        <f t="shared" si="289"/>
        <v>3406</v>
      </c>
      <c r="BY1241" t="str">
        <f t="shared" si="290"/>
        <v>직행2</v>
      </c>
      <c r="BZ1241">
        <f t="shared" si="291"/>
        <v>1</v>
      </c>
    </row>
    <row r="1242" spans="1:78" x14ac:dyDescent="0.3">
      <c r="A1242" s="32">
        <f t="shared" si="278"/>
        <v>45813</v>
      </c>
      <c r="B1242" s="1">
        <v>45813.714583333334</v>
      </c>
      <c r="C1242" t="s">
        <v>60</v>
      </c>
      <c r="D1242" t="s">
        <v>60</v>
      </c>
      <c r="E1242" t="s">
        <v>60</v>
      </c>
      <c r="F1242" t="s">
        <v>61</v>
      </c>
      <c r="G1242" t="s">
        <v>84</v>
      </c>
      <c r="H1242" t="s">
        <v>85</v>
      </c>
      <c r="I1242" t="s">
        <v>91</v>
      </c>
      <c r="J1242" t="s">
        <v>65</v>
      </c>
      <c r="K1242" t="s">
        <v>66</v>
      </c>
      <c r="L1242">
        <v>15</v>
      </c>
      <c r="M1242">
        <v>4</v>
      </c>
      <c r="N1242">
        <v>168</v>
      </c>
      <c r="O1242">
        <v>3406</v>
      </c>
      <c r="P1242" t="s">
        <v>260</v>
      </c>
      <c r="Q1242" s="1">
        <v>45786.607561724537</v>
      </c>
      <c r="R1242">
        <v>39.840000000000003</v>
      </c>
      <c r="S1242">
        <v>15.673</v>
      </c>
      <c r="T1242">
        <v>2.5419999999999998</v>
      </c>
      <c r="U1242">
        <v>5210</v>
      </c>
      <c r="V1242">
        <v>70</v>
      </c>
      <c r="W1242">
        <v>1653</v>
      </c>
      <c r="X1242">
        <v>909</v>
      </c>
      <c r="Y1242">
        <v>1</v>
      </c>
      <c r="Z1242">
        <v>5</v>
      </c>
      <c r="AA1242">
        <v>0</v>
      </c>
      <c r="AB1242">
        <v>0</v>
      </c>
      <c r="AC1242">
        <v>91</v>
      </c>
      <c r="AD1242">
        <v>27.53</v>
      </c>
      <c r="AE1242">
        <v>41.131019999999999</v>
      </c>
      <c r="AF1242">
        <v>70.099999999999994</v>
      </c>
      <c r="AG1242">
        <v>8.6999999999999993</v>
      </c>
      <c r="AH1242">
        <v>12.3</v>
      </c>
      <c r="AI1242">
        <v>7.3</v>
      </c>
      <c r="AJ1242">
        <v>1.6</v>
      </c>
      <c r="AK1242">
        <v>0</v>
      </c>
      <c r="AL1242">
        <v>0</v>
      </c>
      <c r="AM1242">
        <v>2.29</v>
      </c>
      <c r="AN1242">
        <v>46.787999999999997</v>
      </c>
      <c r="AO1242">
        <v>1.3440000000000001</v>
      </c>
      <c r="AP1242">
        <v>31.727</v>
      </c>
      <c r="AQ1242">
        <v>0.22600000000000001</v>
      </c>
      <c r="AR1242">
        <v>2.5099999999999998</v>
      </c>
      <c r="AS1242">
        <v>12.55</v>
      </c>
      <c r="AT1242">
        <v>60.753</v>
      </c>
      <c r="AU1242">
        <v>7.54</v>
      </c>
      <c r="AV1242">
        <v>10.66</v>
      </c>
      <c r="AW1242">
        <v>6.327</v>
      </c>
      <c r="AX1242">
        <v>1.387</v>
      </c>
      <c r="AY1242">
        <v>0</v>
      </c>
      <c r="AZ1242">
        <v>0</v>
      </c>
      <c r="BA1242">
        <v>379</v>
      </c>
      <c r="BB1242">
        <v>0</v>
      </c>
      <c r="BC1242" t="s">
        <v>74</v>
      </c>
      <c r="BD1242">
        <v>0</v>
      </c>
      <c r="BE1242" t="s">
        <v>68</v>
      </c>
      <c r="BF1242" t="s">
        <v>75</v>
      </c>
      <c r="BG1242">
        <v>1.1100000000000001</v>
      </c>
      <c r="BH1242">
        <v>0</v>
      </c>
      <c r="BI1242" s="1">
        <v>45819.429091585647</v>
      </c>
      <c r="BJ1242">
        <v>3.7</v>
      </c>
      <c r="BK1242">
        <v>0.68700000000000006</v>
      </c>
      <c r="BL1242" s="36">
        <f>HLOOKUP($A1242,차량별코스!$E$1:$AZ$20,_xlfn.XLOOKUP(탕데이터!$I1242,차량별코스!$D$2:$D$20,차량별코스!$A$2:$A$20),0)</f>
        <v>1</v>
      </c>
      <c r="BM1242">
        <f t="shared" si="279"/>
        <v>573.52100000000007</v>
      </c>
      <c r="BN1242">
        <f t="shared" si="280"/>
        <v>209.90900000000002</v>
      </c>
      <c r="BO1242">
        <f>IF(COUNTIFS($BL$2:$BL1242,$BL1242,$O$2:$O1242,$O1242,$G$2:$G1242,$G1242)=1,_xlfn.MAXIFS($BO$2:$BO1241,$O$2:$O1241,$O1242,$G$2:$G1241,$G1242)+1,_xlfn.MAXIFS($BO$2:$BO1241,$O$2:$O1241,$O1242,$G$2:$G1241,$G1242))</f>
        <v>1</v>
      </c>
      <c r="BP1242">
        <f t="shared" si="281"/>
        <v>1929.2099999999996</v>
      </c>
      <c r="BQ1242">
        <f t="shared" si="282"/>
        <v>453.27</v>
      </c>
      <c r="BR1242">
        <f t="shared" si="283"/>
        <v>640.83000000000004</v>
      </c>
      <c r="BS1242">
        <f t="shared" si="284"/>
        <v>380.33</v>
      </c>
      <c r="BT1242">
        <f t="shared" si="285"/>
        <v>83.36</v>
      </c>
      <c r="BU1242">
        <f t="shared" si="286"/>
        <v>0</v>
      </c>
      <c r="BV1242">
        <f t="shared" si="287"/>
        <v>0</v>
      </c>
      <c r="BW1242">
        <f t="shared" si="288"/>
        <v>3486.9999999999995</v>
      </c>
      <c r="BX1242">
        <f t="shared" si="289"/>
        <v>3406</v>
      </c>
      <c r="BY1242" t="str">
        <f t="shared" si="290"/>
        <v>직행2</v>
      </c>
      <c r="BZ1242">
        <f t="shared" si="291"/>
        <v>1</v>
      </c>
    </row>
    <row r="1243" spans="1:78" x14ac:dyDescent="0.3">
      <c r="A1243" s="32">
        <f t="shared" si="278"/>
        <v>45814</v>
      </c>
      <c r="B1243" s="1">
        <v>45814.288495370369</v>
      </c>
      <c r="C1243" t="s">
        <v>60</v>
      </c>
      <c r="D1243" t="s">
        <v>60</v>
      </c>
      <c r="E1243" t="s">
        <v>60</v>
      </c>
      <c r="F1243" t="s">
        <v>61</v>
      </c>
      <c r="G1243" t="s">
        <v>84</v>
      </c>
      <c r="H1243" t="s">
        <v>85</v>
      </c>
      <c r="I1243" t="s">
        <v>91</v>
      </c>
      <c r="J1243" t="s">
        <v>65</v>
      </c>
      <c r="K1243" t="s">
        <v>66</v>
      </c>
      <c r="L1243">
        <v>15</v>
      </c>
      <c r="M1243">
        <v>4</v>
      </c>
      <c r="N1243">
        <v>168</v>
      </c>
      <c r="O1243">
        <v>3406</v>
      </c>
      <c r="P1243" t="s">
        <v>260</v>
      </c>
      <c r="Q1243" s="1">
        <v>45786.607561724537</v>
      </c>
      <c r="R1243">
        <v>103.18300000000001</v>
      </c>
      <c r="S1243">
        <v>30.884</v>
      </c>
      <c r="T1243">
        <v>3.3410000000000002</v>
      </c>
      <c r="U1243">
        <v>8611</v>
      </c>
      <c r="V1243">
        <v>274</v>
      </c>
      <c r="W1243">
        <v>1428</v>
      </c>
      <c r="X1243">
        <v>2354</v>
      </c>
      <c r="Y1243">
        <v>3</v>
      </c>
      <c r="Z1243">
        <v>22</v>
      </c>
      <c r="AA1243">
        <v>0</v>
      </c>
      <c r="AB1243">
        <v>0</v>
      </c>
      <c r="AC1243">
        <v>94</v>
      </c>
      <c r="AD1243">
        <v>43.14</v>
      </c>
      <c r="AE1243">
        <v>53.764471</v>
      </c>
      <c r="AF1243">
        <v>85.9</v>
      </c>
      <c r="AG1243">
        <v>2.6</v>
      </c>
      <c r="AH1243">
        <v>4.2</v>
      </c>
      <c r="AI1243">
        <v>5.9</v>
      </c>
      <c r="AJ1243">
        <v>1.5</v>
      </c>
      <c r="AK1243">
        <v>0</v>
      </c>
      <c r="AL1243">
        <v>0</v>
      </c>
      <c r="AM1243">
        <v>3.01</v>
      </c>
      <c r="AN1243">
        <v>46.593000000000004</v>
      </c>
      <c r="AO1243">
        <v>3.1819999999999999</v>
      </c>
      <c r="AP1243">
        <v>16.582999999999998</v>
      </c>
      <c r="AQ1243">
        <v>0.223</v>
      </c>
      <c r="AR1243">
        <v>2.907</v>
      </c>
      <c r="AS1243">
        <v>21.321000000000002</v>
      </c>
      <c r="AT1243">
        <v>123.123</v>
      </c>
      <c r="AU1243">
        <v>3.7269999999999999</v>
      </c>
      <c r="AV1243">
        <v>6.02</v>
      </c>
      <c r="AW1243">
        <v>8.4570000000000007</v>
      </c>
      <c r="AX1243">
        <v>2.15</v>
      </c>
      <c r="AY1243">
        <v>0</v>
      </c>
      <c r="AZ1243">
        <v>0</v>
      </c>
      <c r="BA1243">
        <v>1009</v>
      </c>
      <c r="BB1243">
        <v>0</v>
      </c>
      <c r="BC1243" t="s">
        <v>74</v>
      </c>
      <c r="BD1243">
        <v>0</v>
      </c>
      <c r="BE1243" t="s">
        <v>68</v>
      </c>
      <c r="BF1243" t="s">
        <v>75</v>
      </c>
      <c r="BG1243">
        <v>1.1100000000000001</v>
      </c>
      <c r="BH1243">
        <v>0</v>
      </c>
      <c r="BI1243" s="1">
        <v>45819.429091585647</v>
      </c>
      <c r="BJ1243">
        <v>3.7</v>
      </c>
      <c r="BK1243">
        <v>0.90300000000000002</v>
      </c>
      <c r="BL1243" s="36">
        <f>HLOOKUP($A1243,차량별코스!$E$1:$AZ$20,_xlfn.XLOOKUP(탕데이터!$I1243,차량별코스!$D$2:$D$20,차량별코스!$A$2:$A$20),0)</f>
        <v>2</v>
      </c>
      <c r="BM1243">
        <f t="shared" si="279"/>
        <v>573.52100000000007</v>
      </c>
      <c r="BN1243">
        <f t="shared" si="280"/>
        <v>296.43200000000002</v>
      </c>
      <c r="BO1243">
        <f>IF(COUNTIFS($BL$2:$BL1243,$BL1243,$O$2:$O1243,$O1243,$G$2:$G1243,$G1243)=1,_xlfn.MAXIFS($BO$2:$BO1242,$O$2:$O1242,$O1243,$G$2:$G1242,$G1243)+1,_xlfn.MAXIFS($BO$2:$BO1242,$O$2:$O1242,$O1243,$G$2:$G1242,$G1243))</f>
        <v>2</v>
      </c>
      <c r="BP1243">
        <f t="shared" si="281"/>
        <v>5694.8490000000011</v>
      </c>
      <c r="BQ1243">
        <f t="shared" si="282"/>
        <v>223.88600000000002</v>
      </c>
      <c r="BR1243">
        <f t="shared" si="283"/>
        <v>361.66200000000003</v>
      </c>
      <c r="BS1243">
        <f t="shared" si="284"/>
        <v>508.04900000000004</v>
      </c>
      <c r="BT1243">
        <f t="shared" si="285"/>
        <v>129.16499999999999</v>
      </c>
      <c r="BU1243">
        <f t="shared" si="286"/>
        <v>0</v>
      </c>
      <c r="BV1243">
        <f t="shared" si="287"/>
        <v>0</v>
      </c>
      <c r="BW1243">
        <f t="shared" si="288"/>
        <v>6917.6110000000017</v>
      </c>
      <c r="BX1243">
        <f t="shared" si="289"/>
        <v>3406</v>
      </c>
      <c r="BY1243" t="str">
        <f t="shared" si="290"/>
        <v>직행2</v>
      </c>
      <c r="BZ1243">
        <f t="shared" si="291"/>
        <v>2</v>
      </c>
    </row>
    <row r="1244" spans="1:78" x14ac:dyDescent="0.3">
      <c r="A1244" s="32">
        <f t="shared" si="278"/>
        <v>45814</v>
      </c>
      <c r="B1244" s="1">
        <v>45814.483124999999</v>
      </c>
      <c r="C1244" t="s">
        <v>60</v>
      </c>
      <c r="D1244" t="s">
        <v>60</v>
      </c>
      <c r="E1244" t="s">
        <v>60</v>
      </c>
      <c r="F1244" t="s">
        <v>61</v>
      </c>
      <c r="G1244" t="s">
        <v>84</v>
      </c>
      <c r="H1244" t="s">
        <v>85</v>
      </c>
      <c r="I1244" t="s">
        <v>91</v>
      </c>
      <c r="J1244" t="s">
        <v>65</v>
      </c>
      <c r="K1244" t="s">
        <v>66</v>
      </c>
      <c r="L1244">
        <v>15</v>
      </c>
      <c r="M1244">
        <v>4</v>
      </c>
      <c r="N1244">
        <v>168</v>
      </c>
      <c r="O1244">
        <v>3406</v>
      </c>
      <c r="P1244" t="s">
        <v>260</v>
      </c>
      <c r="Q1244" s="1">
        <v>45786.607561724537</v>
      </c>
      <c r="R1244">
        <v>67.213999999999999</v>
      </c>
      <c r="S1244">
        <v>25.126999999999999</v>
      </c>
      <c r="T1244">
        <v>2.6749999999999998</v>
      </c>
      <c r="U1244">
        <v>7160</v>
      </c>
      <c r="V1244">
        <v>254</v>
      </c>
      <c r="W1244">
        <v>1555</v>
      </c>
      <c r="X1244">
        <v>1647</v>
      </c>
      <c r="Y1244">
        <v>1</v>
      </c>
      <c r="Z1244">
        <v>21</v>
      </c>
      <c r="AA1244">
        <v>0</v>
      </c>
      <c r="AB1244">
        <v>0</v>
      </c>
      <c r="AC1244">
        <v>89</v>
      </c>
      <c r="AD1244">
        <v>33.79</v>
      </c>
      <c r="AE1244">
        <v>45.219656000000001</v>
      </c>
      <c r="AF1244">
        <v>0.3</v>
      </c>
      <c r="AG1244">
        <v>25.3</v>
      </c>
      <c r="AH1244">
        <v>36.5</v>
      </c>
      <c r="AI1244">
        <v>34.1</v>
      </c>
      <c r="AJ1244">
        <v>3.8</v>
      </c>
      <c r="AK1244">
        <v>0</v>
      </c>
      <c r="AL1244">
        <v>0</v>
      </c>
      <c r="AM1244">
        <v>2.41</v>
      </c>
      <c r="AN1244">
        <v>49.198999999999998</v>
      </c>
      <c r="AO1244">
        <v>3.5470000000000002</v>
      </c>
      <c r="AP1244">
        <v>21.718</v>
      </c>
      <c r="AQ1244">
        <v>0.23799999999999999</v>
      </c>
      <c r="AR1244">
        <v>1.488</v>
      </c>
      <c r="AS1244">
        <v>31.242999999999999</v>
      </c>
      <c r="AT1244">
        <v>0.35499999999999998</v>
      </c>
      <c r="AU1244">
        <v>29.937999999999999</v>
      </c>
      <c r="AV1244">
        <v>43.192</v>
      </c>
      <c r="AW1244">
        <v>40.351999999999997</v>
      </c>
      <c r="AX1244">
        <v>4.4969999999999999</v>
      </c>
      <c r="AY1244">
        <v>0</v>
      </c>
      <c r="AZ1244">
        <v>0</v>
      </c>
      <c r="BA1244">
        <v>653</v>
      </c>
      <c r="BB1244">
        <v>0</v>
      </c>
      <c r="BC1244" t="s">
        <v>74</v>
      </c>
      <c r="BD1244">
        <v>0</v>
      </c>
      <c r="BE1244" t="s">
        <v>68</v>
      </c>
      <c r="BF1244" t="s">
        <v>75</v>
      </c>
      <c r="BG1244">
        <v>1.1100000000000001</v>
      </c>
      <c r="BH1244">
        <v>0</v>
      </c>
      <c r="BI1244" s="1">
        <v>45819.429091585647</v>
      </c>
      <c r="BJ1244">
        <v>3.7</v>
      </c>
      <c r="BK1244">
        <v>0.72299999999999998</v>
      </c>
      <c r="BL1244" s="36">
        <f>HLOOKUP($A1244,차량별코스!$E$1:$AZ$20,_xlfn.XLOOKUP(탕데이터!$I1244,차량별코스!$D$2:$D$20,차량별코스!$A$2:$A$20),0)</f>
        <v>2</v>
      </c>
      <c r="BM1244">
        <f t="shared" si="279"/>
        <v>573.52100000000007</v>
      </c>
      <c r="BN1244">
        <f t="shared" si="280"/>
        <v>296.43200000000002</v>
      </c>
      <c r="BO1244">
        <f>IF(COUNTIFS($BL$2:$BL1244,$BL1244,$O$2:$O1244,$O1244,$G$2:$G1244,$G1244)=1,_xlfn.MAXIFS($BO$2:$BO1243,$O$2:$O1243,$O1244,$G$2:$G1243,$G1244)+1,_xlfn.MAXIFS($BO$2:$BO1243,$O$2:$O1243,$O1244,$G$2:$G1243,$G1244))</f>
        <v>2</v>
      </c>
      <c r="BP1244">
        <f t="shared" si="281"/>
        <v>-1787.52</v>
      </c>
      <c r="BQ1244">
        <f t="shared" si="282"/>
        <v>1811.48</v>
      </c>
      <c r="BR1244">
        <f t="shared" si="283"/>
        <v>2613.4</v>
      </c>
      <c r="BS1244">
        <f t="shared" si="284"/>
        <v>2441.5600000000004</v>
      </c>
      <c r="BT1244">
        <f t="shared" si="285"/>
        <v>272.08</v>
      </c>
      <c r="BU1244">
        <f t="shared" si="286"/>
        <v>0</v>
      </c>
      <c r="BV1244">
        <f t="shared" si="287"/>
        <v>0</v>
      </c>
      <c r="BW1244">
        <f t="shared" si="288"/>
        <v>5351</v>
      </c>
      <c r="BX1244">
        <f t="shared" si="289"/>
        <v>3406</v>
      </c>
      <c r="BY1244" t="str">
        <f t="shared" si="290"/>
        <v>직행2</v>
      </c>
      <c r="BZ1244">
        <f t="shared" si="291"/>
        <v>2</v>
      </c>
    </row>
    <row r="1245" spans="1:78" x14ac:dyDescent="0.3">
      <c r="A1245" s="32">
        <f t="shared" si="278"/>
        <v>45814</v>
      </c>
      <c r="B1245" s="1">
        <v>45814.603993055556</v>
      </c>
      <c r="C1245" t="s">
        <v>60</v>
      </c>
      <c r="D1245" t="s">
        <v>60</v>
      </c>
      <c r="E1245" t="s">
        <v>60</v>
      </c>
      <c r="F1245" t="s">
        <v>61</v>
      </c>
      <c r="G1245" t="s">
        <v>84</v>
      </c>
      <c r="H1245" t="s">
        <v>85</v>
      </c>
      <c r="I1245" t="s">
        <v>91</v>
      </c>
      <c r="J1245" t="s">
        <v>65</v>
      </c>
      <c r="K1245" t="s">
        <v>66</v>
      </c>
      <c r="L1245">
        <v>15</v>
      </c>
      <c r="M1245">
        <v>4</v>
      </c>
      <c r="N1245">
        <v>168</v>
      </c>
      <c r="O1245">
        <v>3406</v>
      </c>
      <c r="P1245" t="s">
        <v>260</v>
      </c>
      <c r="Q1245" s="1">
        <v>45786.607561724537</v>
      </c>
      <c r="R1245">
        <v>61.137</v>
      </c>
      <c r="S1245">
        <v>20.702999999999999</v>
      </c>
      <c r="T1245">
        <v>2.9529999999999998</v>
      </c>
      <c r="U1245">
        <v>6048</v>
      </c>
      <c r="V1245">
        <v>272</v>
      </c>
      <c r="W1245">
        <v>1055</v>
      </c>
      <c r="X1245">
        <v>1410</v>
      </c>
      <c r="Y1245">
        <v>1</v>
      </c>
      <c r="Z1245">
        <v>1</v>
      </c>
      <c r="AA1245">
        <v>1</v>
      </c>
      <c r="AB1245">
        <v>11</v>
      </c>
      <c r="AC1245">
        <v>96</v>
      </c>
      <c r="AD1245">
        <v>36.39</v>
      </c>
      <c r="AE1245">
        <v>46.619998000000002</v>
      </c>
      <c r="AF1245">
        <v>90.5</v>
      </c>
      <c r="AG1245">
        <v>2.9</v>
      </c>
      <c r="AH1245">
        <v>2.7</v>
      </c>
      <c r="AI1245">
        <v>2.7</v>
      </c>
      <c r="AJ1245">
        <v>1.3</v>
      </c>
      <c r="AK1245">
        <v>0</v>
      </c>
      <c r="AL1245">
        <v>0</v>
      </c>
      <c r="AM1245">
        <v>2.66</v>
      </c>
      <c r="AN1245">
        <v>45.524000000000001</v>
      </c>
      <c r="AO1245">
        <v>4.4969999999999999</v>
      </c>
      <c r="AP1245">
        <v>17.443999999999999</v>
      </c>
      <c r="AQ1245">
        <v>0.22900000000000001</v>
      </c>
      <c r="AR1245">
        <v>1.6359999999999999</v>
      </c>
      <c r="AS1245">
        <v>1.6359999999999999</v>
      </c>
      <c r="AT1245">
        <v>90.5</v>
      </c>
      <c r="AU1245">
        <v>2.9</v>
      </c>
      <c r="AV1245">
        <v>2.7</v>
      </c>
      <c r="AW1245">
        <v>2.7</v>
      </c>
      <c r="AX1245">
        <v>1.3</v>
      </c>
      <c r="AY1245">
        <v>0</v>
      </c>
      <c r="AZ1245">
        <v>0</v>
      </c>
      <c r="BA1245">
        <v>592</v>
      </c>
      <c r="BB1245">
        <v>0</v>
      </c>
      <c r="BC1245" t="s">
        <v>74</v>
      </c>
      <c r="BD1245">
        <v>0</v>
      </c>
      <c r="BE1245" t="s">
        <v>68</v>
      </c>
      <c r="BF1245" t="s">
        <v>75</v>
      </c>
      <c r="BG1245">
        <v>1.1100000000000001</v>
      </c>
      <c r="BH1245">
        <v>0</v>
      </c>
      <c r="BI1245" s="1">
        <v>45819.429091585647</v>
      </c>
      <c r="BJ1245">
        <v>3.7</v>
      </c>
      <c r="BK1245">
        <v>0.79810000000000003</v>
      </c>
      <c r="BL1245" s="36">
        <f>HLOOKUP($A1245,차량별코스!$E$1:$AZ$20,_xlfn.XLOOKUP(탕데이터!$I1245,차량별코스!$D$2:$D$20,차량별코스!$A$2:$A$20),0)</f>
        <v>2</v>
      </c>
      <c r="BM1245">
        <f t="shared" si="279"/>
        <v>573.52100000000007</v>
      </c>
      <c r="BN1245">
        <f t="shared" si="280"/>
        <v>296.43200000000002</v>
      </c>
      <c r="BO1245">
        <f>IF(COUNTIFS($BL$2:$BL1245,$BL1245,$O$2:$O1245,$O1245,$G$2:$G1245,$G1245)=1,_xlfn.MAXIFS($BO$2:$BO1244,$O$2:$O1244,$O1245,$G$2:$G1244,$G1245)+1,_xlfn.MAXIFS($BO$2:$BO1244,$O$2:$O1244,$O1245,$G$2:$G1244,$G1245))</f>
        <v>2</v>
      </c>
      <c r="BP1245">
        <f t="shared" si="281"/>
        <v>4146.4400000000005</v>
      </c>
      <c r="BQ1245">
        <f t="shared" si="282"/>
        <v>175.392</v>
      </c>
      <c r="BR1245">
        <f t="shared" si="283"/>
        <v>163.29600000000002</v>
      </c>
      <c r="BS1245">
        <f t="shared" si="284"/>
        <v>163.29600000000002</v>
      </c>
      <c r="BT1245">
        <f t="shared" si="285"/>
        <v>78.624000000000009</v>
      </c>
      <c r="BU1245">
        <f t="shared" si="286"/>
        <v>0</v>
      </c>
      <c r="BV1245">
        <f t="shared" si="287"/>
        <v>0</v>
      </c>
      <c r="BW1245">
        <f t="shared" si="288"/>
        <v>4727.0480000000007</v>
      </c>
      <c r="BX1245">
        <f t="shared" si="289"/>
        <v>3406</v>
      </c>
      <c r="BY1245" t="str">
        <f t="shared" si="290"/>
        <v>직행2</v>
      </c>
      <c r="BZ1245">
        <f t="shared" si="291"/>
        <v>2</v>
      </c>
    </row>
    <row r="1246" spans="1:78" x14ac:dyDescent="0.3">
      <c r="A1246" s="32">
        <f t="shared" si="278"/>
        <v>45814</v>
      </c>
      <c r="B1246" s="1">
        <v>45814.725405092591</v>
      </c>
      <c r="C1246" t="s">
        <v>60</v>
      </c>
      <c r="D1246" t="s">
        <v>60</v>
      </c>
      <c r="E1246" t="s">
        <v>60</v>
      </c>
      <c r="F1246" t="s">
        <v>61</v>
      </c>
      <c r="G1246" t="s">
        <v>84</v>
      </c>
      <c r="H1246" t="s">
        <v>85</v>
      </c>
      <c r="I1246" t="s">
        <v>91</v>
      </c>
      <c r="J1246" t="s">
        <v>65</v>
      </c>
      <c r="K1246" t="s">
        <v>66</v>
      </c>
      <c r="L1246">
        <v>15</v>
      </c>
      <c r="M1246">
        <v>4</v>
      </c>
      <c r="N1246">
        <v>168</v>
      </c>
      <c r="O1246">
        <v>3406</v>
      </c>
      <c r="P1246" t="s">
        <v>260</v>
      </c>
      <c r="Q1246" s="1">
        <v>45786.607561724537</v>
      </c>
      <c r="R1246">
        <v>39.945999999999998</v>
      </c>
      <c r="S1246">
        <v>14.994999999999999</v>
      </c>
      <c r="T1246">
        <v>2.6640000000000001</v>
      </c>
      <c r="U1246">
        <v>4738</v>
      </c>
      <c r="V1246">
        <v>328</v>
      </c>
      <c r="W1246">
        <v>1335</v>
      </c>
      <c r="X1246">
        <v>941</v>
      </c>
      <c r="Y1246">
        <v>5</v>
      </c>
      <c r="Z1246">
        <v>12</v>
      </c>
      <c r="AA1246">
        <v>0</v>
      </c>
      <c r="AB1246">
        <v>0</v>
      </c>
      <c r="AC1246">
        <v>102</v>
      </c>
      <c r="AD1246">
        <v>30.35</v>
      </c>
      <c r="AE1246">
        <v>46.766030000000001</v>
      </c>
      <c r="AF1246">
        <v>96.2</v>
      </c>
      <c r="AG1246">
        <v>0.8</v>
      </c>
      <c r="AH1246">
        <v>1.3</v>
      </c>
      <c r="AI1246">
        <v>1.3</v>
      </c>
      <c r="AJ1246">
        <v>0.3</v>
      </c>
      <c r="AK1246">
        <v>0</v>
      </c>
      <c r="AL1246">
        <v>0</v>
      </c>
      <c r="AM1246">
        <v>2.4</v>
      </c>
      <c r="AN1246">
        <v>51.551000000000002</v>
      </c>
      <c r="AO1246">
        <v>6.923</v>
      </c>
      <c r="AP1246">
        <v>28.175999999999998</v>
      </c>
      <c r="AQ1246">
        <v>0.22500000000000001</v>
      </c>
      <c r="AR1246">
        <v>12.516999999999999</v>
      </c>
      <c r="AS1246">
        <v>30.041</v>
      </c>
      <c r="AT1246">
        <v>75.356999999999999</v>
      </c>
      <c r="AU1246">
        <v>0.627</v>
      </c>
      <c r="AV1246">
        <v>1.018</v>
      </c>
      <c r="AW1246">
        <v>1.018</v>
      </c>
      <c r="AX1246">
        <v>0.23499999999999999</v>
      </c>
      <c r="AY1246">
        <v>0</v>
      </c>
      <c r="AZ1246">
        <v>0</v>
      </c>
      <c r="BA1246">
        <v>381</v>
      </c>
      <c r="BB1246">
        <v>0</v>
      </c>
      <c r="BC1246" t="s">
        <v>74</v>
      </c>
      <c r="BD1246">
        <v>0</v>
      </c>
      <c r="BE1246" t="s">
        <v>68</v>
      </c>
      <c r="BF1246" t="s">
        <v>75</v>
      </c>
      <c r="BG1246">
        <v>1.1100000000000001</v>
      </c>
      <c r="BH1246">
        <v>0</v>
      </c>
      <c r="BI1246" s="1">
        <v>45819.429091585647</v>
      </c>
      <c r="BJ1246">
        <v>3.7</v>
      </c>
      <c r="BK1246">
        <v>0.72</v>
      </c>
      <c r="BL1246" s="36">
        <f>HLOOKUP($A1246,차량별코스!$E$1:$AZ$20,_xlfn.XLOOKUP(탕데이터!$I1246,차량별코스!$D$2:$D$20,차량별코스!$A$2:$A$20),0)</f>
        <v>2</v>
      </c>
      <c r="BM1246">
        <f t="shared" si="279"/>
        <v>573.52100000000007</v>
      </c>
      <c r="BN1246">
        <f t="shared" si="280"/>
        <v>296.43200000000002</v>
      </c>
      <c r="BO1246">
        <f>IF(COUNTIFS($BL$2:$BL1246,$BL1246,$O$2:$O1246,$O1246,$G$2:$G1246,$G1246)=1,_xlfn.MAXIFS($BO$2:$BO1245,$O$2:$O1245,$O1246,$G$2:$G1245,$G1246)+1,_xlfn.MAXIFS($BO$2:$BO1245,$O$2:$O1245,$O1246,$G$2:$G1245,$G1246))</f>
        <v>2</v>
      </c>
      <c r="BP1246">
        <f t="shared" si="281"/>
        <v>2894.9560000000001</v>
      </c>
      <c r="BQ1246">
        <f t="shared" si="282"/>
        <v>37.904000000000003</v>
      </c>
      <c r="BR1246">
        <f t="shared" si="283"/>
        <v>61.594000000000008</v>
      </c>
      <c r="BS1246">
        <f t="shared" si="284"/>
        <v>61.594000000000008</v>
      </c>
      <c r="BT1246">
        <f t="shared" si="285"/>
        <v>14.214</v>
      </c>
      <c r="BU1246">
        <f t="shared" si="286"/>
        <v>0</v>
      </c>
      <c r="BV1246">
        <f t="shared" si="287"/>
        <v>0</v>
      </c>
      <c r="BW1246">
        <f t="shared" si="288"/>
        <v>3070.2620000000002</v>
      </c>
      <c r="BX1246">
        <f t="shared" si="289"/>
        <v>3406</v>
      </c>
      <c r="BY1246" t="str">
        <f t="shared" si="290"/>
        <v>직행2</v>
      </c>
      <c r="BZ1246">
        <f t="shared" si="291"/>
        <v>2</v>
      </c>
    </row>
    <row r="1247" spans="1:78" x14ac:dyDescent="0.3">
      <c r="A1247" s="32">
        <f t="shared" si="278"/>
        <v>45814</v>
      </c>
      <c r="B1247" s="1">
        <v>45814.783773148149</v>
      </c>
      <c r="C1247" t="s">
        <v>60</v>
      </c>
      <c r="D1247" t="s">
        <v>60</v>
      </c>
      <c r="E1247" t="s">
        <v>60</v>
      </c>
      <c r="F1247" t="s">
        <v>61</v>
      </c>
      <c r="G1247" t="s">
        <v>84</v>
      </c>
      <c r="H1247" t="s">
        <v>85</v>
      </c>
      <c r="I1247" t="s">
        <v>91</v>
      </c>
      <c r="J1247" t="s">
        <v>65</v>
      </c>
      <c r="K1247" t="s">
        <v>66</v>
      </c>
      <c r="L1247">
        <v>15</v>
      </c>
      <c r="M1247">
        <v>4</v>
      </c>
      <c r="N1247">
        <v>168</v>
      </c>
      <c r="O1247">
        <v>3406</v>
      </c>
      <c r="P1247" t="s">
        <v>260</v>
      </c>
      <c r="Q1247" s="1">
        <v>45786.607561724537</v>
      </c>
      <c r="R1247">
        <v>24.952000000000002</v>
      </c>
      <c r="S1247">
        <v>7.9720000000000004</v>
      </c>
      <c r="T1247">
        <v>3.13</v>
      </c>
      <c r="U1247">
        <v>2123</v>
      </c>
      <c r="V1247">
        <v>85</v>
      </c>
      <c r="W1247">
        <v>420</v>
      </c>
      <c r="X1247">
        <v>677</v>
      </c>
      <c r="Y1247">
        <v>2</v>
      </c>
      <c r="Z1247">
        <v>8</v>
      </c>
      <c r="AA1247">
        <v>0</v>
      </c>
      <c r="AB1247">
        <v>0</v>
      </c>
      <c r="AC1247">
        <v>96</v>
      </c>
      <c r="AD1247">
        <v>42.31</v>
      </c>
      <c r="AE1247">
        <v>55.517359999999996</v>
      </c>
      <c r="AF1247">
        <v>97.1</v>
      </c>
      <c r="AG1247">
        <v>0.5</v>
      </c>
      <c r="AH1247">
        <v>0.7</v>
      </c>
      <c r="AI1247">
        <v>1</v>
      </c>
      <c r="AJ1247">
        <v>0.6</v>
      </c>
      <c r="AK1247">
        <v>0</v>
      </c>
      <c r="AL1247">
        <v>0</v>
      </c>
      <c r="AM1247">
        <v>2.82</v>
      </c>
      <c r="AN1247">
        <v>52.045000000000002</v>
      </c>
      <c r="AO1247">
        <v>4.0039999999999996</v>
      </c>
      <c r="AP1247">
        <v>19.783000000000001</v>
      </c>
      <c r="AQ1247">
        <v>0.24</v>
      </c>
      <c r="AR1247">
        <v>8.0150000000000006</v>
      </c>
      <c r="AS1247">
        <v>32.061999999999998</v>
      </c>
      <c r="AT1247">
        <v>33.984999999999999</v>
      </c>
      <c r="AU1247">
        <v>0.17499999999999999</v>
      </c>
      <c r="AV1247">
        <v>0.245</v>
      </c>
      <c r="AW1247">
        <v>0.35</v>
      </c>
      <c r="AX1247">
        <v>0.21</v>
      </c>
      <c r="AY1247">
        <v>0</v>
      </c>
      <c r="AZ1247">
        <v>0</v>
      </c>
      <c r="BA1247">
        <v>239</v>
      </c>
      <c r="BB1247">
        <v>0</v>
      </c>
      <c r="BC1247" t="s">
        <v>74</v>
      </c>
      <c r="BD1247">
        <v>0</v>
      </c>
      <c r="BE1247" t="s">
        <v>68</v>
      </c>
      <c r="BF1247" t="s">
        <v>75</v>
      </c>
      <c r="BG1247">
        <v>1.1100000000000001</v>
      </c>
      <c r="BH1247">
        <v>0</v>
      </c>
      <c r="BI1247" s="1">
        <v>45819.429091585647</v>
      </c>
      <c r="BJ1247">
        <v>3.7</v>
      </c>
      <c r="BK1247">
        <v>0.84589999999999999</v>
      </c>
      <c r="BL1247" s="36">
        <f>HLOOKUP($A1247,차량별코스!$E$1:$AZ$20,_xlfn.XLOOKUP(탕데이터!$I1247,차량별코스!$D$2:$D$20,차량별코스!$A$2:$A$20),0)</f>
        <v>2</v>
      </c>
      <c r="BM1247">
        <f t="shared" si="279"/>
        <v>573.52100000000007</v>
      </c>
      <c r="BN1247">
        <f t="shared" si="280"/>
        <v>296.43200000000002</v>
      </c>
      <c r="BO1247">
        <f>IF(COUNTIFS($BL$2:$BL1247,$BL1247,$O$2:$O1247,$O1247,$G$2:$G1247,$G1247)=1,_xlfn.MAXIFS($BO$2:$BO1246,$O$2:$O1246,$O1247,$G$2:$G1246,$G1247)+1,_xlfn.MAXIFS($BO$2:$BO1246,$O$2:$O1246,$O1247,$G$2:$G1246,$G1247))</f>
        <v>2</v>
      </c>
      <c r="BP1247">
        <f t="shared" si="281"/>
        <v>1556.433</v>
      </c>
      <c r="BQ1247">
        <f t="shared" si="282"/>
        <v>10.615</v>
      </c>
      <c r="BR1247">
        <f t="shared" si="283"/>
        <v>14.860999999999999</v>
      </c>
      <c r="BS1247">
        <f t="shared" si="284"/>
        <v>21.23</v>
      </c>
      <c r="BT1247">
        <f t="shared" si="285"/>
        <v>12.738</v>
      </c>
      <c r="BU1247">
        <f t="shared" si="286"/>
        <v>0</v>
      </c>
      <c r="BV1247">
        <f t="shared" si="287"/>
        <v>0</v>
      </c>
      <c r="BW1247">
        <f t="shared" si="288"/>
        <v>1615.8770000000002</v>
      </c>
      <c r="BX1247">
        <f t="shared" si="289"/>
        <v>3406</v>
      </c>
      <c r="BY1247" t="str">
        <f t="shared" si="290"/>
        <v>직행2</v>
      </c>
      <c r="BZ1247">
        <f t="shared" si="291"/>
        <v>2</v>
      </c>
    </row>
    <row r="1248" spans="1:78" x14ac:dyDescent="0.3">
      <c r="A1248" s="32">
        <f t="shared" si="278"/>
        <v>45815</v>
      </c>
      <c r="B1248" s="1">
        <v>45815.278368055559</v>
      </c>
      <c r="C1248" t="s">
        <v>60</v>
      </c>
      <c r="D1248" t="s">
        <v>60</v>
      </c>
      <c r="E1248" t="s">
        <v>60</v>
      </c>
      <c r="F1248" t="s">
        <v>61</v>
      </c>
      <c r="G1248" t="s">
        <v>84</v>
      </c>
      <c r="H1248" t="s">
        <v>85</v>
      </c>
      <c r="I1248" t="s">
        <v>91</v>
      </c>
      <c r="J1248" t="s">
        <v>65</v>
      </c>
      <c r="K1248" t="s">
        <v>66</v>
      </c>
      <c r="L1248">
        <v>15</v>
      </c>
      <c r="M1248">
        <v>4</v>
      </c>
      <c r="N1248">
        <v>168</v>
      </c>
      <c r="O1248">
        <v>3406</v>
      </c>
      <c r="P1248" t="s">
        <v>260</v>
      </c>
      <c r="Q1248" s="1">
        <v>45786.607561724537</v>
      </c>
      <c r="R1248">
        <v>26.268000000000001</v>
      </c>
      <c r="S1248">
        <v>7.9669999999999996</v>
      </c>
      <c r="T1248">
        <v>3.2970000000000002</v>
      </c>
      <c r="U1248">
        <v>2032</v>
      </c>
      <c r="V1248">
        <v>8</v>
      </c>
      <c r="W1248">
        <v>285</v>
      </c>
      <c r="X1248">
        <v>550</v>
      </c>
      <c r="Y1248">
        <v>1</v>
      </c>
      <c r="Z1248">
        <v>6</v>
      </c>
      <c r="AA1248">
        <v>0</v>
      </c>
      <c r="AB1248">
        <v>0</v>
      </c>
      <c r="AC1248">
        <v>89</v>
      </c>
      <c r="AD1248">
        <v>46.54</v>
      </c>
      <c r="AE1248">
        <v>54.378788</v>
      </c>
      <c r="AF1248">
        <v>67.099999999999994</v>
      </c>
      <c r="AG1248">
        <v>6</v>
      </c>
      <c r="AH1248">
        <v>7.5</v>
      </c>
      <c r="AI1248">
        <v>15.1</v>
      </c>
      <c r="AJ1248">
        <v>4.3</v>
      </c>
      <c r="AK1248">
        <v>0</v>
      </c>
      <c r="AL1248">
        <v>0</v>
      </c>
      <c r="AM1248">
        <v>2.97</v>
      </c>
      <c r="AN1248">
        <v>47.918999999999997</v>
      </c>
      <c r="AO1248">
        <v>0.39400000000000002</v>
      </c>
      <c r="AP1248">
        <v>14.025</v>
      </c>
      <c r="AQ1248">
        <v>0.19</v>
      </c>
      <c r="AR1248">
        <v>3.8069999999999999</v>
      </c>
      <c r="AS1248">
        <v>22.841000000000001</v>
      </c>
      <c r="AT1248">
        <v>22.367000000000001</v>
      </c>
      <c r="AU1248">
        <v>2</v>
      </c>
      <c r="AV1248">
        <v>2.5</v>
      </c>
      <c r="AW1248">
        <v>5.0330000000000004</v>
      </c>
      <c r="AX1248">
        <v>1.4330000000000001</v>
      </c>
      <c r="AY1248">
        <v>0</v>
      </c>
      <c r="AZ1248">
        <v>0</v>
      </c>
      <c r="BA1248">
        <v>231</v>
      </c>
      <c r="BB1248">
        <v>0</v>
      </c>
      <c r="BC1248" t="s">
        <v>74</v>
      </c>
      <c r="BD1248">
        <v>0</v>
      </c>
      <c r="BE1248" t="s">
        <v>68</v>
      </c>
      <c r="BF1248" t="s">
        <v>75</v>
      </c>
      <c r="BG1248">
        <v>1.1100000000000001</v>
      </c>
      <c r="BH1248">
        <v>0</v>
      </c>
      <c r="BI1248" s="1">
        <v>45819.429091585647</v>
      </c>
      <c r="BJ1248">
        <v>3.7</v>
      </c>
      <c r="BK1248">
        <v>0.8911</v>
      </c>
      <c r="BL1248" s="36">
        <f>HLOOKUP($A1248,차량별코스!$E$1:$AZ$20,_xlfn.XLOOKUP(탕데이터!$I1248,차량별코스!$D$2:$D$20,차량별코스!$A$2:$A$20),0)</f>
        <v>3</v>
      </c>
      <c r="BM1248">
        <f t="shared" si="279"/>
        <v>573.52100000000007</v>
      </c>
      <c r="BN1248">
        <f t="shared" si="280"/>
        <v>67.180000000000007</v>
      </c>
      <c r="BO1248">
        <f>IF(COUNTIFS($BL$2:$BL1248,$BL1248,$O$2:$O1248,$O1248,$G$2:$G1248,$G1248)=1,_xlfn.MAXIFS($BO$2:$BO1247,$O$2:$O1247,$O1248,$G$2:$G1247,$G1248)+1,_xlfn.MAXIFS($BO$2:$BO1247,$O$2:$O1247,$O1248,$G$2:$G1247,$G1248))</f>
        <v>3</v>
      </c>
      <c r="BP1248">
        <f t="shared" si="281"/>
        <v>1070.4719999999998</v>
      </c>
      <c r="BQ1248">
        <f t="shared" si="282"/>
        <v>121.92</v>
      </c>
      <c r="BR1248">
        <f t="shared" si="283"/>
        <v>152.4</v>
      </c>
      <c r="BS1248">
        <f t="shared" si="284"/>
        <v>306.83199999999999</v>
      </c>
      <c r="BT1248">
        <f t="shared" si="285"/>
        <v>87.375999999999991</v>
      </c>
      <c r="BU1248">
        <f t="shared" si="286"/>
        <v>0</v>
      </c>
      <c r="BV1248">
        <f t="shared" si="287"/>
        <v>0</v>
      </c>
      <c r="BW1248">
        <f t="shared" si="288"/>
        <v>1738.9999999999998</v>
      </c>
      <c r="BX1248">
        <f t="shared" si="289"/>
        <v>3406</v>
      </c>
      <c r="BY1248" t="str">
        <f t="shared" si="290"/>
        <v>직행2</v>
      </c>
      <c r="BZ1248">
        <f t="shared" si="291"/>
        <v>3</v>
      </c>
    </row>
    <row r="1249" spans="1:78" x14ac:dyDescent="0.3">
      <c r="A1249" s="32">
        <f t="shared" si="278"/>
        <v>45815</v>
      </c>
      <c r="B1249" s="1">
        <v>45815.305648148147</v>
      </c>
      <c r="C1249" t="s">
        <v>60</v>
      </c>
      <c r="D1249" t="s">
        <v>60</v>
      </c>
      <c r="E1249" t="s">
        <v>60</v>
      </c>
      <c r="F1249" t="s">
        <v>61</v>
      </c>
      <c r="G1249" t="s">
        <v>84</v>
      </c>
      <c r="H1249" t="s">
        <v>85</v>
      </c>
      <c r="I1249" t="s">
        <v>91</v>
      </c>
      <c r="J1249" t="s">
        <v>65</v>
      </c>
      <c r="K1249" t="s">
        <v>66</v>
      </c>
      <c r="L1249">
        <v>15</v>
      </c>
      <c r="M1249">
        <v>4</v>
      </c>
      <c r="N1249">
        <v>168</v>
      </c>
      <c r="O1249">
        <v>3406</v>
      </c>
      <c r="P1249" t="s">
        <v>260</v>
      </c>
      <c r="Q1249" s="1">
        <v>45786.607561724537</v>
      </c>
      <c r="R1249">
        <v>40.911999999999999</v>
      </c>
      <c r="S1249">
        <v>13.552</v>
      </c>
      <c r="T1249">
        <v>3.0190000000000001</v>
      </c>
      <c r="U1249">
        <v>4638</v>
      </c>
      <c r="V1249">
        <v>9</v>
      </c>
      <c r="W1249">
        <v>1523</v>
      </c>
      <c r="X1249">
        <v>975</v>
      </c>
      <c r="Y1249">
        <v>4</v>
      </c>
      <c r="Z1249">
        <v>13</v>
      </c>
      <c r="AA1249">
        <v>1</v>
      </c>
      <c r="AB1249">
        <v>148</v>
      </c>
      <c r="AC1249">
        <v>89</v>
      </c>
      <c r="AD1249">
        <v>31.76</v>
      </c>
      <c r="AE1249">
        <v>47.418917999999998</v>
      </c>
      <c r="AF1249">
        <v>86.6</v>
      </c>
      <c r="AG1249">
        <v>3.1</v>
      </c>
      <c r="AH1249">
        <v>4.5999999999999996</v>
      </c>
      <c r="AI1249">
        <v>4.5999999999999996</v>
      </c>
      <c r="AJ1249">
        <v>1.2</v>
      </c>
      <c r="AK1249">
        <v>0</v>
      </c>
      <c r="AL1249">
        <v>0</v>
      </c>
      <c r="AM1249">
        <v>2.72</v>
      </c>
      <c r="AN1249">
        <v>45.262999999999998</v>
      </c>
      <c r="AO1249">
        <v>0.19400000000000001</v>
      </c>
      <c r="AP1249">
        <v>32.837000000000003</v>
      </c>
      <c r="AQ1249">
        <v>0.22</v>
      </c>
      <c r="AR1249">
        <v>9.7769999999999992</v>
      </c>
      <c r="AS1249">
        <v>31.776</v>
      </c>
      <c r="AT1249">
        <v>66.393000000000001</v>
      </c>
      <c r="AU1249">
        <v>2.3769999999999998</v>
      </c>
      <c r="AV1249">
        <v>3.5270000000000001</v>
      </c>
      <c r="AW1249">
        <v>3.5270000000000001</v>
      </c>
      <c r="AX1249">
        <v>0.92</v>
      </c>
      <c r="AY1249">
        <v>0</v>
      </c>
      <c r="AZ1249">
        <v>0</v>
      </c>
      <c r="BA1249">
        <v>386</v>
      </c>
      <c r="BB1249">
        <v>0</v>
      </c>
      <c r="BC1249" t="s">
        <v>74</v>
      </c>
      <c r="BD1249">
        <v>0</v>
      </c>
      <c r="BE1249" t="s">
        <v>68</v>
      </c>
      <c r="BF1249" t="s">
        <v>75</v>
      </c>
      <c r="BG1249">
        <v>1.1100000000000001</v>
      </c>
      <c r="BH1249">
        <v>0</v>
      </c>
      <c r="BI1249" s="1">
        <v>45819.429091585647</v>
      </c>
      <c r="BJ1249">
        <v>3.7</v>
      </c>
      <c r="BK1249">
        <v>0.81589999999999996</v>
      </c>
      <c r="BL1249" s="36">
        <f>HLOOKUP($A1249,차량별코스!$E$1:$AZ$20,_xlfn.XLOOKUP(탕데이터!$I1249,차량별코스!$D$2:$D$20,차량별코스!$A$2:$A$20),0)</f>
        <v>3</v>
      </c>
      <c r="BM1249">
        <f t="shared" si="279"/>
        <v>573.52100000000007</v>
      </c>
      <c r="BN1249">
        <f t="shared" si="280"/>
        <v>67.180000000000007</v>
      </c>
      <c r="BO1249">
        <f>IF(COUNTIFS($BL$2:$BL1249,$BL1249,$O$2:$O1249,$O1249,$G$2:$G1249,$G1249)=1,_xlfn.MAXIFS($BO$2:$BO1248,$O$2:$O1248,$O1249,$G$2:$G1248,$G1249)+1,_xlfn.MAXIFS($BO$2:$BO1248,$O$2:$O1248,$O1249,$G$2:$G1248,$G1249))</f>
        <v>3</v>
      </c>
      <c r="BP1249">
        <f t="shared" si="281"/>
        <v>2484.5079999999998</v>
      </c>
      <c r="BQ1249">
        <f t="shared" si="282"/>
        <v>143.77799999999999</v>
      </c>
      <c r="BR1249">
        <f t="shared" si="283"/>
        <v>213.34799999999998</v>
      </c>
      <c r="BS1249">
        <f t="shared" si="284"/>
        <v>213.34799999999998</v>
      </c>
      <c r="BT1249">
        <f t="shared" si="285"/>
        <v>55.655999999999999</v>
      </c>
      <c r="BU1249">
        <f t="shared" si="286"/>
        <v>0</v>
      </c>
      <c r="BV1249">
        <f t="shared" si="287"/>
        <v>0</v>
      </c>
      <c r="BW1249">
        <f t="shared" si="288"/>
        <v>3110.6379999999995</v>
      </c>
      <c r="BX1249">
        <f t="shared" si="289"/>
        <v>3406</v>
      </c>
      <c r="BY1249" t="str">
        <f t="shared" si="290"/>
        <v>직행2</v>
      </c>
      <c r="BZ1249">
        <f t="shared" si="291"/>
        <v>3</v>
      </c>
    </row>
    <row r="1250" spans="1:78" hidden="1" x14ac:dyDescent="0.3">
      <c r="A1250" s="32">
        <f t="shared" si="278"/>
        <v>45809</v>
      </c>
      <c r="B1250" s="1">
        <v>45809.289398148147</v>
      </c>
      <c r="C1250" t="s">
        <v>60</v>
      </c>
      <c r="D1250" t="s">
        <v>60</v>
      </c>
      <c r="E1250" t="s">
        <v>60</v>
      </c>
      <c r="F1250" t="s">
        <v>61</v>
      </c>
      <c r="G1250" t="s">
        <v>84</v>
      </c>
      <c r="H1250" t="s">
        <v>85</v>
      </c>
      <c r="I1250" t="s">
        <v>92</v>
      </c>
      <c r="J1250" t="s">
        <v>65</v>
      </c>
      <c r="K1250" t="s">
        <v>66</v>
      </c>
      <c r="L1250">
        <v>19</v>
      </c>
      <c r="M1250">
        <v>11</v>
      </c>
      <c r="N1250">
        <v>168</v>
      </c>
      <c r="O1250">
        <v>9999</v>
      </c>
      <c r="P1250" t="s">
        <v>61</v>
      </c>
      <c r="Q1250" s="1">
        <v>45786.608721180557</v>
      </c>
      <c r="R1250">
        <v>100.55800000000001</v>
      </c>
      <c r="S1250">
        <v>27.986999999999998</v>
      </c>
      <c r="T1250">
        <v>3.593</v>
      </c>
      <c r="U1250">
        <v>8978</v>
      </c>
      <c r="V1250">
        <v>186</v>
      </c>
      <c r="W1250">
        <v>1634</v>
      </c>
      <c r="X1250">
        <v>3603</v>
      </c>
      <c r="Y1250">
        <v>1</v>
      </c>
      <c r="Z1250">
        <v>17</v>
      </c>
      <c r="AA1250">
        <v>1</v>
      </c>
      <c r="AB1250">
        <v>180</v>
      </c>
      <c r="AC1250">
        <v>100</v>
      </c>
      <c r="AD1250">
        <v>40.32</v>
      </c>
      <c r="AE1250">
        <v>50.573998000000003</v>
      </c>
      <c r="AF1250">
        <v>90</v>
      </c>
      <c r="AG1250">
        <v>2.2000000000000002</v>
      </c>
      <c r="AH1250">
        <v>3.1</v>
      </c>
      <c r="AI1250">
        <v>3.7</v>
      </c>
      <c r="AJ1250">
        <v>0.9</v>
      </c>
      <c r="AK1250">
        <v>0</v>
      </c>
      <c r="AL1250">
        <v>0</v>
      </c>
      <c r="AM1250">
        <v>3.18</v>
      </c>
      <c r="AN1250">
        <v>40.661999999999999</v>
      </c>
      <c r="AO1250">
        <v>2.0720000000000001</v>
      </c>
      <c r="AP1250">
        <v>18.2</v>
      </c>
      <c r="AQ1250">
        <v>0.35799999999999998</v>
      </c>
      <c r="AR1250">
        <v>0.99399999999999999</v>
      </c>
      <c r="AS1250">
        <v>16.905999999999999</v>
      </c>
      <c r="AT1250">
        <v>133.5</v>
      </c>
      <c r="AU1250">
        <v>3.2629999999999999</v>
      </c>
      <c r="AV1250">
        <v>4.5979999999999999</v>
      </c>
      <c r="AW1250">
        <v>5.4880000000000004</v>
      </c>
      <c r="AX1250">
        <v>1.335</v>
      </c>
      <c r="AY1250">
        <v>0</v>
      </c>
      <c r="AZ1250">
        <v>0</v>
      </c>
      <c r="BA1250">
        <v>974</v>
      </c>
      <c r="BB1250">
        <v>0</v>
      </c>
      <c r="BC1250" t="s">
        <v>74</v>
      </c>
      <c r="BD1250">
        <v>0</v>
      </c>
      <c r="BE1250" t="s">
        <v>68</v>
      </c>
      <c r="BF1250" t="s">
        <v>75</v>
      </c>
      <c r="BG1250">
        <v>1.1299999999999999</v>
      </c>
      <c r="BH1250">
        <v>0</v>
      </c>
      <c r="BI1250" s="1">
        <v>45814.430252511571</v>
      </c>
      <c r="BJ1250">
        <v>3.7</v>
      </c>
      <c r="BK1250">
        <v>0.97109999999999996</v>
      </c>
      <c r="BL1250" s="36">
        <f>HLOOKUP($A1250,차량별코스!$E$1:$AZ$20,_xlfn.XLOOKUP(탕데이터!$I1250,차량별코스!$D$2:$D$20,차량별코스!$A$2:$A$20),0)</f>
        <v>2</v>
      </c>
      <c r="BM1250">
        <f t="shared" si="279"/>
        <v>100.55800000000001</v>
      </c>
      <c r="BN1250">
        <f t="shared" si="280"/>
        <v>100.55800000000001</v>
      </c>
      <c r="BO1250">
        <f>IF(COUNTIFS($BL$2:$BL1250,$BL1250,$O$2:$O1250,$O1250,$G$2:$G1250,$G1250)=1,_xlfn.MAXIFS($BO$2:$BO1249,$O$2:$O1249,$O1250,$G$2:$G1249,$G1250)+1,_xlfn.MAXIFS($BO$2:$BO1249,$O$2:$O1249,$O1250,$G$2:$G1249,$G1250))</f>
        <v>3</v>
      </c>
      <c r="BP1250">
        <f t="shared" si="281"/>
        <v>6260.2</v>
      </c>
      <c r="BQ1250">
        <f t="shared" si="282"/>
        <v>197.51600000000002</v>
      </c>
      <c r="BR1250">
        <f t="shared" si="283"/>
        <v>278.31799999999998</v>
      </c>
      <c r="BS1250">
        <f t="shared" si="284"/>
        <v>332.18600000000004</v>
      </c>
      <c r="BT1250">
        <f t="shared" si="285"/>
        <v>80.802000000000007</v>
      </c>
      <c r="BU1250">
        <f t="shared" si="286"/>
        <v>0</v>
      </c>
      <c r="BV1250">
        <f t="shared" si="287"/>
        <v>0</v>
      </c>
      <c r="BW1250">
        <f t="shared" si="288"/>
        <v>7149.021999999999</v>
      </c>
      <c r="BX1250">
        <f t="shared" si="289"/>
        <v>9999</v>
      </c>
      <c r="BY1250" t="str">
        <f t="shared" si="290"/>
        <v>직행2</v>
      </c>
      <c r="BZ1250">
        <f t="shared" si="291"/>
        <v>2</v>
      </c>
    </row>
    <row r="1251" spans="1:78" x14ac:dyDescent="0.3">
      <c r="A1251" s="32">
        <f t="shared" si="278"/>
        <v>45809</v>
      </c>
      <c r="B1251" s="1">
        <v>45809.477256944447</v>
      </c>
      <c r="C1251" t="s">
        <v>60</v>
      </c>
      <c r="D1251" t="s">
        <v>60</v>
      </c>
      <c r="E1251" t="s">
        <v>60</v>
      </c>
      <c r="F1251" t="s">
        <v>61</v>
      </c>
      <c r="G1251" t="s">
        <v>84</v>
      </c>
      <c r="H1251" t="s">
        <v>85</v>
      </c>
      <c r="I1251" t="s">
        <v>92</v>
      </c>
      <c r="J1251" t="s">
        <v>65</v>
      </c>
      <c r="K1251" t="s">
        <v>66</v>
      </c>
      <c r="L1251">
        <v>19</v>
      </c>
      <c r="M1251">
        <v>11</v>
      </c>
      <c r="N1251">
        <v>168</v>
      </c>
      <c r="O1251">
        <v>7308</v>
      </c>
      <c r="P1251" t="s">
        <v>262</v>
      </c>
      <c r="Q1251" s="1">
        <v>45786.607561655095</v>
      </c>
      <c r="R1251">
        <v>66.305999999999997</v>
      </c>
      <c r="S1251">
        <v>29.934999999999999</v>
      </c>
      <c r="T1251">
        <v>2.2149999999999999</v>
      </c>
      <c r="U1251">
        <v>10443</v>
      </c>
      <c r="V1251">
        <v>237</v>
      </c>
      <c r="W1251">
        <v>4614</v>
      </c>
      <c r="X1251">
        <v>2212</v>
      </c>
      <c r="Y1251">
        <v>1</v>
      </c>
      <c r="Z1251">
        <v>12</v>
      </c>
      <c r="AA1251">
        <v>2</v>
      </c>
      <c r="AB1251">
        <v>2095</v>
      </c>
      <c r="AC1251">
        <v>102</v>
      </c>
      <c r="AD1251">
        <v>22.86</v>
      </c>
      <c r="AE1251">
        <v>42.686247000000002</v>
      </c>
      <c r="AF1251">
        <v>86</v>
      </c>
      <c r="AG1251">
        <v>4.5999999999999996</v>
      </c>
      <c r="AH1251">
        <v>5.4</v>
      </c>
      <c r="AI1251">
        <v>2.6</v>
      </c>
      <c r="AJ1251">
        <v>1.4</v>
      </c>
      <c r="AK1251">
        <v>0</v>
      </c>
      <c r="AL1251">
        <v>0</v>
      </c>
      <c r="AM1251">
        <v>1.96</v>
      </c>
      <c r="AN1251">
        <v>58.362000000000002</v>
      </c>
      <c r="AO1251">
        <v>2.2690000000000001</v>
      </c>
      <c r="AP1251">
        <v>44.183</v>
      </c>
      <c r="AQ1251">
        <v>0.33200000000000002</v>
      </c>
      <c r="AR1251">
        <v>1.508</v>
      </c>
      <c r="AS1251">
        <v>18.097999999999999</v>
      </c>
      <c r="AT1251">
        <v>149.06700000000001</v>
      </c>
      <c r="AU1251">
        <v>7.9729999999999999</v>
      </c>
      <c r="AV1251">
        <v>9.36</v>
      </c>
      <c r="AW1251">
        <v>4.5069999999999997</v>
      </c>
      <c r="AX1251">
        <v>2.427</v>
      </c>
      <c r="AY1251">
        <v>0</v>
      </c>
      <c r="AZ1251">
        <v>0</v>
      </c>
      <c r="BA1251">
        <v>644</v>
      </c>
      <c r="BB1251">
        <v>0</v>
      </c>
      <c r="BC1251" t="s">
        <v>74</v>
      </c>
      <c r="BD1251">
        <v>0</v>
      </c>
      <c r="BE1251" t="s">
        <v>68</v>
      </c>
      <c r="BF1251" t="s">
        <v>75</v>
      </c>
      <c r="BG1251">
        <v>1.1299999999999999</v>
      </c>
      <c r="BH1251">
        <v>0</v>
      </c>
      <c r="BI1251" s="1">
        <v>45814.430252511571</v>
      </c>
      <c r="BJ1251">
        <v>3.7</v>
      </c>
      <c r="BK1251">
        <v>0.59860000000000002</v>
      </c>
      <c r="BL1251" s="36">
        <f>HLOOKUP($A1251,차량별코스!$E$1:$AZ$20,_xlfn.XLOOKUP(탕데이터!$I1251,차량별코스!$D$2:$D$20,차량별코스!$A$2:$A$20),0)</f>
        <v>2</v>
      </c>
      <c r="BM1251">
        <f t="shared" si="279"/>
        <v>358.46799999999996</v>
      </c>
      <c r="BN1251">
        <f t="shared" si="280"/>
        <v>189.27599999999998</v>
      </c>
      <c r="BO1251">
        <f>IF(COUNTIFS($BL$2:$BL1251,$BL1251,$O$2:$O1251,$O1251,$G$2:$G1251,$G1251)=1,_xlfn.MAXIFS($BO$2:$BO1250,$O$2:$O1250,$O1251,$G$2:$G1250,$G1251)+1,_xlfn.MAXIFS($BO$2:$BO1250,$O$2:$O1250,$O1251,$G$2:$G1250,$G1251))</f>
        <v>1</v>
      </c>
      <c r="BP1251">
        <f t="shared" si="281"/>
        <v>4129.9799999999996</v>
      </c>
      <c r="BQ1251">
        <f t="shared" si="282"/>
        <v>480.37799999999999</v>
      </c>
      <c r="BR1251">
        <f t="shared" si="283"/>
        <v>563.92200000000003</v>
      </c>
      <c r="BS1251">
        <f t="shared" si="284"/>
        <v>271.51800000000003</v>
      </c>
      <c r="BT1251">
        <f t="shared" si="285"/>
        <v>146.202</v>
      </c>
      <c r="BU1251">
        <f t="shared" si="286"/>
        <v>0</v>
      </c>
      <c r="BV1251">
        <f t="shared" si="287"/>
        <v>0</v>
      </c>
      <c r="BW1251">
        <f t="shared" si="288"/>
        <v>5591.9999999999991</v>
      </c>
      <c r="BX1251">
        <f t="shared" si="289"/>
        <v>7308</v>
      </c>
      <c r="BY1251" t="str">
        <f t="shared" si="290"/>
        <v>직행2</v>
      </c>
      <c r="BZ1251">
        <f t="shared" si="291"/>
        <v>2</v>
      </c>
    </row>
    <row r="1252" spans="1:78" x14ac:dyDescent="0.3">
      <c r="A1252" s="32">
        <f t="shared" si="278"/>
        <v>45809</v>
      </c>
      <c r="B1252" s="1">
        <v>45809.607569444444</v>
      </c>
      <c r="C1252" t="s">
        <v>60</v>
      </c>
      <c r="D1252" t="s">
        <v>60</v>
      </c>
      <c r="E1252" t="s">
        <v>60</v>
      </c>
      <c r="F1252" t="s">
        <v>61</v>
      </c>
      <c r="G1252" t="s">
        <v>84</v>
      </c>
      <c r="H1252" t="s">
        <v>85</v>
      </c>
      <c r="I1252" t="s">
        <v>92</v>
      </c>
      <c r="J1252" t="s">
        <v>65</v>
      </c>
      <c r="K1252" t="s">
        <v>66</v>
      </c>
      <c r="L1252">
        <v>19</v>
      </c>
      <c r="M1252">
        <v>11</v>
      </c>
      <c r="N1252">
        <v>168</v>
      </c>
      <c r="O1252">
        <v>7308</v>
      </c>
      <c r="P1252" t="s">
        <v>262</v>
      </c>
      <c r="Q1252" s="1">
        <v>45786.607561655095</v>
      </c>
      <c r="R1252">
        <v>59.018999999999998</v>
      </c>
      <c r="S1252">
        <v>20.323</v>
      </c>
      <c r="T1252">
        <v>2.9039999999999999</v>
      </c>
      <c r="U1252">
        <v>6365</v>
      </c>
      <c r="V1252">
        <v>76</v>
      </c>
      <c r="W1252">
        <v>1843</v>
      </c>
      <c r="X1252">
        <v>2035</v>
      </c>
      <c r="Y1252">
        <v>0</v>
      </c>
      <c r="Z1252">
        <v>3</v>
      </c>
      <c r="AA1252">
        <v>0</v>
      </c>
      <c r="AB1252">
        <v>0</v>
      </c>
      <c r="AC1252">
        <v>106</v>
      </c>
      <c r="AD1252">
        <v>33.380000000000003</v>
      </c>
      <c r="AE1252">
        <v>47.788663</v>
      </c>
      <c r="AF1252">
        <v>71.3</v>
      </c>
      <c r="AG1252">
        <v>8.5</v>
      </c>
      <c r="AH1252">
        <v>7.3</v>
      </c>
      <c r="AI1252">
        <v>6.9</v>
      </c>
      <c r="AJ1252">
        <v>5.9</v>
      </c>
      <c r="AK1252">
        <v>0.2</v>
      </c>
      <c r="AL1252">
        <v>0</v>
      </c>
      <c r="AM1252">
        <v>2.57</v>
      </c>
      <c r="AN1252">
        <v>48.832999999999998</v>
      </c>
      <c r="AO1252">
        <v>1.194</v>
      </c>
      <c r="AP1252">
        <v>28.954999999999998</v>
      </c>
      <c r="AQ1252">
        <v>0.33900000000000002</v>
      </c>
      <c r="AR1252">
        <v>0</v>
      </c>
      <c r="AS1252">
        <v>5.0830000000000002</v>
      </c>
      <c r="AT1252">
        <v>74.864999999999995</v>
      </c>
      <c r="AU1252">
        <v>8.9250000000000007</v>
      </c>
      <c r="AV1252">
        <v>7.665</v>
      </c>
      <c r="AW1252">
        <v>7.2450000000000001</v>
      </c>
      <c r="AX1252">
        <v>6.1950000000000003</v>
      </c>
      <c r="AY1252">
        <v>0.21</v>
      </c>
      <c r="AZ1252">
        <v>0</v>
      </c>
      <c r="BA1252">
        <v>567</v>
      </c>
      <c r="BB1252">
        <v>0</v>
      </c>
      <c r="BC1252" t="s">
        <v>74</v>
      </c>
      <c r="BD1252">
        <v>0</v>
      </c>
      <c r="BE1252" t="s">
        <v>68</v>
      </c>
      <c r="BF1252" t="s">
        <v>75</v>
      </c>
      <c r="BG1252">
        <v>1.1299999999999999</v>
      </c>
      <c r="BH1252">
        <v>0</v>
      </c>
      <c r="BI1252" s="1">
        <v>45814.430252511571</v>
      </c>
      <c r="BJ1252">
        <v>3.7</v>
      </c>
      <c r="BK1252">
        <v>0.78490000000000004</v>
      </c>
      <c r="BL1252" s="36">
        <f>HLOOKUP($A1252,차량별코스!$E$1:$AZ$20,_xlfn.XLOOKUP(탕데이터!$I1252,차량별코스!$D$2:$D$20,차량별코스!$A$2:$A$20),0)</f>
        <v>2</v>
      </c>
      <c r="BM1252">
        <f t="shared" si="279"/>
        <v>358.46799999999996</v>
      </c>
      <c r="BN1252">
        <f t="shared" si="280"/>
        <v>189.27599999999998</v>
      </c>
      <c r="BO1252">
        <f>IF(COUNTIFS($BL$2:$BL1252,$BL1252,$O$2:$O1252,$O1252,$G$2:$G1252,$G1252)=1,_xlfn.MAXIFS($BO$2:$BO1251,$O$2:$O1251,$O1252,$G$2:$G1251,$G1252)+1,_xlfn.MAXIFS($BO$2:$BO1251,$O$2:$O1251,$O1252,$G$2:$G1251,$G1252))</f>
        <v>1</v>
      </c>
      <c r="BP1252">
        <f t="shared" si="281"/>
        <v>2619.2449999999999</v>
      </c>
      <c r="BQ1252">
        <f t="shared" si="282"/>
        <v>541.02500000000009</v>
      </c>
      <c r="BR1252">
        <f t="shared" si="283"/>
        <v>464.64499999999998</v>
      </c>
      <c r="BS1252">
        <f t="shared" si="284"/>
        <v>439.18500000000006</v>
      </c>
      <c r="BT1252">
        <f t="shared" si="285"/>
        <v>375.53500000000003</v>
      </c>
      <c r="BU1252">
        <f t="shared" si="286"/>
        <v>12.73</v>
      </c>
      <c r="BV1252">
        <f t="shared" si="287"/>
        <v>0</v>
      </c>
      <c r="BW1252">
        <f t="shared" si="288"/>
        <v>4452.3649999999998</v>
      </c>
      <c r="BX1252">
        <f t="shared" si="289"/>
        <v>7308</v>
      </c>
      <c r="BY1252" t="str">
        <f t="shared" si="290"/>
        <v>직행2</v>
      </c>
      <c r="BZ1252">
        <f t="shared" si="291"/>
        <v>2</v>
      </c>
    </row>
    <row r="1253" spans="1:78" x14ac:dyDescent="0.3">
      <c r="A1253" s="32">
        <f t="shared" si="278"/>
        <v>45809</v>
      </c>
      <c r="B1253" s="1">
        <v>45809.720810185187</v>
      </c>
      <c r="C1253" t="s">
        <v>60</v>
      </c>
      <c r="D1253" t="s">
        <v>60</v>
      </c>
      <c r="E1253" t="s">
        <v>60</v>
      </c>
      <c r="F1253" t="s">
        <v>61</v>
      </c>
      <c r="G1253" t="s">
        <v>84</v>
      </c>
      <c r="H1253" t="s">
        <v>85</v>
      </c>
      <c r="I1253" t="s">
        <v>92</v>
      </c>
      <c r="J1253" t="s">
        <v>65</v>
      </c>
      <c r="K1253" t="s">
        <v>66</v>
      </c>
      <c r="L1253">
        <v>19</v>
      </c>
      <c r="M1253">
        <v>11</v>
      </c>
      <c r="N1253">
        <v>168</v>
      </c>
      <c r="O1253">
        <v>7308</v>
      </c>
      <c r="P1253" t="s">
        <v>262</v>
      </c>
      <c r="Q1253" s="1">
        <v>45786.607561655095</v>
      </c>
      <c r="R1253">
        <v>63.951000000000001</v>
      </c>
      <c r="S1253">
        <v>20.655999999999999</v>
      </c>
      <c r="T1253">
        <v>3.0960000000000001</v>
      </c>
      <c r="U1253">
        <v>7883</v>
      </c>
      <c r="V1253">
        <v>63</v>
      </c>
      <c r="W1253">
        <v>2590</v>
      </c>
      <c r="X1253">
        <v>2314</v>
      </c>
      <c r="Y1253">
        <v>1</v>
      </c>
      <c r="Z1253">
        <v>3</v>
      </c>
      <c r="AA1253">
        <v>2</v>
      </c>
      <c r="AB1253">
        <v>415</v>
      </c>
      <c r="AC1253">
        <v>102</v>
      </c>
      <c r="AD1253">
        <v>29.21</v>
      </c>
      <c r="AE1253">
        <v>44.019801999999999</v>
      </c>
      <c r="AF1253">
        <v>92.9</v>
      </c>
      <c r="AG1253">
        <v>1.9</v>
      </c>
      <c r="AH1253">
        <v>2.6</v>
      </c>
      <c r="AI1253">
        <v>2.1</v>
      </c>
      <c r="AJ1253">
        <v>0.5</v>
      </c>
      <c r="AK1253">
        <v>0</v>
      </c>
      <c r="AL1253">
        <v>0</v>
      </c>
      <c r="AM1253">
        <v>2.74</v>
      </c>
      <c r="AN1253">
        <v>41.231999999999999</v>
      </c>
      <c r="AO1253">
        <v>0.79900000000000004</v>
      </c>
      <c r="AP1253">
        <v>32.854999999999997</v>
      </c>
      <c r="AQ1253">
        <v>0.36</v>
      </c>
      <c r="AR1253">
        <v>1.5640000000000001</v>
      </c>
      <c r="AS1253">
        <v>4.6909999999999998</v>
      </c>
      <c r="AT1253">
        <v>120.77</v>
      </c>
      <c r="AU1253">
        <v>2.4700000000000002</v>
      </c>
      <c r="AV1253">
        <v>3.38</v>
      </c>
      <c r="AW1253">
        <v>2.73</v>
      </c>
      <c r="AX1253">
        <v>0.65</v>
      </c>
      <c r="AY1253">
        <v>0</v>
      </c>
      <c r="AZ1253">
        <v>0</v>
      </c>
      <c r="BA1253">
        <v>626</v>
      </c>
      <c r="BB1253">
        <v>0</v>
      </c>
      <c r="BC1253" t="s">
        <v>74</v>
      </c>
      <c r="BD1253">
        <v>0</v>
      </c>
      <c r="BE1253" t="s">
        <v>68</v>
      </c>
      <c r="BF1253" t="s">
        <v>75</v>
      </c>
      <c r="BG1253">
        <v>1.1299999999999999</v>
      </c>
      <c r="BH1253">
        <v>0</v>
      </c>
      <c r="BI1253" s="1">
        <v>45814.430252511571</v>
      </c>
      <c r="BJ1253">
        <v>3.7</v>
      </c>
      <c r="BK1253">
        <v>0.83679999999999999</v>
      </c>
      <c r="BL1253" s="36">
        <f>HLOOKUP($A1253,차량별코스!$E$1:$AZ$20,_xlfn.XLOOKUP(탕데이터!$I1253,차량별코스!$D$2:$D$20,차량별코스!$A$2:$A$20),0)</f>
        <v>2</v>
      </c>
      <c r="BM1253">
        <f t="shared" si="279"/>
        <v>358.46799999999996</v>
      </c>
      <c r="BN1253">
        <f t="shared" si="280"/>
        <v>189.27599999999998</v>
      </c>
      <c r="BO1253">
        <f>IF(COUNTIFS($BL$2:$BL1253,$BL1253,$O$2:$O1253,$O1253,$G$2:$G1253,$G1253)=1,_xlfn.MAXIFS($BO$2:$BO1252,$O$2:$O1252,$O1253,$G$2:$G1252,$G1253)+1,_xlfn.MAXIFS($BO$2:$BO1252,$O$2:$O1252,$O1253,$G$2:$G1252,$G1253))</f>
        <v>1</v>
      </c>
      <c r="BP1253">
        <f t="shared" si="281"/>
        <v>4670.3070000000007</v>
      </c>
      <c r="BQ1253">
        <f t="shared" si="282"/>
        <v>149.77699999999999</v>
      </c>
      <c r="BR1253">
        <f t="shared" si="283"/>
        <v>204.95800000000003</v>
      </c>
      <c r="BS1253">
        <f t="shared" si="284"/>
        <v>165.54300000000001</v>
      </c>
      <c r="BT1253">
        <f t="shared" si="285"/>
        <v>39.414999999999999</v>
      </c>
      <c r="BU1253">
        <f t="shared" si="286"/>
        <v>0</v>
      </c>
      <c r="BV1253">
        <f t="shared" si="287"/>
        <v>0</v>
      </c>
      <c r="BW1253">
        <f t="shared" si="288"/>
        <v>5230</v>
      </c>
      <c r="BX1253">
        <f t="shared" si="289"/>
        <v>7308</v>
      </c>
      <c r="BY1253" t="str">
        <f t="shared" si="290"/>
        <v>직행2</v>
      </c>
      <c r="BZ1253">
        <f t="shared" si="291"/>
        <v>2</v>
      </c>
    </row>
    <row r="1254" spans="1:78" x14ac:dyDescent="0.3">
      <c r="A1254" s="32">
        <f t="shared" si="278"/>
        <v>45810</v>
      </c>
      <c r="B1254" s="1">
        <v>45810.277465277781</v>
      </c>
      <c r="C1254" t="s">
        <v>60</v>
      </c>
      <c r="D1254" t="s">
        <v>60</v>
      </c>
      <c r="E1254" t="s">
        <v>60</v>
      </c>
      <c r="F1254" t="s">
        <v>61</v>
      </c>
      <c r="G1254" t="s">
        <v>84</v>
      </c>
      <c r="H1254" t="s">
        <v>85</v>
      </c>
      <c r="I1254" t="s">
        <v>92</v>
      </c>
      <c r="J1254" t="s">
        <v>65</v>
      </c>
      <c r="K1254" t="s">
        <v>66</v>
      </c>
      <c r="L1254">
        <v>19</v>
      </c>
      <c r="M1254">
        <v>11</v>
      </c>
      <c r="N1254">
        <v>168</v>
      </c>
      <c r="O1254">
        <v>7308</v>
      </c>
      <c r="P1254" t="s">
        <v>262</v>
      </c>
      <c r="Q1254" s="1">
        <v>45786.607561655095</v>
      </c>
      <c r="R1254">
        <v>65.787000000000006</v>
      </c>
      <c r="S1254">
        <v>22.135999999999999</v>
      </c>
      <c r="T1254">
        <v>2.972</v>
      </c>
      <c r="U1254">
        <v>7298</v>
      </c>
      <c r="V1254">
        <v>48</v>
      </c>
      <c r="W1254">
        <v>2194</v>
      </c>
      <c r="X1254">
        <v>1784</v>
      </c>
      <c r="Y1254">
        <v>2</v>
      </c>
      <c r="Z1254">
        <v>4</v>
      </c>
      <c r="AA1254">
        <v>1</v>
      </c>
      <c r="AB1254">
        <v>146</v>
      </c>
      <c r="AC1254">
        <v>98</v>
      </c>
      <c r="AD1254">
        <v>32.450000000000003</v>
      </c>
      <c r="AE1254">
        <v>46.841990000000003</v>
      </c>
      <c r="AF1254">
        <v>91.1</v>
      </c>
      <c r="AG1254">
        <v>2.2999999999999998</v>
      </c>
      <c r="AH1254">
        <v>2.9</v>
      </c>
      <c r="AI1254">
        <v>2.4</v>
      </c>
      <c r="AJ1254">
        <v>1.3</v>
      </c>
      <c r="AK1254">
        <v>0</v>
      </c>
      <c r="AL1254">
        <v>0</v>
      </c>
      <c r="AM1254">
        <v>2.63</v>
      </c>
      <c r="AN1254">
        <v>46.406999999999996</v>
      </c>
      <c r="AO1254">
        <v>0.65800000000000003</v>
      </c>
      <c r="AP1254">
        <v>30.062999999999999</v>
      </c>
      <c r="AQ1254">
        <v>0.25800000000000001</v>
      </c>
      <c r="AR1254">
        <v>3.04</v>
      </c>
      <c r="AS1254">
        <v>6.08</v>
      </c>
      <c r="AT1254">
        <v>109.32</v>
      </c>
      <c r="AU1254">
        <v>2.76</v>
      </c>
      <c r="AV1254">
        <v>3.48</v>
      </c>
      <c r="AW1254">
        <v>2.88</v>
      </c>
      <c r="AX1254">
        <v>1.56</v>
      </c>
      <c r="AY1254">
        <v>0</v>
      </c>
      <c r="AZ1254">
        <v>0</v>
      </c>
      <c r="BA1254">
        <v>552</v>
      </c>
      <c r="BB1254">
        <v>0</v>
      </c>
      <c r="BC1254" t="s">
        <v>74</v>
      </c>
      <c r="BD1254">
        <v>0</v>
      </c>
      <c r="BE1254" t="s">
        <v>68</v>
      </c>
      <c r="BF1254" t="s">
        <v>75</v>
      </c>
      <c r="BG1254">
        <v>1.1299999999999999</v>
      </c>
      <c r="BH1254">
        <v>0</v>
      </c>
      <c r="BI1254" s="1">
        <v>45814.430252511571</v>
      </c>
      <c r="BJ1254">
        <v>3.7</v>
      </c>
      <c r="BK1254">
        <v>0.80320000000000003</v>
      </c>
      <c r="BL1254" s="36">
        <f>HLOOKUP($A1254,차량별코스!$E$1:$AZ$20,_xlfn.XLOOKUP(탕데이터!$I1254,차량별코스!$D$2:$D$20,차량별코스!$A$2:$A$20),0)</f>
        <v>3</v>
      </c>
      <c r="BM1254">
        <f t="shared" si="279"/>
        <v>358.46799999999996</v>
      </c>
      <c r="BN1254">
        <f t="shared" si="280"/>
        <v>169.19200000000001</v>
      </c>
      <c r="BO1254">
        <f>IF(COUNTIFS($BL$2:$BL1254,$BL1254,$O$2:$O1254,$O1254,$G$2:$G1254,$G1254)=1,_xlfn.MAXIFS($BO$2:$BO1253,$O$2:$O1253,$O1254,$G$2:$G1253,$G1254)+1,_xlfn.MAXIFS($BO$2:$BO1253,$O$2:$O1253,$O1254,$G$2:$G1253,$G1254))</f>
        <v>2</v>
      </c>
      <c r="BP1254">
        <f t="shared" si="281"/>
        <v>4406.4779999999992</v>
      </c>
      <c r="BQ1254">
        <f t="shared" si="282"/>
        <v>167.85399999999998</v>
      </c>
      <c r="BR1254">
        <f t="shared" si="283"/>
        <v>211.642</v>
      </c>
      <c r="BS1254">
        <f t="shared" si="284"/>
        <v>175.15200000000002</v>
      </c>
      <c r="BT1254">
        <f t="shared" si="285"/>
        <v>94.874000000000009</v>
      </c>
      <c r="BU1254">
        <f t="shared" si="286"/>
        <v>0</v>
      </c>
      <c r="BV1254">
        <f t="shared" si="287"/>
        <v>0</v>
      </c>
      <c r="BW1254">
        <f t="shared" si="288"/>
        <v>5055.9999999999991</v>
      </c>
      <c r="BX1254">
        <f t="shared" si="289"/>
        <v>7308</v>
      </c>
      <c r="BY1254" t="str">
        <f t="shared" si="290"/>
        <v>직행2</v>
      </c>
      <c r="BZ1254">
        <f t="shared" si="291"/>
        <v>3</v>
      </c>
    </row>
    <row r="1255" spans="1:78" x14ac:dyDescent="0.3">
      <c r="A1255" s="32">
        <f t="shared" ref="A1255:A1277" si="292">DATE(YEAR(B1255),MONTH(B1255),DAY(B1255))</f>
        <v>45810</v>
      </c>
      <c r="B1255" s="1">
        <v>45810.429884259262</v>
      </c>
      <c r="C1255" t="s">
        <v>60</v>
      </c>
      <c r="D1255" t="s">
        <v>60</v>
      </c>
      <c r="E1255" t="s">
        <v>60</v>
      </c>
      <c r="F1255" t="s">
        <v>61</v>
      </c>
      <c r="G1255" t="s">
        <v>84</v>
      </c>
      <c r="H1255" t="s">
        <v>85</v>
      </c>
      <c r="I1255" t="s">
        <v>92</v>
      </c>
      <c r="J1255" t="s">
        <v>65</v>
      </c>
      <c r="K1255" t="s">
        <v>66</v>
      </c>
      <c r="L1255">
        <v>19</v>
      </c>
      <c r="M1255">
        <v>11</v>
      </c>
      <c r="N1255">
        <v>168</v>
      </c>
      <c r="O1255">
        <v>7308</v>
      </c>
      <c r="P1255" t="s">
        <v>262</v>
      </c>
      <c r="Q1255" s="1">
        <v>45786.607561655095</v>
      </c>
      <c r="R1255">
        <v>103.405</v>
      </c>
      <c r="S1255">
        <v>31.015000000000001</v>
      </c>
      <c r="T1255">
        <v>3.3340000000000001</v>
      </c>
      <c r="U1255">
        <v>9977</v>
      </c>
      <c r="V1255">
        <v>54</v>
      </c>
      <c r="W1255">
        <v>1930</v>
      </c>
      <c r="X1255">
        <v>3294</v>
      </c>
      <c r="Y1255">
        <v>0</v>
      </c>
      <c r="Z1255">
        <v>22</v>
      </c>
      <c r="AA1255">
        <v>0</v>
      </c>
      <c r="AB1255">
        <v>0</v>
      </c>
      <c r="AC1255">
        <v>89</v>
      </c>
      <c r="AD1255">
        <v>37.31</v>
      </c>
      <c r="AE1255">
        <v>46.573017</v>
      </c>
      <c r="AF1255">
        <v>90.1</v>
      </c>
      <c r="AG1255">
        <v>2.7</v>
      </c>
      <c r="AH1255">
        <v>3.9</v>
      </c>
      <c r="AI1255">
        <v>3</v>
      </c>
      <c r="AJ1255">
        <v>0.3</v>
      </c>
      <c r="AK1255">
        <v>0</v>
      </c>
      <c r="AL1255">
        <v>0</v>
      </c>
      <c r="AM1255">
        <v>2.95</v>
      </c>
      <c r="AN1255">
        <v>40.432000000000002</v>
      </c>
      <c r="AO1255">
        <v>0.54100000000000004</v>
      </c>
      <c r="AP1255">
        <v>19.344000000000001</v>
      </c>
      <c r="AQ1255">
        <v>0.309</v>
      </c>
      <c r="AR1255">
        <v>0</v>
      </c>
      <c r="AS1255">
        <v>21.276</v>
      </c>
      <c r="AT1255">
        <v>148.66499999999999</v>
      </c>
      <c r="AU1255">
        <v>4.4550000000000001</v>
      </c>
      <c r="AV1255">
        <v>6.4349999999999996</v>
      </c>
      <c r="AW1255">
        <v>4.95</v>
      </c>
      <c r="AX1255">
        <v>0.495</v>
      </c>
      <c r="AY1255">
        <v>0</v>
      </c>
      <c r="AZ1255">
        <v>0</v>
      </c>
      <c r="BA1255">
        <v>978</v>
      </c>
      <c r="BB1255">
        <v>0</v>
      </c>
      <c r="BC1255" t="s">
        <v>74</v>
      </c>
      <c r="BD1255">
        <v>0</v>
      </c>
      <c r="BE1255" t="s">
        <v>68</v>
      </c>
      <c r="BF1255" t="s">
        <v>75</v>
      </c>
      <c r="BG1255">
        <v>1.1299999999999999</v>
      </c>
      <c r="BH1255">
        <v>0</v>
      </c>
      <c r="BI1255" s="1">
        <v>45814.430252511571</v>
      </c>
      <c r="BJ1255">
        <v>3.7</v>
      </c>
      <c r="BK1255">
        <v>0.90110000000000001</v>
      </c>
      <c r="BL1255" s="36">
        <f>HLOOKUP($A1255,차량별코스!$E$1:$AZ$20,_xlfn.XLOOKUP(탕데이터!$I1255,차량별코스!$D$2:$D$20,차량별코스!$A$2:$A$20),0)</f>
        <v>3</v>
      </c>
      <c r="BM1255">
        <f t="shared" si="279"/>
        <v>358.46799999999996</v>
      </c>
      <c r="BN1255">
        <f t="shared" si="280"/>
        <v>169.19200000000001</v>
      </c>
      <c r="BO1255">
        <f>IF(COUNTIFS($BL$2:$BL1255,$BL1255,$O$2:$O1255,$O1255,$G$2:$G1255,$G1255)=1,_xlfn.MAXIFS($BO$2:$BO1254,$O$2:$O1254,$O1255,$G$2:$G1254,$G1255)+1,_xlfn.MAXIFS($BO$2:$BO1254,$O$2:$O1254,$O1255,$G$2:$G1254,$G1255))</f>
        <v>2</v>
      </c>
      <c r="BP1255">
        <f t="shared" si="281"/>
        <v>7005.2769999999982</v>
      </c>
      <c r="BQ1255">
        <f t="shared" si="282"/>
        <v>269.37900000000002</v>
      </c>
      <c r="BR1255">
        <f t="shared" si="283"/>
        <v>389.10300000000001</v>
      </c>
      <c r="BS1255">
        <f t="shared" si="284"/>
        <v>299.31</v>
      </c>
      <c r="BT1255">
        <f t="shared" si="285"/>
        <v>29.931000000000001</v>
      </c>
      <c r="BU1255">
        <f t="shared" si="286"/>
        <v>0</v>
      </c>
      <c r="BV1255">
        <f t="shared" si="287"/>
        <v>0</v>
      </c>
      <c r="BW1255">
        <f t="shared" si="288"/>
        <v>7992.9999999999982</v>
      </c>
      <c r="BX1255">
        <f t="shared" si="289"/>
        <v>7308</v>
      </c>
      <c r="BY1255" t="str">
        <f t="shared" si="290"/>
        <v>직행2</v>
      </c>
      <c r="BZ1255">
        <f t="shared" si="291"/>
        <v>3</v>
      </c>
    </row>
    <row r="1256" spans="1:78" x14ac:dyDescent="0.3">
      <c r="A1256" s="32">
        <f t="shared" si="292"/>
        <v>45810</v>
      </c>
      <c r="B1256" s="1">
        <v>45810.581099537034</v>
      </c>
      <c r="C1256" t="s">
        <v>60</v>
      </c>
      <c r="D1256" t="s">
        <v>60</v>
      </c>
      <c r="E1256" t="s">
        <v>60</v>
      </c>
      <c r="F1256" t="s">
        <v>61</v>
      </c>
      <c r="G1256" t="s">
        <v>84</v>
      </c>
      <c r="H1256" t="s">
        <v>85</v>
      </c>
      <c r="I1256" t="s">
        <v>92</v>
      </c>
      <c r="J1256" t="s">
        <v>65</v>
      </c>
      <c r="K1256" t="s">
        <v>66</v>
      </c>
      <c r="L1256">
        <v>19</v>
      </c>
      <c r="M1256">
        <v>11</v>
      </c>
      <c r="N1256">
        <v>168</v>
      </c>
      <c r="O1256">
        <v>7390</v>
      </c>
      <c r="P1256" t="s">
        <v>60</v>
      </c>
      <c r="Q1256" t="s">
        <v>60</v>
      </c>
      <c r="R1256">
        <v>104.46599999999999</v>
      </c>
      <c r="S1256">
        <v>32.902999999999999</v>
      </c>
      <c r="T1256">
        <v>3.1749999999999998</v>
      </c>
      <c r="U1256">
        <v>9786</v>
      </c>
      <c r="V1256">
        <v>4</v>
      </c>
      <c r="W1256">
        <v>1729</v>
      </c>
      <c r="X1256">
        <v>3120</v>
      </c>
      <c r="Y1256">
        <v>1</v>
      </c>
      <c r="Z1256">
        <v>26</v>
      </c>
      <c r="AA1256">
        <v>1</v>
      </c>
      <c r="AB1256">
        <v>26</v>
      </c>
      <c r="AC1256">
        <v>93</v>
      </c>
      <c r="AD1256">
        <v>38.43</v>
      </c>
      <c r="AE1256">
        <v>46.700297999999997</v>
      </c>
      <c r="AF1256">
        <v>82.7</v>
      </c>
      <c r="AG1256">
        <v>5</v>
      </c>
      <c r="AH1256">
        <v>6.9</v>
      </c>
      <c r="AI1256">
        <v>4.7</v>
      </c>
      <c r="AJ1256">
        <v>0.8</v>
      </c>
      <c r="AK1256">
        <v>0</v>
      </c>
      <c r="AL1256">
        <v>0</v>
      </c>
      <c r="AM1256">
        <v>2.81</v>
      </c>
      <c r="AN1256">
        <v>42.823</v>
      </c>
      <c r="AO1256">
        <v>4.1000000000000002E-2</v>
      </c>
      <c r="AP1256">
        <v>17.667999999999999</v>
      </c>
      <c r="AQ1256">
        <v>0.29699999999999999</v>
      </c>
      <c r="AR1256">
        <v>0.95699999999999996</v>
      </c>
      <c r="AS1256">
        <v>24.888000000000002</v>
      </c>
      <c r="AT1256">
        <v>133.69800000000001</v>
      </c>
      <c r="AU1256">
        <v>8.0830000000000002</v>
      </c>
      <c r="AV1256">
        <v>11.154999999999999</v>
      </c>
      <c r="AW1256">
        <v>7.5979999999999999</v>
      </c>
      <c r="AX1256">
        <v>1.2929999999999999</v>
      </c>
      <c r="AY1256">
        <v>0</v>
      </c>
      <c r="AZ1256">
        <v>0</v>
      </c>
      <c r="BA1256">
        <v>1028</v>
      </c>
      <c r="BB1256">
        <v>0</v>
      </c>
      <c r="BC1256" t="s">
        <v>74</v>
      </c>
      <c r="BD1256">
        <v>0</v>
      </c>
      <c r="BE1256" t="s">
        <v>68</v>
      </c>
      <c r="BF1256" t="s">
        <v>75</v>
      </c>
      <c r="BG1256">
        <v>1.1299999999999999</v>
      </c>
      <c r="BH1256">
        <v>0</v>
      </c>
      <c r="BI1256" s="1">
        <v>45814.430252511571</v>
      </c>
      <c r="BJ1256">
        <v>3.7</v>
      </c>
      <c r="BK1256">
        <v>0.85809999999999997</v>
      </c>
      <c r="BL1256" s="36">
        <f>HLOOKUP($A1256,차량별코스!$E$1:$AZ$20,_xlfn.XLOOKUP(탕데이터!$I1256,차량별코스!$D$2:$D$20,차량별코스!$A$2:$A$20),0)</f>
        <v>3</v>
      </c>
      <c r="BM1256">
        <f t="shared" si="279"/>
        <v>413.95600000000002</v>
      </c>
      <c r="BN1256">
        <f t="shared" si="280"/>
        <v>198.011</v>
      </c>
      <c r="BO1256">
        <f>IF(COUNTIFS($BL$2:$BL1256,$BL1256,$O$2:$O1256,$O1256,$G$2:$G1256,$G1256)=1,_xlfn.MAXIFS($BO$2:$BO1255,$O$2:$O1255,$O1256,$G$2:$G1255,$G1256)+1,_xlfn.MAXIFS($BO$2:$BO1255,$O$2:$O1255,$O1256,$G$2:$G1255,$G1256))</f>
        <v>1</v>
      </c>
      <c r="BP1256">
        <f t="shared" si="281"/>
        <v>6360.0220000000008</v>
      </c>
      <c r="BQ1256">
        <f t="shared" si="282"/>
        <v>489.3</v>
      </c>
      <c r="BR1256">
        <f t="shared" si="283"/>
        <v>675.23400000000004</v>
      </c>
      <c r="BS1256">
        <f t="shared" si="284"/>
        <v>459.94200000000001</v>
      </c>
      <c r="BT1256">
        <f t="shared" si="285"/>
        <v>78.287999999999997</v>
      </c>
      <c r="BU1256">
        <f t="shared" si="286"/>
        <v>0</v>
      </c>
      <c r="BV1256">
        <f t="shared" si="287"/>
        <v>0</v>
      </c>
      <c r="BW1256">
        <f t="shared" si="288"/>
        <v>8062.786000000001</v>
      </c>
      <c r="BX1256">
        <f t="shared" si="289"/>
        <v>7390</v>
      </c>
      <c r="BY1256" t="str">
        <f t="shared" si="290"/>
        <v>직행2</v>
      </c>
      <c r="BZ1256">
        <f t="shared" si="291"/>
        <v>3</v>
      </c>
    </row>
    <row r="1257" spans="1:78" x14ac:dyDescent="0.3">
      <c r="A1257" s="32">
        <f t="shared" si="292"/>
        <v>45810</v>
      </c>
      <c r="B1257" s="1">
        <v>45810.766238425924</v>
      </c>
      <c r="C1257" t="s">
        <v>60</v>
      </c>
      <c r="D1257" t="s">
        <v>60</v>
      </c>
      <c r="E1257" t="s">
        <v>60</v>
      </c>
      <c r="F1257" t="s">
        <v>61</v>
      </c>
      <c r="G1257" t="s">
        <v>84</v>
      </c>
      <c r="H1257" t="s">
        <v>85</v>
      </c>
      <c r="I1257" t="s">
        <v>92</v>
      </c>
      <c r="J1257" t="s">
        <v>65</v>
      </c>
      <c r="K1257" t="s">
        <v>66</v>
      </c>
      <c r="L1257">
        <v>19</v>
      </c>
      <c r="M1257">
        <v>11</v>
      </c>
      <c r="N1257">
        <v>168</v>
      </c>
      <c r="O1257">
        <v>7390</v>
      </c>
      <c r="P1257" t="s">
        <v>60</v>
      </c>
      <c r="Q1257" t="s">
        <v>60</v>
      </c>
      <c r="R1257">
        <v>57.871000000000002</v>
      </c>
      <c r="S1257">
        <v>17.905999999999999</v>
      </c>
      <c r="T1257">
        <v>3.2320000000000002</v>
      </c>
      <c r="U1257">
        <v>5910</v>
      </c>
      <c r="V1257">
        <v>32</v>
      </c>
      <c r="W1257">
        <v>1574</v>
      </c>
      <c r="X1257">
        <v>1725</v>
      </c>
      <c r="Y1257">
        <v>0</v>
      </c>
      <c r="Z1257">
        <v>2</v>
      </c>
      <c r="AA1257">
        <v>0</v>
      </c>
      <c r="AB1257">
        <v>0</v>
      </c>
      <c r="AC1257">
        <v>105</v>
      </c>
      <c r="AD1257">
        <v>35.25</v>
      </c>
      <c r="AE1257">
        <v>48.405093000000001</v>
      </c>
      <c r="AF1257">
        <v>75.099999999999994</v>
      </c>
      <c r="AG1257">
        <v>6.2</v>
      </c>
      <c r="AH1257">
        <v>7.4</v>
      </c>
      <c r="AI1257">
        <v>8.8000000000000007</v>
      </c>
      <c r="AJ1257">
        <v>2.2999999999999998</v>
      </c>
      <c r="AK1257">
        <v>0.2</v>
      </c>
      <c r="AL1257">
        <v>0</v>
      </c>
      <c r="AM1257">
        <v>2.86</v>
      </c>
      <c r="AN1257">
        <v>43.805999999999997</v>
      </c>
      <c r="AO1257">
        <v>0.54100000000000004</v>
      </c>
      <c r="AP1257">
        <v>26.632999999999999</v>
      </c>
      <c r="AQ1257">
        <v>0.29399999999999998</v>
      </c>
      <c r="AR1257">
        <v>0</v>
      </c>
      <c r="AS1257">
        <v>3.456</v>
      </c>
      <c r="AT1257">
        <v>73.847999999999999</v>
      </c>
      <c r="AU1257">
        <v>6.0970000000000004</v>
      </c>
      <c r="AV1257">
        <v>7.2770000000000001</v>
      </c>
      <c r="AW1257">
        <v>8.6530000000000005</v>
      </c>
      <c r="AX1257">
        <v>2.262</v>
      </c>
      <c r="AY1257">
        <v>0.19700000000000001</v>
      </c>
      <c r="AZ1257">
        <v>0</v>
      </c>
      <c r="BA1257">
        <v>568</v>
      </c>
      <c r="BB1257">
        <v>0</v>
      </c>
      <c r="BC1257" t="s">
        <v>74</v>
      </c>
      <c r="BD1257">
        <v>0</v>
      </c>
      <c r="BE1257" t="s">
        <v>68</v>
      </c>
      <c r="BF1257" t="s">
        <v>75</v>
      </c>
      <c r="BG1257">
        <v>1.1299999999999999</v>
      </c>
      <c r="BH1257">
        <v>0</v>
      </c>
      <c r="BI1257" s="1">
        <v>45814.430252511571</v>
      </c>
      <c r="BJ1257">
        <v>3.7</v>
      </c>
      <c r="BK1257">
        <v>0.87350000000000005</v>
      </c>
      <c r="BL1257" s="36">
        <f>HLOOKUP($A1257,차량별코스!$E$1:$AZ$20,_xlfn.XLOOKUP(탕데이터!$I1257,차량별코스!$D$2:$D$20,차량별코스!$A$2:$A$20),0)</f>
        <v>3</v>
      </c>
      <c r="BM1257">
        <f t="shared" si="279"/>
        <v>413.95600000000002</v>
      </c>
      <c r="BN1257">
        <f t="shared" si="280"/>
        <v>198.011</v>
      </c>
      <c r="BO1257">
        <f>IF(COUNTIFS($BL$2:$BL1257,$BL1257,$O$2:$O1257,$O1257,$G$2:$G1257,$G1257)=1,_xlfn.MAXIFS($BO$2:$BO1256,$O$2:$O1256,$O1257,$G$2:$G1256,$G1257)+1,_xlfn.MAXIFS($BO$2:$BO1256,$O$2:$O1256,$O1257,$G$2:$G1256,$G1257))</f>
        <v>1</v>
      </c>
      <c r="BP1257">
        <f t="shared" si="281"/>
        <v>2832.4099999999989</v>
      </c>
      <c r="BQ1257">
        <f t="shared" si="282"/>
        <v>366.42</v>
      </c>
      <c r="BR1257">
        <f t="shared" si="283"/>
        <v>437.34000000000009</v>
      </c>
      <c r="BS1257">
        <f t="shared" si="284"/>
        <v>520.08000000000004</v>
      </c>
      <c r="BT1257">
        <f t="shared" si="285"/>
        <v>135.93</v>
      </c>
      <c r="BU1257">
        <f t="shared" si="286"/>
        <v>11.82</v>
      </c>
      <c r="BV1257">
        <f t="shared" si="287"/>
        <v>0</v>
      </c>
      <c r="BW1257">
        <f t="shared" si="288"/>
        <v>4303.9999999999991</v>
      </c>
      <c r="BX1257">
        <f t="shared" si="289"/>
        <v>7390</v>
      </c>
      <c r="BY1257" t="str">
        <f t="shared" si="290"/>
        <v>직행2</v>
      </c>
      <c r="BZ1257">
        <f t="shared" si="291"/>
        <v>3</v>
      </c>
    </row>
    <row r="1258" spans="1:78" x14ac:dyDescent="0.3">
      <c r="A1258" s="32">
        <f t="shared" si="292"/>
        <v>45810</v>
      </c>
      <c r="B1258" s="1">
        <v>45810.84</v>
      </c>
      <c r="C1258" t="s">
        <v>60</v>
      </c>
      <c r="D1258" t="s">
        <v>60</v>
      </c>
      <c r="E1258" t="s">
        <v>60</v>
      </c>
      <c r="F1258" t="s">
        <v>61</v>
      </c>
      <c r="G1258" t="s">
        <v>84</v>
      </c>
      <c r="H1258" t="s">
        <v>85</v>
      </c>
      <c r="I1258" t="s">
        <v>92</v>
      </c>
      <c r="J1258" t="s">
        <v>65</v>
      </c>
      <c r="K1258" t="s">
        <v>66</v>
      </c>
      <c r="L1258">
        <v>19</v>
      </c>
      <c r="M1258">
        <v>11</v>
      </c>
      <c r="N1258">
        <v>168</v>
      </c>
      <c r="O1258">
        <v>7390</v>
      </c>
      <c r="P1258" t="s">
        <v>60</v>
      </c>
      <c r="Q1258" t="s">
        <v>60</v>
      </c>
      <c r="R1258">
        <v>35.673999999999999</v>
      </c>
      <c r="S1258">
        <v>8.4420000000000002</v>
      </c>
      <c r="T1258">
        <v>4.226</v>
      </c>
      <c r="U1258">
        <v>3325</v>
      </c>
      <c r="V1258">
        <v>21</v>
      </c>
      <c r="W1258">
        <v>668</v>
      </c>
      <c r="X1258">
        <v>800</v>
      </c>
      <c r="Y1258">
        <v>0</v>
      </c>
      <c r="Z1258">
        <v>0</v>
      </c>
      <c r="AA1258">
        <v>0</v>
      </c>
      <c r="AB1258">
        <v>0</v>
      </c>
      <c r="AC1258">
        <v>82</v>
      </c>
      <c r="AD1258">
        <v>38.619999999999997</v>
      </c>
      <c r="AE1258">
        <v>48.720129999999997</v>
      </c>
      <c r="AF1258">
        <v>95.9</v>
      </c>
      <c r="AG1258">
        <v>1.1000000000000001</v>
      </c>
      <c r="AH1258">
        <v>1.1000000000000001</v>
      </c>
      <c r="AI1258">
        <v>1.9</v>
      </c>
      <c r="AJ1258">
        <v>0</v>
      </c>
      <c r="AK1258">
        <v>0</v>
      </c>
      <c r="AL1258">
        <v>0</v>
      </c>
      <c r="AM1258">
        <v>3.74</v>
      </c>
      <c r="AN1258">
        <v>32.103000000000002</v>
      </c>
      <c r="AO1258">
        <v>0.63200000000000001</v>
      </c>
      <c r="AP1258">
        <v>20.09</v>
      </c>
      <c r="AQ1258">
        <v>0.224</v>
      </c>
      <c r="AR1258">
        <v>0</v>
      </c>
      <c r="AS1258">
        <v>0</v>
      </c>
      <c r="AT1258">
        <v>52.744999999999997</v>
      </c>
      <c r="AU1258">
        <v>0.60499999999999998</v>
      </c>
      <c r="AV1258">
        <v>0.60499999999999998</v>
      </c>
      <c r="AW1258">
        <v>1.0449999999999999</v>
      </c>
      <c r="AX1258">
        <v>0</v>
      </c>
      <c r="AY1258">
        <v>0</v>
      </c>
      <c r="AZ1258">
        <v>0</v>
      </c>
      <c r="BA1258">
        <v>356</v>
      </c>
      <c r="BB1258">
        <v>0</v>
      </c>
      <c r="BC1258" t="s">
        <v>74</v>
      </c>
      <c r="BD1258">
        <v>0</v>
      </c>
      <c r="BE1258" t="s">
        <v>68</v>
      </c>
      <c r="BF1258" t="s">
        <v>75</v>
      </c>
      <c r="BG1258">
        <v>1.1299999999999999</v>
      </c>
      <c r="BH1258">
        <v>0</v>
      </c>
      <c r="BI1258" s="1">
        <v>45814.430252511571</v>
      </c>
      <c r="BJ1258">
        <v>3.7</v>
      </c>
      <c r="BK1258">
        <v>1.1420999999999999</v>
      </c>
      <c r="BL1258" s="36">
        <f>HLOOKUP($A1258,차량별코스!$E$1:$AZ$20,_xlfn.XLOOKUP(탕데이터!$I1258,차량별코스!$D$2:$D$20,차량별코스!$A$2:$A$20),0)</f>
        <v>3</v>
      </c>
      <c r="BM1258">
        <f t="shared" si="279"/>
        <v>413.95600000000002</v>
      </c>
      <c r="BN1258">
        <f t="shared" si="280"/>
        <v>198.011</v>
      </c>
      <c r="BO1258">
        <f>IF(COUNTIFS($BL$2:$BL1258,$BL1258,$O$2:$O1258,$O1258,$G$2:$G1258,$G1258)=1,_xlfn.MAXIFS($BO$2:$BO1257,$O$2:$O1257,$O1258,$G$2:$G1257,$G1258)+1,_xlfn.MAXIFS($BO$2:$BO1257,$O$2:$O1257,$O1258,$G$2:$G1257,$G1258))</f>
        <v>1</v>
      </c>
      <c r="BP1258">
        <f t="shared" si="281"/>
        <v>2499.6750000000002</v>
      </c>
      <c r="BQ1258">
        <f t="shared" si="282"/>
        <v>36.575000000000003</v>
      </c>
      <c r="BR1258">
        <f t="shared" si="283"/>
        <v>36.575000000000003</v>
      </c>
      <c r="BS1258">
        <f t="shared" si="284"/>
        <v>63.174999999999997</v>
      </c>
      <c r="BT1258">
        <f t="shared" si="285"/>
        <v>0</v>
      </c>
      <c r="BU1258">
        <f t="shared" si="286"/>
        <v>0</v>
      </c>
      <c r="BV1258">
        <f t="shared" si="287"/>
        <v>0</v>
      </c>
      <c r="BW1258">
        <f t="shared" si="288"/>
        <v>2636</v>
      </c>
      <c r="BX1258">
        <f t="shared" si="289"/>
        <v>7390</v>
      </c>
      <c r="BY1258" t="str">
        <f t="shared" si="290"/>
        <v>직행2</v>
      </c>
      <c r="BZ1258">
        <f t="shared" si="291"/>
        <v>3</v>
      </c>
    </row>
    <row r="1259" spans="1:78" x14ac:dyDescent="0.3">
      <c r="A1259" s="32">
        <f t="shared" si="292"/>
        <v>45811</v>
      </c>
      <c r="B1259" s="1">
        <v>45811.282199074078</v>
      </c>
      <c r="C1259" t="s">
        <v>60</v>
      </c>
      <c r="D1259" t="s">
        <v>60</v>
      </c>
      <c r="E1259" t="s">
        <v>60</v>
      </c>
      <c r="F1259" t="s">
        <v>61</v>
      </c>
      <c r="G1259" t="s">
        <v>84</v>
      </c>
      <c r="H1259" t="s">
        <v>85</v>
      </c>
      <c r="I1259" t="s">
        <v>92</v>
      </c>
      <c r="J1259" t="s">
        <v>65</v>
      </c>
      <c r="K1259" t="s">
        <v>66</v>
      </c>
      <c r="L1259">
        <v>19</v>
      </c>
      <c r="M1259">
        <v>11</v>
      </c>
      <c r="N1259">
        <v>168</v>
      </c>
      <c r="O1259">
        <v>7390</v>
      </c>
      <c r="P1259" t="s">
        <v>60</v>
      </c>
      <c r="Q1259" t="s">
        <v>60</v>
      </c>
      <c r="R1259">
        <v>54.542000000000002</v>
      </c>
      <c r="S1259">
        <v>14.625999999999999</v>
      </c>
      <c r="T1259">
        <v>3.7290000000000001</v>
      </c>
      <c r="U1259">
        <v>4954</v>
      </c>
      <c r="V1259">
        <v>229</v>
      </c>
      <c r="W1259">
        <v>607</v>
      </c>
      <c r="X1259">
        <v>1171</v>
      </c>
      <c r="Y1259">
        <v>0</v>
      </c>
      <c r="Z1259">
        <v>1</v>
      </c>
      <c r="AA1259">
        <v>0</v>
      </c>
      <c r="AB1259">
        <v>0</v>
      </c>
      <c r="AC1259">
        <v>87</v>
      </c>
      <c r="AD1259">
        <v>39.630000000000003</v>
      </c>
      <c r="AE1259">
        <v>47.681198999999999</v>
      </c>
      <c r="AF1259">
        <v>94.2</v>
      </c>
      <c r="AG1259">
        <v>1.4</v>
      </c>
      <c r="AH1259">
        <v>2.8</v>
      </c>
      <c r="AI1259">
        <v>1.3</v>
      </c>
      <c r="AJ1259">
        <v>0.3</v>
      </c>
      <c r="AK1259">
        <v>0</v>
      </c>
      <c r="AL1259">
        <v>0</v>
      </c>
      <c r="AM1259">
        <v>3.3</v>
      </c>
      <c r="AN1259">
        <v>36.308</v>
      </c>
      <c r="AO1259">
        <v>4.6230000000000002</v>
      </c>
      <c r="AP1259">
        <v>12.253</v>
      </c>
      <c r="AQ1259">
        <v>0.20200000000000001</v>
      </c>
      <c r="AR1259">
        <v>0</v>
      </c>
      <c r="AS1259">
        <v>1.833</v>
      </c>
      <c r="AT1259">
        <v>76.930000000000007</v>
      </c>
      <c r="AU1259">
        <v>1.143</v>
      </c>
      <c r="AV1259">
        <v>2.2869999999999999</v>
      </c>
      <c r="AW1259">
        <v>1.0620000000000001</v>
      </c>
      <c r="AX1259">
        <v>0.245</v>
      </c>
      <c r="AY1259">
        <v>0</v>
      </c>
      <c r="AZ1259">
        <v>0</v>
      </c>
      <c r="BA1259">
        <v>492</v>
      </c>
      <c r="BB1259">
        <v>0</v>
      </c>
      <c r="BC1259" t="s">
        <v>74</v>
      </c>
      <c r="BD1259">
        <v>0</v>
      </c>
      <c r="BE1259" t="s">
        <v>68</v>
      </c>
      <c r="BF1259" t="s">
        <v>75</v>
      </c>
      <c r="BG1259">
        <v>1.1299999999999999</v>
      </c>
      <c r="BH1259">
        <v>0</v>
      </c>
      <c r="BI1259" s="1">
        <v>45814.430252511571</v>
      </c>
      <c r="BJ1259">
        <v>3.7</v>
      </c>
      <c r="BK1259">
        <v>1.0079</v>
      </c>
      <c r="BL1259" s="36">
        <f>HLOOKUP($A1259,차량별코스!$E$1:$AZ$20,_xlfn.XLOOKUP(탕데이터!$I1259,차량별코스!$D$2:$D$20,차량별코스!$A$2:$A$20),0)</f>
        <v>4</v>
      </c>
      <c r="BM1259">
        <f t="shared" si="279"/>
        <v>413.95600000000002</v>
      </c>
      <c r="BN1259">
        <f t="shared" si="280"/>
        <v>215.94499999999999</v>
      </c>
      <c r="BO1259">
        <f>IF(COUNTIFS($BL$2:$BL1259,$BL1259,$O$2:$O1259,$O1259,$G$2:$G1259,$G1259)=1,_xlfn.MAXIFS($BO$2:$BO1258,$O$2:$O1258,$O1259,$G$2:$G1258,$G1259)+1,_xlfn.MAXIFS($BO$2:$BO1258,$O$2:$O1258,$O1259,$G$2:$G1258,$G1259))</f>
        <v>2</v>
      </c>
      <c r="BP1259">
        <f t="shared" si="281"/>
        <v>3830.6680000000006</v>
      </c>
      <c r="BQ1259">
        <f t="shared" si="282"/>
        <v>69.355999999999995</v>
      </c>
      <c r="BR1259">
        <f t="shared" si="283"/>
        <v>138.71199999999999</v>
      </c>
      <c r="BS1259">
        <f t="shared" si="284"/>
        <v>64.402000000000001</v>
      </c>
      <c r="BT1259">
        <f t="shared" si="285"/>
        <v>14.862</v>
      </c>
      <c r="BU1259">
        <f t="shared" si="286"/>
        <v>0</v>
      </c>
      <c r="BV1259">
        <f t="shared" si="287"/>
        <v>0</v>
      </c>
      <c r="BW1259">
        <f t="shared" si="288"/>
        <v>4118</v>
      </c>
      <c r="BX1259">
        <f t="shared" si="289"/>
        <v>7390</v>
      </c>
      <c r="BY1259" t="str">
        <f t="shared" si="290"/>
        <v>직행2</v>
      </c>
      <c r="BZ1259">
        <f t="shared" si="291"/>
        <v>4</v>
      </c>
    </row>
    <row r="1260" spans="1:78" x14ac:dyDescent="0.3">
      <c r="A1260" s="32">
        <f t="shared" si="292"/>
        <v>45811</v>
      </c>
      <c r="B1260" s="1">
        <v>45811.361342592594</v>
      </c>
      <c r="C1260" t="s">
        <v>60</v>
      </c>
      <c r="D1260" t="s">
        <v>60</v>
      </c>
      <c r="E1260" t="s">
        <v>60</v>
      </c>
      <c r="F1260" t="s">
        <v>61</v>
      </c>
      <c r="G1260" t="s">
        <v>84</v>
      </c>
      <c r="H1260" t="s">
        <v>85</v>
      </c>
      <c r="I1260" t="s">
        <v>92</v>
      </c>
      <c r="J1260" t="s">
        <v>65</v>
      </c>
      <c r="K1260" t="s">
        <v>66</v>
      </c>
      <c r="L1260">
        <v>19</v>
      </c>
      <c r="M1260">
        <v>11</v>
      </c>
      <c r="N1260">
        <v>168</v>
      </c>
      <c r="O1260">
        <v>7390</v>
      </c>
      <c r="P1260" t="s">
        <v>60</v>
      </c>
      <c r="Q1260" t="s">
        <v>60</v>
      </c>
      <c r="R1260">
        <v>161.40299999999999</v>
      </c>
      <c r="S1260">
        <v>42.384999999999998</v>
      </c>
      <c r="T1260">
        <v>3.8079999999999998</v>
      </c>
      <c r="U1260">
        <v>9766</v>
      </c>
      <c r="V1260">
        <v>52</v>
      </c>
      <c r="W1260">
        <v>2287</v>
      </c>
      <c r="X1260">
        <v>3426</v>
      </c>
      <c r="Y1260">
        <v>1</v>
      </c>
      <c r="Z1260">
        <v>2</v>
      </c>
      <c r="AA1260">
        <v>3</v>
      </c>
      <c r="AB1260">
        <v>316</v>
      </c>
      <c r="AC1260">
        <v>109</v>
      </c>
      <c r="AD1260">
        <v>59.5</v>
      </c>
      <c r="AE1260">
        <v>78.234909000000002</v>
      </c>
      <c r="AF1260">
        <v>66.3</v>
      </c>
      <c r="AG1260">
        <v>2.8</v>
      </c>
      <c r="AH1260">
        <v>4.5999999999999996</v>
      </c>
      <c r="AI1260">
        <v>4.2</v>
      </c>
      <c r="AJ1260">
        <v>8.9</v>
      </c>
      <c r="AK1260">
        <v>13.2</v>
      </c>
      <c r="AL1260">
        <v>0</v>
      </c>
      <c r="AM1260">
        <v>3.37</v>
      </c>
      <c r="AN1260">
        <v>62.691000000000003</v>
      </c>
      <c r="AO1260">
        <v>0.53200000000000003</v>
      </c>
      <c r="AP1260">
        <v>23.417999999999999</v>
      </c>
      <c r="AQ1260">
        <v>0.21099999999999999</v>
      </c>
      <c r="AR1260">
        <v>0.62</v>
      </c>
      <c r="AS1260">
        <v>1.2390000000000001</v>
      </c>
      <c r="AT1260">
        <v>107.185</v>
      </c>
      <c r="AU1260">
        <v>4.5270000000000001</v>
      </c>
      <c r="AV1260">
        <v>7.4370000000000003</v>
      </c>
      <c r="AW1260">
        <v>6.79</v>
      </c>
      <c r="AX1260">
        <v>14.388</v>
      </c>
      <c r="AY1260">
        <v>21.34</v>
      </c>
      <c r="AZ1260">
        <v>0</v>
      </c>
      <c r="BA1260">
        <v>1478</v>
      </c>
      <c r="BB1260">
        <v>0</v>
      </c>
      <c r="BC1260" t="s">
        <v>74</v>
      </c>
      <c r="BD1260">
        <v>0</v>
      </c>
      <c r="BE1260" t="s">
        <v>68</v>
      </c>
      <c r="BF1260" t="s">
        <v>75</v>
      </c>
      <c r="BG1260">
        <v>1.1299999999999999</v>
      </c>
      <c r="BH1260">
        <v>0</v>
      </c>
      <c r="BI1260" s="1">
        <v>45814.430252511571</v>
      </c>
      <c r="BJ1260">
        <v>3.7</v>
      </c>
      <c r="BK1260">
        <v>1.0291999999999999</v>
      </c>
      <c r="BL1260" s="36">
        <f>HLOOKUP($A1260,차량별코스!$E$1:$AZ$20,_xlfn.XLOOKUP(탕데이터!$I1260,차량별코스!$D$2:$D$20,차량별코스!$A$2:$A$20),0)</f>
        <v>4</v>
      </c>
      <c r="BM1260">
        <f t="shared" si="279"/>
        <v>413.95600000000002</v>
      </c>
      <c r="BN1260">
        <f t="shared" si="280"/>
        <v>215.94499999999999</v>
      </c>
      <c r="BO1260">
        <f>IF(COUNTIFS($BL$2:$BL1260,$BL1260,$O$2:$O1260,$O1260,$G$2:$G1260,$G1260)=1,_xlfn.MAXIFS($BO$2:$BO1259,$O$2:$O1259,$O1260,$G$2:$G1259,$G1260)+1,_xlfn.MAXIFS($BO$2:$BO1259,$O$2:$O1259,$O1260,$G$2:$G1259,$G1260))</f>
        <v>2</v>
      </c>
      <c r="BP1260">
        <f t="shared" si="281"/>
        <v>4135.8579999999993</v>
      </c>
      <c r="BQ1260">
        <f t="shared" si="282"/>
        <v>273.44799999999998</v>
      </c>
      <c r="BR1260">
        <f t="shared" si="283"/>
        <v>449.23599999999999</v>
      </c>
      <c r="BS1260">
        <f t="shared" si="284"/>
        <v>410.17200000000003</v>
      </c>
      <c r="BT1260">
        <f t="shared" si="285"/>
        <v>869.17400000000009</v>
      </c>
      <c r="BU1260">
        <f t="shared" si="286"/>
        <v>1289.1120000000001</v>
      </c>
      <c r="BV1260">
        <f t="shared" si="287"/>
        <v>0</v>
      </c>
      <c r="BW1260">
        <f t="shared" si="288"/>
        <v>7427</v>
      </c>
      <c r="BX1260">
        <f t="shared" si="289"/>
        <v>7390</v>
      </c>
      <c r="BY1260" t="str">
        <f t="shared" si="290"/>
        <v>직행2</v>
      </c>
      <c r="BZ1260">
        <f t="shared" si="291"/>
        <v>4</v>
      </c>
    </row>
    <row r="1261" spans="1:78" x14ac:dyDescent="0.3">
      <c r="A1261" s="32">
        <f t="shared" si="292"/>
        <v>45811</v>
      </c>
      <c r="B1261" s="1">
        <v>45811.626493055555</v>
      </c>
      <c r="C1261" t="s">
        <v>60</v>
      </c>
      <c r="D1261" t="s">
        <v>60</v>
      </c>
      <c r="E1261" t="s">
        <v>60</v>
      </c>
      <c r="F1261" t="s">
        <v>61</v>
      </c>
      <c r="G1261" t="s">
        <v>84</v>
      </c>
      <c r="H1261" t="s">
        <v>85</v>
      </c>
      <c r="I1261" t="s">
        <v>92</v>
      </c>
      <c r="J1261" t="s">
        <v>65</v>
      </c>
      <c r="K1261" t="s">
        <v>66</v>
      </c>
      <c r="L1261">
        <v>19</v>
      </c>
      <c r="M1261">
        <v>11</v>
      </c>
      <c r="N1261">
        <v>168</v>
      </c>
      <c r="O1261">
        <v>9277</v>
      </c>
      <c r="P1261" t="s">
        <v>263</v>
      </c>
      <c r="Q1261" s="1">
        <v>45786.607562997684</v>
      </c>
      <c r="R1261">
        <v>99.841999999999999</v>
      </c>
      <c r="S1261">
        <v>32.843000000000004</v>
      </c>
      <c r="T1261">
        <v>3.04</v>
      </c>
      <c r="U1261">
        <v>10818</v>
      </c>
      <c r="V1261">
        <v>78</v>
      </c>
      <c r="W1261">
        <v>3392</v>
      </c>
      <c r="X1261">
        <v>2330</v>
      </c>
      <c r="Y1261">
        <v>1</v>
      </c>
      <c r="Z1261">
        <v>7</v>
      </c>
      <c r="AA1261">
        <v>3</v>
      </c>
      <c r="AB1261">
        <v>296</v>
      </c>
      <c r="AC1261">
        <v>105</v>
      </c>
      <c r="AD1261">
        <v>33.229999999999997</v>
      </c>
      <c r="AE1261">
        <v>48.915492999999998</v>
      </c>
      <c r="AF1261">
        <v>82.2</v>
      </c>
      <c r="AG1261">
        <v>4.2</v>
      </c>
      <c r="AH1261">
        <v>5.3</v>
      </c>
      <c r="AI1261">
        <v>6.5</v>
      </c>
      <c r="AJ1261">
        <v>1.7</v>
      </c>
      <c r="AK1261">
        <v>0</v>
      </c>
      <c r="AL1261">
        <v>0</v>
      </c>
      <c r="AM1261">
        <v>2.69</v>
      </c>
      <c r="AN1261">
        <v>47.472999999999999</v>
      </c>
      <c r="AO1261">
        <v>0.72099999999999997</v>
      </c>
      <c r="AP1261">
        <v>31.355</v>
      </c>
      <c r="AQ1261">
        <v>0.23</v>
      </c>
      <c r="AR1261">
        <v>1.002</v>
      </c>
      <c r="AS1261">
        <v>7.0110000000000001</v>
      </c>
      <c r="AT1261">
        <v>147.96</v>
      </c>
      <c r="AU1261">
        <v>7.56</v>
      </c>
      <c r="AV1261">
        <v>9.5399999999999991</v>
      </c>
      <c r="AW1261">
        <v>11.7</v>
      </c>
      <c r="AX1261">
        <v>3.06</v>
      </c>
      <c r="AY1261">
        <v>0</v>
      </c>
      <c r="AZ1261">
        <v>0</v>
      </c>
      <c r="BA1261">
        <v>946</v>
      </c>
      <c r="BB1261">
        <v>0</v>
      </c>
      <c r="BC1261" t="s">
        <v>74</v>
      </c>
      <c r="BD1261">
        <v>0</v>
      </c>
      <c r="BE1261" t="s">
        <v>68</v>
      </c>
      <c r="BF1261" t="s">
        <v>75</v>
      </c>
      <c r="BG1261">
        <v>1.1299999999999999</v>
      </c>
      <c r="BH1261">
        <v>0</v>
      </c>
      <c r="BI1261" s="1">
        <v>45814.430252511571</v>
      </c>
      <c r="BJ1261">
        <v>3.7</v>
      </c>
      <c r="BK1261">
        <v>0.8216</v>
      </c>
      <c r="BL1261" s="36">
        <f>HLOOKUP($A1261,차량별코스!$E$1:$AZ$20,_xlfn.XLOOKUP(탕데이터!$I1261,차량별코스!$D$2:$D$20,차량별코스!$A$2:$A$20),0)</f>
        <v>4</v>
      </c>
      <c r="BM1261">
        <f t="shared" si="279"/>
        <v>711.76699999999994</v>
      </c>
      <c r="BN1261">
        <f t="shared" si="280"/>
        <v>168.697</v>
      </c>
      <c r="BO1261">
        <f>IF(COUNTIFS($BL$2:$BL1261,$BL1261,$O$2:$O1261,$O1261,$G$2:$G1261,$G1261)=1,_xlfn.MAXIFS($BO$2:$BO1260,$O$2:$O1260,$O1261,$G$2:$G1260,$G1261)+1,_xlfn.MAXIFS($BO$2:$BO1260,$O$2:$O1260,$O1261,$G$2:$G1260,$G1261))</f>
        <v>1</v>
      </c>
      <c r="BP1261">
        <f t="shared" si="281"/>
        <v>5422.3960000000006</v>
      </c>
      <c r="BQ1261">
        <f t="shared" si="282"/>
        <v>454.35600000000005</v>
      </c>
      <c r="BR1261">
        <f t="shared" si="283"/>
        <v>573.35399999999993</v>
      </c>
      <c r="BS1261">
        <f t="shared" si="284"/>
        <v>703.17000000000007</v>
      </c>
      <c r="BT1261">
        <f t="shared" si="285"/>
        <v>183.90600000000001</v>
      </c>
      <c r="BU1261">
        <f t="shared" si="286"/>
        <v>0</v>
      </c>
      <c r="BV1261">
        <f t="shared" si="287"/>
        <v>0</v>
      </c>
      <c r="BW1261">
        <f t="shared" si="288"/>
        <v>7337.1820000000007</v>
      </c>
      <c r="BX1261">
        <f t="shared" si="289"/>
        <v>9277</v>
      </c>
      <c r="BY1261" t="str">
        <f t="shared" si="290"/>
        <v>직행2</v>
      </c>
      <c r="BZ1261">
        <f t="shared" si="291"/>
        <v>4</v>
      </c>
    </row>
    <row r="1262" spans="1:78" x14ac:dyDescent="0.3">
      <c r="A1262" s="32">
        <f t="shared" si="292"/>
        <v>45811</v>
      </c>
      <c r="B1262" s="1">
        <v>45811.846863425926</v>
      </c>
      <c r="C1262" t="s">
        <v>60</v>
      </c>
      <c r="D1262" t="s">
        <v>60</v>
      </c>
      <c r="E1262" t="s">
        <v>60</v>
      </c>
      <c r="F1262" t="s">
        <v>61</v>
      </c>
      <c r="G1262" t="s">
        <v>84</v>
      </c>
      <c r="H1262" t="s">
        <v>85</v>
      </c>
      <c r="I1262" t="s">
        <v>92</v>
      </c>
      <c r="J1262" t="s">
        <v>65</v>
      </c>
      <c r="K1262" t="s">
        <v>66</v>
      </c>
      <c r="L1262">
        <v>19</v>
      </c>
      <c r="M1262">
        <v>11</v>
      </c>
      <c r="N1262">
        <v>168</v>
      </c>
      <c r="O1262">
        <v>9277</v>
      </c>
      <c r="P1262" t="s">
        <v>263</v>
      </c>
      <c r="Q1262" s="1">
        <v>45786.607562997684</v>
      </c>
      <c r="R1262">
        <v>68.855000000000004</v>
      </c>
      <c r="S1262">
        <v>19.911999999999999</v>
      </c>
      <c r="T1262">
        <v>3.4580000000000002</v>
      </c>
      <c r="U1262">
        <v>6405</v>
      </c>
      <c r="V1262">
        <v>23</v>
      </c>
      <c r="W1262">
        <v>1752</v>
      </c>
      <c r="X1262">
        <v>1761</v>
      </c>
      <c r="Y1262">
        <v>0</v>
      </c>
      <c r="Z1262">
        <v>7</v>
      </c>
      <c r="AA1262">
        <v>2</v>
      </c>
      <c r="AB1262">
        <v>557</v>
      </c>
      <c r="AC1262">
        <v>100</v>
      </c>
      <c r="AD1262">
        <v>38.700000000000003</v>
      </c>
      <c r="AE1262">
        <v>53.537328000000002</v>
      </c>
      <c r="AF1262">
        <v>20.100000000000001</v>
      </c>
      <c r="AG1262">
        <v>16.5</v>
      </c>
      <c r="AH1262">
        <v>20.6</v>
      </c>
      <c r="AI1262">
        <v>35</v>
      </c>
      <c r="AJ1262">
        <v>7.7</v>
      </c>
      <c r="AK1262">
        <v>0</v>
      </c>
      <c r="AL1262">
        <v>0</v>
      </c>
      <c r="AM1262">
        <v>3.06</v>
      </c>
      <c r="AN1262">
        <v>45.567999999999998</v>
      </c>
      <c r="AO1262">
        <v>0.35899999999999999</v>
      </c>
      <c r="AP1262">
        <v>27.353999999999999</v>
      </c>
      <c r="AQ1262">
        <v>0.247</v>
      </c>
      <c r="AR1262">
        <v>0</v>
      </c>
      <c r="AS1262">
        <v>10.166</v>
      </c>
      <c r="AT1262">
        <v>21.44</v>
      </c>
      <c r="AU1262">
        <v>17.600000000000001</v>
      </c>
      <c r="AV1262">
        <v>21.972999999999999</v>
      </c>
      <c r="AW1262">
        <v>37.332999999999998</v>
      </c>
      <c r="AX1262">
        <v>8.2129999999999992</v>
      </c>
      <c r="AY1262">
        <v>0</v>
      </c>
      <c r="AZ1262">
        <v>0</v>
      </c>
      <c r="BA1262">
        <v>639</v>
      </c>
      <c r="BB1262">
        <v>0</v>
      </c>
      <c r="BC1262" t="s">
        <v>74</v>
      </c>
      <c r="BD1262">
        <v>0</v>
      </c>
      <c r="BE1262" t="s">
        <v>68</v>
      </c>
      <c r="BF1262" t="s">
        <v>75</v>
      </c>
      <c r="BG1262">
        <v>1.1299999999999999</v>
      </c>
      <c r="BH1262">
        <v>0</v>
      </c>
      <c r="BI1262" s="1">
        <v>45814.430252511571</v>
      </c>
      <c r="BJ1262">
        <v>3.7</v>
      </c>
      <c r="BK1262">
        <v>0.93459999999999999</v>
      </c>
      <c r="BL1262" s="36">
        <f>HLOOKUP($A1262,차량별코스!$E$1:$AZ$20,_xlfn.XLOOKUP(탕데이터!$I1262,차량별코스!$D$2:$D$20,차량별코스!$A$2:$A$20),0)</f>
        <v>4</v>
      </c>
      <c r="BM1262">
        <f t="shared" si="279"/>
        <v>711.76699999999994</v>
      </c>
      <c r="BN1262">
        <f t="shared" si="280"/>
        <v>168.697</v>
      </c>
      <c r="BO1262">
        <f>IF(COUNTIFS($BL$2:$BL1262,$BL1262,$O$2:$O1262,$O1262,$G$2:$G1262,$G1262)=1,_xlfn.MAXIFS($BO$2:$BO1261,$O$2:$O1261,$O1262,$G$2:$G1261,$G1262)+1,_xlfn.MAXIFS($BO$2:$BO1261,$O$2:$O1261,$O1262,$G$2:$G1261,$G1262))</f>
        <v>1</v>
      </c>
      <c r="BP1262">
        <f t="shared" si="281"/>
        <v>-487.59500000000003</v>
      </c>
      <c r="BQ1262">
        <f t="shared" si="282"/>
        <v>1056.825</v>
      </c>
      <c r="BR1262">
        <f t="shared" si="283"/>
        <v>1319.43</v>
      </c>
      <c r="BS1262">
        <f t="shared" si="284"/>
        <v>2241.75</v>
      </c>
      <c r="BT1262">
        <f t="shared" si="285"/>
        <v>493.185</v>
      </c>
      <c r="BU1262">
        <f t="shared" si="286"/>
        <v>0</v>
      </c>
      <c r="BV1262">
        <f t="shared" si="287"/>
        <v>0</v>
      </c>
      <c r="BW1262">
        <f t="shared" si="288"/>
        <v>4623.5950000000003</v>
      </c>
      <c r="BX1262">
        <f t="shared" si="289"/>
        <v>9277</v>
      </c>
      <c r="BY1262" t="str">
        <f t="shared" si="290"/>
        <v>직행2</v>
      </c>
      <c r="BZ1262">
        <f t="shared" si="291"/>
        <v>4</v>
      </c>
    </row>
    <row r="1263" spans="1:78" x14ac:dyDescent="0.3">
      <c r="A1263" s="32">
        <f t="shared" si="292"/>
        <v>45812</v>
      </c>
      <c r="B1263" s="1">
        <v>45812.279849537037</v>
      </c>
      <c r="C1263" t="s">
        <v>60</v>
      </c>
      <c r="D1263" t="s">
        <v>60</v>
      </c>
      <c r="E1263" t="s">
        <v>60</v>
      </c>
      <c r="F1263" t="s">
        <v>61</v>
      </c>
      <c r="G1263" t="s">
        <v>84</v>
      </c>
      <c r="H1263" t="s">
        <v>85</v>
      </c>
      <c r="I1263" t="s">
        <v>92</v>
      </c>
      <c r="J1263" t="s">
        <v>65</v>
      </c>
      <c r="K1263" t="s">
        <v>66</v>
      </c>
      <c r="L1263">
        <v>19</v>
      </c>
      <c r="M1263">
        <v>11</v>
      </c>
      <c r="N1263">
        <v>168</v>
      </c>
      <c r="O1263">
        <v>9277</v>
      </c>
      <c r="P1263" t="s">
        <v>263</v>
      </c>
      <c r="Q1263" s="1">
        <v>45786.607562997684</v>
      </c>
      <c r="R1263">
        <v>76.912999999999997</v>
      </c>
      <c r="S1263">
        <v>22.312999999999999</v>
      </c>
      <c r="T1263">
        <v>3.4470000000000001</v>
      </c>
      <c r="U1263">
        <v>8004</v>
      </c>
      <c r="V1263">
        <v>674</v>
      </c>
      <c r="W1263">
        <v>1889</v>
      </c>
      <c r="X1263">
        <v>2254</v>
      </c>
      <c r="Y1263">
        <v>0</v>
      </c>
      <c r="Z1263">
        <v>10</v>
      </c>
      <c r="AA1263">
        <v>2</v>
      </c>
      <c r="AB1263">
        <v>159</v>
      </c>
      <c r="AC1263">
        <v>94</v>
      </c>
      <c r="AD1263">
        <v>34.590000000000003</v>
      </c>
      <c r="AE1263">
        <v>50.888950000000001</v>
      </c>
      <c r="AF1263">
        <v>85.9</v>
      </c>
      <c r="AG1263">
        <v>3.9</v>
      </c>
      <c r="AH1263">
        <v>2.5</v>
      </c>
      <c r="AI1263">
        <v>5.5</v>
      </c>
      <c r="AJ1263">
        <v>2.1</v>
      </c>
      <c r="AK1263">
        <v>0</v>
      </c>
      <c r="AL1263">
        <v>0</v>
      </c>
      <c r="AM1263">
        <v>3.05</v>
      </c>
      <c r="AN1263">
        <v>43.015999999999998</v>
      </c>
      <c r="AO1263">
        <v>8.4209999999999994</v>
      </c>
      <c r="AP1263">
        <v>23.600999999999999</v>
      </c>
      <c r="AQ1263">
        <v>0.28599999999999998</v>
      </c>
      <c r="AR1263">
        <v>0</v>
      </c>
      <c r="AS1263">
        <v>13.002000000000001</v>
      </c>
      <c r="AT1263">
        <v>114.533</v>
      </c>
      <c r="AU1263">
        <v>5.2</v>
      </c>
      <c r="AV1263">
        <v>3.3330000000000002</v>
      </c>
      <c r="AW1263">
        <v>7.3330000000000002</v>
      </c>
      <c r="AX1263">
        <v>2.8</v>
      </c>
      <c r="AY1263">
        <v>0</v>
      </c>
      <c r="AZ1263">
        <v>0</v>
      </c>
      <c r="BA1263">
        <v>764</v>
      </c>
      <c r="BB1263">
        <v>0</v>
      </c>
      <c r="BC1263" t="s">
        <v>74</v>
      </c>
      <c r="BD1263">
        <v>0</v>
      </c>
      <c r="BE1263" t="s">
        <v>68</v>
      </c>
      <c r="BF1263" t="s">
        <v>75</v>
      </c>
      <c r="BG1263">
        <v>1.1299999999999999</v>
      </c>
      <c r="BH1263">
        <v>0</v>
      </c>
      <c r="BI1263" s="1">
        <v>45814.430252511571</v>
      </c>
      <c r="BJ1263">
        <v>3.7</v>
      </c>
      <c r="BK1263">
        <v>0.93159999999999998</v>
      </c>
      <c r="BL1263" s="36">
        <f>HLOOKUP($A1263,차량별코스!$E$1:$AZ$20,_xlfn.XLOOKUP(탕데이터!$I1263,차량별코스!$D$2:$D$20,차량별코스!$A$2:$A$20),0)</f>
        <v>5</v>
      </c>
      <c r="BM1263">
        <f t="shared" si="279"/>
        <v>711.76699999999994</v>
      </c>
      <c r="BN1263">
        <f t="shared" si="280"/>
        <v>260.26499999999999</v>
      </c>
      <c r="BO1263">
        <f>IF(COUNTIFS($BL$2:$BL1263,$BL1263,$O$2:$O1263,$O1263,$G$2:$G1263,$G1263)=1,_xlfn.MAXIFS($BO$2:$BO1262,$O$2:$O1262,$O1263,$G$2:$G1262,$G1263)+1,_xlfn.MAXIFS($BO$2:$BO1262,$O$2:$O1262,$O1263,$G$2:$G1262,$G1263))</f>
        <v>2</v>
      </c>
      <c r="BP1263">
        <f t="shared" si="281"/>
        <v>4312.4360000000006</v>
      </c>
      <c r="BQ1263">
        <f t="shared" si="282"/>
        <v>312.15600000000001</v>
      </c>
      <c r="BR1263">
        <f t="shared" si="283"/>
        <v>200.10000000000002</v>
      </c>
      <c r="BS1263">
        <f t="shared" si="284"/>
        <v>440.22</v>
      </c>
      <c r="BT1263">
        <f t="shared" si="285"/>
        <v>168.084</v>
      </c>
      <c r="BU1263">
        <f t="shared" si="286"/>
        <v>0</v>
      </c>
      <c r="BV1263">
        <f t="shared" si="287"/>
        <v>0</v>
      </c>
      <c r="BW1263">
        <f t="shared" si="288"/>
        <v>5432.996000000001</v>
      </c>
      <c r="BX1263">
        <f t="shared" si="289"/>
        <v>9277</v>
      </c>
      <c r="BY1263" t="str">
        <f t="shared" si="290"/>
        <v>직행2</v>
      </c>
      <c r="BZ1263">
        <f t="shared" si="291"/>
        <v>5</v>
      </c>
    </row>
    <row r="1264" spans="1:78" x14ac:dyDescent="0.3">
      <c r="A1264" s="32">
        <f t="shared" si="292"/>
        <v>45812</v>
      </c>
      <c r="B1264" s="1">
        <v>45812.467488425929</v>
      </c>
      <c r="C1264" t="s">
        <v>60</v>
      </c>
      <c r="D1264" t="s">
        <v>60</v>
      </c>
      <c r="E1264" t="s">
        <v>60</v>
      </c>
      <c r="F1264" t="s">
        <v>61</v>
      </c>
      <c r="G1264" t="s">
        <v>84</v>
      </c>
      <c r="H1264" t="s">
        <v>85</v>
      </c>
      <c r="I1264" t="s">
        <v>92</v>
      </c>
      <c r="J1264" t="s">
        <v>65</v>
      </c>
      <c r="K1264" t="s">
        <v>66</v>
      </c>
      <c r="L1264">
        <v>19</v>
      </c>
      <c r="M1264">
        <v>11</v>
      </c>
      <c r="N1264">
        <v>168</v>
      </c>
      <c r="O1264">
        <v>9277</v>
      </c>
      <c r="P1264" t="s">
        <v>263</v>
      </c>
      <c r="Q1264" s="1">
        <v>45786.607562997684</v>
      </c>
      <c r="R1264">
        <v>17.404</v>
      </c>
      <c r="S1264">
        <v>5.97</v>
      </c>
      <c r="T1264">
        <v>2.915</v>
      </c>
      <c r="U1264">
        <v>2511</v>
      </c>
      <c r="V1264">
        <v>743</v>
      </c>
      <c r="W1264">
        <v>595</v>
      </c>
      <c r="X1264">
        <v>374</v>
      </c>
      <c r="Y1264">
        <v>0</v>
      </c>
      <c r="Z1264">
        <v>7</v>
      </c>
      <c r="AA1264">
        <v>0</v>
      </c>
      <c r="AB1264">
        <v>0</v>
      </c>
      <c r="AC1264">
        <v>86</v>
      </c>
      <c r="AD1264">
        <v>24.95</v>
      </c>
      <c r="AE1264">
        <v>53.413536999999998</v>
      </c>
      <c r="AF1264">
        <v>89.7</v>
      </c>
      <c r="AG1264">
        <v>1.3</v>
      </c>
      <c r="AH1264">
        <v>2</v>
      </c>
      <c r="AI1264">
        <v>5.4</v>
      </c>
      <c r="AJ1264">
        <v>1.5</v>
      </c>
      <c r="AK1264">
        <v>0</v>
      </c>
      <c r="AL1264">
        <v>0</v>
      </c>
      <c r="AM1264">
        <v>2.58</v>
      </c>
      <c r="AN1264">
        <v>55.079000000000001</v>
      </c>
      <c r="AO1264">
        <v>29.59</v>
      </c>
      <c r="AP1264">
        <v>23.696000000000002</v>
      </c>
      <c r="AQ1264">
        <v>0.17199999999999999</v>
      </c>
      <c r="AR1264">
        <v>0</v>
      </c>
      <c r="AS1264">
        <v>40.220999999999997</v>
      </c>
      <c r="AT1264">
        <v>37.375</v>
      </c>
      <c r="AU1264">
        <v>0.54200000000000004</v>
      </c>
      <c r="AV1264">
        <v>0.83299999999999996</v>
      </c>
      <c r="AW1264">
        <v>2.25</v>
      </c>
      <c r="AX1264">
        <v>0.625</v>
      </c>
      <c r="AY1264">
        <v>0</v>
      </c>
      <c r="AZ1264">
        <v>0</v>
      </c>
      <c r="BA1264">
        <v>172</v>
      </c>
      <c r="BB1264">
        <v>0</v>
      </c>
      <c r="BC1264" t="s">
        <v>74</v>
      </c>
      <c r="BD1264">
        <v>0</v>
      </c>
      <c r="BE1264" t="s">
        <v>68</v>
      </c>
      <c r="BF1264" t="s">
        <v>75</v>
      </c>
      <c r="BG1264">
        <v>1.1299999999999999</v>
      </c>
      <c r="BH1264">
        <v>0</v>
      </c>
      <c r="BI1264" s="1">
        <v>45814.430252511571</v>
      </c>
      <c r="BJ1264">
        <v>3.7</v>
      </c>
      <c r="BK1264">
        <v>0.78790000000000004</v>
      </c>
      <c r="BL1264" s="36">
        <f>HLOOKUP($A1264,차량별코스!$E$1:$AZ$20,_xlfn.XLOOKUP(탕데이터!$I1264,차량별코스!$D$2:$D$20,차량별코스!$A$2:$A$20),0)</f>
        <v>5</v>
      </c>
      <c r="BM1264">
        <f t="shared" si="279"/>
        <v>711.76699999999994</v>
      </c>
      <c r="BN1264">
        <f t="shared" si="280"/>
        <v>260.26499999999999</v>
      </c>
      <c r="BO1264">
        <f>IF(COUNTIFS($BL$2:$BL1264,$BL1264,$O$2:$O1264,$O1264,$G$2:$G1264,$G1264)=1,_xlfn.MAXIFS($BO$2:$BO1263,$O$2:$O1263,$O1264,$G$2:$G1263,$G1264)+1,_xlfn.MAXIFS($BO$2:$BO1263,$O$2:$O1263,$O1264,$G$2:$G1263,$G1264))</f>
        <v>2</v>
      </c>
      <c r="BP1264">
        <f t="shared" si="281"/>
        <v>914.36700000000019</v>
      </c>
      <c r="BQ1264">
        <f t="shared" si="282"/>
        <v>32.643000000000001</v>
      </c>
      <c r="BR1264">
        <f t="shared" si="283"/>
        <v>50.22</v>
      </c>
      <c r="BS1264">
        <f t="shared" si="284"/>
        <v>135.59400000000002</v>
      </c>
      <c r="BT1264">
        <f t="shared" si="285"/>
        <v>37.664999999999999</v>
      </c>
      <c r="BU1264">
        <f t="shared" si="286"/>
        <v>0</v>
      </c>
      <c r="BV1264">
        <f t="shared" si="287"/>
        <v>0</v>
      </c>
      <c r="BW1264">
        <f t="shared" si="288"/>
        <v>1170.4890000000003</v>
      </c>
      <c r="BX1264">
        <f t="shared" si="289"/>
        <v>9277</v>
      </c>
      <c r="BY1264" t="str">
        <f t="shared" si="290"/>
        <v>직행2</v>
      </c>
      <c r="BZ1264">
        <f t="shared" si="291"/>
        <v>5</v>
      </c>
    </row>
    <row r="1265" spans="1:78" x14ac:dyDescent="0.3">
      <c r="A1265" s="32">
        <f t="shared" si="292"/>
        <v>45812</v>
      </c>
      <c r="B1265" s="1">
        <v>45812.503136574072</v>
      </c>
      <c r="C1265" t="s">
        <v>60</v>
      </c>
      <c r="D1265" t="s">
        <v>60</v>
      </c>
      <c r="E1265" t="s">
        <v>60</v>
      </c>
      <c r="F1265" t="s">
        <v>61</v>
      </c>
      <c r="G1265" t="s">
        <v>84</v>
      </c>
      <c r="H1265" t="s">
        <v>85</v>
      </c>
      <c r="I1265" t="s">
        <v>92</v>
      </c>
      <c r="J1265" t="s">
        <v>65</v>
      </c>
      <c r="K1265" t="s">
        <v>66</v>
      </c>
      <c r="L1265">
        <v>19</v>
      </c>
      <c r="M1265">
        <v>11</v>
      </c>
      <c r="N1265">
        <v>168</v>
      </c>
      <c r="O1265">
        <v>9277</v>
      </c>
      <c r="P1265" t="s">
        <v>263</v>
      </c>
      <c r="Q1265" s="1">
        <v>45786.607562997684</v>
      </c>
      <c r="R1265">
        <v>40.853000000000002</v>
      </c>
      <c r="S1265">
        <v>11.852</v>
      </c>
      <c r="T1265">
        <v>3.4470000000000001</v>
      </c>
      <c r="U1265">
        <v>3526</v>
      </c>
      <c r="V1265">
        <v>35</v>
      </c>
      <c r="W1265">
        <v>523</v>
      </c>
      <c r="X1265">
        <v>1109</v>
      </c>
      <c r="Y1265">
        <v>0</v>
      </c>
      <c r="Z1265">
        <v>0</v>
      </c>
      <c r="AA1265">
        <v>0</v>
      </c>
      <c r="AB1265">
        <v>0</v>
      </c>
      <c r="AC1265">
        <v>102</v>
      </c>
      <c r="AD1265">
        <v>41.71</v>
      </c>
      <c r="AE1265">
        <v>49.552121999999997</v>
      </c>
      <c r="AF1265">
        <v>96.1</v>
      </c>
      <c r="AG1265">
        <v>1.2</v>
      </c>
      <c r="AH1265">
        <v>0.9</v>
      </c>
      <c r="AI1265">
        <v>1.1000000000000001</v>
      </c>
      <c r="AJ1265">
        <v>0.7</v>
      </c>
      <c r="AK1265">
        <v>0</v>
      </c>
      <c r="AL1265">
        <v>0</v>
      </c>
      <c r="AM1265">
        <v>3.05</v>
      </c>
      <c r="AN1265">
        <v>41.707999999999998</v>
      </c>
      <c r="AO1265">
        <v>0.99299999999999999</v>
      </c>
      <c r="AP1265">
        <v>14.833</v>
      </c>
      <c r="AQ1265">
        <v>0.26900000000000002</v>
      </c>
      <c r="AR1265">
        <v>0</v>
      </c>
      <c r="AS1265">
        <v>0</v>
      </c>
      <c r="AT1265">
        <v>56.058</v>
      </c>
      <c r="AU1265">
        <v>0.7</v>
      </c>
      <c r="AV1265">
        <v>0.52500000000000002</v>
      </c>
      <c r="AW1265">
        <v>0.64200000000000002</v>
      </c>
      <c r="AX1265">
        <v>0.40799999999999997</v>
      </c>
      <c r="AY1265">
        <v>0</v>
      </c>
      <c r="AZ1265">
        <v>0</v>
      </c>
      <c r="BA1265">
        <v>380</v>
      </c>
      <c r="BB1265">
        <v>0</v>
      </c>
      <c r="BC1265" t="s">
        <v>74</v>
      </c>
      <c r="BD1265">
        <v>0</v>
      </c>
      <c r="BE1265" t="s">
        <v>68</v>
      </c>
      <c r="BF1265" t="s">
        <v>75</v>
      </c>
      <c r="BG1265">
        <v>1.1299999999999999</v>
      </c>
      <c r="BH1265">
        <v>0</v>
      </c>
      <c r="BI1265" s="1">
        <v>45814.430252511571</v>
      </c>
      <c r="BJ1265">
        <v>3.7</v>
      </c>
      <c r="BK1265">
        <v>0.93159999999999998</v>
      </c>
      <c r="BL1265" s="36">
        <f>HLOOKUP($A1265,차량별코스!$E$1:$AZ$20,_xlfn.XLOOKUP(탕데이터!$I1265,차량별코스!$D$2:$D$20,차량별코스!$A$2:$A$20),0)</f>
        <v>5</v>
      </c>
      <c r="BM1265">
        <f t="shared" si="279"/>
        <v>711.76699999999994</v>
      </c>
      <c r="BN1265">
        <f t="shared" si="280"/>
        <v>260.26499999999999</v>
      </c>
      <c r="BO1265">
        <f>IF(COUNTIFS($BL$2:$BL1265,$BL1265,$O$2:$O1265,$O1265,$G$2:$G1265,$G1265)=1,_xlfn.MAXIFS($BO$2:$BO1264,$O$2:$O1264,$O1265,$G$2:$G1264,$G1265)+1,_xlfn.MAXIFS($BO$2:$BO1264,$O$2:$O1264,$O1265,$G$2:$G1264,$G1265))</f>
        <v>2</v>
      </c>
      <c r="BP1265">
        <f t="shared" si="281"/>
        <v>2830.4859999999999</v>
      </c>
      <c r="BQ1265">
        <f t="shared" si="282"/>
        <v>42.311999999999998</v>
      </c>
      <c r="BR1265">
        <f t="shared" si="283"/>
        <v>31.734000000000005</v>
      </c>
      <c r="BS1265">
        <f t="shared" si="284"/>
        <v>38.786000000000001</v>
      </c>
      <c r="BT1265">
        <f t="shared" si="285"/>
        <v>24.681999999999999</v>
      </c>
      <c r="BU1265">
        <f t="shared" si="286"/>
        <v>0</v>
      </c>
      <c r="BV1265">
        <f t="shared" si="287"/>
        <v>0</v>
      </c>
      <c r="BW1265">
        <f t="shared" si="288"/>
        <v>2967.9999999999995</v>
      </c>
      <c r="BX1265">
        <f t="shared" si="289"/>
        <v>9277</v>
      </c>
      <c r="BY1265" t="str">
        <f t="shared" si="290"/>
        <v>직행2</v>
      </c>
      <c r="BZ1265">
        <f t="shared" si="291"/>
        <v>5</v>
      </c>
    </row>
    <row r="1266" spans="1:78" x14ac:dyDescent="0.3">
      <c r="A1266" s="32">
        <f t="shared" si="292"/>
        <v>45812</v>
      </c>
      <c r="B1266" s="1">
        <v>45812.558229166665</v>
      </c>
      <c r="C1266" t="s">
        <v>60</v>
      </c>
      <c r="D1266" t="s">
        <v>60</v>
      </c>
      <c r="E1266" t="s">
        <v>60</v>
      </c>
      <c r="F1266" t="s">
        <v>61</v>
      </c>
      <c r="G1266" t="s">
        <v>84</v>
      </c>
      <c r="H1266" t="s">
        <v>85</v>
      </c>
      <c r="I1266" t="s">
        <v>92</v>
      </c>
      <c r="J1266" t="s">
        <v>65</v>
      </c>
      <c r="K1266" t="s">
        <v>66</v>
      </c>
      <c r="L1266">
        <v>19</v>
      </c>
      <c r="M1266">
        <v>11</v>
      </c>
      <c r="N1266">
        <v>168</v>
      </c>
      <c r="O1266">
        <v>9277</v>
      </c>
      <c r="P1266" t="s">
        <v>263</v>
      </c>
      <c r="Q1266" s="1">
        <v>45786.607562997684</v>
      </c>
      <c r="R1266">
        <v>25.457999999999998</v>
      </c>
      <c r="S1266">
        <v>7.3620000000000001</v>
      </c>
      <c r="T1266">
        <v>3.4580000000000002</v>
      </c>
      <c r="U1266">
        <v>2188</v>
      </c>
      <c r="V1266">
        <v>71</v>
      </c>
      <c r="W1266">
        <v>386</v>
      </c>
      <c r="X1266">
        <v>766</v>
      </c>
      <c r="Y1266">
        <v>1</v>
      </c>
      <c r="Z1266">
        <v>3</v>
      </c>
      <c r="AA1266">
        <v>0</v>
      </c>
      <c r="AB1266">
        <v>0</v>
      </c>
      <c r="AC1266">
        <v>100</v>
      </c>
      <c r="AD1266">
        <v>41.89</v>
      </c>
      <c r="AE1266">
        <v>52.945616999999999</v>
      </c>
      <c r="AF1266">
        <v>97.4</v>
      </c>
      <c r="AG1266">
        <v>0.6</v>
      </c>
      <c r="AH1266">
        <v>0.7</v>
      </c>
      <c r="AI1266">
        <v>0.7</v>
      </c>
      <c r="AJ1266">
        <v>0.6</v>
      </c>
      <c r="AK1266">
        <v>0</v>
      </c>
      <c r="AL1266">
        <v>0</v>
      </c>
      <c r="AM1266">
        <v>3.06</v>
      </c>
      <c r="AN1266">
        <v>44.823999999999998</v>
      </c>
      <c r="AO1266">
        <v>3.2450000000000001</v>
      </c>
      <c r="AP1266">
        <v>17.641999999999999</v>
      </c>
      <c r="AQ1266">
        <v>0.27500000000000002</v>
      </c>
      <c r="AR1266">
        <v>3.9279999999999999</v>
      </c>
      <c r="AS1266">
        <v>11.784000000000001</v>
      </c>
      <c r="AT1266">
        <v>34.090000000000003</v>
      </c>
      <c r="AU1266">
        <v>0.21</v>
      </c>
      <c r="AV1266">
        <v>0.245</v>
      </c>
      <c r="AW1266">
        <v>0.245</v>
      </c>
      <c r="AX1266">
        <v>0.21</v>
      </c>
      <c r="AY1266">
        <v>0</v>
      </c>
      <c r="AZ1266">
        <v>0</v>
      </c>
      <c r="BA1266">
        <v>240</v>
      </c>
      <c r="BB1266">
        <v>0</v>
      </c>
      <c r="BC1266" t="s">
        <v>74</v>
      </c>
      <c r="BD1266">
        <v>0</v>
      </c>
      <c r="BE1266" t="s">
        <v>68</v>
      </c>
      <c r="BF1266" t="s">
        <v>75</v>
      </c>
      <c r="BG1266">
        <v>1.1299999999999999</v>
      </c>
      <c r="BH1266">
        <v>0</v>
      </c>
      <c r="BI1266" s="1">
        <v>45814.430252511571</v>
      </c>
      <c r="BJ1266">
        <v>3.7</v>
      </c>
      <c r="BK1266">
        <v>0.93459999999999999</v>
      </c>
      <c r="BL1266" s="36">
        <f>HLOOKUP($A1266,차량별코스!$E$1:$AZ$20,_xlfn.XLOOKUP(탕데이터!$I1266,차량별코스!$D$2:$D$20,차량별코스!$A$2:$A$20),0)</f>
        <v>5</v>
      </c>
      <c r="BM1266">
        <f t="shared" si="279"/>
        <v>711.76699999999994</v>
      </c>
      <c r="BN1266">
        <f t="shared" si="280"/>
        <v>260.26499999999999</v>
      </c>
      <c r="BO1266">
        <f>IF(COUNTIFS($BL$2:$BL1266,$BL1266,$O$2:$O1266,$O1266,$G$2:$G1266,$G1266)=1,_xlfn.MAXIFS($BO$2:$BO1265,$O$2:$O1265,$O1266,$G$2:$G1265,$G1266)+1,_xlfn.MAXIFS($BO$2:$BO1265,$O$2:$O1265,$O1266,$G$2:$G1265,$G1266))</f>
        <v>2</v>
      </c>
      <c r="BP1266">
        <f t="shared" si="281"/>
        <v>1674.1120000000001</v>
      </c>
      <c r="BQ1266">
        <f t="shared" si="282"/>
        <v>13.128</v>
      </c>
      <c r="BR1266">
        <f t="shared" si="283"/>
        <v>15.315999999999999</v>
      </c>
      <c r="BS1266">
        <f t="shared" si="284"/>
        <v>15.315999999999999</v>
      </c>
      <c r="BT1266">
        <f t="shared" si="285"/>
        <v>13.128</v>
      </c>
      <c r="BU1266">
        <f t="shared" si="286"/>
        <v>0</v>
      </c>
      <c r="BV1266">
        <f t="shared" si="287"/>
        <v>0</v>
      </c>
      <c r="BW1266">
        <f t="shared" si="288"/>
        <v>1731</v>
      </c>
      <c r="BX1266">
        <f t="shared" si="289"/>
        <v>9277</v>
      </c>
      <c r="BY1266" t="str">
        <f t="shared" si="290"/>
        <v>직행2</v>
      </c>
      <c r="BZ1266">
        <f t="shared" si="291"/>
        <v>5</v>
      </c>
    </row>
    <row r="1267" spans="1:78" x14ac:dyDescent="0.3">
      <c r="A1267" s="32">
        <f t="shared" si="292"/>
        <v>45812</v>
      </c>
      <c r="B1267" s="1">
        <v>45812.586550925924</v>
      </c>
      <c r="C1267" t="s">
        <v>60</v>
      </c>
      <c r="D1267" t="s">
        <v>60</v>
      </c>
      <c r="E1267" t="s">
        <v>60</v>
      </c>
      <c r="F1267" t="s">
        <v>61</v>
      </c>
      <c r="G1267" t="s">
        <v>84</v>
      </c>
      <c r="H1267" t="s">
        <v>85</v>
      </c>
      <c r="I1267" t="s">
        <v>92</v>
      </c>
      <c r="J1267" t="s">
        <v>65</v>
      </c>
      <c r="K1267" t="s">
        <v>66</v>
      </c>
      <c r="L1267">
        <v>19</v>
      </c>
      <c r="M1267">
        <v>11</v>
      </c>
      <c r="N1267">
        <v>168</v>
      </c>
      <c r="O1267">
        <v>9277</v>
      </c>
      <c r="P1267" t="s">
        <v>263</v>
      </c>
      <c r="Q1267" s="1">
        <v>45786.607562997684</v>
      </c>
      <c r="R1267">
        <v>40.087000000000003</v>
      </c>
      <c r="S1267">
        <v>13.644</v>
      </c>
      <c r="T1267">
        <v>2.9380000000000002</v>
      </c>
      <c r="U1267">
        <v>4493</v>
      </c>
      <c r="V1267">
        <v>629</v>
      </c>
      <c r="W1267">
        <v>572</v>
      </c>
      <c r="X1267">
        <v>1168</v>
      </c>
      <c r="Y1267">
        <v>1</v>
      </c>
      <c r="Z1267">
        <v>5</v>
      </c>
      <c r="AA1267">
        <v>0</v>
      </c>
      <c r="AB1267">
        <v>0</v>
      </c>
      <c r="AC1267">
        <v>88</v>
      </c>
      <c r="AD1267">
        <v>32.119999999999997</v>
      </c>
      <c r="AE1267">
        <v>43.837518000000003</v>
      </c>
      <c r="AF1267">
        <v>61.9</v>
      </c>
      <c r="AG1267">
        <v>9.5</v>
      </c>
      <c r="AH1267">
        <v>17.7</v>
      </c>
      <c r="AI1267">
        <v>9.4</v>
      </c>
      <c r="AJ1267">
        <v>1.5</v>
      </c>
      <c r="AK1267">
        <v>0</v>
      </c>
      <c r="AL1267">
        <v>0</v>
      </c>
      <c r="AM1267">
        <v>2.6</v>
      </c>
      <c r="AN1267">
        <v>43.497999999999998</v>
      </c>
      <c r="AO1267">
        <v>14</v>
      </c>
      <c r="AP1267">
        <v>12.731</v>
      </c>
      <c r="AQ1267">
        <v>0.27400000000000002</v>
      </c>
      <c r="AR1267">
        <v>2.4950000000000001</v>
      </c>
      <c r="AS1267">
        <v>12.473000000000001</v>
      </c>
      <c r="AT1267">
        <v>45.393000000000001</v>
      </c>
      <c r="AU1267">
        <v>6.9669999999999996</v>
      </c>
      <c r="AV1267">
        <v>12.98</v>
      </c>
      <c r="AW1267">
        <v>6.8929999999999998</v>
      </c>
      <c r="AX1267">
        <v>1.1000000000000001</v>
      </c>
      <c r="AY1267">
        <v>0</v>
      </c>
      <c r="AZ1267">
        <v>0</v>
      </c>
      <c r="BA1267">
        <v>379</v>
      </c>
      <c r="BB1267">
        <v>0</v>
      </c>
      <c r="BC1267" t="s">
        <v>74</v>
      </c>
      <c r="BD1267">
        <v>0</v>
      </c>
      <c r="BE1267" t="s">
        <v>68</v>
      </c>
      <c r="BF1267" t="s">
        <v>75</v>
      </c>
      <c r="BG1267">
        <v>1.1299999999999999</v>
      </c>
      <c r="BH1267">
        <v>0</v>
      </c>
      <c r="BI1267" s="1">
        <v>45814.430252511571</v>
      </c>
      <c r="BJ1267">
        <v>3.7</v>
      </c>
      <c r="BK1267">
        <v>0.79410000000000003</v>
      </c>
      <c r="BL1267" s="36">
        <f>HLOOKUP($A1267,차량별코스!$E$1:$AZ$20,_xlfn.XLOOKUP(탕데이터!$I1267,차량별코스!$D$2:$D$20,차량별코스!$A$2:$A$20),0)</f>
        <v>5</v>
      </c>
      <c r="BM1267">
        <f t="shared" si="279"/>
        <v>711.76699999999994</v>
      </c>
      <c r="BN1267">
        <f t="shared" si="280"/>
        <v>260.26499999999999</v>
      </c>
      <c r="BO1267">
        <f>IF(COUNTIFS($BL$2:$BL1267,$BL1267,$O$2:$O1267,$O1267,$G$2:$G1267,$G1267)=1,_xlfn.MAXIFS($BO$2:$BO1266,$O$2:$O1266,$O1267,$G$2:$G1266,$G1267)+1,_xlfn.MAXIFS($BO$2:$BO1266,$O$2:$O1266,$O1267,$G$2:$G1266,$G1267))</f>
        <v>2</v>
      </c>
      <c r="BP1267">
        <f t="shared" si="281"/>
        <v>1580.1669999999999</v>
      </c>
      <c r="BQ1267">
        <f t="shared" si="282"/>
        <v>426.83499999999998</v>
      </c>
      <c r="BR1267">
        <f t="shared" si="283"/>
        <v>795.26099999999997</v>
      </c>
      <c r="BS1267">
        <f t="shared" si="284"/>
        <v>422.34199999999998</v>
      </c>
      <c r="BT1267">
        <f t="shared" si="285"/>
        <v>67.394999999999996</v>
      </c>
      <c r="BU1267">
        <f t="shared" si="286"/>
        <v>0</v>
      </c>
      <c r="BV1267">
        <f t="shared" si="287"/>
        <v>0</v>
      </c>
      <c r="BW1267">
        <f t="shared" si="288"/>
        <v>3292</v>
      </c>
      <c r="BX1267">
        <f t="shared" si="289"/>
        <v>9277</v>
      </c>
      <c r="BY1267" t="str">
        <f t="shared" si="290"/>
        <v>직행2</v>
      </c>
      <c r="BZ1267">
        <f t="shared" si="291"/>
        <v>5</v>
      </c>
    </row>
    <row r="1268" spans="1:78" x14ac:dyDescent="0.3">
      <c r="A1268" s="32">
        <f t="shared" si="292"/>
        <v>45812</v>
      </c>
      <c r="B1268" s="1">
        <v>45812.727488425924</v>
      </c>
      <c r="C1268" t="s">
        <v>60</v>
      </c>
      <c r="D1268" t="s">
        <v>60</v>
      </c>
      <c r="E1268" t="s">
        <v>60</v>
      </c>
      <c r="F1268" t="s">
        <v>61</v>
      </c>
      <c r="G1268" t="s">
        <v>84</v>
      </c>
      <c r="H1268" t="s">
        <v>85</v>
      </c>
      <c r="I1268" t="s">
        <v>92</v>
      </c>
      <c r="J1268" t="s">
        <v>65</v>
      </c>
      <c r="K1268" t="s">
        <v>66</v>
      </c>
      <c r="L1268">
        <v>19</v>
      </c>
      <c r="M1268">
        <v>11</v>
      </c>
      <c r="N1268">
        <v>168</v>
      </c>
      <c r="O1268">
        <v>9277</v>
      </c>
      <c r="P1268" t="s">
        <v>263</v>
      </c>
      <c r="Q1268" s="1">
        <v>45786.607562997684</v>
      </c>
      <c r="R1268">
        <v>59.55</v>
      </c>
      <c r="S1268">
        <v>20.829000000000001</v>
      </c>
      <c r="T1268">
        <v>2.859</v>
      </c>
      <c r="U1268">
        <v>6858</v>
      </c>
      <c r="V1268">
        <v>197</v>
      </c>
      <c r="W1268">
        <v>2249</v>
      </c>
      <c r="X1268">
        <v>1878</v>
      </c>
      <c r="Y1268">
        <v>1</v>
      </c>
      <c r="Z1268">
        <v>11</v>
      </c>
      <c r="AA1268">
        <v>1</v>
      </c>
      <c r="AB1268">
        <v>232</v>
      </c>
      <c r="AC1268">
        <v>103</v>
      </c>
      <c r="AD1268">
        <v>31.26</v>
      </c>
      <c r="AE1268">
        <v>48.59019</v>
      </c>
      <c r="AF1268">
        <v>84.2</v>
      </c>
      <c r="AG1268">
        <v>4.5999999999999996</v>
      </c>
      <c r="AH1268">
        <v>4.0999999999999996</v>
      </c>
      <c r="AI1268">
        <v>2.7</v>
      </c>
      <c r="AJ1268">
        <v>4.3</v>
      </c>
      <c r="AK1268">
        <v>0.1</v>
      </c>
      <c r="AL1268">
        <v>0</v>
      </c>
      <c r="AM1268">
        <v>2.5299999999999998</v>
      </c>
      <c r="AN1268">
        <v>50.512999999999998</v>
      </c>
      <c r="AO1268">
        <v>2.8730000000000002</v>
      </c>
      <c r="AP1268">
        <v>32.793999999999997</v>
      </c>
      <c r="AQ1268">
        <v>0.30199999999999999</v>
      </c>
      <c r="AR1268">
        <v>1.679</v>
      </c>
      <c r="AS1268">
        <v>18.472000000000001</v>
      </c>
      <c r="AT1268">
        <v>95.427000000000007</v>
      </c>
      <c r="AU1268">
        <v>5.2130000000000001</v>
      </c>
      <c r="AV1268">
        <v>4.6470000000000002</v>
      </c>
      <c r="AW1268">
        <v>3.06</v>
      </c>
      <c r="AX1268">
        <v>4.8730000000000002</v>
      </c>
      <c r="AY1268">
        <v>0.113</v>
      </c>
      <c r="AZ1268">
        <v>0</v>
      </c>
      <c r="BA1268">
        <v>580</v>
      </c>
      <c r="BB1268">
        <v>0</v>
      </c>
      <c r="BC1268" t="s">
        <v>74</v>
      </c>
      <c r="BD1268">
        <v>0</v>
      </c>
      <c r="BE1268" t="s">
        <v>68</v>
      </c>
      <c r="BF1268" t="s">
        <v>75</v>
      </c>
      <c r="BG1268">
        <v>1.1299999999999999</v>
      </c>
      <c r="BH1268">
        <v>0</v>
      </c>
      <c r="BI1268" s="1">
        <v>45814.430252511571</v>
      </c>
      <c r="BJ1268">
        <v>3.7</v>
      </c>
      <c r="BK1268">
        <v>0.77270000000000005</v>
      </c>
      <c r="BL1268" s="36">
        <f>HLOOKUP($A1268,차량별코스!$E$1:$AZ$20,_xlfn.XLOOKUP(탕데이터!$I1268,차량별코스!$D$2:$D$20,차량별코스!$A$2:$A$20),0)</f>
        <v>5</v>
      </c>
      <c r="BM1268">
        <f t="shared" si="279"/>
        <v>711.76699999999994</v>
      </c>
      <c r="BN1268">
        <f t="shared" si="280"/>
        <v>260.26499999999999</v>
      </c>
      <c r="BO1268">
        <f>IF(COUNTIFS($BL$2:$BL1268,$BL1268,$O$2:$O1268,$O1268,$G$2:$G1268,$G1268)=1,_xlfn.MAXIFS($BO$2:$BO1267,$O$2:$O1267,$O1268,$G$2:$G1267,$G1268)+1,_xlfn.MAXIFS($BO$2:$BO1267,$O$2:$O1267,$O1268,$G$2:$G1267,$G1268))</f>
        <v>2</v>
      </c>
      <c r="BP1268">
        <f t="shared" si="281"/>
        <v>3328.4360000000006</v>
      </c>
      <c r="BQ1268">
        <f t="shared" si="282"/>
        <v>315.46800000000002</v>
      </c>
      <c r="BR1268">
        <f t="shared" si="283"/>
        <v>281.17799999999994</v>
      </c>
      <c r="BS1268">
        <f t="shared" si="284"/>
        <v>185.16600000000003</v>
      </c>
      <c r="BT1268">
        <f t="shared" si="285"/>
        <v>294.89399999999995</v>
      </c>
      <c r="BU1268">
        <f t="shared" si="286"/>
        <v>6.8580000000000005</v>
      </c>
      <c r="BV1268">
        <f t="shared" si="287"/>
        <v>0</v>
      </c>
      <c r="BW1268">
        <f t="shared" si="288"/>
        <v>4412.0000000000009</v>
      </c>
      <c r="BX1268">
        <f t="shared" si="289"/>
        <v>9277</v>
      </c>
      <c r="BY1268" t="str">
        <f t="shared" si="290"/>
        <v>직행2</v>
      </c>
      <c r="BZ1268">
        <f t="shared" si="291"/>
        <v>5</v>
      </c>
    </row>
    <row r="1269" spans="1:78" x14ac:dyDescent="0.3">
      <c r="A1269" s="32">
        <f t="shared" si="292"/>
        <v>45813</v>
      </c>
      <c r="B1269" s="1">
        <v>45813.264189814814</v>
      </c>
      <c r="C1269" t="s">
        <v>60</v>
      </c>
      <c r="D1269" t="s">
        <v>60</v>
      </c>
      <c r="E1269" t="s">
        <v>60</v>
      </c>
      <c r="F1269" t="s">
        <v>61</v>
      </c>
      <c r="G1269" t="s">
        <v>84</v>
      </c>
      <c r="H1269" t="s">
        <v>85</v>
      </c>
      <c r="I1269" t="s">
        <v>92</v>
      </c>
      <c r="J1269" t="s">
        <v>65</v>
      </c>
      <c r="K1269" t="s">
        <v>66</v>
      </c>
      <c r="L1269">
        <v>19</v>
      </c>
      <c r="M1269">
        <v>11</v>
      </c>
      <c r="N1269">
        <v>168</v>
      </c>
      <c r="O1269">
        <v>9277</v>
      </c>
      <c r="P1269" t="s">
        <v>263</v>
      </c>
      <c r="Q1269" s="1">
        <v>45786.607562997684</v>
      </c>
      <c r="R1269">
        <v>68.518000000000001</v>
      </c>
      <c r="S1269">
        <v>23.234000000000002</v>
      </c>
      <c r="T1269">
        <v>2.9489999999999998</v>
      </c>
      <c r="U1269">
        <v>7875</v>
      </c>
      <c r="V1269">
        <v>578</v>
      </c>
      <c r="W1269">
        <v>1915</v>
      </c>
      <c r="X1269">
        <v>1906</v>
      </c>
      <c r="Y1269">
        <v>0</v>
      </c>
      <c r="Z1269">
        <v>16</v>
      </c>
      <c r="AA1269">
        <v>0</v>
      </c>
      <c r="AB1269">
        <v>0</v>
      </c>
      <c r="AC1269">
        <v>90</v>
      </c>
      <c r="AD1269">
        <v>31.32</v>
      </c>
      <c r="AE1269">
        <v>45.831406999999999</v>
      </c>
      <c r="AF1269">
        <v>91.4</v>
      </c>
      <c r="AG1269">
        <v>2.4</v>
      </c>
      <c r="AH1269">
        <v>2.7</v>
      </c>
      <c r="AI1269">
        <v>2.9</v>
      </c>
      <c r="AJ1269">
        <v>0.6</v>
      </c>
      <c r="AK1269">
        <v>0</v>
      </c>
      <c r="AL1269">
        <v>0</v>
      </c>
      <c r="AM1269">
        <v>2.61</v>
      </c>
      <c r="AN1269">
        <v>45.676000000000002</v>
      </c>
      <c r="AO1269">
        <v>7.34</v>
      </c>
      <c r="AP1269">
        <v>24.317</v>
      </c>
      <c r="AQ1269">
        <v>0.27700000000000002</v>
      </c>
      <c r="AR1269">
        <v>0</v>
      </c>
      <c r="AS1269">
        <v>23.352</v>
      </c>
      <c r="AT1269">
        <v>118.82</v>
      </c>
      <c r="AU1269">
        <v>3.12</v>
      </c>
      <c r="AV1269">
        <v>3.51</v>
      </c>
      <c r="AW1269">
        <v>3.77</v>
      </c>
      <c r="AX1269">
        <v>0.78</v>
      </c>
      <c r="AY1269">
        <v>0</v>
      </c>
      <c r="AZ1269">
        <v>0</v>
      </c>
      <c r="BA1269">
        <v>605</v>
      </c>
      <c r="BB1269">
        <v>0</v>
      </c>
      <c r="BC1269" t="s">
        <v>74</v>
      </c>
      <c r="BD1269">
        <v>0</v>
      </c>
      <c r="BE1269" t="s">
        <v>68</v>
      </c>
      <c r="BF1269" t="s">
        <v>75</v>
      </c>
      <c r="BG1269">
        <v>1.1299999999999999</v>
      </c>
      <c r="BH1269">
        <v>0</v>
      </c>
      <c r="BI1269" s="1">
        <v>45814.430252511571</v>
      </c>
      <c r="BJ1269">
        <v>3.7</v>
      </c>
      <c r="BK1269">
        <v>0.79700000000000004</v>
      </c>
      <c r="BL1269" s="36">
        <f>HLOOKUP($A1269,차량별코스!$E$1:$AZ$20,_xlfn.XLOOKUP(탕데이터!$I1269,차량별코스!$D$2:$D$20,차량별코스!$A$2:$A$20),0)</f>
        <v>6</v>
      </c>
      <c r="BM1269">
        <f t="shared" si="279"/>
        <v>711.76699999999994</v>
      </c>
      <c r="BN1269">
        <f t="shared" si="280"/>
        <v>282.80500000000001</v>
      </c>
      <c r="BO1269">
        <f>IF(COUNTIFS($BL$2:$BL1269,$BL1269,$O$2:$O1269,$O1269,$G$2:$G1269,$G1269)=1,_xlfn.MAXIFS($BO$2:$BO1268,$O$2:$O1268,$O1269,$G$2:$G1268,$G1269)+1,_xlfn.MAXIFS($BO$2:$BO1268,$O$2:$O1268,$O1269,$G$2:$G1268,$G1269))</f>
        <v>3</v>
      </c>
      <c r="BP1269">
        <f t="shared" si="281"/>
        <v>4704.75</v>
      </c>
      <c r="BQ1269">
        <f t="shared" si="282"/>
        <v>189</v>
      </c>
      <c r="BR1269">
        <f t="shared" si="283"/>
        <v>212.62500000000003</v>
      </c>
      <c r="BS1269">
        <f t="shared" si="284"/>
        <v>228.37499999999997</v>
      </c>
      <c r="BT1269">
        <f t="shared" si="285"/>
        <v>47.25</v>
      </c>
      <c r="BU1269">
        <f t="shared" si="286"/>
        <v>0</v>
      </c>
      <c r="BV1269">
        <f t="shared" si="287"/>
        <v>0</v>
      </c>
      <c r="BW1269">
        <f t="shared" si="288"/>
        <v>5382</v>
      </c>
      <c r="BX1269">
        <f t="shared" si="289"/>
        <v>9277</v>
      </c>
      <c r="BY1269" t="str">
        <f t="shared" si="290"/>
        <v>직행2</v>
      </c>
      <c r="BZ1269">
        <f t="shared" si="291"/>
        <v>6</v>
      </c>
    </row>
    <row r="1270" spans="1:78" x14ac:dyDescent="0.3">
      <c r="A1270" s="32">
        <f t="shared" si="292"/>
        <v>45813</v>
      </c>
      <c r="B1270" s="1">
        <v>45813.465185185189</v>
      </c>
      <c r="C1270" t="s">
        <v>60</v>
      </c>
      <c r="D1270" t="s">
        <v>60</v>
      </c>
      <c r="E1270" t="s">
        <v>60</v>
      </c>
      <c r="F1270" t="s">
        <v>61</v>
      </c>
      <c r="G1270" t="s">
        <v>84</v>
      </c>
      <c r="H1270" t="s">
        <v>85</v>
      </c>
      <c r="I1270" t="s">
        <v>92</v>
      </c>
      <c r="J1270" t="s">
        <v>65</v>
      </c>
      <c r="K1270" t="s">
        <v>66</v>
      </c>
      <c r="L1270">
        <v>19</v>
      </c>
      <c r="M1270">
        <v>11</v>
      </c>
      <c r="N1270">
        <v>168</v>
      </c>
      <c r="O1270">
        <v>9277</v>
      </c>
      <c r="P1270" t="s">
        <v>263</v>
      </c>
      <c r="Q1270" s="1">
        <v>45786.607562997684</v>
      </c>
      <c r="R1270">
        <v>97.81</v>
      </c>
      <c r="S1270">
        <v>31.021000000000001</v>
      </c>
      <c r="T1270">
        <v>3.153</v>
      </c>
      <c r="U1270">
        <v>9469</v>
      </c>
      <c r="V1270">
        <v>604</v>
      </c>
      <c r="W1270">
        <v>2379</v>
      </c>
      <c r="X1270">
        <v>2569</v>
      </c>
      <c r="Y1270">
        <v>2</v>
      </c>
      <c r="Z1270">
        <v>8</v>
      </c>
      <c r="AA1270">
        <v>1</v>
      </c>
      <c r="AB1270">
        <v>289</v>
      </c>
      <c r="AC1270">
        <v>100</v>
      </c>
      <c r="AD1270">
        <v>37.19</v>
      </c>
      <c r="AE1270">
        <v>54.288611000000003</v>
      </c>
      <c r="AF1270">
        <v>79.3</v>
      </c>
      <c r="AG1270">
        <v>4.0999999999999996</v>
      </c>
      <c r="AH1270">
        <v>4.9000000000000004</v>
      </c>
      <c r="AI1270">
        <v>6.7</v>
      </c>
      <c r="AJ1270">
        <v>5</v>
      </c>
      <c r="AK1270">
        <v>0</v>
      </c>
      <c r="AL1270">
        <v>0</v>
      </c>
      <c r="AM1270">
        <v>2.79</v>
      </c>
      <c r="AN1270">
        <v>51.396999999999998</v>
      </c>
      <c r="AO1270">
        <v>6.3789999999999996</v>
      </c>
      <c r="AP1270">
        <v>25.123999999999999</v>
      </c>
      <c r="AQ1270">
        <v>0.25600000000000001</v>
      </c>
      <c r="AR1270">
        <v>2.0449999999999999</v>
      </c>
      <c r="AS1270">
        <v>8.1790000000000003</v>
      </c>
      <c r="AT1270">
        <v>124.23699999999999</v>
      </c>
      <c r="AU1270">
        <v>6.423</v>
      </c>
      <c r="AV1270">
        <v>7.6769999999999996</v>
      </c>
      <c r="AW1270">
        <v>10.497</v>
      </c>
      <c r="AX1270">
        <v>7.8330000000000002</v>
      </c>
      <c r="AY1270">
        <v>0</v>
      </c>
      <c r="AZ1270">
        <v>0</v>
      </c>
      <c r="BA1270">
        <v>955</v>
      </c>
      <c r="BB1270">
        <v>0</v>
      </c>
      <c r="BC1270" t="s">
        <v>74</v>
      </c>
      <c r="BD1270">
        <v>0</v>
      </c>
      <c r="BE1270" t="s">
        <v>68</v>
      </c>
      <c r="BF1270" t="s">
        <v>75</v>
      </c>
      <c r="BG1270">
        <v>1.1299999999999999</v>
      </c>
      <c r="BH1270">
        <v>0</v>
      </c>
      <c r="BI1270" s="1">
        <v>45814.430252511571</v>
      </c>
      <c r="BJ1270">
        <v>3.7</v>
      </c>
      <c r="BK1270">
        <v>0.85219999999999996</v>
      </c>
      <c r="BL1270" s="36">
        <f>HLOOKUP($A1270,차량별코스!$E$1:$AZ$20,_xlfn.XLOOKUP(탕데이터!$I1270,차량별코스!$D$2:$D$20,차량별코스!$A$2:$A$20),0)</f>
        <v>6</v>
      </c>
      <c r="BM1270">
        <f t="shared" si="279"/>
        <v>711.76699999999994</v>
      </c>
      <c r="BN1270">
        <f t="shared" si="280"/>
        <v>282.80500000000001</v>
      </c>
      <c r="BO1270">
        <f>IF(COUNTIFS($BL$2:$BL1270,$BL1270,$O$2:$O1270,$O1270,$G$2:$G1270,$G1270)=1,_xlfn.MAXIFS($BO$2:$BO1269,$O$2:$O1269,$O1270,$G$2:$G1269,$G1270)+1,_xlfn.MAXIFS($BO$2:$BO1269,$O$2:$O1269,$O1270,$G$2:$G1269,$G1270))</f>
        <v>3</v>
      </c>
      <c r="BP1270">
        <f t="shared" si="281"/>
        <v>4525.9169999999995</v>
      </c>
      <c r="BQ1270">
        <f t="shared" si="282"/>
        <v>388.22899999999993</v>
      </c>
      <c r="BR1270">
        <f t="shared" si="283"/>
        <v>463.98099999999999</v>
      </c>
      <c r="BS1270">
        <f t="shared" si="284"/>
        <v>634.423</v>
      </c>
      <c r="BT1270">
        <f t="shared" si="285"/>
        <v>473.45000000000005</v>
      </c>
      <c r="BU1270">
        <f t="shared" si="286"/>
        <v>0</v>
      </c>
      <c r="BV1270">
        <f t="shared" si="287"/>
        <v>0</v>
      </c>
      <c r="BW1270">
        <f t="shared" si="288"/>
        <v>6485.9999999999991</v>
      </c>
      <c r="BX1270">
        <f t="shared" si="289"/>
        <v>9277</v>
      </c>
      <c r="BY1270" t="str">
        <f t="shared" si="290"/>
        <v>직행2</v>
      </c>
      <c r="BZ1270">
        <f t="shared" si="291"/>
        <v>6</v>
      </c>
    </row>
    <row r="1271" spans="1:78" x14ac:dyDescent="0.3">
      <c r="A1271" s="32">
        <f t="shared" si="292"/>
        <v>45813</v>
      </c>
      <c r="B1271" s="1">
        <v>45813.689409722225</v>
      </c>
      <c r="C1271" t="s">
        <v>60</v>
      </c>
      <c r="D1271" t="s">
        <v>60</v>
      </c>
      <c r="E1271" t="s">
        <v>60</v>
      </c>
      <c r="F1271" t="s">
        <v>61</v>
      </c>
      <c r="G1271" t="s">
        <v>84</v>
      </c>
      <c r="H1271" t="s">
        <v>85</v>
      </c>
      <c r="I1271" t="s">
        <v>92</v>
      </c>
      <c r="J1271" t="s">
        <v>65</v>
      </c>
      <c r="K1271" t="s">
        <v>66</v>
      </c>
      <c r="L1271">
        <v>19</v>
      </c>
      <c r="M1271">
        <v>11</v>
      </c>
      <c r="N1271">
        <v>168</v>
      </c>
      <c r="O1271">
        <v>9277</v>
      </c>
      <c r="P1271" t="s">
        <v>263</v>
      </c>
      <c r="Q1271" s="1">
        <v>45786.607562997684</v>
      </c>
      <c r="R1271">
        <v>17.396999999999998</v>
      </c>
      <c r="S1271">
        <v>5.7450000000000001</v>
      </c>
      <c r="T1271">
        <v>3.028</v>
      </c>
      <c r="U1271">
        <v>2337</v>
      </c>
      <c r="V1271">
        <v>132</v>
      </c>
      <c r="W1271">
        <v>971</v>
      </c>
      <c r="X1271">
        <v>536</v>
      </c>
      <c r="Y1271">
        <v>1</v>
      </c>
      <c r="Z1271">
        <v>0</v>
      </c>
      <c r="AA1271">
        <v>1</v>
      </c>
      <c r="AB1271">
        <v>274</v>
      </c>
      <c r="AC1271">
        <v>96</v>
      </c>
      <c r="AD1271">
        <v>26.8</v>
      </c>
      <c r="AE1271">
        <v>50.752965000000003</v>
      </c>
      <c r="AF1271">
        <v>96</v>
      </c>
      <c r="AG1271">
        <v>0.7</v>
      </c>
      <c r="AH1271">
        <v>0.9</v>
      </c>
      <c r="AI1271">
        <v>2</v>
      </c>
      <c r="AJ1271">
        <v>0.4</v>
      </c>
      <c r="AK1271">
        <v>0</v>
      </c>
      <c r="AL1271">
        <v>0</v>
      </c>
      <c r="AM1271">
        <v>2.68</v>
      </c>
      <c r="AN1271">
        <v>49.814999999999998</v>
      </c>
      <c r="AO1271">
        <v>5.6479999999999997</v>
      </c>
      <c r="AP1271">
        <v>41.548999999999999</v>
      </c>
      <c r="AQ1271">
        <v>0.28699999999999998</v>
      </c>
      <c r="AR1271">
        <v>5.7480000000000002</v>
      </c>
      <c r="AS1271">
        <v>0</v>
      </c>
      <c r="AT1271">
        <v>36.799999999999997</v>
      </c>
      <c r="AU1271">
        <v>0.26800000000000002</v>
      </c>
      <c r="AV1271">
        <v>0.34499999999999997</v>
      </c>
      <c r="AW1271">
        <v>0.76700000000000002</v>
      </c>
      <c r="AX1271">
        <v>0.153</v>
      </c>
      <c r="AY1271">
        <v>0</v>
      </c>
      <c r="AZ1271">
        <v>0</v>
      </c>
      <c r="BA1271">
        <v>168</v>
      </c>
      <c r="BB1271">
        <v>0</v>
      </c>
      <c r="BC1271" t="s">
        <v>74</v>
      </c>
      <c r="BD1271">
        <v>0</v>
      </c>
      <c r="BE1271" t="s">
        <v>68</v>
      </c>
      <c r="BF1271" t="s">
        <v>75</v>
      </c>
      <c r="BG1271">
        <v>1.1299999999999999</v>
      </c>
      <c r="BH1271">
        <v>0</v>
      </c>
      <c r="BI1271" s="1">
        <v>45814.430252511571</v>
      </c>
      <c r="BJ1271">
        <v>3.7</v>
      </c>
      <c r="BK1271">
        <v>0.81840000000000002</v>
      </c>
      <c r="BL1271" s="36">
        <f>HLOOKUP($A1271,차량별코스!$E$1:$AZ$20,_xlfn.XLOOKUP(탕데이터!$I1271,차량별코스!$D$2:$D$20,차량별코스!$A$2:$A$20),0)</f>
        <v>6</v>
      </c>
      <c r="BM1271">
        <f t="shared" si="279"/>
        <v>711.76699999999994</v>
      </c>
      <c r="BN1271">
        <f t="shared" si="280"/>
        <v>282.80500000000001</v>
      </c>
      <c r="BO1271">
        <f>IF(COUNTIFS($BL$2:$BL1271,$BL1271,$O$2:$O1271,$O1271,$G$2:$G1271,$G1271)=1,_xlfn.MAXIFS($BO$2:$BO1270,$O$2:$O1270,$O1271,$G$2:$G1270,$G1271)+1,_xlfn.MAXIFS($BO$2:$BO1270,$O$2:$O1270,$O1271,$G$2:$G1270,$G1271))</f>
        <v>3</v>
      </c>
      <c r="BP1271">
        <f t="shared" si="281"/>
        <v>1140.52</v>
      </c>
      <c r="BQ1271">
        <f t="shared" si="282"/>
        <v>16.358999999999998</v>
      </c>
      <c r="BR1271">
        <f t="shared" si="283"/>
        <v>21.033000000000001</v>
      </c>
      <c r="BS1271">
        <f t="shared" si="284"/>
        <v>46.74</v>
      </c>
      <c r="BT1271">
        <f t="shared" si="285"/>
        <v>9.3480000000000008</v>
      </c>
      <c r="BU1271">
        <f t="shared" si="286"/>
        <v>0</v>
      </c>
      <c r="BV1271">
        <f t="shared" si="287"/>
        <v>0</v>
      </c>
      <c r="BW1271">
        <f t="shared" si="288"/>
        <v>1233.9999999999998</v>
      </c>
      <c r="BX1271">
        <f t="shared" si="289"/>
        <v>9277</v>
      </c>
      <c r="BY1271" t="str">
        <f t="shared" si="290"/>
        <v>직행2</v>
      </c>
      <c r="BZ1271">
        <f t="shared" si="291"/>
        <v>6</v>
      </c>
    </row>
    <row r="1272" spans="1:78" x14ac:dyDescent="0.3">
      <c r="A1272" s="32">
        <f t="shared" si="292"/>
        <v>45813</v>
      </c>
      <c r="B1272" s="1">
        <v>45813.721319444441</v>
      </c>
      <c r="C1272" t="s">
        <v>60</v>
      </c>
      <c r="D1272" t="s">
        <v>60</v>
      </c>
      <c r="E1272" t="s">
        <v>60</v>
      </c>
      <c r="F1272" t="s">
        <v>61</v>
      </c>
      <c r="G1272" t="s">
        <v>84</v>
      </c>
      <c r="H1272" t="s">
        <v>85</v>
      </c>
      <c r="I1272" t="s">
        <v>92</v>
      </c>
      <c r="J1272" t="s">
        <v>65</v>
      </c>
      <c r="K1272" t="s">
        <v>66</v>
      </c>
      <c r="L1272">
        <v>19</v>
      </c>
      <c r="M1272">
        <v>11</v>
      </c>
      <c r="N1272">
        <v>168</v>
      </c>
      <c r="O1272">
        <v>9277</v>
      </c>
      <c r="P1272" t="s">
        <v>263</v>
      </c>
      <c r="Q1272" s="1">
        <v>45786.607562997684</v>
      </c>
      <c r="R1272">
        <v>60.131999999999998</v>
      </c>
      <c r="S1272">
        <v>18.605</v>
      </c>
      <c r="T1272">
        <v>3.2320000000000002</v>
      </c>
      <c r="U1272">
        <v>5415</v>
      </c>
      <c r="V1272">
        <v>82</v>
      </c>
      <c r="W1272">
        <v>1289</v>
      </c>
      <c r="X1272">
        <v>1853</v>
      </c>
      <c r="Y1272">
        <v>2</v>
      </c>
      <c r="Z1272">
        <v>17</v>
      </c>
      <c r="AA1272">
        <v>0</v>
      </c>
      <c r="AB1272">
        <v>0</v>
      </c>
      <c r="AC1272">
        <v>106</v>
      </c>
      <c r="AD1272">
        <v>39.979999999999997</v>
      </c>
      <c r="AE1272">
        <v>53.529938000000001</v>
      </c>
      <c r="AF1272">
        <v>93.6</v>
      </c>
      <c r="AG1272">
        <v>1.6</v>
      </c>
      <c r="AH1272">
        <v>1.4</v>
      </c>
      <c r="AI1272">
        <v>1.8</v>
      </c>
      <c r="AJ1272">
        <v>1.5</v>
      </c>
      <c r="AK1272">
        <v>0.1</v>
      </c>
      <c r="AL1272">
        <v>0</v>
      </c>
      <c r="AM1272">
        <v>2.86</v>
      </c>
      <c r="AN1272">
        <v>49.238999999999997</v>
      </c>
      <c r="AO1272">
        <v>1.514</v>
      </c>
      <c r="AP1272">
        <v>23.803999999999998</v>
      </c>
      <c r="AQ1272">
        <v>0.29899999999999999</v>
      </c>
      <c r="AR1272">
        <v>3.3260000000000001</v>
      </c>
      <c r="AS1272">
        <v>28.271000000000001</v>
      </c>
      <c r="AT1272">
        <v>84.24</v>
      </c>
      <c r="AU1272">
        <v>1.44</v>
      </c>
      <c r="AV1272">
        <v>1.26</v>
      </c>
      <c r="AW1272">
        <v>1.62</v>
      </c>
      <c r="AX1272">
        <v>1.35</v>
      </c>
      <c r="AY1272">
        <v>0.09</v>
      </c>
      <c r="AZ1272">
        <v>0</v>
      </c>
      <c r="BA1272">
        <v>585</v>
      </c>
      <c r="BB1272">
        <v>0</v>
      </c>
      <c r="BC1272" t="s">
        <v>74</v>
      </c>
      <c r="BD1272">
        <v>0</v>
      </c>
      <c r="BE1272" t="s">
        <v>68</v>
      </c>
      <c r="BF1272" t="s">
        <v>75</v>
      </c>
      <c r="BG1272">
        <v>1.1299999999999999</v>
      </c>
      <c r="BH1272">
        <v>0</v>
      </c>
      <c r="BI1272" s="1">
        <v>45814.430252511571</v>
      </c>
      <c r="BJ1272">
        <v>3.7</v>
      </c>
      <c r="BK1272">
        <v>0.87350000000000005</v>
      </c>
      <c r="BL1272" s="36">
        <f>HLOOKUP($A1272,차량별코스!$E$1:$AZ$20,_xlfn.XLOOKUP(탕데이터!$I1272,차량별코스!$D$2:$D$20,차량별코스!$A$2:$A$20),0)</f>
        <v>6</v>
      </c>
      <c r="BM1272">
        <f t="shared" si="279"/>
        <v>711.76699999999994</v>
      </c>
      <c r="BN1272">
        <f t="shared" si="280"/>
        <v>282.80500000000001</v>
      </c>
      <c r="BO1272">
        <f>IF(COUNTIFS($BL$2:$BL1272,$BL1272,$O$2:$O1272,$O1272,$G$2:$G1272,$G1272)=1,_xlfn.MAXIFS($BO$2:$BO1271,$O$2:$O1271,$O1272,$G$2:$G1271,$G1272)+1,_xlfn.MAXIFS($BO$2:$BO1271,$O$2:$O1271,$O1272,$G$2:$G1271,$G1272))</f>
        <v>3</v>
      </c>
      <c r="BP1272">
        <f t="shared" si="281"/>
        <v>3697.4399999999996</v>
      </c>
      <c r="BQ1272">
        <f t="shared" si="282"/>
        <v>86.64</v>
      </c>
      <c r="BR1272">
        <f t="shared" si="283"/>
        <v>75.809999999999988</v>
      </c>
      <c r="BS1272">
        <f t="shared" si="284"/>
        <v>97.470000000000013</v>
      </c>
      <c r="BT1272">
        <f t="shared" si="285"/>
        <v>81.224999999999994</v>
      </c>
      <c r="BU1272">
        <f t="shared" si="286"/>
        <v>5.415</v>
      </c>
      <c r="BV1272">
        <f t="shared" si="287"/>
        <v>0</v>
      </c>
      <c r="BW1272">
        <f t="shared" si="288"/>
        <v>4043.9999999999991</v>
      </c>
      <c r="BX1272">
        <f t="shared" si="289"/>
        <v>9277</v>
      </c>
      <c r="BY1272" t="str">
        <f t="shared" si="290"/>
        <v>직행2</v>
      </c>
      <c r="BZ1272">
        <f t="shared" si="291"/>
        <v>6</v>
      </c>
    </row>
    <row r="1273" spans="1:78" x14ac:dyDescent="0.3">
      <c r="A1273" s="32">
        <f t="shared" si="292"/>
        <v>45813</v>
      </c>
      <c r="B1273" s="1">
        <v>45813.790243055555</v>
      </c>
      <c r="C1273" t="s">
        <v>60</v>
      </c>
      <c r="D1273" t="s">
        <v>60</v>
      </c>
      <c r="E1273" t="s">
        <v>60</v>
      </c>
      <c r="F1273" t="s">
        <v>61</v>
      </c>
      <c r="G1273" t="s">
        <v>84</v>
      </c>
      <c r="H1273" t="s">
        <v>85</v>
      </c>
      <c r="I1273" t="s">
        <v>92</v>
      </c>
      <c r="J1273" t="s">
        <v>65</v>
      </c>
      <c r="K1273" t="s">
        <v>66</v>
      </c>
      <c r="L1273">
        <v>19</v>
      </c>
      <c r="M1273">
        <v>11</v>
      </c>
      <c r="N1273">
        <v>168</v>
      </c>
      <c r="O1273">
        <v>9277</v>
      </c>
      <c r="P1273" t="s">
        <v>263</v>
      </c>
      <c r="Q1273" s="1">
        <v>45786.607562997684</v>
      </c>
      <c r="R1273">
        <v>38.948</v>
      </c>
      <c r="S1273">
        <v>11.724</v>
      </c>
      <c r="T1273">
        <v>3.3220000000000001</v>
      </c>
      <c r="U1273">
        <v>3972</v>
      </c>
      <c r="V1273">
        <v>127</v>
      </c>
      <c r="W1273">
        <v>809</v>
      </c>
      <c r="X1273">
        <v>1212</v>
      </c>
      <c r="Y1273">
        <v>2</v>
      </c>
      <c r="Z1273">
        <v>15</v>
      </c>
      <c r="AA1273">
        <v>0</v>
      </c>
      <c r="AB1273">
        <v>0</v>
      </c>
      <c r="AC1273">
        <v>92</v>
      </c>
      <c r="AD1273">
        <v>35.299999999999997</v>
      </c>
      <c r="AE1273">
        <v>46.183362000000002</v>
      </c>
      <c r="AF1273">
        <v>93</v>
      </c>
      <c r="AG1273">
        <v>1.8</v>
      </c>
      <c r="AH1273">
        <v>2.9</v>
      </c>
      <c r="AI1273">
        <v>1.8</v>
      </c>
      <c r="AJ1273">
        <v>0.5</v>
      </c>
      <c r="AK1273">
        <v>0</v>
      </c>
      <c r="AL1273">
        <v>0</v>
      </c>
      <c r="AM1273">
        <v>2.94</v>
      </c>
      <c r="AN1273">
        <v>40.098999999999997</v>
      </c>
      <c r="AO1273">
        <v>3.1970000000000001</v>
      </c>
      <c r="AP1273">
        <v>20.367999999999999</v>
      </c>
      <c r="AQ1273">
        <v>0.308</v>
      </c>
      <c r="AR1273">
        <v>5.1349999999999998</v>
      </c>
      <c r="AS1273">
        <v>38.512999999999998</v>
      </c>
      <c r="AT1273">
        <v>60.45</v>
      </c>
      <c r="AU1273">
        <v>1.17</v>
      </c>
      <c r="AV1273">
        <v>1.885</v>
      </c>
      <c r="AW1273">
        <v>1.17</v>
      </c>
      <c r="AX1273">
        <v>0.32500000000000001</v>
      </c>
      <c r="AY1273">
        <v>0</v>
      </c>
      <c r="AZ1273">
        <v>0</v>
      </c>
      <c r="BA1273">
        <v>368</v>
      </c>
      <c r="BB1273">
        <v>0</v>
      </c>
      <c r="BC1273" t="s">
        <v>74</v>
      </c>
      <c r="BD1273">
        <v>0</v>
      </c>
      <c r="BE1273" t="s">
        <v>68</v>
      </c>
      <c r="BF1273" t="s">
        <v>75</v>
      </c>
      <c r="BG1273">
        <v>1.1299999999999999</v>
      </c>
      <c r="BH1273">
        <v>0</v>
      </c>
      <c r="BI1273" s="1">
        <v>45814.430252511571</v>
      </c>
      <c r="BJ1273">
        <v>3.7</v>
      </c>
      <c r="BK1273">
        <v>0.89790000000000003</v>
      </c>
      <c r="BL1273" s="36">
        <f>HLOOKUP($A1273,차량별코스!$E$1:$AZ$20,_xlfn.XLOOKUP(탕데이터!$I1273,차량별코스!$D$2:$D$20,차량별코스!$A$2:$A$20),0)</f>
        <v>6</v>
      </c>
      <c r="BM1273">
        <f t="shared" si="279"/>
        <v>711.76699999999994</v>
      </c>
      <c r="BN1273">
        <f t="shared" si="280"/>
        <v>282.80500000000001</v>
      </c>
      <c r="BO1273">
        <f>IF(COUNTIFS($BL$2:$BL1273,$BL1273,$O$2:$O1273,$O1273,$G$2:$G1273,$G1273)=1,_xlfn.MAXIFS($BO$2:$BO1272,$O$2:$O1272,$O1273,$G$2:$G1272,$G1273)+1,_xlfn.MAXIFS($BO$2:$BO1272,$O$2:$O1272,$O1273,$G$2:$G1272,$G1273))</f>
        <v>3</v>
      </c>
      <c r="BP1273">
        <f t="shared" si="281"/>
        <v>2757.96</v>
      </c>
      <c r="BQ1273">
        <f t="shared" si="282"/>
        <v>71.496000000000009</v>
      </c>
      <c r="BR1273">
        <f t="shared" si="283"/>
        <v>115.18799999999999</v>
      </c>
      <c r="BS1273">
        <f t="shared" si="284"/>
        <v>71.496000000000009</v>
      </c>
      <c r="BT1273">
        <f t="shared" si="285"/>
        <v>19.86</v>
      </c>
      <c r="BU1273">
        <f t="shared" si="286"/>
        <v>0</v>
      </c>
      <c r="BV1273">
        <f t="shared" si="287"/>
        <v>0</v>
      </c>
      <c r="BW1273">
        <f t="shared" si="288"/>
        <v>3036.0000000000005</v>
      </c>
      <c r="BX1273">
        <f t="shared" si="289"/>
        <v>9277</v>
      </c>
      <c r="BY1273" t="str">
        <f t="shared" si="290"/>
        <v>직행2</v>
      </c>
      <c r="BZ1273">
        <f t="shared" si="291"/>
        <v>6</v>
      </c>
    </row>
    <row r="1274" spans="1:78" x14ac:dyDescent="0.3">
      <c r="A1274" s="32">
        <f t="shared" si="292"/>
        <v>45809</v>
      </c>
      <c r="B1274" s="1">
        <v>45809.268472222226</v>
      </c>
      <c r="C1274" t="s">
        <v>60</v>
      </c>
      <c r="D1274" t="s">
        <v>60</v>
      </c>
      <c r="E1274" t="s">
        <v>60</v>
      </c>
      <c r="F1274" t="s">
        <v>61</v>
      </c>
      <c r="G1274" t="s">
        <v>84</v>
      </c>
      <c r="H1274" t="s">
        <v>85</v>
      </c>
      <c r="I1274" t="s">
        <v>93</v>
      </c>
      <c r="J1274" t="s">
        <v>65</v>
      </c>
      <c r="K1274" t="s">
        <v>66</v>
      </c>
      <c r="L1274">
        <v>18</v>
      </c>
      <c r="M1274">
        <v>10</v>
      </c>
      <c r="N1274">
        <v>168</v>
      </c>
      <c r="O1274">
        <v>7495</v>
      </c>
      <c r="P1274" t="s">
        <v>264</v>
      </c>
      <c r="Q1274" s="1">
        <v>45786.607561689816</v>
      </c>
      <c r="R1274">
        <v>40.622</v>
      </c>
      <c r="S1274">
        <v>11.69</v>
      </c>
      <c r="T1274">
        <v>3.4750000000000001</v>
      </c>
      <c r="U1274">
        <v>4413</v>
      </c>
      <c r="V1274">
        <v>208</v>
      </c>
      <c r="W1274">
        <v>995</v>
      </c>
      <c r="X1274">
        <v>953</v>
      </c>
      <c r="Y1274">
        <v>0</v>
      </c>
      <c r="Z1274">
        <v>6</v>
      </c>
      <c r="AA1274">
        <v>1</v>
      </c>
      <c r="AB1274">
        <v>57</v>
      </c>
      <c r="AC1274">
        <v>85</v>
      </c>
      <c r="AD1274">
        <v>33.14</v>
      </c>
      <c r="AE1274">
        <v>45.557315000000003</v>
      </c>
      <c r="AF1274">
        <v>95.4</v>
      </c>
      <c r="AG1274">
        <v>1</v>
      </c>
      <c r="AH1274">
        <v>2.1</v>
      </c>
      <c r="AI1274">
        <v>1.5</v>
      </c>
      <c r="AJ1274">
        <v>0.1</v>
      </c>
      <c r="AK1274">
        <v>0</v>
      </c>
      <c r="AL1274">
        <v>0</v>
      </c>
      <c r="AM1274">
        <v>2.92</v>
      </c>
      <c r="AN1274">
        <v>39.741999999999997</v>
      </c>
      <c r="AO1274">
        <v>4.7130000000000001</v>
      </c>
      <c r="AP1274">
        <v>22.547000000000001</v>
      </c>
      <c r="AQ1274">
        <v>0.222</v>
      </c>
      <c r="AR1274">
        <v>0</v>
      </c>
      <c r="AS1274">
        <v>14.77</v>
      </c>
      <c r="AT1274">
        <v>69.959999999999994</v>
      </c>
      <c r="AU1274">
        <v>0.73299999999999998</v>
      </c>
      <c r="AV1274">
        <v>1.54</v>
      </c>
      <c r="AW1274">
        <v>1.1000000000000001</v>
      </c>
      <c r="AX1274">
        <v>7.2999999999999995E-2</v>
      </c>
      <c r="AY1274">
        <v>0</v>
      </c>
      <c r="AZ1274">
        <v>0</v>
      </c>
      <c r="BA1274">
        <v>387</v>
      </c>
      <c r="BB1274">
        <v>0</v>
      </c>
      <c r="BC1274" t="s">
        <v>74</v>
      </c>
      <c r="BD1274">
        <v>0</v>
      </c>
      <c r="BE1274" t="s">
        <v>68</v>
      </c>
      <c r="BF1274" t="s">
        <v>75</v>
      </c>
      <c r="BG1274">
        <v>1.19</v>
      </c>
      <c r="BH1274">
        <v>0</v>
      </c>
      <c r="BI1274" s="1">
        <v>45809.770400312504</v>
      </c>
      <c r="BJ1274">
        <v>3.7</v>
      </c>
      <c r="BK1274">
        <v>0.93920000000000003</v>
      </c>
      <c r="BL1274" s="36">
        <f>HLOOKUP($A1274,차량별코스!$E$1:$AZ$20,_xlfn.XLOOKUP(탕데이터!$I1274,차량별코스!$D$2:$D$20,차량별코스!$A$2:$A$20),0)</f>
        <v>1</v>
      </c>
      <c r="BM1274">
        <f t="shared" si="279"/>
        <v>201.80700000000002</v>
      </c>
      <c r="BN1274">
        <f t="shared" si="280"/>
        <v>201.80700000000002</v>
      </c>
      <c r="BO1274">
        <f>IF(COUNTIFS($BL$2:$BL1274,$BL1274,$O$2:$O1274,$O1274,$G$2:$G1274,$G1274)=1,_xlfn.MAXIFS($BO$2:$BO1273,$O$2:$O1273,$O1274,$G$2:$G1273,$G1274)+1,_xlfn.MAXIFS($BO$2:$BO1273,$O$2:$O1273,$O1274,$G$2:$G1273,$G1274))</f>
        <v>1</v>
      </c>
      <c r="BP1274">
        <f t="shared" si="281"/>
        <v>3007.0020000000004</v>
      </c>
      <c r="BQ1274">
        <f t="shared" si="282"/>
        <v>44.13</v>
      </c>
      <c r="BR1274">
        <f t="shared" si="283"/>
        <v>92.673000000000002</v>
      </c>
      <c r="BS1274">
        <f t="shared" si="284"/>
        <v>66.194999999999993</v>
      </c>
      <c r="BT1274">
        <f t="shared" si="285"/>
        <v>4.4130000000000003</v>
      </c>
      <c r="BU1274">
        <f t="shared" si="286"/>
        <v>0</v>
      </c>
      <c r="BV1274">
        <f t="shared" si="287"/>
        <v>0</v>
      </c>
      <c r="BW1274">
        <f t="shared" si="288"/>
        <v>3214.4130000000005</v>
      </c>
      <c r="BX1274">
        <f t="shared" si="289"/>
        <v>7495</v>
      </c>
      <c r="BY1274" t="str">
        <f t="shared" si="290"/>
        <v>직행2</v>
      </c>
      <c r="BZ1274">
        <f t="shared" si="291"/>
        <v>1</v>
      </c>
    </row>
    <row r="1275" spans="1:78" x14ac:dyDescent="0.3">
      <c r="A1275" s="32">
        <f t="shared" si="292"/>
        <v>45809</v>
      </c>
      <c r="B1275" s="1">
        <v>45809.381689814814</v>
      </c>
      <c r="C1275" t="s">
        <v>60</v>
      </c>
      <c r="D1275" t="s">
        <v>60</v>
      </c>
      <c r="E1275" t="s">
        <v>60</v>
      </c>
      <c r="F1275" t="s">
        <v>61</v>
      </c>
      <c r="G1275" t="s">
        <v>84</v>
      </c>
      <c r="H1275" t="s">
        <v>85</v>
      </c>
      <c r="I1275" t="s">
        <v>93</v>
      </c>
      <c r="J1275" t="s">
        <v>65</v>
      </c>
      <c r="K1275" t="s">
        <v>66</v>
      </c>
      <c r="L1275">
        <v>18</v>
      </c>
      <c r="M1275">
        <v>10</v>
      </c>
      <c r="N1275">
        <v>168</v>
      </c>
      <c r="O1275">
        <v>7495</v>
      </c>
      <c r="P1275" t="s">
        <v>264</v>
      </c>
      <c r="Q1275" s="1">
        <v>45786.607561689816</v>
      </c>
      <c r="R1275">
        <v>66.863</v>
      </c>
      <c r="S1275">
        <v>23.51</v>
      </c>
      <c r="T1275">
        <v>2.8439999999999999</v>
      </c>
      <c r="U1275">
        <v>7939</v>
      </c>
      <c r="V1275">
        <v>90</v>
      </c>
      <c r="W1275">
        <v>2681</v>
      </c>
      <c r="X1275">
        <v>1616</v>
      </c>
      <c r="Y1275">
        <v>0</v>
      </c>
      <c r="Z1275">
        <v>20</v>
      </c>
      <c r="AA1275">
        <v>2</v>
      </c>
      <c r="AB1275">
        <v>269</v>
      </c>
      <c r="AC1275">
        <v>89</v>
      </c>
      <c r="AD1275">
        <v>30.32</v>
      </c>
      <c r="AE1275">
        <v>46.576411</v>
      </c>
      <c r="AF1275">
        <v>85.8</v>
      </c>
      <c r="AG1275">
        <v>3.2</v>
      </c>
      <c r="AH1275">
        <v>5.4</v>
      </c>
      <c r="AI1275">
        <v>5.2</v>
      </c>
      <c r="AJ1275">
        <v>0.5</v>
      </c>
      <c r="AK1275">
        <v>0</v>
      </c>
      <c r="AL1275">
        <v>0</v>
      </c>
      <c r="AM1275">
        <v>2.39</v>
      </c>
      <c r="AN1275">
        <v>51.375</v>
      </c>
      <c r="AO1275">
        <v>1.1339999999999999</v>
      </c>
      <c r="AP1275">
        <v>33.770000000000003</v>
      </c>
      <c r="AQ1275">
        <v>0.23899999999999999</v>
      </c>
      <c r="AR1275">
        <v>0</v>
      </c>
      <c r="AS1275">
        <v>29.911999999999999</v>
      </c>
      <c r="AT1275">
        <v>112.97</v>
      </c>
      <c r="AU1275">
        <v>4.2130000000000001</v>
      </c>
      <c r="AV1275">
        <v>7.11</v>
      </c>
      <c r="AW1275">
        <v>6.8470000000000004</v>
      </c>
      <c r="AX1275">
        <v>0.65800000000000003</v>
      </c>
      <c r="AY1275">
        <v>0</v>
      </c>
      <c r="AZ1275">
        <v>0</v>
      </c>
      <c r="BA1275">
        <v>653</v>
      </c>
      <c r="BB1275">
        <v>1</v>
      </c>
      <c r="BC1275" t="s">
        <v>74</v>
      </c>
      <c r="BD1275">
        <v>0</v>
      </c>
      <c r="BE1275" t="s">
        <v>68</v>
      </c>
      <c r="BF1275" t="s">
        <v>75</v>
      </c>
      <c r="BG1275">
        <v>1.19</v>
      </c>
      <c r="BH1275">
        <v>0</v>
      </c>
      <c r="BI1275" s="1">
        <v>45809.770400312504</v>
      </c>
      <c r="BJ1275">
        <v>3.7</v>
      </c>
      <c r="BK1275">
        <v>0.76870000000000005</v>
      </c>
      <c r="BL1275" s="36">
        <f>HLOOKUP($A1275,차량별코스!$E$1:$AZ$20,_xlfn.XLOOKUP(탕데이터!$I1275,차량별코스!$D$2:$D$20,차량별코스!$A$2:$A$20),0)</f>
        <v>1</v>
      </c>
      <c r="BM1275">
        <f t="shared" si="279"/>
        <v>201.80700000000002</v>
      </c>
      <c r="BN1275">
        <f t="shared" si="280"/>
        <v>201.80700000000002</v>
      </c>
      <c r="BO1275">
        <f>IF(COUNTIFS($BL$2:$BL1275,$BL1275,$O$2:$O1275,$O1275,$G$2:$G1275,$G1275)=1,_xlfn.MAXIFS($BO$2:$BO1274,$O$2:$O1274,$O1275,$G$2:$G1274,$G1275)+1,_xlfn.MAXIFS($BO$2:$BO1274,$O$2:$O1274,$O1275,$G$2:$G1274,$G1275))</f>
        <v>1</v>
      </c>
      <c r="BP1275">
        <f t="shared" si="281"/>
        <v>4040.6620000000003</v>
      </c>
      <c r="BQ1275">
        <f t="shared" si="282"/>
        <v>254.048</v>
      </c>
      <c r="BR1275">
        <f t="shared" si="283"/>
        <v>428.70600000000007</v>
      </c>
      <c r="BS1275">
        <f t="shared" si="284"/>
        <v>412.82800000000003</v>
      </c>
      <c r="BT1275">
        <f t="shared" si="285"/>
        <v>39.695</v>
      </c>
      <c r="BU1275">
        <f t="shared" si="286"/>
        <v>0</v>
      </c>
      <c r="BV1275">
        <f t="shared" si="287"/>
        <v>0</v>
      </c>
      <c r="BW1275">
        <f t="shared" si="288"/>
        <v>5175.9390000000003</v>
      </c>
      <c r="BX1275">
        <f t="shared" si="289"/>
        <v>7495</v>
      </c>
      <c r="BY1275" t="str">
        <f t="shared" si="290"/>
        <v>직행2</v>
      </c>
      <c r="BZ1275">
        <f t="shared" si="291"/>
        <v>1</v>
      </c>
    </row>
    <row r="1276" spans="1:78" x14ac:dyDescent="0.3">
      <c r="A1276" s="32">
        <f t="shared" si="292"/>
        <v>45809</v>
      </c>
      <c r="B1276" s="1">
        <v>45809.505995370368</v>
      </c>
      <c r="C1276" t="s">
        <v>60</v>
      </c>
      <c r="D1276" t="s">
        <v>60</v>
      </c>
      <c r="E1276" t="s">
        <v>60</v>
      </c>
      <c r="F1276" t="s">
        <v>61</v>
      </c>
      <c r="G1276" t="s">
        <v>84</v>
      </c>
      <c r="H1276" t="s">
        <v>85</v>
      </c>
      <c r="I1276" t="s">
        <v>93</v>
      </c>
      <c r="J1276" t="s">
        <v>65</v>
      </c>
      <c r="K1276" t="s">
        <v>66</v>
      </c>
      <c r="L1276">
        <v>18</v>
      </c>
      <c r="M1276">
        <v>10</v>
      </c>
      <c r="N1276">
        <v>168</v>
      </c>
      <c r="O1276">
        <v>7495</v>
      </c>
      <c r="P1276" t="s">
        <v>264</v>
      </c>
      <c r="Q1276" s="1">
        <v>45786.607561689816</v>
      </c>
      <c r="R1276">
        <v>54.646000000000001</v>
      </c>
      <c r="S1276">
        <v>18.367999999999999</v>
      </c>
      <c r="T1276">
        <v>2.9750000000000001</v>
      </c>
      <c r="U1276">
        <v>5620</v>
      </c>
      <c r="V1276">
        <v>37</v>
      </c>
      <c r="W1276">
        <v>1385</v>
      </c>
      <c r="X1276">
        <v>1201</v>
      </c>
      <c r="Y1276">
        <v>0</v>
      </c>
      <c r="Z1276">
        <v>6</v>
      </c>
      <c r="AA1276">
        <v>1</v>
      </c>
      <c r="AB1276">
        <v>278</v>
      </c>
      <c r="AC1276">
        <v>94</v>
      </c>
      <c r="AD1276">
        <v>35</v>
      </c>
      <c r="AE1276">
        <v>46.861707000000003</v>
      </c>
      <c r="AF1276">
        <v>85.3</v>
      </c>
      <c r="AG1276">
        <v>3.7</v>
      </c>
      <c r="AH1276">
        <v>4.9000000000000004</v>
      </c>
      <c r="AI1276">
        <v>5.5</v>
      </c>
      <c r="AJ1276">
        <v>0.7</v>
      </c>
      <c r="AK1276">
        <v>0</v>
      </c>
      <c r="AL1276">
        <v>0</v>
      </c>
      <c r="AM1276">
        <v>2.5</v>
      </c>
      <c r="AN1276">
        <v>49.226999999999997</v>
      </c>
      <c r="AO1276">
        <v>0.65800000000000003</v>
      </c>
      <c r="AP1276">
        <v>24.643999999999998</v>
      </c>
      <c r="AQ1276">
        <v>0.22</v>
      </c>
      <c r="AR1276">
        <v>0</v>
      </c>
      <c r="AS1276">
        <v>10.98</v>
      </c>
      <c r="AT1276">
        <v>79.613</v>
      </c>
      <c r="AU1276">
        <v>3.4529999999999998</v>
      </c>
      <c r="AV1276">
        <v>4.5730000000000004</v>
      </c>
      <c r="AW1276">
        <v>5.133</v>
      </c>
      <c r="AX1276">
        <v>0.65300000000000002</v>
      </c>
      <c r="AY1276">
        <v>0</v>
      </c>
      <c r="AZ1276">
        <v>0</v>
      </c>
      <c r="BA1276">
        <v>537</v>
      </c>
      <c r="BB1276">
        <v>0</v>
      </c>
      <c r="BC1276" t="s">
        <v>74</v>
      </c>
      <c r="BD1276">
        <v>0</v>
      </c>
      <c r="BE1276" t="s">
        <v>68</v>
      </c>
      <c r="BF1276" t="s">
        <v>75</v>
      </c>
      <c r="BG1276">
        <v>1.19</v>
      </c>
      <c r="BH1276">
        <v>0</v>
      </c>
      <c r="BI1276" s="1">
        <v>45809.770400312504</v>
      </c>
      <c r="BJ1276">
        <v>3.7</v>
      </c>
      <c r="BK1276">
        <v>0.80410000000000004</v>
      </c>
      <c r="BL1276" s="36">
        <f>HLOOKUP($A1276,차량별코스!$E$1:$AZ$20,_xlfn.XLOOKUP(탕데이터!$I1276,차량별코스!$D$2:$D$20,차량별코스!$A$2:$A$20),0)</f>
        <v>1</v>
      </c>
      <c r="BM1276">
        <f t="shared" si="279"/>
        <v>201.80700000000002</v>
      </c>
      <c r="BN1276">
        <f t="shared" si="280"/>
        <v>201.80700000000002</v>
      </c>
      <c r="BO1276">
        <f>IF(COUNTIFS($BL$2:$BL1276,$BL1276,$O$2:$O1276,$O1276,$G$2:$G1276,$G1276)=1,_xlfn.MAXIFS($BO$2:$BO1275,$O$2:$O1275,$O1276,$G$2:$G1275,$G1276)+1,_xlfn.MAXIFS($BO$2:$BO1275,$O$2:$O1275,$O1276,$G$2:$G1275,$G1276))</f>
        <v>1</v>
      </c>
      <c r="BP1276">
        <f t="shared" si="281"/>
        <v>3371.8599999999997</v>
      </c>
      <c r="BQ1276">
        <f t="shared" si="282"/>
        <v>207.94000000000003</v>
      </c>
      <c r="BR1276">
        <f t="shared" si="283"/>
        <v>275.38</v>
      </c>
      <c r="BS1276">
        <f t="shared" si="284"/>
        <v>309.10000000000002</v>
      </c>
      <c r="BT1276">
        <f t="shared" si="285"/>
        <v>39.339999999999996</v>
      </c>
      <c r="BU1276">
        <f t="shared" si="286"/>
        <v>0</v>
      </c>
      <c r="BV1276">
        <f t="shared" si="287"/>
        <v>0</v>
      </c>
      <c r="BW1276">
        <f t="shared" si="288"/>
        <v>4203.62</v>
      </c>
      <c r="BX1276">
        <f t="shared" si="289"/>
        <v>7495</v>
      </c>
      <c r="BY1276" t="str">
        <f t="shared" si="290"/>
        <v>직행2</v>
      </c>
      <c r="BZ1276">
        <f t="shared" si="291"/>
        <v>1</v>
      </c>
    </row>
    <row r="1277" spans="1:78" x14ac:dyDescent="0.3">
      <c r="A1277" s="32">
        <f t="shared" si="292"/>
        <v>45809</v>
      </c>
      <c r="B1277" s="1">
        <v>45809.714768518519</v>
      </c>
      <c r="C1277" t="s">
        <v>60</v>
      </c>
      <c r="D1277" t="s">
        <v>60</v>
      </c>
      <c r="E1277" t="s">
        <v>60</v>
      </c>
      <c r="F1277" t="s">
        <v>61</v>
      </c>
      <c r="G1277" t="s">
        <v>84</v>
      </c>
      <c r="H1277" t="s">
        <v>85</v>
      </c>
      <c r="I1277" t="s">
        <v>93</v>
      </c>
      <c r="J1277" t="s">
        <v>65</v>
      </c>
      <c r="K1277" t="s">
        <v>66</v>
      </c>
      <c r="L1277">
        <v>18</v>
      </c>
      <c r="M1277">
        <v>10</v>
      </c>
      <c r="N1277">
        <v>168</v>
      </c>
      <c r="O1277">
        <v>7495</v>
      </c>
      <c r="P1277" t="s">
        <v>264</v>
      </c>
      <c r="Q1277" s="1">
        <v>45786.607561689816</v>
      </c>
      <c r="R1277">
        <v>39.676000000000002</v>
      </c>
      <c r="S1277">
        <v>14.185</v>
      </c>
      <c r="T1277">
        <v>2.7970000000000002</v>
      </c>
      <c r="U1277">
        <v>4444</v>
      </c>
      <c r="V1277">
        <v>38</v>
      </c>
      <c r="W1277">
        <v>1165</v>
      </c>
      <c r="X1277">
        <v>1056</v>
      </c>
      <c r="Y1277">
        <v>0</v>
      </c>
      <c r="Z1277">
        <v>9</v>
      </c>
      <c r="AA1277">
        <v>0</v>
      </c>
      <c r="AB1277">
        <v>0</v>
      </c>
      <c r="AC1277">
        <v>92</v>
      </c>
      <c r="AD1277">
        <v>32.14</v>
      </c>
      <c r="AE1277">
        <v>44.070830999999998</v>
      </c>
      <c r="AF1277">
        <v>88.4</v>
      </c>
      <c r="AG1277">
        <v>2.9</v>
      </c>
      <c r="AH1277">
        <v>4.4000000000000004</v>
      </c>
      <c r="AI1277">
        <v>4</v>
      </c>
      <c r="AJ1277">
        <v>0.3</v>
      </c>
      <c r="AK1277">
        <v>0</v>
      </c>
      <c r="AL1277">
        <v>0</v>
      </c>
      <c r="AM1277">
        <v>2.35</v>
      </c>
      <c r="AN1277">
        <v>49.218000000000004</v>
      </c>
      <c r="AO1277">
        <v>0.85499999999999998</v>
      </c>
      <c r="AP1277">
        <v>26.215</v>
      </c>
      <c r="AQ1277">
        <v>0.252</v>
      </c>
      <c r="AR1277">
        <v>0</v>
      </c>
      <c r="AS1277">
        <v>22.684000000000001</v>
      </c>
      <c r="AT1277">
        <v>64.826999999999998</v>
      </c>
      <c r="AU1277">
        <v>2.1269999999999998</v>
      </c>
      <c r="AV1277">
        <v>3.2269999999999999</v>
      </c>
      <c r="AW1277">
        <v>2.9329999999999998</v>
      </c>
      <c r="AX1277">
        <v>0.22</v>
      </c>
      <c r="AY1277">
        <v>0</v>
      </c>
      <c r="AZ1277">
        <v>0</v>
      </c>
      <c r="BA1277">
        <v>378</v>
      </c>
      <c r="BB1277">
        <v>0</v>
      </c>
      <c r="BC1277" t="s">
        <v>74</v>
      </c>
      <c r="BD1277">
        <v>0</v>
      </c>
      <c r="BE1277" t="s">
        <v>68</v>
      </c>
      <c r="BF1277" t="s">
        <v>75</v>
      </c>
      <c r="BG1277">
        <v>1.19</v>
      </c>
      <c r="BH1277">
        <v>0</v>
      </c>
      <c r="BI1277" s="1">
        <v>45809.770400312504</v>
      </c>
      <c r="BJ1277">
        <v>3.7</v>
      </c>
      <c r="BK1277">
        <v>0.75600000000000001</v>
      </c>
      <c r="BL1277" s="36">
        <f>HLOOKUP($A1277,차량별코스!$E$1:$AZ$20,_xlfn.XLOOKUP(탕데이터!$I1277,차량별코스!$D$2:$D$20,차량별코스!$A$2:$A$20),0)</f>
        <v>1</v>
      </c>
      <c r="BM1277">
        <f t="shared" si="279"/>
        <v>201.80700000000002</v>
      </c>
      <c r="BN1277">
        <f t="shared" si="280"/>
        <v>201.80700000000002</v>
      </c>
      <c r="BO1277">
        <f>IF(COUNTIFS($BL$2:$BL1277,$BL1277,$O$2:$O1277,$O1277,$G$2:$G1277,$G1277)=1,_xlfn.MAXIFS($BO$2:$BO1276,$O$2:$O1276,$O1277,$G$2:$G1276,$G1277)+1,_xlfn.MAXIFS($BO$2:$BO1276,$O$2:$O1276,$O1277,$G$2:$G1276,$G1277))</f>
        <v>1</v>
      </c>
      <c r="BP1277">
        <f t="shared" si="281"/>
        <v>2725.4960000000001</v>
      </c>
      <c r="BQ1277">
        <f t="shared" si="282"/>
        <v>128.876</v>
      </c>
      <c r="BR1277">
        <f t="shared" si="283"/>
        <v>195.53600000000003</v>
      </c>
      <c r="BS1277">
        <f t="shared" si="284"/>
        <v>177.76</v>
      </c>
      <c r="BT1277">
        <f t="shared" si="285"/>
        <v>13.332000000000001</v>
      </c>
      <c r="BU1277">
        <f t="shared" si="286"/>
        <v>0</v>
      </c>
      <c r="BV1277">
        <f t="shared" si="287"/>
        <v>0</v>
      </c>
      <c r="BW1277">
        <f t="shared" si="288"/>
        <v>3241.0000000000005</v>
      </c>
      <c r="BX1277">
        <f t="shared" si="289"/>
        <v>7495</v>
      </c>
      <c r="BY1277" t="str">
        <f t="shared" si="290"/>
        <v>직행2</v>
      </c>
      <c r="BZ1277">
        <f t="shared" si="291"/>
        <v>1</v>
      </c>
    </row>
  </sheetData>
  <autoFilter ref="A1:BZ1277" xr:uid="{CA3EA625-4195-40A4-8750-E7544E4DD4F9}">
    <filterColumn colId="75">
      <filters>
        <filter val="1003"/>
        <filter val="1060"/>
        <filter val="1353"/>
        <filter val="1355"/>
        <filter val="2065"/>
        <filter val="2640"/>
        <filter val="2730"/>
        <filter val="2880"/>
        <filter val="2982"/>
        <filter val="336"/>
        <filter val="3406"/>
        <filter val="3489"/>
        <filter val="3562"/>
        <filter val="3584"/>
        <filter val="4069"/>
        <filter val="4257"/>
        <filter val="4884"/>
        <filter val="4989"/>
        <filter val="5223"/>
        <filter val="5673"/>
        <filter val="6278"/>
        <filter val="6694"/>
        <filter val="6870"/>
        <filter val="6948"/>
        <filter val="7308"/>
        <filter val="7310"/>
        <filter val="7390"/>
        <filter val="7495"/>
        <filter val="772"/>
        <filter val="7720"/>
        <filter val="7890"/>
        <filter val="7891"/>
        <filter val="8027"/>
        <filter val="813"/>
        <filter val="8181"/>
        <filter val="8415"/>
        <filter val="921"/>
        <filter val="9211"/>
        <filter val="9277"/>
        <filter val="9454"/>
      </filters>
    </filterColumn>
  </autoFilter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3BD9D-92BF-4742-BF34-D8F975B1F3F2}">
  <dimension ref="A1:AD20"/>
  <sheetViews>
    <sheetView workbookViewId="0"/>
  </sheetViews>
  <sheetFormatPr defaultRowHeight="16.5" x14ac:dyDescent="0.3"/>
  <sheetData>
    <row r="1" spans="1:30" x14ac:dyDescent="0.3">
      <c r="A1" t="s">
        <v>1</v>
      </c>
      <c r="B1" s="2" t="s">
        <v>2</v>
      </c>
      <c r="C1" t="s">
        <v>4</v>
      </c>
      <c r="D1" s="2" t="s">
        <v>5</v>
      </c>
      <c r="E1" t="s">
        <v>6</v>
      </c>
      <c r="F1" t="s">
        <v>7</v>
      </c>
      <c r="G1" t="s">
        <v>218</v>
      </c>
      <c r="H1" t="s">
        <v>11</v>
      </c>
      <c r="I1" t="s">
        <v>15</v>
      </c>
      <c r="J1" t="s">
        <v>16</v>
      </c>
      <c r="K1" t="s">
        <v>17</v>
      </c>
      <c r="L1" t="s">
        <v>219</v>
      </c>
      <c r="M1" t="s">
        <v>37</v>
      </c>
      <c r="N1" t="s">
        <v>116</v>
      </c>
      <c r="O1" t="s">
        <v>117</v>
      </c>
      <c r="P1" t="s">
        <v>118</v>
      </c>
      <c r="Q1" t="s">
        <v>119</v>
      </c>
      <c r="R1" t="s">
        <v>22</v>
      </c>
      <c r="S1" t="s">
        <v>23</v>
      </c>
      <c r="T1" t="s">
        <v>120</v>
      </c>
      <c r="U1" t="s">
        <v>27</v>
      </c>
      <c r="V1" t="s">
        <v>121</v>
      </c>
      <c r="W1" t="s">
        <v>122</v>
      </c>
      <c r="X1" t="s">
        <v>24</v>
      </c>
      <c r="Y1" t="s">
        <v>25</v>
      </c>
      <c r="Z1" t="s">
        <v>41</v>
      </c>
      <c r="AA1" t="s">
        <v>42</v>
      </c>
      <c r="AB1" t="s">
        <v>50</v>
      </c>
      <c r="AC1" t="s">
        <v>57</v>
      </c>
      <c r="AD1" t="s">
        <v>56</v>
      </c>
    </row>
    <row r="2" spans="1:30" x14ac:dyDescent="0.3">
      <c r="A2" t="s">
        <v>61</v>
      </c>
      <c r="B2" s="2" t="s">
        <v>62</v>
      </c>
      <c r="C2" t="s">
        <v>61</v>
      </c>
      <c r="D2" s="2" t="s">
        <v>62</v>
      </c>
      <c r="E2" t="s">
        <v>64</v>
      </c>
      <c r="F2" t="s">
        <v>65</v>
      </c>
      <c r="G2" t="s">
        <v>66</v>
      </c>
      <c r="H2">
        <v>168</v>
      </c>
      <c r="I2">
        <v>4905.9009999999998</v>
      </c>
      <c r="J2">
        <v>1423.2619999999999</v>
      </c>
      <c r="K2">
        <v>3.4470000000000001</v>
      </c>
      <c r="L2">
        <v>3.6</v>
      </c>
      <c r="M2">
        <v>38.167999999999999</v>
      </c>
      <c r="N2">
        <v>139.777727</v>
      </c>
      <c r="O2">
        <v>2.2677239999999999</v>
      </c>
      <c r="P2">
        <v>29.752731000000001</v>
      </c>
      <c r="Q2">
        <v>1123</v>
      </c>
      <c r="R2">
        <v>83</v>
      </c>
      <c r="S2">
        <v>754</v>
      </c>
      <c r="T2">
        <v>105</v>
      </c>
      <c r="U2">
        <v>35.097873</v>
      </c>
      <c r="V2">
        <v>46444.7</v>
      </c>
      <c r="W2">
        <v>8215.5</v>
      </c>
      <c r="X2">
        <v>27</v>
      </c>
      <c r="Y2">
        <v>5409</v>
      </c>
      <c r="Z2">
        <v>1.6919999999999999</v>
      </c>
      <c r="AA2">
        <v>15.369</v>
      </c>
      <c r="AB2">
        <v>47290</v>
      </c>
      <c r="AC2">
        <v>0</v>
      </c>
      <c r="AD2">
        <v>1.1399999999999999</v>
      </c>
    </row>
    <row r="3" spans="1:30" x14ac:dyDescent="0.3">
      <c r="A3" t="s">
        <v>61</v>
      </c>
      <c r="B3" s="2" t="s">
        <v>62</v>
      </c>
      <c r="C3" t="s">
        <v>61</v>
      </c>
      <c r="D3" s="2" t="s">
        <v>62</v>
      </c>
      <c r="E3" t="s">
        <v>70</v>
      </c>
      <c r="F3" t="s">
        <v>65</v>
      </c>
      <c r="G3" t="s">
        <v>71</v>
      </c>
      <c r="H3">
        <v>168</v>
      </c>
      <c r="I3">
        <v>4820.0479999999998</v>
      </c>
      <c r="J3">
        <v>1628.377</v>
      </c>
      <c r="K3">
        <v>2.96</v>
      </c>
      <c r="L3">
        <v>3.6</v>
      </c>
      <c r="M3">
        <v>48.137999999999998</v>
      </c>
      <c r="N3">
        <v>142.394926</v>
      </c>
      <c r="O3">
        <v>5.7149349999999997</v>
      </c>
      <c r="P3">
        <v>32.041322999999998</v>
      </c>
      <c r="Q3">
        <v>1203</v>
      </c>
      <c r="R3">
        <v>15</v>
      </c>
      <c r="S3">
        <v>558</v>
      </c>
      <c r="T3">
        <v>113</v>
      </c>
      <c r="U3">
        <v>33.849857</v>
      </c>
      <c r="V3">
        <v>44023</v>
      </c>
      <c r="W3">
        <v>10414.799999999999</v>
      </c>
      <c r="X3">
        <v>36</v>
      </c>
      <c r="Y3">
        <v>7379</v>
      </c>
      <c r="Z3">
        <v>0.311</v>
      </c>
      <c r="AA3">
        <v>11.577</v>
      </c>
      <c r="AB3">
        <v>48377</v>
      </c>
      <c r="AC3">
        <v>0</v>
      </c>
      <c r="AD3">
        <v>1.18</v>
      </c>
    </row>
    <row r="4" spans="1:30" x14ac:dyDescent="0.3">
      <c r="A4" t="s">
        <v>61</v>
      </c>
      <c r="B4" s="2" t="s">
        <v>62</v>
      </c>
      <c r="C4" t="s">
        <v>61</v>
      </c>
      <c r="D4" s="2" t="s">
        <v>62</v>
      </c>
      <c r="E4" t="s">
        <v>73</v>
      </c>
      <c r="F4" t="s">
        <v>65</v>
      </c>
      <c r="G4" t="s">
        <v>66</v>
      </c>
      <c r="H4">
        <v>168</v>
      </c>
      <c r="I4">
        <v>3882.5039999999999</v>
      </c>
      <c r="J4">
        <v>1165.4349999999999</v>
      </c>
      <c r="K4">
        <v>3.331</v>
      </c>
      <c r="L4">
        <v>3.6</v>
      </c>
      <c r="M4">
        <v>39.262999999999998</v>
      </c>
      <c r="N4">
        <v>115.496622</v>
      </c>
      <c r="O4">
        <v>3.2257889999999998</v>
      </c>
      <c r="P4">
        <v>29.025794000000001</v>
      </c>
      <c r="Q4">
        <v>921</v>
      </c>
      <c r="R4">
        <v>11</v>
      </c>
      <c r="S4">
        <v>524</v>
      </c>
      <c r="T4">
        <v>106</v>
      </c>
      <c r="U4">
        <v>33.615735999999998</v>
      </c>
      <c r="V4">
        <v>39702.9</v>
      </c>
      <c r="W4">
        <v>10350.6</v>
      </c>
      <c r="X4">
        <v>43</v>
      </c>
      <c r="Y4">
        <v>12923</v>
      </c>
      <c r="Z4">
        <v>0.28299999999999997</v>
      </c>
      <c r="AA4">
        <v>13.496</v>
      </c>
      <c r="AB4">
        <v>37923</v>
      </c>
      <c r="AC4">
        <v>0</v>
      </c>
      <c r="AD4">
        <v>1.1000000000000001</v>
      </c>
    </row>
    <row r="5" spans="1:30" x14ac:dyDescent="0.3">
      <c r="A5" t="s">
        <v>61</v>
      </c>
      <c r="B5" s="2" t="s">
        <v>62</v>
      </c>
      <c r="C5" t="s">
        <v>61</v>
      </c>
      <c r="D5" s="2" t="s">
        <v>62</v>
      </c>
      <c r="E5" t="s">
        <v>76</v>
      </c>
      <c r="F5" t="s">
        <v>65</v>
      </c>
      <c r="G5" t="s">
        <v>66</v>
      </c>
      <c r="H5">
        <v>168</v>
      </c>
      <c r="I5">
        <v>5042.8459999999995</v>
      </c>
      <c r="J5">
        <v>1777.92</v>
      </c>
      <c r="K5">
        <v>2.8359999999999999</v>
      </c>
      <c r="L5">
        <v>3.6</v>
      </c>
      <c r="M5">
        <v>55.408000000000001</v>
      </c>
      <c r="N5">
        <v>131.62519800000001</v>
      </c>
      <c r="O5">
        <v>3.5538099999999999</v>
      </c>
      <c r="P5">
        <v>28.088259999999998</v>
      </c>
      <c r="Q5">
        <v>1109</v>
      </c>
      <c r="R5">
        <v>149</v>
      </c>
      <c r="S5">
        <v>2072</v>
      </c>
      <c r="T5">
        <v>114</v>
      </c>
      <c r="U5">
        <v>38.312162000000001</v>
      </c>
      <c r="V5">
        <v>29365.4</v>
      </c>
      <c r="W5">
        <v>12762.5</v>
      </c>
      <c r="X5">
        <v>26</v>
      </c>
      <c r="Y5">
        <v>4287</v>
      </c>
      <c r="Z5">
        <v>2.9550000000000001</v>
      </c>
      <c r="AA5">
        <v>41.088000000000001</v>
      </c>
      <c r="AB5">
        <v>30628</v>
      </c>
      <c r="AC5">
        <v>0</v>
      </c>
      <c r="AD5">
        <v>1.17</v>
      </c>
    </row>
    <row r="6" spans="1:30" x14ac:dyDescent="0.3">
      <c r="A6" t="s">
        <v>61</v>
      </c>
      <c r="B6" s="2" t="s">
        <v>62</v>
      </c>
      <c r="C6" t="s">
        <v>61</v>
      </c>
      <c r="D6" s="2" t="s">
        <v>62</v>
      </c>
      <c r="E6" t="s">
        <v>77</v>
      </c>
      <c r="F6" t="s">
        <v>65</v>
      </c>
      <c r="G6" t="s">
        <v>66</v>
      </c>
      <c r="H6">
        <v>168</v>
      </c>
      <c r="I6">
        <v>5124.4170000000004</v>
      </c>
      <c r="J6">
        <v>1670.87</v>
      </c>
      <c r="K6">
        <v>3.0670000000000002</v>
      </c>
      <c r="L6">
        <v>3.6</v>
      </c>
      <c r="M6">
        <v>47.186999999999998</v>
      </c>
      <c r="N6">
        <v>149.59300200000001</v>
      </c>
      <c r="O6">
        <v>7.9943770000000001</v>
      </c>
      <c r="P6">
        <v>35.977449</v>
      </c>
      <c r="Q6">
        <v>1280</v>
      </c>
      <c r="R6">
        <v>145</v>
      </c>
      <c r="S6">
        <v>1113</v>
      </c>
      <c r="T6">
        <v>112</v>
      </c>
      <c r="U6">
        <v>34.255726000000003</v>
      </c>
      <c r="V6">
        <v>52383.6</v>
      </c>
      <c r="W6">
        <v>13913.8</v>
      </c>
      <c r="X6">
        <v>57</v>
      </c>
      <c r="Y6">
        <v>13162</v>
      </c>
      <c r="Z6">
        <v>2.83</v>
      </c>
      <c r="AA6">
        <v>21.72</v>
      </c>
      <c r="AB6">
        <v>49673</v>
      </c>
      <c r="AC6">
        <v>0</v>
      </c>
      <c r="AD6">
        <v>1.1399999999999999</v>
      </c>
    </row>
    <row r="7" spans="1:30" x14ac:dyDescent="0.3">
      <c r="A7" t="s">
        <v>61</v>
      </c>
      <c r="B7" s="2" t="s">
        <v>62</v>
      </c>
      <c r="C7" t="s">
        <v>61</v>
      </c>
      <c r="D7" s="2" t="s">
        <v>62</v>
      </c>
      <c r="E7" t="s">
        <v>78</v>
      </c>
      <c r="F7" t="s">
        <v>65</v>
      </c>
      <c r="G7" t="s">
        <v>66</v>
      </c>
      <c r="H7">
        <v>168</v>
      </c>
      <c r="I7">
        <v>5146.5050000000001</v>
      </c>
      <c r="J7">
        <v>1696.6030000000001</v>
      </c>
      <c r="K7">
        <v>3.0329999999999999</v>
      </c>
      <c r="L7">
        <v>3.6</v>
      </c>
      <c r="M7">
        <v>47.543999999999997</v>
      </c>
      <c r="N7">
        <v>161.34439</v>
      </c>
      <c r="O7">
        <v>6.2571630000000003</v>
      </c>
      <c r="P7">
        <v>47.672998999999997</v>
      </c>
      <c r="Q7">
        <v>1567</v>
      </c>
      <c r="R7">
        <v>55</v>
      </c>
      <c r="S7">
        <v>1408</v>
      </c>
      <c r="T7">
        <v>111</v>
      </c>
      <c r="U7">
        <v>31.897638000000001</v>
      </c>
      <c r="V7">
        <v>52369.9</v>
      </c>
      <c r="W7">
        <v>12343.6</v>
      </c>
      <c r="X7">
        <v>67</v>
      </c>
      <c r="Y7">
        <v>47602</v>
      </c>
      <c r="Z7">
        <v>1.069</v>
      </c>
      <c r="AA7">
        <v>27.358000000000001</v>
      </c>
      <c r="AB7">
        <v>48440</v>
      </c>
      <c r="AC7">
        <v>0</v>
      </c>
      <c r="AD7">
        <v>1.1399999999999999</v>
      </c>
    </row>
    <row r="8" spans="1:30" x14ac:dyDescent="0.3">
      <c r="A8" t="s">
        <v>61</v>
      </c>
      <c r="B8" s="2" t="s">
        <v>62</v>
      </c>
      <c r="C8" t="s">
        <v>61</v>
      </c>
      <c r="D8" s="2" t="s">
        <v>62</v>
      </c>
      <c r="E8" t="s">
        <v>79</v>
      </c>
      <c r="F8" t="s">
        <v>65</v>
      </c>
      <c r="G8" t="s">
        <v>66</v>
      </c>
      <c r="H8">
        <v>168</v>
      </c>
      <c r="I8">
        <v>5095.308</v>
      </c>
      <c r="J8">
        <v>1780.9159999999999</v>
      </c>
      <c r="K8">
        <v>2.8610000000000002</v>
      </c>
      <c r="L8">
        <v>3.6</v>
      </c>
      <c r="M8">
        <v>51.747999999999998</v>
      </c>
      <c r="N8">
        <v>148.38521299999999</v>
      </c>
      <c r="O8">
        <v>4.5482639999999996</v>
      </c>
      <c r="P8">
        <v>39.485495999999998</v>
      </c>
      <c r="Q8">
        <v>1177</v>
      </c>
      <c r="R8">
        <v>52</v>
      </c>
      <c r="S8">
        <v>1312</v>
      </c>
      <c r="T8">
        <v>107</v>
      </c>
      <c r="U8">
        <v>34.338380999999998</v>
      </c>
      <c r="V8">
        <v>38588.400000000001</v>
      </c>
      <c r="W8">
        <v>13511.9</v>
      </c>
      <c r="X8">
        <v>61</v>
      </c>
      <c r="Y8">
        <v>31010</v>
      </c>
      <c r="Z8">
        <v>1.0209999999999999</v>
      </c>
      <c r="AA8">
        <v>25.748999999999999</v>
      </c>
      <c r="AB8">
        <v>47823</v>
      </c>
      <c r="AC8">
        <v>0</v>
      </c>
      <c r="AD8">
        <v>1.1399999999999999</v>
      </c>
    </row>
    <row r="9" spans="1:30" x14ac:dyDescent="0.3">
      <c r="A9" t="s">
        <v>61</v>
      </c>
      <c r="B9" s="2" t="s">
        <v>62</v>
      </c>
      <c r="C9" t="s">
        <v>61</v>
      </c>
      <c r="D9" s="2" t="s">
        <v>62</v>
      </c>
      <c r="E9" t="s">
        <v>80</v>
      </c>
      <c r="F9" t="s">
        <v>65</v>
      </c>
      <c r="G9" t="s">
        <v>71</v>
      </c>
      <c r="H9">
        <v>168</v>
      </c>
      <c r="I9">
        <v>408.19799999999998</v>
      </c>
      <c r="J9">
        <v>103.938</v>
      </c>
      <c r="K9">
        <v>3.927</v>
      </c>
      <c r="L9">
        <v>3.6</v>
      </c>
      <c r="M9">
        <v>33.206000000000003</v>
      </c>
      <c r="N9">
        <v>11.866104</v>
      </c>
      <c r="O9">
        <v>0.55443600000000004</v>
      </c>
      <c r="P9">
        <v>2.54583</v>
      </c>
      <c r="Q9">
        <v>110</v>
      </c>
      <c r="R9">
        <v>0</v>
      </c>
      <c r="S9">
        <v>49</v>
      </c>
      <c r="T9">
        <v>94</v>
      </c>
      <c r="U9">
        <v>34.400337999999998</v>
      </c>
      <c r="V9">
        <v>3393.3</v>
      </c>
      <c r="W9">
        <v>420.3</v>
      </c>
      <c r="X9">
        <v>3</v>
      </c>
      <c r="Y9">
        <v>526</v>
      </c>
      <c r="Z9">
        <v>0</v>
      </c>
      <c r="AA9">
        <v>12.004</v>
      </c>
      <c r="AB9">
        <v>4000</v>
      </c>
      <c r="AC9">
        <v>0</v>
      </c>
      <c r="AD9">
        <v>1.1200000000000001</v>
      </c>
    </row>
    <row r="10" spans="1:30" x14ac:dyDescent="0.3">
      <c r="A10" t="s">
        <v>61</v>
      </c>
      <c r="B10" s="2" t="s">
        <v>62</v>
      </c>
      <c r="C10" t="s">
        <v>61</v>
      </c>
      <c r="D10" s="2" t="s">
        <v>62</v>
      </c>
      <c r="E10" t="s">
        <v>81</v>
      </c>
      <c r="F10" t="s">
        <v>65</v>
      </c>
      <c r="G10" t="s">
        <v>66</v>
      </c>
      <c r="H10">
        <v>168</v>
      </c>
      <c r="I10">
        <v>3121.0569999999998</v>
      </c>
      <c r="J10">
        <v>976.48099999999999</v>
      </c>
      <c r="K10">
        <v>3.1960000000000002</v>
      </c>
      <c r="L10">
        <v>3.6</v>
      </c>
      <c r="M10">
        <v>44.39</v>
      </c>
      <c r="N10">
        <v>94.384964999999994</v>
      </c>
      <c r="O10">
        <v>3.4652440000000002</v>
      </c>
      <c r="P10">
        <v>24.774135000000001</v>
      </c>
      <c r="Q10">
        <v>1034</v>
      </c>
      <c r="R10">
        <v>1</v>
      </c>
      <c r="S10">
        <v>669</v>
      </c>
      <c r="T10">
        <v>109</v>
      </c>
      <c r="U10">
        <v>33.067310999999997</v>
      </c>
      <c r="V10">
        <v>31282.7</v>
      </c>
      <c r="W10">
        <v>6552.4</v>
      </c>
      <c r="X10">
        <v>35</v>
      </c>
      <c r="Y10">
        <v>15911</v>
      </c>
      <c r="Z10">
        <v>3.2000000000000001E-2</v>
      </c>
      <c r="AA10">
        <v>21.434999999999999</v>
      </c>
      <c r="AB10">
        <v>30600</v>
      </c>
      <c r="AC10">
        <v>0</v>
      </c>
      <c r="AD10">
        <v>1.1399999999999999</v>
      </c>
    </row>
    <row r="11" spans="1:30" x14ac:dyDescent="0.3">
      <c r="A11" t="s">
        <v>61</v>
      </c>
      <c r="B11" s="2" t="s">
        <v>62</v>
      </c>
      <c r="C11" t="s">
        <v>61</v>
      </c>
      <c r="D11" s="2" t="s">
        <v>62</v>
      </c>
      <c r="E11" t="s">
        <v>82</v>
      </c>
      <c r="F11" t="s">
        <v>65</v>
      </c>
      <c r="G11" t="s">
        <v>66</v>
      </c>
      <c r="H11">
        <v>168</v>
      </c>
      <c r="I11">
        <v>5204.9639999999999</v>
      </c>
      <c r="J11">
        <v>1864.348</v>
      </c>
      <c r="K11">
        <v>2.7919999999999998</v>
      </c>
      <c r="L11">
        <v>3.6</v>
      </c>
      <c r="M11">
        <v>55.463999999999999</v>
      </c>
      <c r="N11">
        <v>146.27880099999999</v>
      </c>
      <c r="O11">
        <v>4.4846389999999996</v>
      </c>
      <c r="P11">
        <v>38.584924000000001</v>
      </c>
      <c r="Q11">
        <v>1038</v>
      </c>
      <c r="R11">
        <v>150</v>
      </c>
      <c r="S11">
        <v>2073</v>
      </c>
      <c r="T11">
        <v>112</v>
      </c>
      <c r="U11">
        <v>35.58249</v>
      </c>
      <c r="V11">
        <v>34048.199999999997</v>
      </c>
      <c r="W11">
        <v>10765.1</v>
      </c>
      <c r="X11">
        <v>51</v>
      </c>
      <c r="Y11">
        <v>28562</v>
      </c>
      <c r="Z11">
        <v>2.8820000000000001</v>
      </c>
      <c r="AA11">
        <v>39.826999999999998</v>
      </c>
      <c r="AB11">
        <v>50192</v>
      </c>
      <c r="AC11">
        <v>0</v>
      </c>
      <c r="AD11">
        <v>1.1399999999999999</v>
      </c>
    </row>
    <row r="12" spans="1:30" x14ac:dyDescent="0.3">
      <c r="A12" t="s">
        <v>61</v>
      </c>
      <c r="B12" s="2" t="s">
        <v>62</v>
      </c>
      <c r="C12" t="s">
        <v>61</v>
      </c>
      <c r="D12" s="2" t="s">
        <v>62</v>
      </c>
      <c r="E12" t="s">
        <v>83</v>
      </c>
      <c r="F12" t="s">
        <v>65</v>
      </c>
      <c r="G12" t="s">
        <v>66</v>
      </c>
      <c r="H12">
        <v>168</v>
      </c>
      <c r="I12">
        <v>4810.79</v>
      </c>
      <c r="J12">
        <v>1678.865</v>
      </c>
      <c r="K12">
        <v>2.8660000000000001</v>
      </c>
      <c r="L12">
        <v>3.6</v>
      </c>
      <c r="M12">
        <v>51.991</v>
      </c>
      <c r="N12">
        <v>151.69103999999999</v>
      </c>
      <c r="O12">
        <v>7.0038280000000004</v>
      </c>
      <c r="P12">
        <v>44.922716000000001</v>
      </c>
      <c r="Q12">
        <v>1430</v>
      </c>
      <c r="R12">
        <v>45</v>
      </c>
      <c r="S12">
        <v>967</v>
      </c>
      <c r="T12">
        <v>110</v>
      </c>
      <c r="U12">
        <v>31.714397000000002</v>
      </c>
      <c r="V12">
        <v>38200.300000000003</v>
      </c>
      <c r="W12">
        <v>12677.3</v>
      </c>
      <c r="X12">
        <v>75</v>
      </c>
      <c r="Y12">
        <v>47021</v>
      </c>
      <c r="Z12">
        <v>0.93500000000000005</v>
      </c>
      <c r="AA12">
        <v>20.100999999999999</v>
      </c>
      <c r="AB12">
        <v>47027</v>
      </c>
      <c r="AC12">
        <v>0</v>
      </c>
      <c r="AD12">
        <v>1.1399999999999999</v>
      </c>
    </row>
    <row r="13" spans="1:30" x14ac:dyDescent="0.3">
      <c r="A13" t="s">
        <v>61</v>
      </c>
      <c r="B13" s="2" t="s">
        <v>84</v>
      </c>
      <c r="C13" t="s">
        <v>61</v>
      </c>
      <c r="D13" s="2" t="s">
        <v>84</v>
      </c>
      <c r="E13" t="s">
        <v>86</v>
      </c>
      <c r="F13" t="s">
        <v>65</v>
      </c>
      <c r="G13" t="s">
        <v>71</v>
      </c>
      <c r="H13">
        <v>168</v>
      </c>
      <c r="I13">
        <v>4548.8220000000001</v>
      </c>
      <c r="J13">
        <v>1424.521</v>
      </c>
      <c r="K13">
        <v>3.1930000000000001</v>
      </c>
      <c r="L13">
        <v>3.7</v>
      </c>
      <c r="M13">
        <v>45.47</v>
      </c>
      <c r="N13">
        <v>121.298545</v>
      </c>
      <c r="O13">
        <v>4.0652160000000004</v>
      </c>
      <c r="P13">
        <v>25.98911</v>
      </c>
      <c r="Q13">
        <v>1549</v>
      </c>
      <c r="R13">
        <v>50</v>
      </c>
      <c r="S13">
        <v>743</v>
      </c>
      <c r="T13">
        <v>110</v>
      </c>
      <c r="U13">
        <v>37.501043000000003</v>
      </c>
      <c r="V13">
        <v>33761.9</v>
      </c>
      <c r="W13">
        <v>12006.7</v>
      </c>
      <c r="X13">
        <v>47</v>
      </c>
      <c r="Y13">
        <v>7883</v>
      </c>
      <c r="Z13">
        <v>1.099</v>
      </c>
      <c r="AA13">
        <v>16.334</v>
      </c>
      <c r="AB13">
        <v>28062</v>
      </c>
      <c r="AC13">
        <v>0</v>
      </c>
      <c r="AD13">
        <v>1.1200000000000001</v>
      </c>
    </row>
    <row r="14" spans="1:30" x14ac:dyDescent="0.3">
      <c r="A14" t="s">
        <v>61</v>
      </c>
      <c r="B14" s="2" t="s">
        <v>84</v>
      </c>
      <c r="C14" t="s">
        <v>61</v>
      </c>
      <c r="D14" s="2" t="s">
        <v>84</v>
      </c>
      <c r="E14" t="s">
        <v>87</v>
      </c>
      <c r="F14" t="s">
        <v>65</v>
      </c>
      <c r="G14" t="s">
        <v>66</v>
      </c>
      <c r="H14">
        <v>168</v>
      </c>
      <c r="I14">
        <v>5004.2219999999998</v>
      </c>
      <c r="J14">
        <v>1685.296</v>
      </c>
      <c r="K14">
        <v>2.9689999999999999</v>
      </c>
      <c r="L14">
        <v>3.7</v>
      </c>
      <c r="M14">
        <v>50.017000000000003</v>
      </c>
      <c r="N14">
        <v>149.377723</v>
      </c>
      <c r="O14">
        <v>5.3743930000000004</v>
      </c>
      <c r="P14">
        <v>42.563563000000002</v>
      </c>
      <c r="Q14">
        <v>1578</v>
      </c>
      <c r="R14">
        <v>222</v>
      </c>
      <c r="S14">
        <v>712</v>
      </c>
      <c r="T14">
        <v>112</v>
      </c>
      <c r="U14">
        <v>33.500456999999997</v>
      </c>
      <c r="V14">
        <v>35774.1</v>
      </c>
      <c r="W14">
        <v>13261.7</v>
      </c>
      <c r="X14">
        <v>71</v>
      </c>
      <c r="Y14">
        <v>28471</v>
      </c>
      <c r="Z14">
        <v>4.4359999999999999</v>
      </c>
      <c r="AA14">
        <v>14.228</v>
      </c>
      <c r="AB14">
        <v>49334</v>
      </c>
      <c r="AC14">
        <v>0</v>
      </c>
      <c r="AD14">
        <v>1.1399999999999999</v>
      </c>
    </row>
    <row r="15" spans="1:30" x14ac:dyDescent="0.3">
      <c r="A15" t="s">
        <v>61</v>
      </c>
      <c r="B15" s="2" t="s">
        <v>84</v>
      </c>
      <c r="C15" t="s">
        <v>61</v>
      </c>
      <c r="D15" s="2" t="s">
        <v>84</v>
      </c>
      <c r="E15" t="s">
        <v>88</v>
      </c>
      <c r="F15" t="s">
        <v>65</v>
      </c>
      <c r="G15" t="s">
        <v>66</v>
      </c>
      <c r="H15">
        <v>168</v>
      </c>
      <c r="I15">
        <v>4951.5649999999996</v>
      </c>
      <c r="J15">
        <v>1577.549</v>
      </c>
      <c r="K15">
        <v>3.1389999999999998</v>
      </c>
      <c r="L15">
        <v>3.7</v>
      </c>
      <c r="M15">
        <v>44.234999999999999</v>
      </c>
      <c r="N15">
        <v>139.367976</v>
      </c>
      <c r="O15">
        <v>5.0507629999999999</v>
      </c>
      <c r="P15">
        <v>28.900753999999999</v>
      </c>
      <c r="Q15">
        <v>1314</v>
      </c>
      <c r="R15">
        <v>230</v>
      </c>
      <c r="S15">
        <v>1310</v>
      </c>
      <c r="T15">
        <v>113</v>
      </c>
      <c r="U15">
        <v>35.528714000000001</v>
      </c>
      <c r="V15">
        <v>38005.699999999997</v>
      </c>
      <c r="W15">
        <v>12735.3</v>
      </c>
      <c r="X15">
        <v>29</v>
      </c>
      <c r="Y15">
        <v>6751</v>
      </c>
      <c r="Z15">
        <v>4.6449999999999996</v>
      </c>
      <c r="AA15">
        <v>26.456</v>
      </c>
      <c r="AB15">
        <v>48444</v>
      </c>
      <c r="AC15">
        <v>0</v>
      </c>
      <c r="AD15">
        <v>1.1399999999999999</v>
      </c>
    </row>
    <row r="16" spans="1:30" x14ac:dyDescent="0.3">
      <c r="A16" t="s">
        <v>61</v>
      </c>
      <c r="B16" s="2" t="s">
        <v>84</v>
      </c>
      <c r="C16" t="s">
        <v>61</v>
      </c>
      <c r="D16" s="2" t="s">
        <v>84</v>
      </c>
      <c r="E16" t="s">
        <v>89</v>
      </c>
      <c r="F16" t="s">
        <v>65</v>
      </c>
      <c r="G16" t="s">
        <v>66</v>
      </c>
      <c r="H16">
        <v>168</v>
      </c>
      <c r="I16">
        <v>5039.72</v>
      </c>
      <c r="J16">
        <v>1491.192</v>
      </c>
      <c r="K16">
        <v>3.38</v>
      </c>
      <c r="L16">
        <v>3.7</v>
      </c>
      <c r="M16">
        <v>40.792999999999999</v>
      </c>
      <c r="N16">
        <v>141.030755</v>
      </c>
      <c r="O16">
        <v>5.4349369999999997</v>
      </c>
      <c r="P16">
        <v>28.866879000000001</v>
      </c>
      <c r="Q16">
        <v>1030</v>
      </c>
      <c r="R16">
        <v>20</v>
      </c>
      <c r="S16">
        <v>1058</v>
      </c>
      <c r="T16">
        <v>109</v>
      </c>
      <c r="U16">
        <v>35.734900000000003</v>
      </c>
      <c r="V16">
        <v>31627.200000000001</v>
      </c>
      <c r="W16">
        <v>8102.5</v>
      </c>
      <c r="X16">
        <v>34</v>
      </c>
      <c r="Y16">
        <v>4239</v>
      </c>
      <c r="Z16">
        <v>0.39700000000000002</v>
      </c>
      <c r="AA16">
        <v>20.992999999999999</v>
      </c>
      <c r="AB16">
        <v>48653</v>
      </c>
      <c r="AC16">
        <v>0</v>
      </c>
      <c r="AD16">
        <v>1.1399999999999999</v>
      </c>
    </row>
    <row r="17" spans="1:30" x14ac:dyDescent="0.3">
      <c r="A17" t="s">
        <v>61</v>
      </c>
      <c r="B17" s="2" t="s">
        <v>84</v>
      </c>
      <c r="C17" t="s">
        <v>61</v>
      </c>
      <c r="D17" s="2" t="s">
        <v>84</v>
      </c>
      <c r="E17" t="s">
        <v>90</v>
      </c>
      <c r="F17" t="s">
        <v>65</v>
      </c>
      <c r="G17" t="s">
        <v>66</v>
      </c>
      <c r="H17">
        <v>168</v>
      </c>
      <c r="I17">
        <v>301.72300000000001</v>
      </c>
      <c r="J17">
        <v>91.409000000000006</v>
      </c>
      <c r="K17">
        <v>3.3010000000000002</v>
      </c>
      <c r="L17">
        <v>3.7</v>
      </c>
      <c r="M17">
        <v>44.901000000000003</v>
      </c>
      <c r="N17">
        <v>7.9322179999999998</v>
      </c>
      <c r="O17">
        <v>0.222217</v>
      </c>
      <c r="P17">
        <v>1.690272</v>
      </c>
      <c r="Q17">
        <v>70</v>
      </c>
      <c r="R17">
        <v>2</v>
      </c>
      <c r="S17">
        <v>9</v>
      </c>
      <c r="T17">
        <v>104</v>
      </c>
      <c r="U17">
        <v>38.037658</v>
      </c>
      <c r="V17">
        <v>1019.2</v>
      </c>
      <c r="W17">
        <v>280.60000000000002</v>
      </c>
      <c r="X17">
        <v>3</v>
      </c>
      <c r="Y17">
        <v>446</v>
      </c>
      <c r="Z17">
        <v>0.66300000000000003</v>
      </c>
      <c r="AA17">
        <v>2.9830000000000001</v>
      </c>
      <c r="AB17">
        <v>2950</v>
      </c>
      <c r="AC17">
        <v>0</v>
      </c>
      <c r="AD17">
        <v>1.1399999999999999</v>
      </c>
    </row>
    <row r="18" spans="1:30" x14ac:dyDescent="0.3">
      <c r="A18" t="s">
        <v>61</v>
      </c>
      <c r="B18" s="2" t="s">
        <v>84</v>
      </c>
      <c r="C18" t="s">
        <v>61</v>
      </c>
      <c r="D18" s="2" t="s">
        <v>84</v>
      </c>
      <c r="E18" t="s">
        <v>91</v>
      </c>
      <c r="F18" t="s">
        <v>65</v>
      </c>
      <c r="G18" t="s">
        <v>66</v>
      </c>
      <c r="H18">
        <v>168</v>
      </c>
      <c r="I18">
        <v>1911.5139999999999</v>
      </c>
      <c r="J18">
        <v>626.255</v>
      </c>
      <c r="K18">
        <v>3.052</v>
      </c>
      <c r="L18">
        <v>3.7</v>
      </c>
      <c r="M18">
        <v>45.064</v>
      </c>
      <c r="N18">
        <v>61.011090000000003</v>
      </c>
      <c r="O18">
        <v>3.5913689999999998</v>
      </c>
      <c r="P18">
        <v>16.977204</v>
      </c>
      <c r="Q18">
        <v>511</v>
      </c>
      <c r="R18">
        <v>25</v>
      </c>
      <c r="S18">
        <v>222</v>
      </c>
      <c r="T18">
        <v>105</v>
      </c>
      <c r="U18">
        <v>31.330598999999999</v>
      </c>
      <c r="V18">
        <v>19232.3</v>
      </c>
      <c r="W18">
        <v>5199.6000000000004</v>
      </c>
      <c r="X18">
        <v>35</v>
      </c>
      <c r="Y18">
        <v>15885</v>
      </c>
      <c r="Z18">
        <v>1.3080000000000001</v>
      </c>
      <c r="AA18">
        <v>11.614000000000001</v>
      </c>
      <c r="AB18">
        <v>18482</v>
      </c>
      <c r="AC18">
        <v>0</v>
      </c>
      <c r="AD18">
        <v>1.1100000000000001</v>
      </c>
    </row>
    <row r="19" spans="1:30" x14ac:dyDescent="0.3">
      <c r="A19" t="s">
        <v>61</v>
      </c>
      <c r="B19" s="2" t="s">
        <v>84</v>
      </c>
      <c r="C19" t="s">
        <v>61</v>
      </c>
      <c r="D19" s="2" t="s">
        <v>84</v>
      </c>
      <c r="E19" t="s">
        <v>92</v>
      </c>
      <c r="F19" t="s">
        <v>65</v>
      </c>
      <c r="G19" t="s">
        <v>66</v>
      </c>
      <c r="H19">
        <v>168</v>
      </c>
      <c r="I19">
        <v>1586.03</v>
      </c>
      <c r="J19">
        <v>508.03399999999999</v>
      </c>
      <c r="K19">
        <v>3.1219999999999999</v>
      </c>
      <c r="L19">
        <v>3.7</v>
      </c>
      <c r="M19">
        <v>47.905000000000001</v>
      </c>
      <c r="N19">
        <v>46.701366999999998</v>
      </c>
      <c r="O19">
        <v>2.5208119999999998</v>
      </c>
      <c r="P19">
        <v>12.572205</v>
      </c>
      <c r="Q19">
        <v>452</v>
      </c>
      <c r="R19">
        <v>18</v>
      </c>
      <c r="S19">
        <v>198</v>
      </c>
      <c r="T19">
        <v>109</v>
      </c>
      <c r="U19">
        <v>33.961103999999999</v>
      </c>
      <c r="V19">
        <v>12168.6</v>
      </c>
      <c r="W19">
        <v>5071.8999999999996</v>
      </c>
      <c r="X19">
        <v>23</v>
      </c>
      <c r="Y19">
        <v>8424</v>
      </c>
      <c r="Z19">
        <v>1.135</v>
      </c>
      <c r="AA19">
        <v>12.484</v>
      </c>
      <c r="AB19">
        <v>15046</v>
      </c>
      <c r="AC19">
        <v>0</v>
      </c>
      <c r="AD19">
        <v>1.1299999999999999</v>
      </c>
    </row>
    <row r="20" spans="1:30" x14ac:dyDescent="0.3">
      <c r="A20" t="s">
        <v>61</v>
      </c>
      <c r="B20" s="2" t="s">
        <v>84</v>
      </c>
      <c r="C20" t="s">
        <v>61</v>
      </c>
      <c r="D20" s="2" t="s">
        <v>84</v>
      </c>
      <c r="E20" t="s">
        <v>93</v>
      </c>
      <c r="F20" t="s">
        <v>65</v>
      </c>
      <c r="G20" t="s">
        <v>66</v>
      </c>
      <c r="H20">
        <v>168</v>
      </c>
      <c r="I20">
        <v>201.80799999999999</v>
      </c>
      <c r="J20">
        <v>67.781000000000006</v>
      </c>
      <c r="K20">
        <v>2.9769999999999999</v>
      </c>
      <c r="L20">
        <v>3.7</v>
      </c>
      <c r="M20">
        <v>48.027999999999999</v>
      </c>
      <c r="N20">
        <v>6.2372199999999998</v>
      </c>
      <c r="O20">
        <v>0.114164</v>
      </c>
      <c r="P20">
        <v>1.7294430000000001</v>
      </c>
      <c r="Q20">
        <v>48</v>
      </c>
      <c r="R20">
        <v>0</v>
      </c>
      <c r="S20">
        <v>41</v>
      </c>
      <c r="T20">
        <v>94</v>
      </c>
      <c r="U20">
        <v>32.355440000000002</v>
      </c>
      <c r="V20">
        <v>1057.0999999999999</v>
      </c>
      <c r="W20">
        <v>96.3</v>
      </c>
      <c r="X20">
        <v>4</v>
      </c>
      <c r="Y20">
        <v>604</v>
      </c>
      <c r="Z20">
        <v>0</v>
      </c>
      <c r="AA20">
        <v>20.315999999999999</v>
      </c>
      <c r="AB20">
        <v>1955</v>
      </c>
      <c r="AC20">
        <v>0</v>
      </c>
      <c r="AD20">
        <v>1.19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7CA47-A0B4-47CD-97FD-187847B9E851}">
  <dimension ref="A1:Z43"/>
  <sheetViews>
    <sheetView workbookViewId="0">
      <selection activeCell="A3" sqref="A3:XFD45"/>
    </sheetView>
  </sheetViews>
  <sheetFormatPr defaultRowHeight="16.5" x14ac:dyDescent="0.3"/>
  <sheetData>
    <row r="1" spans="1:26" x14ac:dyDescent="0.3">
      <c r="A1" s="34" t="s">
        <v>11</v>
      </c>
      <c r="B1" s="34" t="s">
        <v>115</v>
      </c>
      <c r="C1" s="34" t="s">
        <v>13</v>
      </c>
      <c r="D1" s="34" t="s">
        <v>15</v>
      </c>
      <c r="E1" s="34" t="s">
        <v>16</v>
      </c>
      <c r="F1" s="34" t="s">
        <v>17</v>
      </c>
      <c r="G1" s="34" t="s">
        <v>37</v>
      </c>
      <c r="H1" s="34" t="s">
        <v>116</v>
      </c>
      <c r="I1" s="34" t="s">
        <v>117</v>
      </c>
      <c r="J1" s="34" t="s">
        <v>118</v>
      </c>
      <c r="K1" s="34" t="s">
        <v>119</v>
      </c>
      <c r="L1" s="34" t="s">
        <v>22</v>
      </c>
      <c r="M1" s="34" t="s">
        <v>23</v>
      </c>
      <c r="N1" s="34" t="s">
        <v>120</v>
      </c>
      <c r="O1" s="34" t="s">
        <v>27</v>
      </c>
      <c r="P1" s="34" t="s">
        <v>121</v>
      </c>
      <c r="Q1" s="34" t="s">
        <v>122</v>
      </c>
      <c r="R1" s="34" t="s">
        <v>24</v>
      </c>
      <c r="S1" s="34" t="s">
        <v>25</v>
      </c>
      <c r="T1" s="39" t="s">
        <v>123</v>
      </c>
      <c r="U1" s="39" t="s">
        <v>130</v>
      </c>
      <c r="V1" s="39" t="s">
        <v>131</v>
      </c>
      <c r="W1" s="39" t="s">
        <v>132</v>
      </c>
      <c r="X1" s="39" t="s">
        <v>139</v>
      </c>
      <c r="Y1" s="39" t="s">
        <v>168</v>
      </c>
      <c r="Z1" s="39" t="s">
        <v>159</v>
      </c>
    </row>
    <row r="2" spans="1:26" x14ac:dyDescent="0.3">
      <c r="A2">
        <v>168</v>
      </c>
      <c r="B2">
        <v>0</v>
      </c>
      <c r="C2" t="s">
        <v>60</v>
      </c>
      <c r="D2">
        <v>667.50800000000004</v>
      </c>
      <c r="E2">
        <v>227.20099999999999</v>
      </c>
      <c r="F2">
        <v>2.9380000000000002</v>
      </c>
      <c r="G2">
        <v>51.170999999999999</v>
      </c>
      <c r="H2">
        <v>20.229151999999999</v>
      </c>
      <c r="I2">
        <v>1.961374</v>
      </c>
      <c r="J2">
        <v>4.459155</v>
      </c>
      <c r="K2">
        <v>159</v>
      </c>
      <c r="L2">
        <v>5</v>
      </c>
      <c r="M2">
        <v>149</v>
      </c>
      <c r="N2">
        <v>112</v>
      </c>
      <c r="O2">
        <v>32.997329000000001</v>
      </c>
      <c r="P2">
        <v>5403.2</v>
      </c>
      <c r="Q2">
        <v>2034.7</v>
      </c>
      <c r="R2">
        <v>7</v>
      </c>
      <c r="S2">
        <v>1653</v>
      </c>
      <c r="T2" cm="1">
        <f t="array" ref="T2">COUNTA(_xlfn.UNIQUE(_xlfn._xlws.FILTER(탕데이터!$BL$2:$BL$1156,(탕데이터!$O$2:$O$1156=운전자별!$B2))))</f>
        <v>4</v>
      </c>
      <c r="U2" t="str" cm="1">
        <f t="array" ref="U2">INDEX(탕데이터!$I:$I, MATCH(1, (_xlfn.MAXIFS(탕데이터!BM:BM,탕데이터!O:O,운전자별!B2)=탕데이터!$BM:$BM)*(운전자별!B2=탕데이터!O:O),0))</f>
        <v>76아3514</v>
      </c>
      <c r="V2" t="str">
        <f>_xlfn.XLOOKUP(U2,탕데이터!I:I,탕데이터!G:G)</f>
        <v>직행1</v>
      </c>
      <c r="W2" cm="1">
        <f t="array" ref="W2">INDEX(탕데이터!$BL:$BL, MATCH(1, (_xlfn.MAXIFS(탕데이터!BN:BN,탕데이터!O:O,운전자별!B2)=탕데이터!$BN:$BN)*(운전자별!B2=탕데이터!O:O),0))</f>
        <v>4</v>
      </c>
      <c r="X2" cm="1">
        <f t="array" ref="X2">COUNTA(_xlfn.UNIQUE(_xlfn._xlws.FILTER(탕데이터!$I$2:$I$1156,(탕데이터!$O$2:$O$1156=운전자별!$B2))))</f>
        <v>4</v>
      </c>
      <c r="Y2" s="4">
        <f>SUMIFS('차량+운전자별'!AG:AG,'차량+운전자별'!I:I,운전자별!B2)</f>
        <v>0.81569378586624242</v>
      </c>
      <c r="Z2" s="118" t="str" cm="1">
        <f t="array" ref="Z2">_xlfn.IFS(OR(Y2&gt;125%,Y2&lt;65%),"이상",
Y2&gt;=100%,"S",
AND(Y2&lt;100%,Y2&gt;=95%),"A",
AND(Y2&lt;95%,Y2&gt;=90%),"B",
AND(Y2&lt;90%,Y2&gt;=85%),"C",
AND(Y2&lt;85%,Y2&gt;=80%),"D",
Y2&lt;80%,"F")</f>
        <v>D</v>
      </c>
    </row>
    <row r="3" spans="1:26" x14ac:dyDescent="0.3">
      <c r="A3">
        <v>168</v>
      </c>
      <c r="B3">
        <v>336</v>
      </c>
      <c r="C3" t="s">
        <v>60</v>
      </c>
      <c r="D3">
        <v>72.299000000000007</v>
      </c>
      <c r="E3">
        <v>24.07</v>
      </c>
      <c r="F3">
        <v>3.004</v>
      </c>
      <c r="G3">
        <v>45.671999999999997</v>
      </c>
      <c r="H3">
        <v>2.0780530000000002</v>
      </c>
      <c r="I3">
        <v>9.4164999999999999E-2</v>
      </c>
      <c r="J3">
        <v>0.41999700000000001</v>
      </c>
      <c r="K3">
        <v>21</v>
      </c>
      <c r="L3">
        <v>0</v>
      </c>
      <c r="M3">
        <v>17</v>
      </c>
      <c r="N3">
        <v>101</v>
      </c>
      <c r="O3">
        <v>34.791701000000003</v>
      </c>
      <c r="P3">
        <v>248.4</v>
      </c>
      <c r="Q3">
        <v>75.900000000000006</v>
      </c>
      <c r="R3">
        <v>0</v>
      </c>
      <c r="S3">
        <v>0</v>
      </c>
      <c r="T3" cm="1">
        <f t="array" ref="T3">COUNTA(_xlfn.UNIQUE(_xlfn._xlws.FILTER(탕데이터!$BL$2:$BL$1156,(탕데이터!$O$2:$O$1156=운전자별!$B3))))</f>
        <v>1</v>
      </c>
      <c r="U3" t="str" cm="1">
        <f t="array" ref="U3">INDEX(탕데이터!$I:$I, MATCH(1, (_xlfn.MAXIFS(탕데이터!BM:BM,탕데이터!O:O,운전자별!B3)=탕데이터!$BM:$BM)*(운전자별!B3=탕데이터!O:O),0))</f>
        <v>76아7383</v>
      </c>
      <c r="V3" t="str">
        <f>_xlfn.XLOOKUP(U3,탕데이터!I:I,탕데이터!G:G)</f>
        <v>직행1</v>
      </c>
      <c r="W3" cm="1">
        <f t="array" ref="W3">INDEX(탕데이터!$BL:$BL, MATCH(1, (_xlfn.MAXIFS(탕데이터!BN:BN,탕데이터!O:O,운전자별!B3)=탕데이터!$BN:$BN)*(운전자별!B3=탕데이터!O:O),0))</f>
        <v>1</v>
      </c>
      <c r="X3" cm="1">
        <f t="array" ref="X3">COUNTA(_xlfn.UNIQUE(_xlfn._xlws.FILTER(탕데이터!$I$2:$I$1156,(탕데이터!$O$2:$O$1156=운전자별!$B3))))</f>
        <v>1</v>
      </c>
      <c r="Y3" s="4">
        <f>SUMIFS('차량+운전자별'!AG:AG,'차량+운전자별'!I:I,운전자별!B3)</f>
        <v>0.83444444444444443</v>
      </c>
      <c r="Z3" s="118" t="str" cm="1">
        <f t="array" ref="Z3">_xlfn.IFS(OR(Y3&gt;125%,Y3&lt;65%),"이상",
Y3&gt;=100%,"S",
AND(Y3&lt;100%,Y3&gt;=95%),"A",
AND(Y3&lt;95%,Y3&gt;=90%),"B",
AND(Y3&lt;90%,Y3&gt;=85%),"C",
AND(Y3&lt;85%,Y3&gt;=80%),"D",
Y3&lt;80%,"F")</f>
        <v>D</v>
      </c>
    </row>
    <row r="4" spans="1:26" x14ac:dyDescent="0.3">
      <c r="A4">
        <v>168</v>
      </c>
      <c r="B4">
        <v>772</v>
      </c>
      <c r="C4" t="s">
        <v>60</v>
      </c>
      <c r="D4">
        <v>118.28700000000001</v>
      </c>
      <c r="E4">
        <v>41.173999999999999</v>
      </c>
      <c r="F4">
        <v>2.8730000000000002</v>
      </c>
      <c r="G4">
        <v>50.091999999999999</v>
      </c>
      <c r="H4">
        <v>3.2963879999999999</v>
      </c>
      <c r="I4">
        <v>6.3879999999999996E-3</v>
      </c>
      <c r="J4">
        <v>0.82055400000000001</v>
      </c>
      <c r="K4">
        <v>34</v>
      </c>
      <c r="L4">
        <v>1</v>
      </c>
      <c r="M4">
        <v>33</v>
      </c>
      <c r="N4">
        <v>102</v>
      </c>
      <c r="O4">
        <v>35.883820999999998</v>
      </c>
      <c r="P4">
        <v>912</v>
      </c>
      <c r="Q4">
        <v>182.4</v>
      </c>
      <c r="R4">
        <v>1</v>
      </c>
      <c r="S4">
        <v>43</v>
      </c>
      <c r="T4" cm="1">
        <f t="array" ref="T4">COUNTA(_xlfn.UNIQUE(_xlfn._xlws.FILTER(탕데이터!$BL$2:$BL$1156,(탕데이터!$O$2:$O$1156=운전자별!$B4))))</f>
        <v>1</v>
      </c>
      <c r="U4" t="str" cm="1">
        <f t="array" ref="U4">INDEX(탕데이터!$I:$I, MATCH(1, (_xlfn.MAXIFS(탕데이터!BM:BM,탕데이터!O:O,운전자별!B4)=탕데이터!$BM:$BM)*(운전자별!B4=탕데이터!O:O),0))</f>
        <v>76아3507</v>
      </c>
      <c r="V4" t="str">
        <f>_xlfn.XLOOKUP(U4,탕데이터!I:I,탕데이터!G:G)</f>
        <v>직행1</v>
      </c>
      <c r="W4" cm="1">
        <f t="array" ref="W4">INDEX(탕데이터!$BL:$BL, MATCH(1, (_xlfn.MAXIFS(탕데이터!BN:BN,탕데이터!O:O,운전자별!B4)=탕데이터!$BN:$BN)*(운전자별!B4=탕데이터!O:O),0))</f>
        <v>8</v>
      </c>
      <c r="X4" cm="1">
        <f t="array" ref="X4">COUNTA(_xlfn.UNIQUE(_xlfn._xlws.FILTER(탕데이터!$I$2:$I$1156,(탕데이터!$O$2:$O$1156=운전자별!$B4))))</f>
        <v>1</v>
      </c>
      <c r="Y4" s="4">
        <f>SUMIFS('차량+운전자별'!AG:AG,'차량+운전자별'!I:I,운전자별!B4)</f>
        <v>0.79805555555555563</v>
      </c>
      <c r="Z4" s="118" t="str" cm="1">
        <f t="array" ref="Z4">_xlfn.IFS(OR(Y4&gt;125%,Y4&lt;65%),"이상",
Y4&gt;=100%,"S",
AND(Y4&lt;100%,Y4&gt;=95%),"A",
AND(Y4&lt;95%,Y4&gt;=90%),"B",
AND(Y4&lt;90%,Y4&gt;=85%),"C",
AND(Y4&lt;85%,Y4&gt;=80%),"D",
Y4&lt;80%,"F")</f>
        <v>F</v>
      </c>
    </row>
    <row r="5" spans="1:26" x14ac:dyDescent="0.3">
      <c r="A5">
        <v>168</v>
      </c>
      <c r="B5">
        <v>813</v>
      </c>
      <c r="C5" t="s">
        <v>60</v>
      </c>
      <c r="D5">
        <v>214.059</v>
      </c>
      <c r="E5">
        <v>70.015000000000001</v>
      </c>
      <c r="F5">
        <v>3.0569999999999999</v>
      </c>
      <c r="G5">
        <v>51.862000000000002</v>
      </c>
      <c r="H5">
        <v>5.5613859999999997</v>
      </c>
      <c r="I5">
        <v>0.46582800000000002</v>
      </c>
      <c r="J5">
        <v>1.0136069999999999</v>
      </c>
      <c r="K5">
        <v>45</v>
      </c>
      <c r="L5">
        <v>13</v>
      </c>
      <c r="M5">
        <v>42</v>
      </c>
      <c r="N5">
        <v>106</v>
      </c>
      <c r="O5">
        <v>38.490225000000002</v>
      </c>
      <c r="P5">
        <v>1104.8</v>
      </c>
      <c r="Q5">
        <v>379.7</v>
      </c>
      <c r="R5">
        <v>2</v>
      </c>
      <c r="S5">
        <v>144</v>
      </c>
      <c r="T5" cm="1">
        <f t="array" ref="T5">COUNTA(_xlfn.UNIQUE(_xlfn._xlws.FILTER(탕데이터!$BL$2:$BL$1156,(탕데이터!$O$2:$O$1156=운전자별!$B5))))</f>
        <v>1</v>
      </c>
      <c r="U5" t="str" cm="1">
        <f t="array" ref="U5">INDEX(탕데이터!$I:$I, MATCH(1, (_xlfn.MAXIFS(탕데이터!BM:BM,탕데이터!O:O,운전자별!B5)=탕데이터!$BM:$BM)*(운전자별!B5=탕데이터!O:O),0))</f>
        <v>75아7352</v>
      </c>
      <c r="V5" t="str">
        <f>_xlfn.XLOOKUP(U5,탕데이터!I:I,탕데이터!G:G)</f>
        <v>직행1</v>
      </c>
      <c r="W5" cm="1">
        <f t="array" ref="W5">INDEX(탕데이터!$BL:$BL, MATCH(1, (_xlfn.MAXIFS(탕데이터!BN:BN,탕데이터!O:O,운전자별!B5)=탕데이터!$BN:$BN)*(운전자별!B5=탕데이터!O:O),0))</f>
        <v>4</v>
      </c>
      <c r="X5" cm="1">
        <f t="array" ref="X5">COUNTA(_xlfn.UNIQUE(_xlfn._xlws.FILTER(탕데이터!$I$2:$I$1156,(탕데이터!$O$2:$O$1156=운전자별!$B5))))</f>
        <v>1</v>
      </c>
      <c r="Y5" s="4">
        <f>SUMIFS('차량+운전자별'!AG:AG,'차량+운전자별'!I:I,운전자별!B5)</f>
        <v>0.84916666666666663</v>
      </c>
      <c r="Z5" s="118" t="str" cm="1">
        <f t="array" ref="Z5">_xlfn.IFS(OR(Y5&gt;125%,Y5&lt;65%),"이상",
Y5&gt;=100%,"S",
AND(Y5&lt;100%,Y5&gt;=95%),"A",
AND(Y5&lt;95%,Y5&gt;=90%),"B",
AND(Y5&lt;90%,Y5&gt;=85%),"C",
AND(Y5&lt;85%,Y5&gt;=80%),"D",
Y5&lt;80%,"F")</f>
        <v>D</v>
      </c>
    </row>
    <row r="6" spans="1:26" x14ac:dyDescent="0.3">
      <c r="A6">
        <v>168</v>
      </c>
      <c r="B6">
        <v>921</v>
      </c>
      <c r="C6" t="s">
        <v>60</v>
      </c>
      <c r="D6">
        <v>36.420999999999999</v>
      </c>
      <c r="E6">
        <v>8.9600000000000009</v>
      </c>
      <c r="F6">
        <v>4.0650000000000004</v>
      </c>
      <c r="G6">
        <v>44.057000000000002</v>
      </c>
      <c r="H6">
        <v>0.75944299999999998</v>
      </c>
      <c r="I6">
        <v>2.1943000000000001E-2</v>
      </c>
      <c r="J6">
        <v>0.13722100000000001</v>
      </c>
      <c r="K6">
        <v>7</v>
      </c>
      <c r="L6">
        <v>3</v>
      </c>
      <c r="M6">
        <v>1</v>
      </c>
      <c r="N6">
        <v>101</v>
      </c>
      <c r="O6">
        <v>47.957515999999998</v>
      </c>
      <c r="P6">
        <v>46.8</v>
      </c>
      <c r="Q6">
        <v>31.2</v>
      </c>
      <c r="R6">
        <v>0</v>
      </c>
      <c r="S6">
        <v>0</v>
      </c>
      <c r="T6" cm="1">
        <f t="array" ref="T6">COUNTA(_xlfn.UNIQUE(_xlfn._xlws.FILTER(탕데이터!$BL$2:$BL$1156,(탕데이터!$O$2:$O$1156=운전자별!$B6))))</f>
        <v>1</v>
      </c>
      <c r="U6" t="str" cm="1">
        <f t="array" ref="U6">INDEX(탕데이터!$I:$I, MATCH(1, (_xlfn.MAXIFS(탕데이터!BM:BM,탕데이터!O:O,운전자별!B6)=탕데이터!$BM:$BM)*(운전자별!B6=탕데이터!O:O),0))</f>
        <v>72아7200</v>
      </c>
      <c r="V6" t="str">
        <f>_xlfn.XLOOKUP(U6,탕데이터!I:I,탕데이터!G:G)</f>
        <v>직행1</v>
      </c>
      <c r="W6" cm="1">
        <f t="array" ref="W6">INDEX(탕데이터!$BL:$BL, MATCH(1, (_xlfn.MAXIFS(탕데이터!BN:BN,탕데이터!O:O,운전자별!B6)=탕데이터!$BN:$BN)*(운전자별!B6=탕데이터!O:O),0))</f>
        <v>4</v>
      </c>
      <c r="X6" cm="1">
        <f t="array" ref="X6">COUNTA(_xlfn.UNIQUE(_xlfn._xlws.FILTER(탕데이터!$I$2:$I$1156,(탕데이터!$O$2:$O$1156=운전자별!$B6))))</f>
        <v>1</v>
      </c>
      <c r="Y6" s="4">
        <f>SUMIFS('차량+운전자별'!AG:AG,'차량+운전자별'!I:I,운전자별!B6)</f>
        <v>1.1291666666666667</v>
      </c>
      <c r="Z6" s="118" t="str" cm="1">
        <f t="array" ref="Z6">_xlfn.IFS(OR(Y6&gt;125%,Y6&lt;65%),"이상",
Y6&gt;=100%,"S",
AND(Y6&lt;100%,Y6&gt;=95%),"A",
AND(Y6&lt;95%,Y6&gt;=90%),"B",
AND(Y6&lt;90%,Y6&gt;=85%),"C",
AND(Y6&lt;85%,Y6&gt;=80%),"D",
Y6&lt;80%,"F")</f>
        <v>S</v>
      </c>
    </row>
    <row r="7" spans="1:26" x14ac:dyDescent="0.3">
      <c r="A7">
        <v>168</v>
      </c>
      <c r="B7">
        <v>1060</v>
      </c>
      <c r="C7" t="s">
        <v>60</v>
      </c>
      <c r="D7">
        <v>122.85299999999999</v>
      </c>
      <c r="E7">
        <v>37.290999999999997</v>
      </c>
      <c r="F7">
        <v>3.294</v>
      </c>
      <c r="G7">
        <v>45.468000000000004</v>
      </c>
      <c r="H7">
        <v>3.413608</v>
      </c>
      <c r="I7">
        <v>0.109441</v>
      </c>
      <c r="J7">
        <v>0.87110799999999999</v>
      </c>
      <c r="K7">
        <v>38</v>
      </c>
      <c r="L7">
        <v>4</v>
      </c>
      <c r="M7">
        <v>32</v>
      </c>
      <c r="N7">
        <v>102</v>
      </c>
      <c r="O7">
        <v>35.989193</v>
      </c>
      <c r="P7">
        <v>1523.9</v>
      </c>
      <c r="Q7">
        <v>714.5</v>
      </c>
      <c r="R7">
        <v>1</v>
      </c>
      <c r="S7">
        <v>198</v>
      </c>
      <c r="T7" cm="1">
        <f t="array" ref="T7">COUNTA(_xlfn.UNIQUE(_xlfn._xlws.FILTER(탕데이터!$BL$2:$BL$1156,(탕데이터!$O$2:$O$1156=운전자별!$B7))))</f>
        <v>1</v>
      </c>
      <c r="U7" t="str" cm="1">
        <f t="array" ref="U7">INDEX(탕데이터!$I:$I, MATCH(1, (_xlfn.MAXIFS(탕데이터!BM:BM,탕데이터!O:O,운전자별!B7)=탕데이터!$BM:$BM)*(운전자별!B7=탕데이터!O:O),0))</f>
        <v>76아3507</v>
      </c>
      <c r="V7" t="str">
        <f>_xlfn.XLOOKUP(U7,탕데이터!I:I,탕데이터!G:G)</f>
        <v>직행1</v>
      </c>
      <c r="W7" cm="1">
        <f t="array" ref="W7">INDEX(탕데이터!$BL:$BL, MATCH(1, (_xlfn.MAXIFS(탕데이터!BN:BN,탕데이터!O:O,운전자별!B7)=탕데이터!$BN:$BN)*(운전자별!B7=탕데이터!O:O),0))</f>
        <v>5</v>
      </c>
      <c r="X7" cm="1">
        <f t="array" ref="X7">COUNTA(_xlfn.UNIQUE(_xlfn._xlws.FILTER(탕데이터!$I$2:$I$1156,(탕데이터!$O$2:$O$1156=운전자별!$B7))))</f>
        <v>1</v>
      </c>
      <c r="Y7" s="4">
        <f>SUMIFS('차량+운전자별'!AG:AG,'차량+운전자별'!I:I,운전자별!B7)</f>
        <v>0.91500000000000004</v>
      </c>
      <c r="Z7" s="118" t="str" cm="1">
        <f t="array" ref="Z7">_xlfn.IFS(OR(Y7&gt;125%,Y7&lt;65%),"이상",
Y7&gt;=100%,"S",
AND(Y7&lt;100%,Y7&gt;=95%),"A",
AND(Y7&lt;95%,Y7&gt;=90%),"B",
AND(Y7&lt;90%,Y7&gt;=85%),"C",
AND(Y7&lt;85%,Y7&gt;=80%),"D",
Y7&lt;80%,"F")</f>
        <v>B</v>
      </c>
    </row>
    <row r="8" spans="1:26" x14ac:dyDescent="0.3">
      <c r="A8">
        <v>168</v>
      </c>
      <c r="B8">
        <v>7310</v>
      </c>
      <c r="C8" t="s">
        <v>60</v>
      </c>
      <c r="D8">
        <v>66.856999999999999</v>
      </c>
      <c r="E8">
        <v>16.928000000000001</v>
      </c>
      <c r="F8">
        <v>3.9489999999999998</v>
      </c>
      <c r="G8">
        <v>34.57</v>
      </c>
      <c r="H8">
        <v>1.720553</v>
      </c>
      <c r="I8">
        <v>0.122499</v>
      </c>
      <c r="J8">
        <v>0.20638699999999999</v>
      </c>
      <c r="K8">
        <v>13</v>
      </c>
      <c r="L8">
        <v>0</v>
      </c>
      <c r="M8">
        <v>3</v>
      </c>
      <c r="N8">
        <v>97</v>
      </c>
      <c r="O8">
        <v>38.857855000000001</v>
      </c>
      <c r="P8">
        <v>115.4</v>
      </c>
      <c r="Q8">
        <v>37.1</v>
      </c>
      <c r="R8">
        <v>0</v>
      </c>
      <c r="S8">
        <v>0</v>
      </c>
      <c r="T8" cm="1">
        <f t="array" ref="T8">COUNTA(_xlfn.UNIQUE(_xlfn._xlws.FILTER(탕데이터!$BL$2:$BL$1156,(탕데이터!$O$2:$O$1156=운전자별!$B8))))</f>
        <v>1</v>
      </c>
      <c r="U8" t="str" cm="1">
        <f t="array" ref="U8">INDEX(탕데이터!$I:$I, MATCH(1, (_xlfn.MAXIFS(탕데이터!BM:BM,탕데이터!O:O,운전자별!B8)=탕데이터!$BM:$BM)*(운전자별!B8=탕데이터!O:O),0))</f>
        <v>76아7310</v>
      </c>
      <c r="V8" t="str">
        <f>_xlfn.XLOOKUP(U8,탕데이터!I:I,탕데이터!G:G)</f>
        <v>직행2</v>
      </c>
      <c r="W8" cm="1">
        <f t="array" ref="W8">INDEX(탕데이터!$BL:$BL, MATCH(1, (_xlfn.MAXIFS(탕데이터!BN:BN,탕데이터!O:O,운전자별!B8)=탕데이터!$BN:$BN)*(운전자별!B8=탕데이터!O:O),0))</f>
        <v>3</v>
      </c>
      <c r="X8" cm="1">
        <f t="array" ref="X8">COUNTA(_xlfn.UNIQUE(_xlfn._xlws.FILTER(탕데이터!$I$2:$I$1156,(탕데이터!$O$2:$O$1156=운전자별!$B8))))</f>
        <v>1</v>
      </c>
      <c r="Y8" s="4">
        <f>SUMIFS('차량+운전자별'!AG:AG,'차량+운전자별'!I:I,운전자별!B8)</f>
        <v>1.0672972972972972</v>
      </c>
      <c r="Z8" s="118" t="str" cm="1">
        <f t="array" ref="Z8">_xlfn.IFS(OR(Y8&gt;125%,Y8&lt;65%),"이상",
Y8&gt;=100%,"S",
AND(Y8&lt;100%,Y8&gt;=95%),"A",
AND(Y8&lt;95%,Y8&gt;=90%),"B",
AND(Y8&lt;90%,Y8&gt;=85%),"C",
AND(Y8&lt;85%,Y8&gt;=80%),"D",
Y8&lt;80%,"F")</f>
        <v>S</v>
      </c>
    </row>
    <row r="9" spans="1:26" x14ac:dyDescent="0.3">
      <c r="A9">
        <v>168</v>
      </c>
      <c r="B9">
        <v>7390</v>
      </c>
      <c r="C9" t="s">
        <v>60</v>
      </c>
      <c r="D9">
        <v>414.08100000000002</v>
      </c>
      <c r="E9">
        <v>116.986</v>
      </c>
      <c r="F9">
        <v>3.54</v>
      </c>
      <c r="G9">
        <v>46.814</v>
      </c>
      <c r="H9">
        <v>9.5755520000000001</v>
      </c>
      <c r="I9">
        <v>0.21638499999999999</v>
      </c>
      <c r="J9">
        <v>1.9680530000000001</v>
      </c>
      <c r="K9">
        <v>102</v>
      </c>
      <c r="L9">
        <v>2</v>
      </c>
      <c r="M9">
        <v>31</v>
      </c>
      <c r="N9">
        <v>109</v>
      </c>
      <c r="O9">
        <v>43.243563999999999</v>
      </c>
      <c r="P9">
        <v>2600.1999999999998</v>
      </c>
      <c r="Q9">
        <v>2383.5</v>
      </c>
      <c r="R9">
        <v>4</v>
      </c>
      <c r="S9">
        <v>342</v>
      </c>
      <c r="T9" cm="1">
        <f t="array" ref="T9">COUNTA(_xlfn.UNIQUE(_xlfn._xlws.FILTER(탕데이터!$BL$2:$BL$1156,(탕데이터!$O$2:$O$1156=운전자별!$B9))))</f>
        <v>1</v>
      </c>
      <c r="U9" t="str" cm="1">
        <f t="array" ref="U9">INDEX(탕데이터!$I:$I, MATCH(1, (_xlfn.MAXIFS(탕데이터!BM:BM,탕데이터!O:O,운전자별!B9)=탕데이터!$BM:$BM)*(운전자별!B9=탕데이터!O:O),0))</f>
        <v>77아7105</v>
      </c>
      <c r="V9" t="str">
        <f>_xlfn.XLOOKUP(U9,탕데이터!I:I,탕데이터!G:G)</f>
        <v>직행2</v>
      </c>
      <c r="W9" cm="1">
        <f t="array" ref="W9">INDEX(탕데이터!$BL:$BL, MATCH(1, (_xlfn.MAXIFS(탕데이터!BN:BN,탕데이터!O:O,운전자별!B9)=탕데이터!$BN:$BN)*(운전자별!B9=탕데이터!O:O),0))</f>
        <v>4</v>
      </c>
      <c r="X9" cm="1">
        <f t="array" ref="X9">COUNTA(_xlfn.UNIQUE(_xlfn._xlws.FILTER(탕데이터!$I$2:$I$1156,(탕데이터!$O$2:$O$1156=운전자별!$B9))))</f>
        <v>1</v>
      </c>
      <c r="Y9" s="4">
        <f>SUMIFS('차량+운전자별'!AG:AG,'차량+운전자별'!I:I,운전자별!B9)</f>
        <v>0.95675675675675675</v>
      </c>
      <c r="Z9" s="118" t="str" cm="1">
        <f t="array" ref="Z9">_xlfn.IFS(OR(Y9&gt;125%,Y9&lt;65%),"이상",
Y9&gt;=100%,"S",
AND(Y9&lt;100%,Y9&gt;=95%),"A",
AND(Y9&lt;95%,Y9&gt;=90%),"B",
AND(Y9&lt;90%,Y9&gt;=85%),"C",
AND(Y9&lt;85%,Y9&gt;=80%),"D",
Y9&lt;80%,"F")</f>
        <v>A</v>
      </c>
    </row>
    <row r="10" spans="1:26" x14ac:dyDescent="0.3">
      <c r="A10">
        <v>168</v>
      </c>
      <c r="B10">
        <v>6694</v>
      </c>
      <c r="C10" t="s">
        <v>258</v>
      </c>
      <c r="D10">
        <v>4092.913</v>
      </c>
      <c r="E10">
        <v>1196.8989999999999</v>
      </c>
      <c r="F10">
        <v>3.42</v>
      </c>
      <c r="G10">
        <v>40.963000000000001</v>
      </c>
      <c r="H10">
        <v>111.157433</v>
      </c>
      <c r="I10">
        <v>3.5307789999999999</v>
      </c>
      <c r="J10">
        <v>22.274943</v>
      </c>
      <c r="K10">
        <v>813</v>
      </c>
      <c r="L10">
        <v>20</v>
      </c>
      <c r="M10">
        <v>962</v>
      </c>
      <c r="N10">
        <v>109</v>
      </c>
      <c r="O10">
        <v>36.820866000000002</v>
      </c>
      <c r="P10">
        <v>24599.200000000001</v>
      </c>
      <c r="Q10">
        <v>6911.9</v>
      </c>
      <c r="R10">
        <v>17</v>
      </c>
      <c r="S10">
        <v>2199</v>
      </c>
      <c r="T10" cm="1">
        <f t="array" ref="T10">COUNTA(_xlfn.UNIQUE(_xlfn._xlws.FILTER(탕데이터!$BL$2:$BL$1156,(탕데이터!$O$2:$O$1156=운전자별!$B10))))</f>
        <v>6</v>
      </c>
      <c r="U10" t="str" cm="1">
        <f t="array" ref="U10">INDEX(탕데이터!$I:$I, MATCH(1, (_xlfn.MAXIFS(탕데이터!BM:BM,탕데이터!O:O,운전자별!B10)=탕데이터!$BM:$BM)*(운전자별!B10=탕데이터!O:O),0))</f>
        <v>76아7310</v>
      </c>
      <c r="V10" t="str">
        <f>_xlfn.XLOOKUP(U10,탕데이터!I:I,탕데이터!G:G)</f>
        <v>직행2</v>
      </c>
      <c r="W10" cm="1">
        <f t="array" ref="W10">INDEX(탕데이터!$BL:$BL, MATCH(1, (_xlfn.MAXIFS(탕데이터!BN:BN,탕데이터!O:O,운전자별!B10)=탕데이터!$BN:$BN)*(운전자별!B10=탕데이터!O:O),0))</f>
        <v>4</v>
      </c>
      <c r="X10" cm="1">
        <f t="array" ref="X10">COUNTA(_xlfn.UNIQUE(_xlfn._xlws.FILTER(탕데이터!$I$2:$I$1156,(탕데이터!$O$2:$O$1156=운전자별!$B10))))</f>
        <v>1</v>
      </c>
      <c r="Y10" s="4">
        <f>SUMIFS('차량+운전자별'!AG:AG,'차량+운전자별'!I:I,운전자별!B10)</f>
        <v>0.92432432432432421</v>
      </c>
      <c r="Z10" s="118" t="str" cm="1">
        <f t="array" ref="Z10">_xlfn.IFS(OR(Y10&gt;125%,Y10&lt;65%),"이상",
Y10&gt;=100%,"S",
AND(Y10&lt;100%,Y10&gt;=95%),"A",
AND(Y10&lt;95%,Y10&gt;=90%),"B",
AND(Y10&lt;90%,Y10&gt;=85%),"C",
AND(Y10&lt;85%,Y10&gt;=80%),"D",
Y10&lt;80%,"F")</f>
        <v>B</v>
      </c>
    </row>
    <row r="11" spans="1:26" x14ac:dyDescent="0.3">
      <c r="A11">
        <v>168</v>
      </c>
      <c r="B11">
        <v>1355</v>
      </c>
      <c r="C11" t="s">
        <v>254</v>
      </c>
      <c r="D11">
        <v>3615.623</v>
      </c>
      <c r="E11">
        <v>1117.0709999999999</v>
      </c>
      <c r="F11">
        <v>3.2370000000000001</v>
      </c>
      <c r="G11">
        <v>45.673000000000002</v>
      </c>
      <c r="H11">
        <v>93.873836999999995</v>
      </c>
      <c r="I11">
        <v>3.114951</v>
      </c>
      <c r="J11">
        <v>19.473009000000001</v>
      </c>
      <c r="K11">
        <v>1391</v>
      </c>
      <c r="L11">
        <v>45</v>
      </c>
      <c r="M11">
        <v>554</v>
      </c>
      <c r="N11">
        <v>110</v>
      </c>
      <c r="O11">
        <v>38.515768000000001</v>
      </c>
      <c r="P11">
        <v>27721.1</v>
      </c>
      <c r="Q11">
        <v>10509.3</v>
      </c>
      <c r="R11">
        <v>31</v>
      </c>
      <c r="S11">
        <v>4879</v>
      </c>
      <c r="T11" cm="1">
        <f t="array" ref="T11">COUNTA(_xlfn.UNIQUE(_xlfn._xlws.FILTER(탕데이터!$BL$2:$BL$1156,(탕데이터!$O$2:$O$1156=운전자별!$B11))))</f>
        <v>8</v>
      </c>
      <c r="U11" t="str" cm="1">
        <f t="array" ref="U11">INDEX(탕데이터!$I:$I, MATCH(1, (_xlfn.MAXIFS(탕데이터!BM:BM,탕데이터!O:O,운전자별!B11)=탕데이터!$BM:$BM)*(운전자별!B11=탕데이터!O:O),0))</f>
        <v>72아7213</v>
      </c>
      <c r="V11" t="str">
        <f>_xlfn.XLOOKUP(U11,탕데이터!I:I,탕데이터!G:G)</f>
        <v>직행2</v>
      </c>
      <c r="W11" cm="1">
        <f t="array" ref="W11">INDEX(탕데이터!$BL:$BL, MATCH(1, (_xlfn.MAXIFS(탕데이터!BN:BN,탕데이터!O:O,운전자별!B11)=탕데이터!$BN:$BN)*(운전자별!B11=탕데이터!O:O),0))</f>
        <v>4</v>
      </c>
      <c r="X11" cm="1">
        <f t="array" ref="X11">COUNTA(_xlfn.UNIQUE(_xlfn._xlws.FILTER(탕데이터!$I$2:$I$1156,(탕데이터!$O$2:$O$1156=운전자별!$B11))))</f>
        <v>1</v>
      </c>
      <c r="Y11" s="4">
        <f>SUMIFS('차량+운전자별'!AG:AG,'차량+운전자별'!I:I,운전자별!B11)</f>
        <v>0.87486486486486481</v>
      </c>
      <c r="Z11" s="118" t="str" cm="1">
        <f t="array" ref="Z11">_xlfn.IFS(OR(Y11&gt;125%,Y11&lt;65%),"이상",
Y11&gt;=100%,"S",
AND(Y11&lt;100%,Y11&gt;=95%),"A",
AND(Y11&lt;95%,Y11&gt;=90%),"B",
AND(Y11&lt;90%,Y11&gt;=85%),"C",
AND(Y11&lt;85%,Y11&gt;=80%),"D",
Y11&lt;80%,"F")</f>
        <v>C</v>
      </c>
    </row>
    <row r="12" spans="1:26" x14ac:dyDescent="0.3">
      <c r="A12">
        <v>168</v>
      </c>
      <c r="B12">
        <v>7890</v>
      </c>
      <c r="C12" t="s">
        <v>250</v>
      </c>
      <c r="D12">
        <v>2775.1590000000001</v>
      </c>
      <c r="E12">
        <v>997.01599999999996</v>
      </c>
      <c r="F12">
        <v>2.7829999999999999</v>
      </c>
      <c r="G12">
        <v>55.164000000000001</v>
      </c>
      <c r="H12">
        <v>79.282178000000002</v>
      </c>
      <c r="I12">
        <v>2.1271749999999998</v>
      </c>
      <c r="J12">
        <v>21.505234000000002</v>
      </c>
      <c r="K12">
        <v>480</v>
      </c>
      <c r="L12">
        <v>63</v>
      </c>
      <c r="M12">
        <v>1201</v>
      </c>
      <c r="N12">
        <v>112</v>
      </c>
      <c r="O12">
        <v>35.003565999999999</v>
      </c>
      <c r="P12">
        <v>17318.099999999999</v>
      </c>
      <c r="Q12">
        <v>5584</v>
      </c>
      <c r="R12">
        <v>23</v>
      </c>
      <c r="S12">
        <v>16868</v>
      </c>
      <c r="T12" cm="1">
        <f t="array" ref="T12">COUNTA(_xlfn.UNIQUE(_xlfn._xlws.FILTER(탕데이터!$BL$2:$BL$1156,(탕데이터!$O$2:$O$1156=운전자별!$B12))))</f>
        <v>5</v>
      </c>
      <c r="U12" t="str" cm="1">
        <f t="array" ref="U12">INDEX(탕데이터!$I:$I, MATCH(1, (_xlfn.MAXIFS(탕데이터!BM:BM,탕데이터!O:O,운전자별!B12)=탕데이터!$BM:$BM)*(운전자별!B12=탕데이터!O:O),0))</f>
        <v>76아7378</v>
      </c>
      <c r="V12" t="str">
        <f>_xlfn.XLOOKUP(U12,탕데이터!I:I,탕데이터!G:G)</f>
        <v>직행1</v>
      </c>
      <c r="W12" cm="1">
        <f t="array" ref="W12">INDEX(탕데이터!$BL:$BL, MATCH(1, (_xlfn.MAXIFS(탕데이터!BN:BN,탕데이터!O:O,운전자별!B12)=탕데이터!$BN:$BN)*(운전자별!B12=탕데이터!O:O),0))</f>
        <v>11</v>
      </c>
      <c r="X12" cm="1">
        <f t="array" ref="X12">COUNTA(_xlfn.UNIQUE(_xlfn._xlws.FILTER(탕데이터!$I$2:$I$1156,(탕데이터!$O$2:$O$1156=운전자별!$B12))))</f>
        <v>1</v>
      </c>
      <c r="Y12" s="4">
        <f>SUMIFS('차량+운전자별'!AG:AG,'차량+운전자별'!I:I,운전자별!B12)</f>
        <v>0.7730555555555555</v>
      </c>
      <c r="Z12" s="118" t="str" cm="1">
        <f t="array" ref="Z12">_xlfn.IFS(OR(Y12&gt;125%,Y12&lt;65%),"이상",
Y12&gt;=100%,"S",
AND(Y12&lt;100%,Y12&gt;=95%),"A",
AND(Y12&lt;95%,Y12&gt;=90%),"B",
AND(Y12&lt;90%,Y12&gt;=85%),"C",
AND(Y12&lt;85%,Y12&gt;=80%),"D",
Y12&lt;80%,"F")</f>
        <v>F</v>
      </c>
    </row>
    <row r="13" spans="1:26" x14ac:dyDescent="0.3">
      <c r="A13">
        <v>168</v>
      </c>
      <c r="B13">
        <v>5673</v>
      </c>
      <c r="C13" t="s">
        <v>236</v>
      </c>
      <c r="D13">
        <v>3132.7689999999998</v>
      </c>
      <c r="E13">
        <v>882.09</v>
      </c>
      <c r="F13">
        <v>3.552</v>
      </c>
      <c r="G13">
        <v>36.024999999999999</v>
      </c>
      <c r="H13">
        <v>90.742751999999996</v>
      </c>
      <c r="I13">
        <v>1.2388650000000001</v>
      </c>
      <c r="J13">
        <v>19.397197999999999</v>
      </c>
      <c r="K13">
        <v>781</v>
      </c>
      <c r="L13">
        <v>25</v>
      </c>
      <c r="M13">
        <v>328</v>
      </c>
      <c r="N13">
        <v>105</v>
      </c>
      <c r="O13">
        <v>34.523626999999998</v>
      </c>
      <c r="P13">
        <v>31461.4</v>
      </c>
      <c r="Q13">
        <v>4882</v>
      </c>
      <c r="R13">
        <v>21</v>
      </c>
      <c r="S13">
        <v>4773</v>
      </c>
      <c r="T13" cm="1">
        <f t="array" ref="T13">COUNTA(_xlfn.UNIQUE(_xlfn._xlws.FILTER(탕데이터!$BL$2:$BL$1156,(탕데이터!$O$2:$O$1156=운전자별!$B13))))</f>
        <v>10</v>
      </c>
      <c r="U13" t="str" cm="1">
        <f t="array" ref="U13">INDEX(탕데이터!$I:$I, MATCH(1, (_xlfn.MAXIFS(탕데이터!BM:BM,탕데이터!O:O,운전자별!B13)=탕데이터!$BM:$BM)*(운전자별!B13=탕데이터!O:O),0))</f>
        <v>72아7200</v>
      </c>
      <c r="V13" t="str">
        <f>_xlfn.XLOOKUP(U13,탕데이터!I:I,탕데이터!G:G)</f>
        <v>직행1</v>
      </c>
      <c r="W13" cm="1">
        <f t="array" ref="W13">INDEX(탕데이터!$BL:$BL, MATCH(1, (_xlfn.MAXIFS(탕데이터!BN:BN,탕데이터!O:O,운전자별!B13)=탕데이터!$BN:$BN)*(운전자별!B13=탕데이터!O:O),0))</f>
        <v>11</v>
      </c>
      <c r="X13" cm="1">
        <f t="array" ref="X13">COUNTA(_xlfn.UNIQUE(_xlfn._xlws.FILTER(탕데이터!$I$2:$I$1156,(탕데이터!$O$2:$O$1156=운전자별!$B13))))</f>
        <v>1</v>
      </c>
      <c r="Y13" s="4">
        <f>SUMIFS('차량+운전자별'!AG:AG,'차량+운전자별'!I:I,운전자별!B13)</f>
        <v>0.98666666666666669</v>
      </c>
      <c r="Z13" s="118" t="str" cm="1">
        <f t="array" ref="Z13">_xlfn.IFS(OR(Y13&gt;125%,Y13&lt;65%),"이상",
Y13&gt;=100%,"S",
AND(Y13&lt;100%,Y13&gt;=95%),"A",
AND(Y13&lt;95%,Y13&gt;=90%),"B",
AND(Y13&lt;90%,Y13&gt;=85%),"C",
AND(Y13&lt;85%,Y13&gt;=80%),"D",
Y13&lt;80%,"F")</f>
        <v>A</v>
      </c>
    </row>
    <row r="14" spans="1:26" x14ac:dyDescent="0.3">
      <c r="A14">
        <v>168</v>
      </c>
      <c r="B14">
        <v>4257</v>
      </c>
      <c r="C14" t="s">
        <v>251</v>
      </c>
      <c r="D14">
        <v>2223.0740000000001</v>
      </c>
      <c r="E14">
        <v>773.74699999999996</v>
      </c>
      <c r="F14">
        <v>2.8730000000000002</v>
      </c>
      <c r="G14">
        <v>51.491</v>
      </c>
      <c r="H14">
        <v>70.096069</v>
      </c>
      <c r="I14">
        <v>2.8038500000000002</v>
      </c>
      <c r="J14">
        <v>21.127186999999999</v>
      </c>
      <c r="K14">
        <v>789</v>
      </c>
      <c r="L14">
        <v>43</v>
      </c>
      <c r="M14">
        <v>485</v>
      </c>
      <c r="N14">
        <v>109</v>
      </c>
      <c r="O14">
        <v>31.714673999999999</v>
      </c>
      <c r="P14">
        <v>12956.4</v>
      </c>
      <c r="Q14">
        <v>5329.7</v>
      </c>
      <c r="R14">
        <v>26</v>
      </c>
      <c r="S14">
        <v>23535</v>
      </c>
      <c r="T14" cm="1">
        <f t="array" ref="T14">COUNTA(_xlfn.UNIQUE(_xlfn._xlws.FILTER(탕데이터!$BL$2:$BL$1156,(탕데이터!$O$2:$O$1156=운전자별!$B14))))</f>
        <v>8</v>
      </c>
      <c r="U14" t="str" cm="1">
        <f t="array" ref="U14">INDEX(탕데이터!$I:$I, MATCH(1, (_xlfn.MAXIFS(탕데이터!BM:BM,탕데이터!O:O,운전자별!B14)=탕데이터!$BM:$BM)*(운전자별!B14=탕데이터!O:O),0))</f>
        <v>76아7383</v>
      </c>
      <c r="V14" t="str">
        <f>_xlfn.XLOOKUP(U14,탕데이터!I:I,탕데이터!G:G)</f>
        <v>직행1</v>
      </c>
      <c r="W14" cm="1">
        <f t="array" ref="W14">INDEX(탕데이터!$BL:$BL, MATCH(1, (_xlfn.MAXIFS(탕데이터!BN:BN,탕데이터!O:O,운전자별!B14)=탕데이터!$BN:$BN)*(운전자별!B14=탕데이터!O:O),0))</f>
        <v>8</v>
      </c>
      <c r="X14" cm="1">
        <f t="array" ref="X14">COUNTA(_xlfn.UNIQUE(_xlfn._xlws.FILTER(탕데이터!$I$2:$I$1156,(탕데이터!$O$2:$O$1156=운전자별!$B14))))</f>
        <v>1</v>
      </c>
      <c r="Y14" s="4">
        <f>SUMIFS('차량+운전자별'!AG:AG,'차량+운전자별'!I:I,운전자별!B14)</f>
        <v>0.79805555555555563</v>
      </c>
      <c r="Z14" s="118" t="str" cm="1">
        <f t="array" ref="Z14">_xlfn.IFS(OR(Y14&gt;125%,Y14&lt;65%),"이상",
Y14&gt;=100%,"S",
AND(Y14&lt;100%,Y14&gt;=95%),"A",
AND(Y14&lt;95%,Y14&gt;=90%),"B",
AND(Y14&lt;90%,Y14&gt;=85%),"C",
AND(Y14&lt;85%,Y14&gt;=80%),"D",
Y14&lt;80%,"F")</f>
        <v>F</v>
      </c>
    </row>
    <row r="15" spans="1:26" x14ac:dyDescent="0.3">
      <c r="A15">
        <v>168</v>
      </c>
      <c r="B15">
        <v>1003</v>
      </c>
      <c r="C15" t="s">
        <v>244</v>
      </c>
      <c r="D15">
        <v>3020.2170000000001</v>
      </c>
      <c r="E15">
        <v>1012.489</v>
      </c>
      <c r="F15">
        <v>2.9830000000000001</v>
      </c>
      <c r="G15">
        <v>48.713000000000001</v>
      </c>
      <c r="H15">
        <v>90.372750999999994</v>
      </c>
      <c r="I15">
        <v>5.4605240000000004</v>
      </c>
      <c r="J15">
        <v>22.661921</v>
      </c>
      <c r="K15">
        <v>842</v>
      </c>
      <c r="L15">
        <v>78</v>
      </c>
      <c r="M15">
        <v>735</v>
      </c>
      <c r="N15">
        <v>106</v>
      </c>
      <c r="O15">
        <v>33.419553000000001</v>
      </c>
      <c r="P15">
        <v>32201.9</v>
      </c>
      <c r="Q15">
        <v>8595.4</v>
      </c>
      <c r="R15">
        <v>45</v>
      </c>
      <c r="S15">
        <v>10410</v>
      </c>
      <c r="T15" cm="1">
        <f t="array" ref="T15">COUNTA(_xlfn.UNIQUE(_xlfn._xlws.FILTER(탕데이터!$BL$2:$BL$1156,(탕데이터!$O$2:$O$1156=운전자별!$B15))))</f>
        <v>9</v>
      </c>
      <c r="U15" t="str" cm="1">
        <f t="array" ref="U15">INDEX(탕데이터!$I:$I, MATCH(1, (_xlfn.MAXIFS(탕데이터!BM:BM,탕데이터!O:O,운전자별!B15)=탕데이터!$BM:$BM)*(운전자별!B15=탕데이터!O:O),0))</f>
        <v>75아7352</v>
      </c>
      <c r="V15" t="str">
        <f>_xlfn.XLOOKUP(U15,탕데이터!I:I,탕데이터!G:G)</f>
        <v>직행1</v>
      </c>
      <c r="W15" cm="1">
        <f t="array" ref="W15">INDEX(탕데이터!$BL:$BL, MATCH(1, (_xlfn.MAXIFS(탕데이터!BN:BN,탕데이터!O:O,운전자별!B15)=탕데이터!$BN:$BN)*(운전자별!B15=탕데이터!O:O),0))</f>
        <v>7</v>
      </c>
      <c r="X15" cm="1">
        <f t="array" ref="X15">COUNTA(_xlfn.UNIQUE(_xlfn._xlws.FILTER(탕데이터!$I$2:$I$1156,(탕데이터!$O$2:$O$1156=운전자별!$B15))))</f>
        <v>1</v>
      </c>
      <c r="Y15" s="4">
        <f>SUMIFS('차량+운전자별'!AG:AG,'차량+운전자별'!I:I,운전자별!B15)</f>
        <v>0.82861111111111108</v>
      </c>
      <c r="Z15" s="118" t="str" cm="1">
        <f t="array" ref="Z15">_xlfn.IFS(OR(Y15&gt;125%,Y15&lt;65%),"이상",
Y15&gt;=100%,"S",
AND(Y15&lt;100%,Y15&gt;=95%),"A",
AND(Y15&lt;95%,Y15&gt;=90%),"B",
AND(Y15&lt;90%,Y15&gt;=85%),"C",
AND(Y15&lt;85%,Y15&gt;=80%),"D",
Y15&lt;80%,"F")</f>
        <v>D</v>
      </c>
    </row>
    <row r="16" spans="1:26" x14ac:dyDescent="0.3">
      <c r="A16">
        <v>168</v>
      </c>
      <c r="B16">
        <v>6278</v>
      </c>
      <c r="C16" t="s">
        <v>253</v>
      </c>
      <c r="D16">
        <v>3134.7629999999999</v>
      </c>
      <c r="E16">
        <v>1055.713</v>
      </c>
      <c r="F16">
        <v>2.9689999999999999</v>
      </c>
      <c r="G16">
        <v>49.07</v>
      </c>
      <c r="H16">
        <v>95.052470999999997</v>
      </c>
      <c r="I16">
        <v>4.16303</v>
      </c>
      <c r="J16">
        <v>25.931645</v>
      </c>
      <c r="K16">
        <v>652</v>
      </c>
      <c r="L16">
        <v>12</v>
      </c>
      <c r="M16">
        <v>671</v>
      </c>
      <c r="N16">
        <v>108</v>
      </c>
      <c r="O16">
        <v>32.979289000000001</v>
      </c>
      <c r="P16">
        <v>33016.800000000003</v>
      </c>
      <c r="Q16">
        <v>10179.799999999999</v>
      </c>
      <c r="R16">
        <v>58</v>
      </c>
      <c r="S16">
        <v>18285</v>
      </c>
      <c r="T16" cm="1">
        <f t="array" ref="T16">COUNTA(_xlfn.UNIQUE(_xlfn._xlws.FILTER(탕데이터!$BL$2:$BL$1156,(탕데이터!$O$2:$O$1156=운전자별!$B16))))</f>
        <v>8</v>
      </c>
      <c r="U16" t="str" cm="1">
        <f t="array" ref="U16">INDEX(탕데이터!$I:$I, MATCH(1, (_xlfn.MAXIFS(탕데이터!BM:BM,탕데이터!O:O,운전자별!B16)=탕데이터!$BM:$BM)*(운전자별!B16=탕데이터!O:O),0))</f>
        <v>76아7383</v>
      </c>
      <c r="V16" t="str">
        <f>_xlfn.XLOOKUP(U16,탕데이터!I:I,탕데이터!G:G)</f>
        <v>직행1</v>
      </c>
      <c r="W16" cm="1">
        <f t="array" ref="W16">INDEX(탕데이터!$BL:$BL, MATCH(1, (_xlfn.MAXIFS(탕데이터!BN:BN,탕데이터!O:O,운전자별!B16)=탕데이터!$BN:$BN)*(운전자별!B16=탕데이터!O:O),0))</f>
        <v>11</v>
      </c>
      <c r="X16" cm="1">
        <f t="array" ref="X16">COUNTA(_xlfn.UNIQUE(_xlfn._xlws.FILTER(탕데이터!$I$2:$I$1156,(탕데이터!$O$2:$O$1156=운전자별!$B16))))</f>
        <v>3</v>
      </c>
      <c r="Y16" s="4">
        <f>SUMIFS('차량+운전자별'!AG:AG,'차량+운전자별'!I:I,운전자별!B16)</f>
        <v>0.82034591724512529</v>
      </c>
      <c r="Z16" s="118" t="str" cm="1">
        <f t="array" ref="Z16">_xlfn.IFS(OR(Y16&gt;125%,Y16&lt;65%),"이상",
Y16&gt;=100%,"S",
AND(Y16&lt;100%,Y16&gt;=95%),"A",
AND(Y16&lt;95%,Y16&gt;=90%),"B",
AND(Y16&lt;90%,Y16&gt;=85%),"C",
AND(Y16&lt;85%,Y16&gt;=80%),"D",
Y16&lt;80%,"F")</f>
        <v>D</v>
      </c>
    </row>
    <row r="17" spans="1:26" x14ac:dyDescent="0.3">
      <c r="A17">
        <v>168</v>
      </c>
      <c r="B17">
        <v>7308</v>
      </c>
      <c r="C17" t="s">
        <v>262</v>
      </c>
      <c r="D17">
        <v>358.60700000000003</v>
      </c>
      <c r="E17">
        <v>124.67100000000001</v>
      </c>
      <c r="F17">
        <v>2.8759999999999999</v>
      </c>
      <c r="G17">
        <v>46.634999999999998</v>
      </c>
      <c r="H17">
        <v>11.921104</v>
      </c>
      <c r="I17">
        <v>0.36471799999999999</v>
      </c>
      <c r="J17">
        <v>3.6655519999999999</v>
      </c>
      <c r="K17">
        <v>116</v>
      </c>
      <c r="L17">
        <v>4</v>
      </c>
      <c r="M17">
        <v>44</v>
      </c>
      <c r="N17">
        <v>106</v>
      </c>
      <c r="O17">
        <v>30.081693000000001</v>
      </c>
      <c r="P17">
        <v>2018.3</v>
      </c>
      <c r="Q17">
        <v>692.2</v>
      </c>
      <c r="R17">
        <v>5</v>
      </c>
      <c r="S17">
        <v>2656</v>
      </c>
      <c r="T17" cm="1">
        <f t="array" ref="T17">COUNTA(_xlfn.UNIQUE(_xlfn._xlws.FILTER(탕데이터!$BL$2:$BL$1156,(탕데이터!$O$2:$O$1156=운전자별!$B17))))</f>
        <v>1</v>
      </c>
      <c r="U17" t="str" cm="1">
        <f t="array" ref="U17">INDEX(탕데이터!$I:$I, MATCH(1, (_xlfn.MAXIFS(탕데이터!BM:BM,탕데이터!O:O,운전자별!B17)=탕데이터!$BM:$BM)*(운전자별!B17=탕데이터!O:O),0))</f>
        <v>77아7105</v>
      </c>
      <c r="V17" t="str">
        <f>_xlfn.XLOOKUP(U17,탕데이터!I:I,탕데이터!G:G)</f>
        <v>직행2</v>
      </c>
      <c r="W17" cm="1">
        <f t="array" ref="W17">INDEX(탕데이터!$BL:$BL, MATCH(1, (_xlfn.MAXIFS(탕데이터!BN:BN,탕데이터!O:O,운전자별!B17)=탕데이터!$BN:$BN)*(운전자별!B17=탕데이터!O:O),0))</f>
        <v>2</v>
      </c>
      <c r="X17" cm="1">
        <f t="array" ref="X17">COUNTA(_xlfn.UNIQUE(_xlfn._xlws.FILTER(탕데이터!$I$2:$I$1156,(탕데이터!$O$2:$O$1156=운전자별!$B17))))</f>
        <v>1</v>
      </c>
      <c r="Y17" s="4">
        <f>SUMIFS('차량+운전자별'!AG:AG,'차량+운전자별'!I:I,운전자별!B17)</f>
        <v>0.77729729729729724</v>
      </c>
      <c r="Z17" s="118" t="str" cm="1">
        <f t="array" ref="Z17">_xlfn.IFS(OR(Y17&gt;125%,Y17&lt;65%),"이상",
Y17&gt;=100%,"S",
AND(Y17&lt;100%,Y17&gt;=95%),"A",
AND(Y17&lt;95%,Y17&gt;=90%),"B",
AND(Y17&lt;90%,Y17&gt;=85%),"C",
AND(Y17&lt;85%,Y17&gt;=80%),"D",
Y17&lt;80%,"F")</f>
        <v>F</v>
      </c>
    </row>
    <row r="18" spans="1:26" x14ac:dyDescent="0.3">
      <c r="A18">
        <v>168</v>
      </c>
      <c r="B18">
        <v>7891</v>
      </c>
      <c r="C18" t="s">
        <v>238</v>
      </c>
      <c r="D18">
        <v>3999.4940000000001</v>
      </c>
      <c r="E18">
        <v>1349.9559999999999</v>
      </c>
      <c r="F18">
        <v>2.9630000000000001</v>
      </c>
      <c r="G18">
        <v>47.17</v>
      </c>
      <c r="H18">
        <v>118.863833</v>
      </c>
      <c r="I18">
        <v>4.3085610000000001</v>
      </c>
      <c r="J18">
        <v>26.270780999999999</v>
      </c>
      <c r="K18">
        <v>1048</v>
      </c>
      <c r="L18">
        <v>12</v>
      </c>
      <c r="M18">
        <v>340</v>
      </c>
      <c r="N18">
        <v>113</v>
      </c>
      <c r="O18">
        <v>33.647694999999999</v>
      </c>
      <c r="P18">
        <v>34263.699999999997</v>
      </c>
      <c r="Q18">
        <v>7414.3</v>
      </c>
      <c r="R18">
        <v>27</v>
      </c>
      <c r="S18">
        <v>4845</v>
      </c>
      <c r="T18" cm="1">
        <f t="array" ref="T18">COUNTA(_xlfn.UNIQUE(_xlfn._xlws.FILTER(탕데이터!$BL$2:$BL$1156,(탕데이터!$O$2:$O$1156=운전자별!$B18))))</f>
        <v>11</v>
      </c>
      <c r="U18" t="str" cm="1">
        <f t="array" ref="U18">INDEX(탕데이터!$I:$I, MATCH(1, (_xlfn.MAXIFS(탕데이터!BM:BM,탕데이터!O:O,운전자별!B18)=탕데이터!$BM:$BM)*(운전자별!B18=탕데이터!O:O),0))</f>
        <v>72아7225</v>
      </c>
      <c r="V18" t="str">
        <f>_xlfn.XLOOKUP(U18,탕데이터!I:I,탕데이터!G:G)</f>
        <v>직행1</v>
      </c>
      <c r="W18" cm="1">
        <f t="array" ref="W18">INDEX(탕데이터!$BL:$BL, MATCH(1, (_xlfn.MAXIFS(탕데이터!BN:BN,탕데이터!O:O,운전자별!B18)=탕데이터!$BN:$BN)*(운전자별!B18=탕데이터!O:O),0))</f>
        <v>7</v>
      </c>
      <c r="X18" cm="1">
        <f t="array" ref="X18">COUNTA(_xlfn.UNIQUE(_xlfn._xlws.FILTER(탕데이터!$I$2:$I$1156,(탕데이터!$O$2:$O$1156=운전자별!$B18))))</f>
        <v>1</v>
      </c>
      <c r="Y18" s="4">
        <f>SUMIFS('차량+운전자별'!AG:AG,'차량+운전자별'!I:I,운전자별!B18)</f>
        <v>0.82305555555555554</v>
      </c>
      <c r="Z18" s="118" t="str" cm="1">
        <f t="array" ref="Z18">_xlfn.IFS(OR(Y18&gt;125%,Y18&lt;65%),"이상",
Y18&gt;=100%,"S",
AND(Y18&lt;100%,Y18&gt;=95%),"A",
AND(Y18&lt;95%,Y18&gt;=90%),"B",
AND(Y18&lt;90%,Y18&gt;=85%),"C",
AND(Y18&lt;85%,Y18&gt;=80%),"D",
Y18&lt;80%,"F")</f>
        <v>D</v>
      </c>
    </row>
    <row r="19" spans="1:26" x14ac:dyDescent="0.3">
      <c r="A19">
        <v>168</v>
      </c>
      <c r="B19">
        <v>4989</v>
      </c>
      <c r="C19" t="s">
        <v>269</v>
      </c>
      <c r="D19">
        <v>892.73299999999995</v>
      </c>
      <c r="E19">
        <v>272.18400000000003</v>
      </c>
      <c r="F19">
        <v>3.28</v>
      </c>
      <c r="G19">
        <v>40.878</v>
      </c>
      <c r="H19">
        <v>27.071937999999999</v>
      </c>
      <c r="I19">
        <v>0.77804799999999996</v>
      </c>
      <c r="J19">
        <v>6.8286040000000003</v>
      </c>
      <c r="K19">
        <v>191</v>
      </c>
      <c r="L19">
        <v>8</v>
      </c>
      <c r="M19">
        <v>68</v>
      </c>
      <c r="N19">
        <v>107</v>
      </c>
      <c r="O19">
        <v>32.976323999999998</v>
      </c>
      <c r="P19">
        <v>14461.1</v>
      </c>
      <c r="Q19">
        <v>3410.6</v>
      </c>
      <c r="R19">
        <v>6</v>
      </c>
      <c r="S19">
        <v>1931</v>
      </c>
      <c r="T19" cm="1">
        <f t="array" ref="T19">COUNTA(_xlfn.UNIQUE(_xlfn._xlws.FILTER(탕데이터!$BL$2:$BL$1156,(탕데이터!$O$2:$O$1156=운전자별!$B19))))</f>
        <v>3</v>
      </c>
      <c r="U19" t="str" cm="1">
        <f t="array" ref="U19">INDEX(탕데이터!$I:$I, MATCH(1, (_xlfn.MAXIFS(탕데이터!BM:BM,탕데이터!O:O,운전자별!B19)=탕데이터!$BM:$BM)*(운전자별!B19=탕데이터!O:O),0))</f>
        <v>75아7352</v>
      </c>
      <c r="V19" t="str">
        <f>_xlfn.XLOOKUP(U19,탕데이터!I:I,탕데이터!G:G)</f>
        <v>직행1</v>
      </c>
      <c r="W19" cm="1">
        <f t="array" ref="W19">INDEX(탕데이터!$BL:$BL, MATCH(1, (_xlfn.MAXIFS(탕데이터!BN:BN,탕데이터!O:O,운전자별!B19)=탕데이터!$BN:$BN)*(운전자별!B19=탕데이터!O:O),0))</f>
        <v>5</v>
      </c>
      <c r="X19" cm="1">
        <f t="array" ref="X19">COUNTA(_xlfn.UNIQUE(_xlfn._xlws.FILTER(탕데이터!$I$2:$I$1156,(탕데이터!$O$2:$O$1156=운전자별!$B19))))</f>
        <v>1</v>
      </c>
      <c r="Y19" s="4">
        <f>SUMIFS('차량+운전자별'!AG:AG,'차량+운전자별'!I:I,운전자별!B19)</f>
        <v>0.91111111111111098</v>
      </c>
      <c r="Z19" s="118" t="str" cm="1">
        <f t="array" ref="Z19">_xlfn.IFS(OR(Y19&gt;125%,Y19&lt;65%),"이상",
Y19&gt;=100%,"S",
AND(Y19&lt;100%,Y19&gt;=95%),"A",
AND(Y19&lt;95%,Y19&gt;=90%),"B",
AND(Y19&lt;90%,Y19&gt;=85%),"C",
AND(Y19&lt;85%,Y19&gt;=80%),"D",
Y19&lt;80%,"F")</f>
        <v>B</v>
      </c>
    </row>
    <row r="20" spans="1:26" x14ac:dyDescent="0.3">
      <c r="A20">
        <v>168</v>
      </c>
      <c r="B20">
        <v>2640</v>
      </c>
      <c r="C20" t="s">
        <v>270</v>
      </c>
      <c r="D20">
        <v>1292.567</v>
      </c>
      <c r="E20">
        <v>437.33300000000003</v>
      </c>
      <c r="F20">
        <v>2.956</v>
      </c>
      <c r="G20">
        <v>49.698999999999998</v>
      </c>
      <c r="H20">
        <v>39.165263000000003</v>
      </c>
      <c r="I20">
        <v>2.7533210000000001</v>
      </c>
      <c r="J20">
        <v>9.6116569999999992</v>
      </c>
      <c r="K20">
        <v>371</v>
      </c>
      <c r="L20">
        <v>74</v>
      </c>
      <c r="M20">
        <v>115</v>
      </c>
      <c r="N20">
        <v>112</v>
      </c>
      <c r="O20">
        <v>33.002893</v>
      </c>
      <c r="P20">
        <v>8852.4</v>
      </c>
      <c r="Q20">
        <v>2443.4</v>
      </c>
      <c r="R20">
        <v>17</v>
      </c>
      <c r="S20">
        <v>4647</v>
      </c>
      <c r="T20" cm="1">
        <f t="array" ref="T20">COUNTA(_xlfn.UNIQUE(_xlfn._xlws.FILTER(탕데이터!$BL$2:$BL$1156,(탕데이터!$O$2:$O$1156=운전자별!$B20))))</f>
        <v>4</v>
      </c>
      <c r="U20" t="str" cm="1">
        <f t="array" ref="U20">INDEX(탕데이터!$I:$I, MATCH(1, (_xlfn.MAXIFS(탕데이터!BM:BM,탕데이터!O:O,운전자별!B20)=탕데이터!$BM:$BM)*(운전자별!B20=탕데이터!O:O),0))</f>
        <v>76아3525</v>
      </c>
      <c r="V20" t="str">
        <f>_xlfn.XLOOKUP(U20,탕데이터!I:I,탕데이터!G:G)</f>
        <v>직행2</v>
      </c>
      <c r="W20" cm="1">
        <f t="array" ref="W20">INDEX(탕데이터!$BL:$BL, MATCH(1, (_xlfn.MAXIFS(탕데이터!BN:BN,탕데이터!O:O,운전자별!B20)=탕데이터!$BN:$BN)*(운전자별!B20=탕데이터!O:O),0))</f>
        <v>4</v>
      </c>
      <c r="X20" cm="1">
        <f t="array" ref="X20">COUNTA(_xlfn.UNIQUE(_xlfn._xlws.FILTER(탕데이터!$I$2:$I$1156,(탕데이터!$O$2:$O$1156=운전자별!$B20))))</f>
        <v>1</v>
      </c>
      <c r="Y20" s="4">
        <f>SUMIFS('차량+운전자별'!AG:AG,'차량+운전자별'!I:I,운전자별!B20)</f>
        <v>0.79891891891891886</v>
      </c>
      <c r="Z20" s="118" t="str" cm="1">
        <f t="array" ref="Z20">_xlfn.IFS(OR(Y20&gt;125%,Y20&lt;65%),"이상",
Y20&gt;=100%,"S",
AND(Y20&lt;100%,Y20&gt;=95%),"A",
AND(Y20&lt;95%,Y20&gt;=90%),"B",
AND(Y20&lt;90%,Y20&gt;=85%),"C",
AND(Y20&lt;85%,Y20&gt;=80%),"D",
Y20&lt;80%,"F")</f>
        <v>F</v>
      </c>
    </row>
    <row r="21" spans="1:26" x14ac:dyDescent="0.3">
      <c r="A21">
        <v>168</v>
      </c>
      <c r="B21">
        <v>8181</v>
      </c>
      <c r="C21" t="s">
        <v>255</v>
      </c>
      <c r="D21">
        <v>980.01800000000003</v>
      </c>
      <c r="E21">
        <v>333.351</v>
      </c>
      <c r="F21">
        <v>2.94</v>
      </c>
      <c r="G21">
        <v>48.018000000000001</v>
      </c>
      <c r="H21">
        <v>31.254712999999999</v>
      </c>
      <c r="I21">
        <v>0.36943399999999998</v>
      </c>
      <c r="J21">
        <v>10.253323999999999</v>
      </c>
      <c r="K21">
        <v>373</v>
      </c>
      <c r="L21">
        <v>61</v>
      </c>
      <c r="M21">
        <v>283</v>
      </c>
      <c r="N21">
        <v>110</v>
      </c>
      <c r="O21">
        <v>31.355847000000001</v>
      </c>
      <c r="P21">
        <v>7703.5</v>
      </c>
      <c r="Q21">
        <v>2339.6999999999998</v>
      </c>
      <c r="R21">
        <v>19</v>
      </c>
      <c r="S21">
        <v>8387</v>
      </c>
      <c r="T21" cm="1">
        <f t="array" ref="T21">COUNTA(_xlfn.UNIQUE(_xlfn._xlws.FILTER(탕데이터!$BL$2:$BL$1156,(탕데이터!$O$2:$O$1156=운전자별!$B21))))</f>
        <v>3</v>
      </c>
      <c r="U21" t="str" cm="1">
        <f t="array" ref="U21">INDEX(탕데이터!$I:$I, MATCH(1, (_xlfn.MAXIFS(탕데이터!BM:BM,탕데이터!O:O,운전자별!B21)=탕데이터!$BM:$BM)*(운전자별!B21=탕데이터!O:O),0))</f>
        <v>76아3525</v>
      </c>
      <c r="V21" t="str">
        <f>_xlfn.XLOOKUP(U21,탕데이터!I:I,탕데이터!G:G)</f>
        <v>직행2</v>
      </c>
      <c r="W21" cm="1">
        <f t="array" ref="W21">INDEX(탕데이터!$BL:$BL, MATCH(1, (_xlfn.MAXIFS(탕데이터!BN:BN,탕데이터!O:O,운전자별!B21)=탕데이터!$BN:$BN)*(운전자별!B21=탕데이터!O:O),0))</f>
        <v>8</v>
      </c>
      <c r="X21" cm="1">
        <f t="array" ref="X21">COUNTA(_xlfn.UNIQUE(_xlfn._xlws.FILTER(탕데이터!$I$2:$I$1156,(탕데이터!$O$2:$O$1156=운전자별!$B21))))</f>
        <v>1</v>
      </c>
      <c r="Y21" s="4">
        <f>SUMIFS('차량+운전자별'!AG:AG,'차량+운전자별'!I:I,운전자별!B21)</f>
        <v>0.79459459459459458</v>
      </c>
      <c r="Z21" s="118" t="str" cm="1">
        <f t="array" ref="Z21">_xlfn.IFS(OR(Y21&gt;125%,Y21&lt;65%),"이상",
Y21&gt;=100%,"S",
AND(Y21&lt;100%,Y21&gt;=95%),"A",
AND(Y21&lt;95%,Y21&gt;=90%),"B",
AND(Y21&lt;90%,Y21&gt;=85%),"C",
AND(Y21&lt;85%,Y21&gt;=80%),"D",
Y21&lt;80%,"F")</f>
        <v>F</v>
      </c>
    </row>
    <row r="22" spans="1:26" x14ac:dyDescent="0.3">
      <c r="A22">
        <v>168</v>
      </c>
      <c r="B22">
        <v>7720</v>
      </c>
      <c r="C22" t="s">
        <v>245</v>
      </c>
      <c r="D22">
        <v>4020.85</v>
      </c>
      <c r="E22">
        <v>1277.6030000000001</v>
      </c>
      <c r="F22">
        <v>3.1469999999999998</v>
      </c>
      <c r="G22">
        <v>45.697000000000003</v>
      </c>
      <c r="H22">
        <v>121.385513</v>
      </c>
      <c r="I22">
        <v>3.7477299999999998</v>
      </c>
      <c r="J22">
        <v>33.911341999999998</v>
      </c>
      <c r="K22">
        <v>1314</v>
      </c>
      <c r="L22">
        <v>25</v>
      </c>
      <c r="M22">
        <v>886</v>
      </c>
      <c r="N22">
        <v>108</v>
      </c>
      <c r="O22">
        <v>33.124628000000001</v>
      </c>
      <c r="P22">
        <v>40975.199999999997</v>
      </c>
      <c r="Q22">
        <v>9433.5</v>
      </c>
      <c r="R22">
        <v>42</v>
      </c>
      <c r="S22">
        <v>31446</v>
      </c>
      <c r="T22" cm="1">
        <f t="array" ref="T22">COUNTA(_xlfn.UNIQUE(_xlfn._xlws.FILTER(탕데이터!$BL$2:$BL$1156,(탕데이터!$O$2:$O$1156=운전자별!$B22))))</f>
        <v>8</v>
      </c>
      <c r="U22" t="str" cm="1">
        <f t="array" ref="U22">INDEX(탕데이터!$I:$I, MATCH(1, (_xlfn.MAXIFS(탕데이터!BM:BM,탕데이터!O:O,운전자별!B22)=탕데이터!$BM:$BM)*(운전자별!B22=탕데이터!O:O),0))</f>
        <v>76아3507</v>
      </c>
      <c r="V22" t="str">
        <f>_xlfn.XLOOKUP(U22,탕데이터!I:I,탕데이터!G:G)</f>
        <v>직행1</v>
      </c>
      <c r="W22" cm="1">
        <f t="array" ref="W22">INDEX(탕데이터!$BL:$BL, MATCH(1, (_xlfn.MAXIFS(탕데이터!BN:BN,탕데이터!O:O,운전자별!B22)=탕데이터!$BN:$BN)*(운전자별!B22=탕데이터!O:O),0))</f>
        <v>7</v>
      </c>
      <c r="X22" cm="1">
        <f t="array" ref="X22">COUNTA(_xlfn.UNIQUE(_xlfn._xlws.FILTER(탕데이터!$I$2:$I$1156,(탕데이터!$O$2:$O$1156=운전자별!$B22))))</f>
        <v>1</v>
      </c>
      <c r="Y22" s="4">
        <f>SUMIFS('차량+운전자별'!AG:AG,'차량+운전자별'!I:I,운전자별!B22)</f>
        <v>0.87416666666666654</v>
      </c>
      <c r="Z22" s="118" t="str" cm="1">
        <f t="array" ref="Z22">_xlfn.IFS(OR(Y22&gt;125%,Y22&lt;65%),"이상",
Y22&gt;=100%,"S",
AND(Y22&lt;100%,Y22&gt;=95%),"A",
AND(Y22&lt;95%,Y22&gt;=90%),"B",
AND(Y22&lt;90%,Y22&gt;=85%),"C",
AND(Y22&lt;85%,Y22&gt;=80%),"D",
Y22&lt;80%,"F")</f>
        <v>C</v>
      </c>
    </row>
    <row r="23" spans="1:26" x14ac:dyDescent="0.3">
      <c r="A23">
        <v>168</v>
      </c>
      <c r="B23">
        <v>3562</v>
      </c>
      <c r="C23" t="s">
        <v>252</v>
      </c>
      <c r="D23">
        <v>1031.481</v>
      </c>
      <c r="E23">
        <v>364.60599999999999</v>
      </c>
      <c r="F23">
        <v>2.8290000000000002</v>
      </c>
      <c r="G23">
        <v>51.747999999999998</v>
      </c>
      <c r="H23">
        <v>32.492210999999998</v>
      </c>
      <c r="I23">
        <v>1.324991</v>
      </c>
      <c r="J23">
        <v>9.9019329999999997</v>
      </c>
      <c r="K23">
        <v>277</v>
      </c>
      <c r="L23">
        <v>0</v>
      </c>
      <c r="M23">
        <v>94</v>
      </c>
      <c r="N23">
        <v>110</v>
      </c>
      <c r="O23">
        <v>31.745484999999999</v>
      </c>
      <c r="P23">
        <v>11561.2</v>
      </c>
      <c r="Q23">
        <v>3670.8</v>
      </c>
      <c r="R23">
        <v>20</v>
      </c>
      <c r="S23">
        <v>11232</v>
      </c>
      <c r="T23" cm="1">
        <f t="array" ref="T23">COUNTA(_xlfn.UNIQUE(_xlfn._xlws.FILTER(탕데이터!$BL$2:$BL$1156,(탕데이터!$O$2:$O$1156=운전자별!$B23))))</f>
        <v>3</v>
      </c>
      <c r="U23" t="str" cm="1">
        <f t="array" ref="U23">INDEX(탕데이터!$I:$I, MATCH(1, (_xlfn.MAXIFS(탕데이터!BM:BM,탕데이터!O:O,운전자별!B23)=탕데이터!$BM:$BM)*(운전자별!B23=탕데이터!O:O),0))</f>
        <v>76아7383</v>
      </c>
      <c r="V23" t="str">
        <f>_xlfn.XLOOKUP(U23,탕데이터!I:I,탕데이터!G:G)</f>
        <v>직행1</v>
      </c>
      <c r="W23" cm="1">
        <f t="array" ref="W23">INDEX(탕데이터!$BL:$BL, MATCH(1, (_xlfn.MAXIFS(탕데이터!BN:BN,탕데이터!O:O,운전자별!B23)=탕데이터!$BN:$BN)*(운전자별!B23=탕데이터!O:O),0))</f>
        <v>4</v>
      </c>
      <c r="X23" cm="1">
        <f t="array" ref="X23">COUNTA(_xlfn.UNIQUE(_xlfn._xlws.FILTER(탕데이터!$I$2:$I$1156,(탕데이터!$O$2:$O$1156=운전자별!$B23))))</f>
        <v>1</v>
      </c>
      <c r="Y23" s="4">
        <f>SUMIFS('차량+운전자별'!AG:AG,'차량+운전자별'!I:I,운전자별!B23)</f>
        <v>0.78583333333333338</v>
      </c>
      <c r="Z23" s="118" t="str" cm="1">
        <f t="array" ref="Z23">_xlfn.IFS(OR(Y23&gt;125%,Y23&lt;65%),"이상",
Y23&gt;=100%,"S",
AND(Y23&lt;100%,Y23&gt;=95%),"A",
AND(Y23&lt;95%,Y23&gt;=90%),"B",
AND(Y23&lt;90%,Y23&gt;=85%),"C",
AND(Y23&lt;85%,Y23&gt;=80%),"D",
Y23&lt;80%,"F")</f>
        <v>F</v>
      </c>
    </row>
    <row r="24" spans="1:26" x14ac:dyDescent="0.3">
      <c r="A24">
        <v>168</v>
      </c>
      <c r="B24">
        <v>2880</v>
      </c>
      <c r="C24" t="s">
        <v>240</v>
      </c>
      <c r="D24">
        <v>877.53899999999999</v>
      </c>
      <c r="E24">
        <v>282.61399999999998</v>
      </c>
      <c r="F24">
        <v>3.105</v>
      </c>
      <c r="G24">
        <v>48.061999999999998</v>
      </c>
      <c r="H24">
        <v>23.601928999999998</v>
      </c>
      <c r="I24">
        <v>0.63859699999999997</v>
      </c>
      <c r="J24">
        <v>5.3155400000000004</v>
      </c>
      <c r="K24">
        <v>184</v>
      </c>
      <c r="L24">
        <v>5</v>
      </c>
      <c r="M24">
        <v>228</v>
      </c>
      <c r="N24">
        <v>106</v>
      </c>
      <c r="O24">
        <v>37.180816</v>
      </c>
      <c r="P24">
        <v>6674.4</v>
      </c>
      <c r="Q24">
        <v>2515.1999999999998</v>
      </c>
      <c r="R24">
        <v>4</v>
      </c>
      <c r="S24">
        <v>554</v>
      </c>
      <c r="T24" cm="1">
        <f t="array" ref="T24">COUNTA(_xlfn.UNIQUE(_xlfn._xlws.FILTER(탕데이터!$BL$2:$BL$1156,(탕데이터!$O$2:$O$1156=운전자별!$B24))))</f>
        <v>3</v>
      </c>
      <c r="U24" t="str" cm="1">
        <f t="array" ref="U24">INDEX(탕데이터!$I:$I, MATCH(1, (_xlfn.MAXIFS(탕데이터!BM:BM,탕데이터!O:O,운전자별!B24)=탕데이터!$BM:$BM)*(운전자별!B24=탕데이터!O:O),0))</f>
        <v>72아7225</v>
      </c>
      <c r="V24" t="str">
        <f>_xlfn.XLOOKUP(U24,탕데이터!I:I,탕데이터!G:G)</f>
        <v>직행1</v>
      </c>
      <c r="W24" cm="1">
        <f t="array" ref="W24">INDEX(탕데이터!$BL:$BL, MATCH(1, (_xlfn.MAXIFS(탕데이터!BN:BN,탕데이터!O:O,운전자별!B24)=탕데이터!$BN:$BN)*(운전자별!B24=탕데이터!O:O),0))</f>
        <v>5</v>
      </c>
      <c r="X24" cm="1">
        <f t="array" ref="X24">COUNTA(_xlfn.UNIQUE(_xlfn._xlws.FILTER(탕데이터!$I$2:$I$1156,(탕데이터!$O$2:$O$1156=운전자별!$B24))))</f>
        <v>2</v>
      </c>
      <c r="Y24" s="4">
        <f>SUMIFS('차량+운전자별'!AG:AG,'차량+운전자별'!I:I,운전자별!B24)</f>
        <v>0.86250782997805353</v>
      </c>
      <c r="Z24" s="118" t="str" cm="1">
        <f t="array" ref="Z24">_xlfn.IFS(OR(Y24&gt;125%,Y24&lt;65%),"이상",
Y24&gt;=100%,"S",
AND(Y24&lt;100%,Y24&gt;=95%),"A",
AND(Y24&lt;95%,Y24&gt;=90%),"B",
AND(Y24&lt;90%,Y24&gt;=85%),"C",
AND(Y24&lt;85%,Y24&gt;=80%),"D",
Y24&lt;80%,"F")</f>
        <v>C</v>
      </c>
    </row>
    <row r="25" spans="1:26" x14ac:dyDescent="0.3">
      <c r="A25">
        <v>168</v>
      </c>
      <c r="B25">
        <v>6948</v>
      </c>
      <c r="C25" t="s">
        <v>243</v>
      </c>
      <c r="D25">
        <v>3319.4389999999999</v>
      </c>
      <c r="E25">
        <v>1145.7650000000001</v>
      </c>
      <c r="F25">
        <v>2.8969999999999998</v>
      </c>
      <c r="G25">
        <v>53.588000000000001</v>
      </c>
      <c r="H25">
        <v>90.221332000000004</v>
      </c>
      <c r="I25">
        <v>3.4477220000000002</v>
      </c>
      <c r="J25">
        <v>21.722173999999999</v>
      </c>
      <c r="K25">
        <v>738</v>
      </c>
      <c r="L25">
        <v>131</v>
      </c>
      <c r="M25">
        <v>1128</v>
      </c>
      <c r="N25">
        <v>111</v>
      </c>
      <c r="O25">
        <v>36.792174000000003</v>
      </c>
      <c r="P25">
        <v>20564.8</v>
      </c>
      <c r="Q25">
        <v>6366.8</v>
      </c>
      <c r="R25">
        <v>31</v>
      </c>
      <c r="S25">
        <v>12115</v>
      </c>
      <c r="T25" cm="1">
        <f t="array" ref="T25">COUNTA(_xlfn.UNIQUE(_xlfn._xlws.FILTER(탕데이터!$BL$2:$BL$1156,(탕데이터!$O$2:$O$1156=운전자별!$B25))))</f>
        <v>7</v>
      </c>
      <c r="U25" t="str" cm="1">
        <f t="array" ref="U25">INDEX(탕데이터!$I:$I, MATCH(1, (_xlfn.MAXIFS(탕데이터!BM:BM,탕데이터!O:O,운전자별!B25)=탕데이터!$BM:$BM)*(운전자별!B25=탕데이터!O:O),0))</f>
        <v>76아7378</v>
      </c>
      <c r="V25" t="str">
        <f>_xlfn.XLOOKUP(U25,탕데이터!I:I,탕데이터!G:G)</f>
        <v>직행1</v>
      </c>
      <c r="W25" cm="1">
        <f t="array" ref="W25">INDEX(탕데이터!$BL:$BL, MATCH(1, (_xlfn.MAXIFS(탕데이터!BN:BN,탕데이터!O:O,운전자별!B25)=탕데이터!$BN:$BN)*(운전자별!B25=탕데이터!O:O),0))</f>
        <v>5</v>
      </c>
      <c r="X25" cm="1">
        <f t="array" ref="X25">COUNTA(_xlfn.UNIQUE(_xlfn._xlws.FILTER(탕데이터!$I$2:$I$1156,(탕데이터!$O$2:$O$1156=운전자별!$B25))))</f>
        <v>2</v>
      </c>
      <c r="Y25" s="4">
        <f>SUMIFS('차량+운전자별'!AG:AG,'차량+운전자별'!I:I,운전자별!B25)</f>
        <v>0.80751641985956724</v>
      </c>
      <c r="Z25" s="118" t="str" cm="1">
        <f t="array" ref="Z25">_xlfn.IFS(OR(Y25&gt;125%,Y25&lt;65%),"이상",
Y25&gt;=100%,"S",
AND(Y25&lt;100%,Y25&gt;=95%),"A",
AND(Y25&lt;95%,Y25&gt;=90%),"B",
AND(Y25&lt;90%,Y25&gt;=85%),"C",
AND(Y25&lt;85%,Y25&gt;=80%),"D",
Y25&lt;80%,"F")</f>
        <v>D</v>
      </c>
    </row>
    <row r="26" spans="1:26" x14ac:dyDescent="0.3">
      <c r="A26">
        <v>168</v>
      </c>
      <c r="B26">
        <v>9277</v>
      </c>
      <c r="C26" t="s">
        <v>263</v>
      </c>
      <c r="D26">
        <v>712.05399999999997</v>
      </c>
      <c r="E26">
        <v>237.28299999999999</v>
      </c>
      <c r="F26">
        <v>3.0009999999999999</v>
      </c>
      <c r="G26">
        <v>49.328000000000003</v>
      </c>
      <c r="H26">
        <v>21.893881</v>
      </c>
      <c r="I26">
        <v>1.3186009999999999</v>
      </c>
      <c r="J26">
        <v>6.30138</v>
      </c>
      <c r="K26">
        <v>197</v>
      </c>
      <c r="L26">
        <v>11</v>
      </c>
      <c r="M26">
        <v>106</v>
      </c>
      <c r="N26">
        <v>106</v>
      </c>
      <c r="O26">
        <v>32.522967999999999</v>
      </c>
      <c r="P26">
        <v>7140.7</v>
      </c>
      <c r="Q26">
        <v>1916.1</v>
      </c>
      <c r="R26">
        <v>12</v>
      </c>
      <c r="S26">
        <v>5071</v>
      </c>
      <c r="T26" cm="1">
        <f t="array" ref="T26">COUNTA(_xlfn.UNIQUE(_xlfn._xlws.FILTER(탕데이터!$BL$2:$BL$1156,(탕데이터!$O$2:$O$1156=운전자별!$B26))))</f>
        <v>1</v>
      </c>
      <c r="U26" t="str" cm="1">
        <f t="array" ref="U26">INDEX(탕데이터!$I:$I, MATCH(1, (_xlfn.MAXIFS(탕데이터!BM:BM,탕데이터!O:O,운전자별!B26)=탕데이터!$BM:$BM)*(운전자별!B26=탕데이터!O:O),0))</f>
        <v>77아7105</v>
      </c>
      <c r="V26" t="str">
        <f>_xlfn.XLOOKUP(U26,탕데이터!I:I,탕데이터!G:G)</f>
        <v>직행2</v>
      </c>
      <c r="W26" cm="1">
        <f t="array" ref="W26">INDEX(탕데이터!$BL:$BL, MATCH(1, (_xlfn.MAXIFS(탕데이터!BN:BN,탕데이터!O:O,운전자별!B26)=탕데이터!$BN:$BN)*(운전자별!B26=탕데이터!O:O),0))</f>
        <v>6</v>
      </c>
      <c r="X26" cm="1">
        <f t="array" ref="X26">COUNTA(_xlfn.UNIQUE(_xlfn._xlws.FILTER(탕데이터!$I$2:$I$1156,(탕데이터!$O$2:$O$1156=운전자별!$B26))))</f>
        <v>1</v>
      </c>
      <c r="Y26" s="4">
        <f>SUMIFS('차량+운전자별'!AG:AG,'차량+운전자별'!I:I,운전자별!B26)</f>
        <v>0.81108108108108101</v>
      </c>
      <c r="Z26" s="118" t="str" cm="1">
        <f t="array" ref="Z26">_xlfn.IFS(OR(Y26&gt;125%,Y26&lt;65%),"이상",
Y26&gt;=100%,"S",
AND(Y26&lt;100%,Y26&gt;=95%),"A",
AND(Y26&lt;95%,Y26&gt;=90%),"B",
AND(Y26&lt;90%,Y26&gt;=85%),"C",
AND(Y26&lt;85%,Y26&gt;=80%),"D",
Y26&lt;80%,"F")</f>
        <v>D</v>
      </c>
    </row>
    <row r="27" spans="1:26" x14ac:dyDescent="0.3">
      <c r="A27">
        <v>168</v>
      </c>
      <c r="B27">
        <v>3406</v>
      </c>
      <c r="C27" t="s">
        <v>260</v>
      </c>
      <c r="D27">
        <v>573.95799999999997</v>
      </c>
      <c r="E27">
        <v>202.381</v>
      </c>
      <c r="F27">
        <v>2.8359999999999999</v>
      </c>
      <c r="G27">
        <v>50.664999999999999</v>
      </c>
      <c r="H27">
        <v>18.313599</v>
      </c>
      <c r="I27">
        <v>1.377767</v>
      </c>
      <c r="J27">
        <v>4.9316560000000003</v>
      </c>
      <c r="K27">
        <v>135</v>
      </c>
      <c r="L27">
        <v>25</v>
      </c>
      <c r="M27">
        <v>110</v>
      </c>
      <c r="N27">
        <v>102</v>
      </c>
      <c r="O27">
        <v>31.340534999999999</v>
      </c>
      <c r="P27">
        <v>5495.1</v>
      </c>
      <c r="Q27">
        <v>797.9</v>
      </c>
      <c r="R27">
        <v>5</v>
      </c>
      <c r="S27">
        <v>4436</v>
      </c>
      <c r="T27" cm="1">
        <f t="array" ref="T27">COUNTA(_xlfn.UNIQUE(_xlfn._xlws.FILTER(탕데이터!$BL$2:$BL$1156,(탕데이터!$O$2:$O$1156=운전자별!$B27))))</f>
        <v>1</v>
      </c>
      <c r="U27" t="str" cm="1">
        <f t="array" ref="U27">INDEX(탕데이터!$I:$I, MATCH(1, (_xlfn.MAXIFS(탕데이터!BM:BM,탕데이터!O:O,운전자별!B27)=탕데이터!$BM:$BM)*(운전자별!B27=탕데이터!O:O),0))</f>
        <v>76아7459</v>
      </c>
      <c r="V27" t="str">
        <f>_xlfn.XLOOKUP(U27,탕데이터!I:I,탕데이터!G:G)</f>
        <v>직행2</v>
      </c>
      <c r="W27" cm="1">
        <f t="array" ref="W27">INDEX(탕데이터!$BL:$BL, MATCH(1, (_xlfn.MAXIFS(탕데이터!BN:BN,탕데이터!O:O,운전자별!B27)=탕데이터!$BN:$BN)*(운전자별!B27=탕데이터!O:O),0))</f>
        <v>2</v>
      </c>
      <c r="X27" cm="1">
        <f t="array" ref="X27">COUNTA(_xlfn.UNIQUE(_xlfn._xlws.FILTER(탕데이터!$I$2:$I$1156,(탕데이터!$O$2:$O$1156=운전자별!$B27))))</f>
        <v>1</v>
      </c>
      <c r="Y27" s="4">
        <f>SUMIFS('차량+운전자별'!AG:AG,'차량+운전자별'!I:I,운전자별!B27)</f>
        <v>0.76648648648648643</v>
      </c>
      <c r="Z27" s="118" t="str" cm="1">
        <f t="array" ref="Z27">_xlfn.IFS(OR(Y27&gt;125%,Y27&lt;65%),"이상",
Y27&gt;=100%,"S",
AND(Y27&lt;100%,Y27&gt;=95%),"A",
AND(Y27&lt;95%,Y27&gt;=90%),"B",
AND(Y27&lt;90%,Y27&gt;=85%),"C",
AND(Y27&lt;85%,Y27&gt;=80%),"D",
Y27&lt;80%,"F")</f>
        <v>F</v>
      </c>
    </row>
    <row r="28" spans="1:26" x14ac:dyDescent="0.3">
      <c r="A28">
        <v>168</v>
      </c>
      <c r="B28">
        <v>7495</v>
      </c>
      <c r="C28" t="s">
        <v>264</v>
      </c>
      <c r="D28">
        <v>201.80799999999999</v>
      </c>
      <c r="E28">
        <v>67.781000000000006</v>
      </c>
      <c r="F28">
        <v>2.9769999999999999</v>
      </c>
      <c r="G28">
        <v>48.027999999999999</v>
      </c>
      <c r="H28">
        <v>6.2372199999999998</v>
      </c>
      <c r="I28">
        <v>0.114164</v>
      </c>
      <c r="J28">
        <v>1.7294430000000001</v>
      </c>
      <c r="K28">
        <v>48</v>
      </c>
      <c r="L28">
        <v>0</v>
      </c>
      <c r="M28">
        <v>41</v>
      </c>
      <c r="N28">
        <v>94</v>
      </c>
      <c r="O28">
        <v>32.355440000000002</v>
      </c>
      <c r="P28">
        <v>1057.0999999999999</v>
      </c>
      <c r="Q28">
        <v>96.3</v>
      </c>
      <c r="R28">
        <v>4</v>
      </c>
      <c r="S28">
        <v>604</v>
      </c>
      <c r="T28" cm="1">
        <f t="array" ref="T28">COUNTA(_xlfn.UNIQUE(_xlfn._xlws.FILTER(탕데이터!$BL$2:$BL$1156,(탕데이터!$O$2:$O$1156=운전자별!$B28))))</f>
        <v>1</v>
      </c>
      <c r="U28" t="str" cm="1">
        <f t="array" ref="U28">INDEX(탕데이터!$I:$I, MATCH(1, (_xlfn.MAXIFS(탕데이터!BM:BM,탕데이터!O:O,운전자별!B28)=탕데이터!$BM:$BM)*(운전자별!B28=탕데이터!O:O),0))</f>
        <v>77아7117</v>
      </c>
      <c r="V28" t="str">
        <f>_xlfn.XLOOKUP(U28,탕데이터!I:I,탕데이터!G:G)</f>
        <v>직행2</v>
      </c>
      <c r="W28" cm="1">
        <f t="array" ref="W28">INDEX(탕데이터!$BL:$BL, MATCH(1, (_xlfn.MAXIFS(탕데이터!BN:BN,탕데이터!O:O,운전자별!B28)=탕데이터!$BN:$BN)*(운전자별!B28=탕데이터!O:O),0))</f>
        <v>1</v>
      </c>
      <c r="X28" cm="1">
        <f t="array" ref="X28">COUNTA(_xlfn.UNIQUE(_xlfn._xlws.FILTER(탕데이터!$I$2:$I$1156,(탕데이터!$O$2:$O$1156=운전자별!$B28))))</f>
        <v>1</v>
      </c>
      <c r="Y28" s="4">
        <f>SUMIFS('차량+운전자별'!AG:AG,'차량+운전자별'!I:I,운전자별!B28)</f>
        <v>0.80459459459459448</v>
      </c>
      <c r="Z28" s="118" t="str" cm="1">
        <f t="array" ref="Z28">_xlfn.IFS(OR(Y28&gt;125%,Y28&lt;65%),"이상",
Y28&gt;=100%,"S",
AND(Y28&lt;100%,Y28&gt;=95%),"A",
AND(Y28&lt;95%,Y28&gt;=90%),"B",
AND(Y28&lt;90%,Y28&gt;=85%),"C",
AND(Y28&lt;85%,Y28&gt;=80%),"D",
Y28&lt;80%,"F")</f>
        <v>D</v>
      </c>
    </row>
    <row r="29" spans="1:26" x14ac:dyDescent="0.3">
      <c r="A29">
        <v>168</v>
      </c>
      <c r="B29">
        <v>3584</v>
      </c>
      <c r="C29" t="s">
        <v>247</v>
      </c>
      <c r="D29">
        <v>3565.7109999999998</v>
      </c>
      <c r="E29">
        <v>1233.579</v>
      </c>
      <c r="F29">
        <v>2.891</v>
      </c>
      <c r="G29">
        <v>51.481000000000002</v>
      </c>
      <c r="H29">
        <v>99.028007000000002</v>
      </c>
      <c r="I29">
        <v>2.4096730000000002</v>
      </c>
      <c r="J29">
        <v>24.085232999999999</v>
      </c>
      <c r="K29">
        <v>851</v>
      </c>
      <c r="L29">
        <v>43</v>
      </c>
      <c r="M29">
        <v>848</v>
      </c>
      <c r="N29">
        <v>106</v>
      </c>
      <c r="O29">
        <v>36.007095999999997</v>
      </c>
      <c r="P29">
        <v>26149.3</v>
      </c>
      <c r="Q29">
        <v>8835.1</v>
      </c>
      <c r="R29">
        <v>34</v>
      </c>
      <c r="S29">
        <v>16089</v>
      </c>
      <c r="T29" cm="1">
        <f t="array" ref="T29">COUNTA(_xlfn.UNIQUE(_xlfn._xlws.FILTER(탕데이터!$BL$2:$BL$1156,(탕데이터!$O$2:$O$1156=운전자별!$B29))))</f>
        <v>11</v>
      </c>
      <c r="U29" t="str" cm="1">
        <f t="array" ref="U29">INDEX(탕데이터!$I:$I, MATCH(1, (_xlfn.MAXIFS(탕데이터!BM:BM,탕데이터!O:O,운전자별!B29)=탕데이터!$BM:$BM)*(운전자별!B29=탕데이터!O:O),0))</f>
        <v>76아3514</v>
      </c>
      <c r="V29" t="str">
        <f>_xlfn.XLOOKUP(U29,탕데이터!I:I,탕데이터!G:G)</f>
        <v>직행1</v>
      </c>
      <c r="W29" cm="1">
        <f t="array" ref="W29">INDEX(탕데이터!$BL:$BL, MATCH(1, (_xlfn.MAXIFS(탕데이터!BN:BN,탕데이터!O:O,운전자별!B29)=탕데이터!$BN:$BN)*(운전자별!B29=탕데이터!O:O),0))</f>
        <v>11</v>
      </c>
      <c r="X29" cm="1">
        <f t="array" ref="X29">COUNTA(_xlfn.UNIQUE(_xlfn._xlws.FILTER(탕데이터!$I$2:$I$1156,(탕데이터!$O$2:$O$1156=운전자별!$B29))))</f>
        <v>1</v>
      </c>
      <c r="Y29" s="4">
        <f>SUMIFS('차량+운전자별'!AG:AG,'차량+운전자별'!I:I,운전자별!B29)</f>
        <v>0.80305555555555552</v>
      </c>
      <c r="Z29" s="118" t="str" cm="1">
        <f t="array" ref="Z29">_xlfn.IFS(OR(Y29&gt;125%,Y29&lt;65%),"이상",
Y29&gt;=100%,"S",
AND(Y29&lt;100%,Y29&gt;=95%),"A",
AND(Y29&lt;95%,Y29&gt;=90%),"B",
AND(Y29&lt;90%,Y29&gt;=85%),"C",
AND(Y29&lt;85%,Y29&gt;=80%),"D",
Y29&lt;80%,"F")</f>
        <v>D</v>
      </c>
    </row>
    <row r="30" spans="1:26" x14ac:dyDescent="0.3">
      <c r="A30">
        <v>168</v>
      </c>
      <c r="B30">
        <v>4069</v>
      </c>
      <c r="C30" t="s">
        <v>261</v>
      </c>
      <c r="D30">
        <v>2217.5059999999999</v>
      </c>
      <c r="E30">
        <v>701.23900000000003</v>
      </c>
      <c r="F30">
        <v>3.1619999999999999</v>
      </c>
      <c r="G30">
        <v>41.790999999999997</v>
      </c>
      <c r="H30">
        <v>70.850260000000006</v>
      </c>
      <c r="I30">
        <v>3.9952610000000002</v>
      </c>
      <c r="J30">
        <v>18.431097000000001</v>
      </c>
      <c r="K30">
        <v>579</v>
      </c>
      <c r="L30">
        <v>0</v>
      </c>
      <c r="M30">
        <v>205</v>
      </c>
      <c r="N30">
        <v>105</v>
      </c>
      <c r="O30">
        <v>31.298487000000002</v>
      </c>
      <c r="P30">
        <v>20649.8</v>
      </c>
      <c r="Q30">
        <v>5555.2</v>
      </c>
      <c r="R30">
        <v>47</v>
      </c>
      <c r="S30">
        <v>13489</v>
      </c>
      <c r="T30" cm="1">
        <f t="array" ref="T30">COUNTA(_xlfn.UNIQUE(_xlfn._xlws.FILTER(탕데이터!$BL$2:$BL$1156,(탕데이터!$O$2:$O$1156=운전자별!$B30))))</f>
        <v>1</v>
      </c>
      <c r="U30" t="str" cm="1">
        <f t="array" ref="U30">INDEX(탕데이터!$I:$I, MATCH(1, (_xlfn.MAXIFS(탕데이터!BM:BM,탕데이터!O:O,운전자별!B30)=탕데이터!$BM:$BM)*(운전자별!B30=탕데이터!O:O),0))</f>
        <v>76아7459</v>
      </c>
      <c r="V30" t="str">
        <f>_xlfn.XLOOKUP(U30,탕데이터!I:I,탕데이터!G:G)</f>
        <v>직행2</v>
      </c>
      <c r="W30" cm="1">
        <f t="array" ref="W30">INDEX(탕데이터!$BL:$BL, MATCH(1, (_xlfn.MAXIFS(탕데이터!BN:BN,탕데이터!O:O,운전자별!B30)=탕데이터!$BN:$BN)*(운전자별!B30=탕데이터!O:O),0))</f>
        <v>8</v>
      </c>
      <c r="X30" cm="1">
        <f t="array" ref="X30">COUNTA(_xlfn.UNIQUE(_xlfn._xlws.FILTER(탕데이터!$I$2:$I$1156,(탕데이터!$O$2:$O$1156=운전자별!$B30))))</f>
        <v>1</v>
      </c>
      <c r="Y30" s="4">
        <f>SUMIFS('차량+운전자별'!AG:AG,'차량+운전자별'!I:I,운전자별!B30)</f>
        <v>0.85479619848555921</v>
      </c>
      <c r="Z30" s="118" t="str" cm="1">
        <f t="array" ref="Z30">_xlfn.IFS(OR(Y30&gt;125%,Y30&lt;65%),"이상",
Y30&gt;=100%,"S",
AND(Y30&lt;100%,Y30&gt;=95%),"A",
AND(Y30&lt;95%,Y30&gt;=90%),"B",
AND(Y30&lt;90%,Y30&gt;=85%),"C",
AND(Y30&lt;85%,Y30&gt;=80%),"D",
Y30&lt;80%,"F")</f>
        <v>C</v>
      </c>
    </row>
    <row r="31" spans="1:26" x14ac:dyDescent="0.3">
      <c r="A31">
        <v>168</v>
      </c>
      <c r="B31">
        <v>2982</v>
      </c>
      <c r="C31" t="s">
        <v>256</v>
      </c>
      <c r="D31">
        <v>2662.65</v>
      </c>
      <c r="E31">
        <v>892.92700000000002</v>
      </c>
      <c r="F31">
        <v>2.9820000000000002</v>
      </c>
      <c r="G31">
        <v>51.055</v>
      </c>
      <c r="H31">
        <v>76.994692999999998</v>
      </c>
      <c r="I31">
        <v>2.173584</v>
      </c>
      <c r="J31">
        <v>22.210526999999999</v>
      </c>
      <c r="K31">
        <v>808</v>
      </c>
      <c r="L31">
        <v>84</v>
      </c>
      <c r="M31">
        <v>280</v>
      </c>
      <c r="N31">
        <v>111</v>
      </c>
      <c r="O31">
        <v>34.582253000000001</v>
      </c>
      <c r="P31">
        <v>18149.400000000001</v>
      </c>
      <c r="Q31">
        <v>8133</v>
      </c>
      <c r="R31">
        <v>35</v>
      </c>
      <c r="S31">
        <v>15437</v>
      </c>
      <c r="T31" cm="1">
        <f t="array" ref="T31">COUNTA(_xlfn.UNIQUE(_xlfn._xlws.FILTER(탕데이터!$BL$2:$BL$1156,(탕데이터!$O$2:$O$1156=운전자별!$B31))))</f>
        <v>8</v>
      </c>
      <c r="U31" t="str" cm="1">
        <f t="array" ref="U31">INDEX(탕데이터!$I:$I, MATCH(1, (_xlfn.MAXIFS(탕데이터!BM:BM,탕데이터!O:O,운전자별!B31)=탕데이터!$BM:$BM)*(운전자별!B31=탕데이터!O:O),0))</f>
        <v>76아3525</v>
      </c>
      <c r="V31" t="str">
        <f>_xlfn.XLOOKUP(U31,탕데이터!I:I,탕데이터!G:G)</f>
        <v>직행2</v>
      </c>
      <c r="W31" cm="1">
        <f t="array" ref="W31">INDEX(탕데이터!$BL:$BL, MATCH(1, (_xlfn.MAXIFS(탕데이터!BN:BN,탕데이터!O:O,운전자별!B31)=탕데이터!$BN:$BN)*(운전자별!B31=탕데이터!O:O),0))</f>
        <v>4</v>
      </c>
      <c r="X31" cm="1">
        <f t="array" ref="X31">COUNTA(_xlfn.UNIQUE(_xlfn._xlws.FILTER(탕데이터!$I$2:$I$1156,(탕데이터!$O$2:$O$1156=운전자별!$B31))))</f>
        <v>1</v>
      </c>
      <c r="Y31" s="4">
        <f>SUMIFS('차량+운전자별'!AG:AG,'차량+운전자별'!I:I,운전자별!B31)</f>
        <v>0.80594594594594604</v>
      </c>
      <c r="Z31" s="118" t="str" cm="1">
        <f t="array" ref="Z31">_xlfn.IFS(OR(Y31&gt;125%,Y31&lt;65%),"이상",
Y31&gt;=100%,"S",
AND(Y31&lt;100%,Y31&gt;=95%),"A",
AND(Y31&lt;95%,Y31&gt;=90%),"B",
AND(Y31&lt;90%,Y31&gt;=85%),"C",
AND(Y31&lt;85%,Y31&gt;=80%),"D",
Y31&lt;80%,"F")</f>
        <v>D</v>
      </c>
    </row>
    <row r="32" spans="1:26" x14ac:dyDescent="0.3">
      <c r="A32">
        <v>168</v>
      </c>
      <c r="B32">
        <v>1353</v>
      </c>
      <c r="C32" t="s">
        <v>241</v>
      </c>
      <c r="D32">
        <v>2917.2440000000001</v>
      </c>
      <c r="E32">
        <v>1118.193</v>
      </c>
      <c r="F32">
        <v>2.609</v>
      </c>
      <c r="G32">
        <v>64.471999999999994</v>
      </c>
      <c r="H32">
        <v>73.626343000000006</v>
      </c>
      <c r="I32">
        <v>2.523285</v>
      </c>
      <c r="J32">
        <v>16.196345999999998</v>
      </c>
      <c r="K32">
        <v>586</v>
      </c>
      <c r="L32">
        <v>139</v>
      </c>
      <c r="M32">
        <v>1390</v>
      </c>
      <c r="N32">
        <v>114</v>
      </c>
      <c r="O32">
        <v>39.622284999999998</v>
      </c>
      <c r="P32">
        <v>20125.400000000001</v>
      </c>
      <c r="Q32">
        <v>11222.8</v>
      </c>
      <c r="R32">
        <v>18</v>
      </c>
      <c r="S32">
        <v>2798</v>
      </c>
      <c r="T32" cm="1">
        <f t="array" ref="T32">COUNTA(_xlfn.UNIQUE(_xlfn._xlws.FILTER(탕데이터!$BL$2:$BL$1156,(탕데이터!$O$2:$O$1156=운전자별!$B32))))</f>
        <v>8</v>
      </c>
      <c r="U32" t="str" cm="1">
        <f t="array" ref="U32">INDEX(탕데이터!$I:$I, MATCH(1, (_xlfn.MAXIFS(탕데이터!BM:BM,탕데이터!O:O,운전자별!B32)=탕데이터!$BM:$BM)*(운전자별!B32=탕데이터!O:O),0))</f>
        <v>75아7025</v>
      </c>
      <c r="V32" t="str">
        <f>_xlfn.XLOOKUP(U32,탕데이터!I:I,탕데이터!G:G)</f>
        <v>직행1</v>
      </c>
      <c r="W32" cm="1">
        <f t="array" ref="W32">INDEX(탕데이터!$BL:$BL, MATCH(1, (_xlfn.MAXIFS(탕데이터!BN:BN,탕데이터!O:O,운전자별!B32)=탕데이터!$BN:$BN)*(운전자별!B32=탕데이터!O:O),0))</f>
        <v>8</v>
      </c>
      <c r="X32" cm="1">
        <f t="array" ref="X32">COUNTA(_xlfn.UNIQUE(_xlfn._xlws.FILTER(탕데이터!$I$2:$I$1156,(탕데이터!$O$2:$O$1156=운전자별!$B32))))</f>
        <v>1</v>
      </c>
      <c r="Y32" s="4">
        <f>SUMIFS('차량+운전자별'!AG:AG,'차량+운전자별'!I:I,운전자별!B32)</f>
        <v>0.72472222222222205</v>
      </c>
      <c r="Z32" s="118" t="str" cm="1">
        <f t="array" ref="Z32">_xlfn.IFS(OR(Y32&gt;125%,Y32&lt;65%),"이상",
Y32&gt;=100%,"S",
AND(Y32&lt;100%,Y32&gt;=95%),"A",
AND(Y32&lt;95%,Y32&gt;=90%),"B",
AND(Y32&lt;90%,Y32&gt;=85%),"C",
AND(Y32&lt;85%,Y32&gt;=80%),"D",
Y32&lt;80%,"F")</f>
        <v>F</v>
      </c>
    </row>
    <row r="33" spans="1:26" x14ac:dyDescent="0.3">
      <c r="A33">
        <v>168</v>
      </c>
      <c r="B33">
        <v>8415</v>
      </c>
      <c r="C33" t="s">
        <v>242</v>
      </c>
      <c r="D33">
        <v>2004.1880000000001</v>
      </c>
      <c r="E33">
        <v>615.63800000000003</v>
      </c>
      <c r="F33">
        <v>3.2549999999999999</v>
      </c>
      <c r="G33">
        <v>43.314</v>
      </c>
      <c r="H33">
        <v>55.213859999999997</v>
      </c>
      <c r="I33">
        <v>0.83941699999999997</v>
      </c>
      <c r="J33">
        <v>11.426640000000001</v>
      </c>
      <c r="K33">
        <v>498</v>
      </c>
      <c r="L33">
        <v>6</v>
      </c>
      <c r="M33">
        <v>622</v>
      </c>
      <c r="N33">
        <v>107</v>
      </c>
      <c r="O33">
        <v>36.298639000000001</v>
      </c>
      <c r="P33">
        <v>8200.2999999999993</v>
      </c>
      <c r="Q33">
        <v>931.3</v>
      </c>
      <c r="R33">
        <v>8</v>
      </c>
      <c r="S33">
        <v>1489</v>
      </c>
      <c r="T33" cm="1">
        <f t="array" ref="T33">COUNTA(_xlfn.UNIQUE(_xlfn._xlws.FILTER(탕데이터!$BL$2:$BL$1156,(탕데이터!$O$2:$O$1156=운전자별!$B33))))</f>
        <v>6</v>
      </c>
      <c r="U33" t="str" cm="1">
        <f t="array" ref="U33">INDEX(탕데이터!$I:$I, MATCH(1, (_xlfn.MAXIFS(탕데이터!BM:BM,탕데이터!O:O,운전자별!B33)=탕데이터!$BM:$BM)*(운전자별!B33=탕데이터!O:O),0))</f>
        <v>75아7025</v>
      </c>
      <c r="V33" t="str">
        <f>_xlfn.XLOOKUP(U33,탕데이터!I:I,탕데이터!G:G)</f>
        <v>직행1</v>
      </c>
      <c r="W33" cm="1">
        <f t="array" ref="W33">INDEX(탕데이터!$BL:$BL, MATCH(1, (_xlfn.MAXIFS(탕데이터!BN:BN,탕데이터!O:O,운전자별!B33)=탕데이터!$BN:$BN)*(운전자별!B33=탕데이터!O:O),0))</f>
        <v>11</v>
      </c>
      <c r="X33" cm="1">
        <f t="array" ref="X33">COUNTA(_xlfn.UNIQUE(_xlfn._xlws.FILTER(탕데이터!$I$2:$I$1156,(탕데이터!$O$2:$O$1156=운전자별!$B33))))</f>
        <v>1</v>
      </c>
      <c r="Y33" s="4">
        <f>SUMIFS('차량+운전자별'!AG:AG,'차량+운전자별'!I:I,운전자별!B33)</f>
        <v>0.90416666666666656</v>
      </c>
      <c r="Z33" s="118" t="str" cm="1">
        <f t="array" ref="Z33">_xlfn.IFS(OR(Y33&gt;125%,Y33&lt;65%),"이상",
Y33&gt;=100%,"S",
AND(Y33&lt;100%,Y33&gt;=95%),"A",
AND(Y33&lt;95%,Y33&gt;=90%),"B",
AND(Y33&lt;90%,Y33&gt;=85%),"C",
AND(Y33&lt;85%,Y33&gt;=80%),"D",
Y33&lt;80%,"F")</f>
        <v>B</v>
      </c>
    </row>
    <row r="34" spans="1:26" x14ac:dyDescent="0.3">
      <c r="A34">
        <v>168</v>
      </c>
      <c r="B34">
        <v>8027</v>
      </c>
      <c r="C34" t="s">
        <v>268</v>
      </c>
      <c r="D34">
        <v>2730.5079999999998</v>
      </c>
      <c r="E34">
        <v>848.13499999999999</v>
      </c>
      <c r="F34">
        <v>3.2189999999999999</v>
      </c>
      <c r="G34">
        <v>44.396000000000001</v>
      </c>
      <c r="H34">
        <v>82.674691999999993</v>
      </c>
      <c r="I34">
        <v>3.2694139999999998</v>
      </c>
      <c r="J34">
        <v>21.801639000000002</v>
      </c>
      <c r="K34">
        <v>908</v>
      </c>
      <c r="L34">
        <v>0</v>
      </c>
      <c r="M34">
        <v>549</v>
      </c>
      <c r="N34">
        <v>109</v>
      </c>
      <c r="O34">
        <v>33.027132000000002</v>
      </c>
      <c r="P34">
        <v>29413.8</v>
      </c>
      <c r="Q34">
        <v>6252.7</v>
      </c>
      <c r="R34">
        <v>32</v>
      </c>
      <c r="S34">
        <v>14254</v>
      </c>
      <c r="T34" cm="1">
        <f t="array" ref="T34">COUNTA(_xlfn.UNIQUE(_xlfn._xlws.FILTER(탕데이터!$BL$2:$BL$1156,(탕데이터!$O$2:$O$1156=운전자별!$B34))))</f>
        <v>9</v>
      </c>
      <c r="U34" t="str" cm="1">
        <f t="array" ref="U34">INDEX(탕데이터!$I:$I, MATCH(1, (_xlfn.MAXIFS(탕데이터!BM:BM,탕데이터!O:O,운전자별!B34)=탕데이터!$BM:$BM)*(운전자별!B34=탕데이터!O:O),0))</f>
        <v>76아7338</v>
      </c>
      <c r="V34" t="str">
        <f>_xlfn.XLOOKUP(U34,탕데이터!I:I,탕데이터!G:G)</f>
        <v>직행1</v>
      </c>
      <c r="W34" cm="1">
        <f t="array" ref="W34">INDEX(탕데이터!$BL:$BL, MATCH(1, (_xlfn.MAXIFS(탕데이터!BN:BN,탕데이터!O:O,운전자별!B34)=탕데이터!$BN:$BN)*(운전자별!B34=탕데이터!O:O),0))</f>
        <v>11</v>
      </c>
      <c r="X34" cm="1">
        <f t="array" ref="X34">COUNTA(_xlfn.UNIQUE(_xlfn._xlws.FILTER(탕데이터!$I$2:$I$1156,(탕데이터!$O$2:$O$1156=운전자별!$B34))))</f>
        <v>1</v>
      </c>
      <c r="Y34" s="4">
        <f>SUMIFS('차량+운전자별'!AG:AG,'차량+운전자별'!I:I,운전자별!B34)</f>
        <v>0.89416666666666655</v>
      </c>
      <c r="Z34" s="118" t="str" cm="1">
        <f t="array" ref="Z34">_xlfn.IFS(OR(Y34&gt;125%,Y34&lt;65%),"이상",
Y34&gt;=100%,"S",
AND(Y34&lt;100%,Y34&gt;=95%),"A",
AND(Y34&lt;95%,Y34&gt;=90%),"B",
AND(Y34&lt;90%,Y34&gt;=85%),"C",
AND(Y34&lt;85%,Y34&gt;=80%),"D",
Y34&lt;80%,"F")</f>
        <v>C</v>
      </c>
    </row>
    <row r="35" spans="1:26" x14ac:dyDescent="0.3">
      <c r="A35">
        <v>168</v>
      </c>
      <c r="B35">
        <v>5223</v>
      </c>
      <c r="C35" t="s">
        <v>248</v>
      </c>
      <c r="D35">
        <v>293.666</v>
      </c>
      <c r="E35">
        <v>81.679000000000002</v>
      </c>
      <c r="F35">
        <v>3.5950000000000002</v>
      </c>
      <c r="G35">
        <v>37.515000000000001</v>
      </c>
      <c r="H35">
        <v>8.4769389999999998</v>
      </c>
      <c r="I35">
        <v>0.33721600000000002</v>
      </c>
      <c r="J35">
        <v>1.9030530000000001</v>
      </c>
      <c r="K35">
        <v>76</v>
      </c>
      <c r="L35">
        <v>0</v>
      </c>
      <c r="M35">
        <v>44</v>
      </c>
      <c r="N35">
        <v>94</v>
      </c>
      <c r="O35">
        <v>34.642929000000002</v>
      </c>
      <c r="P35">
        <v>2686.5</v>
      </c>
      <c r="Q35">
        <v>294.89999999999998</v>
      </c>
      <c r="R35">
        <v>3</v>
      </c>
      <c r="S35">
        <v>526</v>
      </c>
      <c r="T35" cm="1">
        <f t="array" ref="T35">COUNTA(_xlfn.UNIQUE(_xlfn._xlws.FILTER(탕데이터!$BL$2:$BL$1156,(탕데이터!$O$2:$O$1156=운전자별!$B35))))</f>
        <v>2</v>
      </c>
      <c r="U35" t="str" cm="1">
        <f t="array" ref="U35">INDEX(탕데이터!$I:$I, MATCH(1, (_xlfn.MAXIFS(탕데이터!BM:BM,탕데이터!O:O,운전자별!B35)=탕데이터!$BM:$BM)*(운전자별!B35=탕데이터!O:O),0))</f>
        <v>76아7325</v>
      </c>
      <c r="V35" t="str">
        <f>_xlfn.XLOOKUP(U35,탕데이터!I:I,탕데이터!G:G)</f>
        <v>직행1</v>
      </c>
      <c r="W35" cm="1">
        <f t="array" ref="W35">INDEX(탕데이터!$BL:$BL, MATCH(1, (_xlfn.MAXIFS(탕데이터!BN:BN,탕데이터!O:O,운전자별!B35)=탕데이터!$BN:$BN)*(운전자별!B35=탕데이터!O:O),0))</f>
        <v>7</v>
      </c>
      <c r="X35" cm="1">
        <f t="array" ref="X35">COUNTA(_xlfn.UNIQUE(_xlfn._xlws.FILTER(탕데이터!$I$2:$I$1156,(탕데이터!$O$2:$O$1156=운전자별!$B35))))</f>
        <v>1</v>
      </c>
      <c r="Y35" s="4">
        <f>SUMIFS('차량+운전자별'!AG:AG,'차량+운전자별'!I:I,운전자별!B35)</f>
        <v>0.99861111111111112</v>
      </c>
      <c r="Z35" s="118" t="str" cm="1">
        <f t="array" ref="Z35">_xlfn.IFS(OR(Y35&gt;125%,Y35&lt;65%),"이상",
Y35&gt;=100%,"S",
AND(Y35&lt;100%,Y35&gt;=95%),"A",
AND(Y35&lt;95%,Y35&gt;=90%),"B",
AND(Y35&lt;90%,Y35&gt;=85%),"C",
AND(Y35&lt;85%,Y35&gt;=80%),"D",
Y35&lt;80%,"F")</f>
        <v>A</v>
      </c>
    </row>
    <row r="36" spans="1:26" x14ac:dyDescent="0.3">
      <c r="A36">
        <v>168</v>
      </c>
      <c r="B36">
        <v>4884</v>
      </c>
      <c r="C36" t="s">
        <v>259</v>
      </c>
      <c r="D36">
        <v>301.72300000000001</v>
      </c>
      <c r="E36">
        <v>91.409000000000006</v>
      </c>
      <c r="F36">
        <v>3.3010000000000002</v>
      </c>
      <c r="G36">
        <v>44.901000000000003</v>
      </c>
      <c r="H36">
        <v>7.9322179999999998</v>
      </c>
      <c r="I36">
        <v>0.222217</v>
      </c>
      <c r="J36">
        <v>1.690272</v>
      </c>
      <c r="K36">
        <v>70</v>
      </c>
      <c r="L36">
        <v>2</v>
      </c>
      <c r="M36">
        <v>9</v>
      </c>
      <c r="N36">
        <v>104</v>
      </c>
      <c r="O36">
        <v>38.037658</v>
      </c>
      <c r="P36">
        <v>1019.2</v>
      </c>
      <c r="Q36">
        <v>280.60000000000002</v>
      </c>
      <c r="R36">
        <v>3</v>
      </c>
      <c r="S36">
        <v>446</v>
      </c>
      <c r="T36" cm="1">
        <f t="array" ref="T36">COUNTA(_xlfn.UNIQUE(_xlfn._xlws.FILTER(탕데이터!$BL$2:$BL$1156,(탕데이터!$O$2:$O$1156=운전자별!$B36))))</f>
        <v>1</v>
      </c>
      <c r="U36" t="str" cm="1">
        <f t="array" ref="U36">INDEX(탕데이터!$I:$I, MATCH(1, (_xlfn.MAXIFS(탕데이터!BM:BM,탕데이터!O:O,운전자별!B36)=탕데이터!$BM:$BM)*(운전자별!B36=탕데이터!O:O),0))</f>
        <v>76아7405</v>
      </c>
      <c r="V36" t="str">
        <f>_xlfn.XLOOKUP(U36,탕데이터!I:I,탕데이터!G:G)</f>
        <v>직행2</v>
      </c>
      <c r="W36" cm="1">
        <f t="array" ref="W36">INDEX(탕데이터!$BL:$BL, MATCH(1, (_xlfn.MAXIFS(탕데이터!BN:BN,탕데이터!O:O,운전자별!B36)=탕데이터!$BN:$BN)*(운전자별!B36=탕데이터!O:O),0))</f>
        <v>7</v>
      </c>
      <c r="X36" cm="1">
        <f t="array" ref="X36">COUNTA(_xlfn.UNIQUE(_xlfn._xlws.FILTER(탕데이터!$I$2:$I$1156,(탕데이터!$O$2:$O$1156=운전자별!$B36))))</f>
        <v>1</v>
      </c>
      <c r="Y36" s="4">
        <f>SUMIFS('차량+운전자별'!AG:AG,'차량+운전자별'!I:I,운전자별!B36)</f>
        <v>0.89216216216216226</v>
      </c>
      <c r="Z36" s="118" t="str" cm="1">
        <f t="array" ref="Z36">_xlfn.IFS(OR(Y36&gt;125%,Y36&lt;65%),"이상",
Y36&gt;=100%,"S",
AND(Y36&lt;100%,Y36&gt;=95%),"A",
AND(Y36&lt;95%,Y36&gt;=90%),"B",
AND(Y36&lt;90%,Y36&gt;=85%),"C",
AND(Y36&lt;85%,Y36&gt;=80%),"D",
Y36&lt;80%,"F")</f>
        <v>C</v>
      </c>
    </row>
    <row r="37" spans="1:26" x14ac:dyDescent="0.3">
      <c r="A37">
        <v>168</v>
      </c>
      <c r="B37">
        <v>9454</v>
      </c>
      <c r="C37" t="s">
        <v>249</v>
      </c>
      <c r="D37">
        <v>1072.6880000000001</v>
      </c>
      <c r="E37">
        <v>325.774</v>
      </c>
      <c r="F37">
        <v>3.2930000000000001</v>
      </c>
      <c r="G37">
        <v>39.832000000000001</v>
      </c>
      <c r="H37">
        <v>31.114436999999999</v>
      </c>
      <c r="I37">
        <v>0.413605</v>
      </c>
      <c r="J37">
        <v>6.9158249999999999</v>
      </c>
      <c r="K37">
        <v>208</v>
      </c>
      <c r="L37">
        <v>4</v>
      </c>
      <c r="M37">
        <v>341</v>
      </c>
      <c r="N37">
        <v>103</v>
      </c>
      <c r="O37">
        <v>34.475571000000002</v>
      </c>
      <c r="P37">
        <v>11365.4</v>
      </c>
      <c r="Q37">
        <v>2063.9</v>
      </c>
      <c r="R37">
        <v>4</v>
      </c>
      <c r="S37">
        <v>382</v>
      </c>
      <c r="T37" cm="1">
        <f t="array" ref="T37">COUNTA(_xlfn.UNIQUE(_xlfn._xlws.FILTER(탕데이터!$BL$2:$BL$1156,(탕데이터!$O$2:$O$1156=운전자별!$B37))))</f>
        <v>5</v>
      </c>
      <c r="U37" t="str" cm="1">
        <f t="array" ref="U37">INDEX(탕데이터!$I:$I, MATCH(1, (_xlfn.MAXIFS(탕데이터!BM:BM,탕데이터!O:O,운전자별!B37)=탕데이터!$BM:$BM)*(운전자별!B37=탕데이터!O:O),0))</f>
        <v>72아7200</v>
      </c>
      <c r="V37" t="str">
        <f>_xlfn.XLOOKUP(U37,탕데이터!I:I,탕데이터!G:G)</f>
        <v>직행1</v>
      </c>
      <c r="W37" cm="1">
        <f t="array" ref="W37">INDEX(탕데이터!$BL:$BL, MATCH(1, (_xlfn.MAXIFS(탕데이터!BN:BN,탕데이터!O:O,운전자별!B37)=탕데이터!$BN:$BN)*(운전자별!B37=탕데이터!O:O),0))</f>
        <v>4</v>
      </c>
      <c r="X37" cm="1">
        <f t="array" ref="X37">COUNTA(_xlfn.UNIQUE(_xlfn._xlws.FILTER(탕데이터!$I$2:$I$1156,(탕데이터!$O$2:$O$1156=운전자별!$B37))))</f>
        <v>2</v>
      </c>
      <c r="Y37" s="4">
        <f>SUMIFS('차량+운전자별'!AG:AG,'차량+운전자별'!I:I,운전자별!B37)</f>
        <v>0.91476280070874905</v>
      </c>
      <c r="Z37" s="118" t="str" cm="1">
        <f t="array" ref="Z37">_xlfn.IFS(OR(Y37&gt;125%,Y37&lt;65%),"이상",
Y37&gt;=100%,"S",
AND(Y37&lt;100%,Y37&gt;=95%),"A",
AND(Y37&lt;95%,Y37&gt;=90%),"B",
AND(Y37&lt;90%,Y37&gt;=85%),"C",
AND(Y37&lt;85%,Y37&gt;=80%),"D",
Y37&lt;80%,"F")</f>
        <v>B</v>
      </c>
    </row>
    <row r="38" spans="1:26" x14ac:dyDescent="0.3">
      <c r="A38">
        <v>168</v>
      </c>
      <c r="B38">
        <v>2065</v>
      </c>
      <c r="C38" t="s">
        <v>239</v>
      </c>
      <c r="D38">
        <v>2439.75</v>
      </c>
      <c r="E38">
        <v>694.91</v>
      </c>
      <c r="F38">
        <v>3.5110000000000001</v>
      </c>
      <c r="G38">
        <v>35.427999999999997</v>
      </c>
      <c r="H38">
        <v>74.301080999999996</v>
      </c>
      <c r="I38">
        <v>1.93886</v>
      </c>
      <c r="J38">
        <v>18.213028000000001</v>
      </c>
      <c r="K38">
        <v>607</v>
      </c>
      <c r="L38">
        <v>0</v>
      </c>
      <c r="M38">
        <v>210</v>
      </c>
      <c r="N38">
        <v>100</v>
      </c>
      <c r="O38">
        <v>32.835996000000002</v>
      </c>
      <c r="P38">
        <v>19513.8</v>
      </c>
      <c r="Q38">
        <v>2722.4</v>
      </c>
      <c r="R38">
        <v>23</v>
      </c>
      <c r="S38">
        <v>8031</v>
      </c>
      <c r="T38" cm="1">
        <f t="array" ref="T38">COUNTA(_xlfn.UNIQUE(_xlfn._xlws.FILTER(탕데이터!$BL$2:$BL$1156,(탕데이터!$O$2:$O$1156=운전자별!$B38))))</f>
        <v>7</v>
      </c>
      <c r="U38" t="str" cm="1">
        <f t="array" ref="U38">INDEX(탕데이터!$I:$I, MATCH(1, (_xlfn.MAXIFS(탕데이터!BM:BM,탕데이터!O:O,운전자별!B38)=탕데이터!$BM:$BM)*(운전자별!B38=탕데이터!O:O),0))</f>
        <v>75아7017</v>
      </c>
      <c r="V38" t="str">
        <f>_xlfn.XLOOKUP(U38,탕데이터!I:I,탕데이터!G:G)</f>
        <v>직행1</v>
      </c>
      <c r="W38" cm="1">
        <f t="array" ref="W38">INDEX(탕데이터!$BL:$BL, MATCH(1, (_xlfn.MAXIFS(탕데이터!BN:BN,탕데이터!O:O,운전자별!B38)=탕데이터!$BN:$BN)*(운전자별!B38=탕데이터!O:O),0))</f>
        <v>1</v>
      </c>
      <c r="X38" cm="1">
        <f t="array" ref="X38">COUNTA(_xlfn.UNIQUE(_xlfn._xlws.FILTER(탕데이터!$I$2:$I$1156,(탕데이터!$O$2:$O$1156=운전자별!$B38))))</f>
        <v>1</v>
      </c>
      <c r="Y38" s="4">
        <f>SUMIFS('차량+운전자별'!AG:AG,'차량+운전자별'!I:I,운전자별!B38)</f>
        <v>0.97527777777777791</v>
      </c>
      <c r="Z38" s="118" t="str" cm="1">
        <f t="array" ref="Z38">_xlfn.IFS(OR(Y38&gt;125%,Y38&lt;65%),"이상",
Y38&gt;=100%,"S",
AND(Y38&lt;100%,Y38&gt;=95%),"A",
AND(Y38&lt;95%,Y38&gt;=90%),"B",
AND(Y38&lt;90%,Y38&gt;=85%),"C",
AND(Y38&lt;85%,Y38&gt;=80%),"D",
Y38&lt;80%,"F")</f>
        <v>A</v>
      </c>
    </row>
    <row r="39" spans="1:26" x14ac:dyDescent="0.3">
      <c r="A39">
        <v>168</v>
      </c>
      <c r="B39">
        <v>9211</v>
      </c>
      <c r="C39" t="s">
        <v>235</v>
      </c>
      <c r="D39">
        <v>2052.462</v>
      </c>
      <c r="E39">
        <v>619.75199999999995</v>
      </c>
      <c r="F39">
        <v>3.3119999999999998</v>
      </c>
      <c r="G39">
        <v>41.329000000000001</v>
      </c>
      <c r="H39">
        <v>55.213569999999997</v>
      </c>
      <c r="I39">
        <v>1.6355150000000001</v>
      </c>
      <c r="J39">
        <v>9.7149610000000006</v>
      </c>
      <c r="K39">
        <v>388</v>
      </c>
      <c r="L39">
        <v>57</v>
      </c>
      <c r="M39">
        <v>243</v>
      </c>
      <c r="N39">
        <v>102</v>
      </c>
      <c r="O39">
        <v>37.173144000000001</v>
      </c>
      <c r="P39">
        <v>13648.2</v>
      </c>
      <c r="Q39">
        <v>2247.5</v>
      </c>
      <c r="R39">
        <v>3</v>
      </c>
      <c r="S39">
        <v>263</v>
      </c>
      <c r="T39" cm="1">
        <f t="array" ref="T39">COUNTA(_xlfn.UNIQUE(_xlfn._xlws.FILTER(탕데이터!$BL$2:$BL$1156,(탕데이터!$O$2:$O$1156=운전자별!$B39))))</f>
        <v>6</v>
      </c>
      <c r="U39" t="str" cm="1">
        <f t="array" ref="U39">INDEX(탕데이터!$I:$I, MATCH(1, (_xlfn.MAXIFS(탕데이터!BM:BM,탕데이터!O:O,운전자별!B39)=탕데이터!$BM:$BM)*(운전자별!B39=탕데이터!O:O),0))</f>
        <v>76아7306</v>
      </c>
      <c r="V39" t="str">
        <f>_xlfn.XLOOKUP(U39,탕데이터!I:I,탕데이터!G:G)</f>
        <v>직행2</v>
      </c>
      <c r="W39" cm="1">
        <f t="array" ref="W39">INDEX(탕데이터!$BL:$BL, MATCH(1, (_xlfn.MAXIFS(탕데이터!BN:BN,탕데이터!O:O,운전자별!B39)=탕데이터!$BN:$BN)*(운전자별!B39=탕데이터!O:O),0))</f>
        <v>8</v>
      </c>
      <c r="X39" cm="1">
        <f t="array" ref="X39">COUNTA(_xlfn.UNIQUE(_xlfn._xlws.FILTER(탕데이터!$I$2:$I$1156,(탕데이터!$O$2:$O$1156=운전자별!$B39))))</f>
        <v>2</v>
      </c>
      <c r="Y39" s="4">
        <f>SUMIFS('차량+운전자별'!AG:AG,'차량+운전자별'!I:I,운전자별!B39)</f>
        <v>0.90388068194672044</v>
      </c>
      <c r="Z39" s="118" t="str" cm="1">
        <f t="array" ref="Z39">_xlfn.IFS(OR(Y39&gt;125%,Y39&lt;65%),"이상",
Y39&gt;=100%,"S",
AND(Y39&lt;100%,Y39&gt;=95%),"A",
AND(Y39&lt;95%,Y39&gt;=90%),"B",
AND(Y39&lt;90%,Y39&gt;=85%),"C",
AND(Y39&lt;85%,Y39&gt;=80%),"D",
Y39&lt;80%,"F")</f>
        <v>B</v>
      </c>
    </row>
    <row r="40" spans="1:26" x14ac:dyDescent="0.3">
      <c r="A40">
        <v>168</v>
      </c>
      <c r="B40">
        <v>3489</v>
      </c>
      <c r="C40" t="s">
        <v>257</v>
      </c>
      <c r="D40">
        <v>3636.9009999999998</v>
      </c>
      <c r="E40">
        <v>1181.9490000000001</v>
      </c>
      <c r="F40">
        <v>3.077</v>
      </c>
      <c r="G40">
        <v>45.591000000000001</v>
      </c>
      <c r="H40">
        <v>103.86994799999999</v>
      </c>
      <c r="I40">
        <v>3.8963399999999999</v>
      </c>
      <c r="J40">
        <v>23.001891000000001</v>
      </c>
      <c r="K40">
        <v>1087</v>
      </c>
      <c r="L40">
        <v>210</v>
      </c>
      <c r="M40">
        <v>1181</v>
      </c>
      <c r="N40">
        <v>113</v>
      </c>
      <c r="O40">
        <v>35.013986000000003</v>
      </c>
      <c r="P40">
        <v>28347.7</v>
      </c>
      <c r="Q40">
        <v>11590.8</v>
      </c>
      <c r="R40">
        <v>28</v>
      </c>
      <c r="S40">
        <v>6742</v>
      </c>
      <c r="T40" cm="1">
        <f t="array" ref="T40">COUNTA(_xlfn.UNIQUE(_xlfn._xlws.FILTER(탕데이터!$BL$2:$BL$1156,(탕데이터!$O$2:$O$1156=운전자별!$B40))))</f>
        <v>8</v>
      </c>
      <c r="U40" t="str" cm="1">
        <f t="array" ref="U40">INDEX(탕데이터!$I:$I, MATCH(1, (_xlfn.MAXIFS(탕데이터!BM:BM,탕데이터!O:O,운전자별!B40)=탕데이터!$BM:$BM)*(운전자별!B40=탕데이터!O:O),0))</f>
        <v>76아7306</v>
      </c>
      <c r="V40" t="str">
        <f>_xlfn.XLOOKUP(U40,탕데이터!I:I,탕데이터!G:G)</f>
        <v>직행2</v>
      </c>
      <c r="W40" cm="1">
        <f t="array" ref="W40">INDEX(탕데이터!$BL:$BL, MATCH(1, (_xlfn.MAXIFS(탕데이터!BN:BN,탕데이터!O:O,운전자별!B40)=탕데이터!$BN:$BN)*(운전자별!B40=탕데이터!O:O),0))</f>
        <v>4</v>
      </c>
      <c r="X40" cm="1">
        <f t="array" ref="X40">COUNTA(_xlfn.UNIQUE(_xlfn._xlws.FILTER(탕데이터!$I$2:$I$1156,(탕데이터!$O$2:$O$1156=운전자별!$B40))))</f>
        <v>1</v>
      </c>
      <c r="Y40" s="4">
        <f>SUMIFS('차량+운전자별'!AG:AG,'차량+운전자별'!I:I,운전자별!B40)</f>
        <v>0.83162162162162157</v>
      </c>
      <c r="Z40" s="118" t="str" cm="1">
        <f t="array" ref="Z40">_xlfn.IFS(OR(Y40&gt;125%,Y40&lt;65%),"이상",
Y40&gt;=100%,"S",
AND(Y40&lt;100%,Y40&gt;=95%),"A",
AND(Y40&lt;95%,Y40&gt;=90%),"B",
AND(Y40&lt;90%,Y40&gt;=85%),"C",
AND(Y40&lt;85%,Y40&gt;=80%),"D",
Y40&lt;80%,"F")</f>
        <v>D</v>
      </c>
    </row>
    <row r="41" spans="1:26" x14ac:dyDescent="0.3">
      <c r="A41">
        <v>168</v>
      </c>
      <c r="B41">
        <v>2730</v>
      </c>
      <c r="C41" t="s">
        <v>237</v>
      </c>
      <c r="D41">
        <v>1794.19</v>
      </c>
      <c r="E41">
        <v>693.53399999999999</v>
      </c>
      <c r="F41">
        <v>2.5870000000000002</v>
      </c>
      <c r="G41">
        <v>57.249000000000002</v>
      </c>
      <c r="H41">
        <v>64.213037999999997</v>
      </c>
      <c r="I41">
        <v>3.4494289999999999</v>
      </c>
      <c r="J41">
        <v>23.471101000000001</v>
      </c>
      <c r="K41">
        <v>343</v>
      </c>
      <c r="L41">
        <v>34</v>
      </c>
      <c r="M41">
        <v>833</v>
      </c>
      <c r="N41">
        <v>111</v>
      </c>
      <c r="O41">
        <v>27.941210000000002</v>
      </c>
      <c r="P41">
        <v>19879.900000000001</v>
      </c>
      <c r="Q41">
        <v>6243.9</v>
      </c>
      <c r="R41">
        <v>46</v>
      </c>
      <c r="S41">
        <v>28605</v>
      </c>
      <c r="T41" cm="1">
        <f t="array" ref="T41">COUNTA(_xlfn.UNIQUE(_xlfn._xlws.FILTER(탕데이터!$BL$2:$BL$1156,(탕데이터!$O$2:$O$1156=운전자별!$B41))))</f>
        <v>6</v>
      </c>
      <c r="U41" t="str" cm="1">
        <f t="array" ref="U41">INDEX(탕데이터!$I:$I, MATCH(1, (_xlfn.MAXIFS(탕데이터!BM:BM,탕데이터!O:O,운전자별!B41)=탕데이터!$BM:$BM)*(운전자별!B41=탕데이터!O:O),0))</f>
        <v>76아3507</v>
      </c>
      <c r="V41" t="str">
        <f>_xlfn.XLOOKUP(U41,탕데이터!I:I,탕데이터!G:G)</f>
        <v>직행1</v>
      </c>
      <c r="W41" cm="1">
        <f t="array" ref="W41">INDEX(탕데이터!$BL:$BL, MATCH(1, (_xlfn.MAXIFS(탕데이터!BN:BN,탕데이터!O:O,운전자별!B41)=탕데이터!$BN:$BN)*(운전자별!B41=탕데이터!O:O),0))</f>
        <v>4</v>
      </c>
      <c r="X41" cm="1">
        <f t="array" ref="X41">COUNTA(_xlfn.UNIQUE(_xlfn._xlws.FILTER(탕데이터!$I$2:$I$1156,(탕데이터!$O$2:$O$1156=운전자별!$B41))))</f>
        <v>3</v>
      </c>
      <c r="Y41" s="4">
        <f>SUMIFS('차량+운전자별'!AG:AG,'차량+운전자별'!I:I,운전자별!B41)</f>
        <v>0.71904824352802965</v>
      </c>
      <c r="Z41" s="118" t="str" cm="1">
        <f t="array" ref="Z41">_xlfn.IFS(OR(Y41&gt;125%,Y41&lt;65%),"이상",
Y41&gt;=100%,"S",
AND(Y41&lt;100%,Y41&gt;=95%),"A",
AND(Y41&lt;95%,Y41&gt;=90%),"B",
AND(Y41&lt;90%,Y41&gt;=85%),"C",
AND(Y41&lt;85%,Y41&gt;=80%),"D",
Y41&lt;80%,"F")</f>
        <v>F</v>
      </c>
    </row>
    <row r="42" spans="1:26" x14ac:dyDescent="0.3">
      <c r="A42">
        <v>168</v>
      </c>
      <c r="B42">
        <v>9999</v>
      </c>
      <c r="C42" t="s">
        <v>61</v>
      </c>
      <c r="D42">
        <v>947.44500000000005</v>
      </c>
      <c r="E42">
        <v>304.517</v>
      </c>
      <c r="F42">
        <v>3.1110000000000002</v>
      </c>
      <c r="G42">
        <v>48.237000000000002</v>
      </c>
      <c r="H42">
        <v>27.031089000000001</v>
      </c>
      <c r="I42">
        <v>1.727201</v>
      </c>
      <c r="J42">
        <v>6.3722079999999997</v>
      </c>
      <c r="K42">
        <v>246</v>
      </c>
      <c r="L42">
        <v>23</v>
      </c>
      <c r="M42">
        <v>266</v>
      </c>
      <c r="N42">
        <v>109</v>
      </c>
      <c r="O42">
        <v>35.050196999999997</v>
      </c>
      <c r="P42">
        <v>8864.6</v>
      </c>
      <c r="Q42">
        <v>3064.4</v>
      </c>
      <c r="R42">
        <v>9</v>
      </c>
      <c r="S42">
        <v>3812</v>
      </c>
      <c r="T42" cm="1">
        <f t="array" ref="T42">COUNTA(_xlfn.UNIQUE(_xlfn._xlws.FILTER(탕데이터!$BL$2:$BL$1156,(탕데이터!$O$2:$O$1156=운전자별!$B42))))</f>
        <v>5</v>
      </c>
      <c r="U42" t="str" cm="1">
        <f t="array" ref="U42">INDEX(탕데이터!$I:$I, MATCH(1, (_xlfn.MAXIFS(탕데이터!BM:BM,탕데이터!O:O,운전자별!B42)=탕데이터!$BM:$BM)*(운전자별!B42=탕데이터!O:O),0))</f>
        <v>76아7338</v>
      </c>
      <c r="V42" t="str">
        <f>_xlfn.XLOOKUP(U42,탕데이터!I:I,탕데이터!G:G)</f>
        <v>직행1</v>
      </c>
      <c r="W42" cm="1">
        <f t="array" ref="W42">INDEX(탕데이터!$BL:$BL, MATCH(1, (_xlfn.MAXIFS(탕데이터!BN:BN,탕데이터!O:O,운전자별!B42)=탕데이터!$BN:$BN)*(운전자별!B42=탕데이터!O:O),0))</f>
        <v>10</v>
      </c>
      <c r="X42" cm="1">
        <f t="array" ref="X42">COUNTA(_xlfn.UNIQUE(_xlfn._xlws.FILTER(탕데이터!$I$2:$I$1156,(탕데이터!$O$2:$O$1156=운전자별!$B42))))</f>
        <v>7</v>
      </c>
      <c r="Y42" s="4">
        <f>SUMIFS('차량+운전자별'!AG:AG,'차량+운전자별'!I:I,운전자별!B42)</f>
        <v>0.89259731318005031</v>
      </c>
      <c r="Z42" s="118" t="str" cm="1">
        <f t="array" ref="Z42">_xlfn.IFS(OR(Y42&gt;125%,Y42&lt;65%),"이상",
Y42&gt;=100%,"S",
AND(Y42&lt;100%,Y42&gt;=95%),"A",
AND(Y42&lt;95%,Y42&gt;=90%),"B",
AND(Y42&lt;90%,Y42&gt;=85%),"C",
AND(Y42&lt;85%,Y42&gt;=80%),"D",
Y42&lt;80%,"F")</f>
        <v>C</v>
      </c>
    </row>
    <row r="43" spans="1:26" x14ac:dyDescent="0.3">
      <c r="A43">
        <v>168</v>
      </c>
      <c r="B43">
        <v>6870</v>
      </c>
      <c r="C43" t="s">
        <v>246</v>
      </c>
      <c r="D43">
        <v>503.18900000000002</v>
      </c>
      <c r="E43">
        <v>160.88999999999999</v>
      </c>
      <c r="F43">
        <v>3.1280000000000001</v>
      </c>
      <c r="G43">
        <v>43.524999999999999</v>
      </c>
      <c r="H43">
        <v>15.091384</v>
      </c>
      <c r="I43">
        <v>0.35332799999999998</v>
      </c>
      <c r="J43">
        <v>3.8405520000000002</v>
      </c>
      <c r="K43">
        <v>122</v>
      </c>
      <c r="L43">
        <v>1</v>
      </c>
      <c r="M43">
        <v>84</v>
      </c>
      <c r="N43">
        <v>101</v>
      </c>
      <c r="O43">
        <v>33.342799999999997</v>
      </c>
      <c r="P43">
        <v>2438.1</v>
      </c>
      <c r="Q43">
        <v>316</v>
      </c>
      <c r="R43">
        <v>5</v>
      </c>
      <c r="S43">
        <v>2623</v>
      </c>
      <c r="T43" cm="1">
        <f t="array" ref="T43">COUNTA(_xlfn.UNIQUE(_xlfn._xlws.FILTER(탕데이터!$BL$2:$BL$1156,(탕데이터!$O$2:$O$1156=운전자별!$B43))))</f>
        <v>2</v>
      </c>
      <c r="U43" t="str" cm="1">
        <f t="array" ref="U43">INDEX(탕데이터!$I:$I, MATCH(1, (_xlfn.MAXIFS(탕데이터!BM:BM,탕데이터!O:O,운전자별!B43)=탕데이터!$BM:$BM)*(운전자별!B43=탕데이터!O:O),0))</f>
        <v>76아3514</v>
      </c>
      <c r="V43" t="str">
        <f>_xlfn.XLOOKUP(U43,탕데이터!I:I,탕데이터!G:G)</f>
        <v>직행1</v>
      </c>
      <c r="W43" cm="1">
        <f t="array" ref="W43">INDEX(탕데이터!$BL:$BL, MATCH(1, (_xlfn.MAXIFS(탕데이터!BN:BN,탕데이터!O:O,운전자별!B43)=탕데이터!$BN:$BN)*(운전자별!B43=탕데이터!O:O),0))</f>
        <v>2</v>
      </c>
      <c r="X43" cm="1">
        <f t="array" ref="X43">COUNTA(_xlfn.UNIQUE(_xlfn._xlws.FILTER(탕데이터!$I$2:$I$1156,(탕데이터!$O$2:$O$1156=운전자별!$B43))))</f>
        <v>1</v>
      </c>
      <c r="Y43" s="4">
        <f>SUMIFS('차량+운전자별'!AG:AG,'차량+운전자별'!I:I,운전자별!B43)</f>
        <v>0.86888888888888893</v>
      </c>
      <c r="Z43" s="118" t="str" cm="1">
        <f t="array" ref="Z43">_xlfn.IFS(OR(Y43&gt;125%,Y43&lt;65%),"이상",
Y43&gt;=100%,"S",
AND(Y43&lt;100%,Y43&gt;=95%),"A",
AND(Y43&lt;95%,Y43&gt;=90%),"B",
AND(Y43&lt;90%,Y43&gt;=85%),"C",
AND(Y43&lt;85%,Y43&gt;=80%),"D",
Y43&lt;80%,"F")</f>
        <v>C</v>
      </c>
    </row>
  </sheetData>
  <autoFilter ref="A1:Z43" xr:uid="{7507CA47-A0B4-47CD-97FD-187847B9E851}"/>
  <phoneticPr fontId="2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50EFF-3E8F-4A9F-835C-39CA67BC5D88}">
  <dimension ref="A1:AG62"/>
  <sheetViews>
    <sheetView zoomScale="85" zoomScaleNormal="85" workbookViewId="0">
      <selection activeCell="I1" sqref="I1"/>
    </sheetView>
  </sheetViews>
  <sheetFormatPr defaultRowHeight="16.5" x14ac:dyDescent="0.3"/>
  <sheetData>
    <row r="1" spans="1:33" x14ac:dyDescent="0.3">
      <c r="A1" t="s">
        <v>1</v>
      </c>
      <c r="B1" s="2" t="s">
        <v>2</v>
      </c>
      <c r="C1" t="s">
        <v>4</v>
      </c>
      <c r="D1" s="2" t="s">
        <v>5</v>
      </c>
      <c r="E1" t="s">
        <v>6</v>
      </c>
      <c r="F1" t="s">
        <v>7</v>
      </c>
      <c r="G1" t="s">
        <v>218</v>
      </c>
      <c r="H1" t="s">
        <v>11</v>
      </c>
      <c r="I1" t="s">
        <v>115</v>
      </c>
      <c r="J1" t="s">
        <v>13</v>
      </c>
      <c r="K1" t="s">
        <v>15</v>
      </c>
      <c r="L1" t="s">
        <v>16</v>
      </c>
      <c r="M1" t="s">
        <v>17</v>
      </c>
      <c r="N1" t="s">
        <v>219</v>
      </c>
      <c r="O1" t="s">
        <v>37</v>
      </c>
      <c r="P1" t="s">
        <v>116</v>
      </c>
      <c r="Q1" t="s">
        <v>117</v>
      </c>
      <c r="R1" t="s">
        <v>118</v>
      </c>
      <c r="S1" t="s">
        <v>119</v>
      </c>
      <c r="T1" t="s">
        <v>22</v>
      </c>
      <c r="U1" t="s">
        <v>23</v>
      </c>
      <c r="V1" t="s">
        <v>120</v>
      </c>
      <c r="W1" t="s">
        <v>27</v>
      </c>
      <c r="X1" t="s">
        <v>121</v>
      </c>
      <c r="Y1" t="s">
        <v>122</v>
      </c>
      <c r="Z1" t="s">
        <v>24</v>
      </c>
      <c r="AA1" t="s">
        <v>25</v>
      </c>
      <c r="AB1" t="s">
        <v>50</v>
      </c>
      <c r="AC1" t="s">
        <v>57</v>
      </c>
      <c r="AD1" t="s">
        <v>56</v>
      </c>
      <c r="AE1" s="120" t="s">
        <v>168</v>
      </c>
      <c r="AF1" s="120" t="s">
        <v>220</v>
      </c>
      <c r="AG1" s="120" t="s">
        <v>221</v>
      </c>
    </row>
    <row r="2" spans="1:33" x14ac:dyDescent="0.3">
      <c r="A2" t="s">
        <v>61</v>
      </c>
      <c r="B2" s="2" t="s">
        <v>62</v>
      </c>
      <c r="C2" t="s">
        <v>61</v>
      </c>
      <c r="D2" s="2" t="s">
        <v>62</v>
      </c>
      <c r="E2" t="s">
        <v>64</v>
      </c>
      <c r="F2" t="s">
        <v>65</v>
      </c>
      <c r="G2" t="s">
        <v>66</v>
      </c>
      <c r="H2">
        <v>168</v>
      </c>
      <c r="I2">
        <v>921</v>
      </c>
      <c r="J2" t="s">
        <v>60</v>
      </c>
      <c r="K2">
        <v>36.420999999999999</v>
      </c>
      <c r="L2">
        <v>8.9600000000000009</v>
      </c>
      <c r="M2">
        <v>4.0650000000000004</v>
      </c>
      <c r="N2">
        <v>3.6</v>
      </c>
      <c r="O2">
        <v>44.057000000000002</v>
      </c>
      <c r="P2">
        <v>0.75944299999999998</v>
      </c>
      <c r="Q2">
        <v>2.1943000000000001E-2</v>
      </c>
      <c r="R2">
        <v>0.13722100000000001</v>
      </c>
      <c r="S2">
        <v>7</v>
      </c>
      <c r="T2">
        <v>3</v>
      </c>
      <c r="U2">
        <v>1</v>
      </c>
      <c r="V2">
        <v>101</v>
      </c>
      <c r="W2">
        <v>47.957515999999998</v>
      </c>
      <c r="X2">
        <v>46.8</v>
      </c>
      <c r="Y2">
        <v>31.2</v>
      </c>
      <c r="Z2">
        <v>0</v>
      </c>
      <c r="AA2">
        <v>0</v>
      </c>
      <c r="AB2">
        <v>342</v>
      </c>
      <c r="AC2">
        <v>0</v>
      </c>
      <c r="AD2">
        <v>1.1399999999999999</v>
      </c>
      <c r="AE2" s="4">
        <f>M2/N2</f>
        <v>1.1291666666666667</v>
      </c>
      <c r="AF2">
        <f>SUMIFS(K:K,I:I,I2)</f>
        <v>36.420999999999999</v>
      </c>
      <c r="AG2" s="4">
        <f>AE2*K2/AF2</f>
        <v>1.1291666666666667</v>
      </c>
    </row>
    <row r="3" spans="1:33" x14ac:dyDescent="0.3">
      <c r="A3" t="s">
        <v>61</v>
      </c>
      <c r="B3" s="2" t="s">
        <v>62</v>
      </c>
      <c r="C3" t="s">
        <v>61</v>
      </c>
      <c r="D3" s="2" t="s">
        <v>62</v>
      </c>
      <c r="E3" t="s">
        <v>64</v>
      </c>
      <c r="F3" t="s">
        <v>65</v>
      </c>
      <c r="G3" t="s">
        <v>66</v>
      </c>
      <c r="H3">
        <v>168</v>
      </c>
      <c r="I3">
        <v>5673</v>
      </c>
      <c r="J3" t="s">
        <v>236</v>
      </c>
      <c r="K3">
        <v>3132.7689999999998</v>
      </c>
      <c r="L3">
        <v>882.09</v>
      </c>
      <c r="M3">
        <v>3.552</v>
      </c>
      <c r="N3">
        <v>3.6</v>
      </c>
      <c r="O3">
        <v>36.024999999999999</v>
      </c>
      <c r="P3">
        <v>90.742751999999996</v>
      </c>
      <c r="Q3">
        <v>1.2388650000000001</v>
      </c>
      <c r="R3">
        <v>19.397197999999999</v>
      </c>
      <c r="S3">
        <v>781</v>
      </c>
      <c r="T3">
        <v>25</v>
      </c>
      <c r="U3">
        <v>328</v>
      </c>
      <c r="V3">
        <v>105</v>
      </c>
      <c r="W3">
        <v>34.523626999999998</v>
      </c>
      <c r="X3">
        <v>31461.4</v>
      </c>
      <c r="Y3">
        <v>4882</v>
      </c>
      <c r="Z3">
        <v>21</v>
      </c>
      <c r="AA3">
        <v>4773</v>
      </c>
      <c r="AB3">
        <v>30325</v>
      </c>
      <c r="AC3">
        <v>0</v>
      </c>
      <c r="AD3">
        <v>1.1399999999999999</v>
      </c>
      <c r="AE3" s="4">
        <f t="shared" ref="AE3:AE17" si="0">M3/N3</f>
        <v>0.98666666666666669</v>
      </c>
      <c r="AF3">
        <f>SUMIFS(K:K,I:I,I3)</f>
        <v>3132.7689999999998</v>
      </c>
      <c r="AG3" s="4">
        <f t="shared" ref="AG3:AG17" si="1">AE3*K3/AF3</f>
        <v>0.98666666666666669</v>
      </c>
    </row>
    <row r="4" spans="1:33" x14ac:dyDescent="0.3">
      <c r="A4" t="s">
        <v>61</v>
      </c>
      <c r="B4" s="2" t="s">
        <v>62</v>
      </c>
      <c r="C4" t="s">
        <v>61</v>
      </c>
      <c r="D4" s="2" t="s">
        <v>62</v>
      </c>
      <c r="E4" t="s">
        <v>64</v>
      </c>
      <c r="F4" t="s">
        <v>65</v>
      </c>
      <c r="G4" t="s">
        <v>66</v>
      </c>
      <c r="H4">
        <v>168</v>
      </c>
      <c r="I4">
        <v>9211</v>
      </c>
      <c r="J4" t="s">
        <v>235</v>
      </c>
      <c r="K4">
        <v>737.79899999999998</v>
      </c>
      <c r="L4">
        <v>224.17400000000001</v>
      </c>
      <c r="M4">
        <v>3.2909999999999999</v>
      </c>
      <c r="N4">
        <v>3.6</v>
      </c>
      <c r="O4">
        <v>42.74</v>
      </c>
      <c r="P4">
        <v>19.724708</v>
      </c>
      <c r="Q4">
        <v>0.49025800000000003</v>
      </c>
      <c r="R4">
        <v>3.8160980000000002</v>
      </c>
      <c r="S4">
        <v>161</v>
      </c>
      <c r="T4">
        <v>37</v>
      </c>
      <c r="U4">
        <v>114</v>
      </c>
      <c r="V4">
        <v>102</v>
      </c>
      <c r="W4">
        <v>37.404812</v>
      </c>
      <c r="X4">
        <v>3990.2</v>
      </c>
      <c r="Y4">
        <v>1103</v>
      </c>
      <c r="Z4">
        <v>2</v>
      </c>
      <c r="AA4">
        <v>254</v>
      </c>
      <c r="AB4">
        <v>7084</v>
      </c>
      <c r="AC4">
        <v>0</v>
      </c>
      <c r="AD4">
        <v>1.1399999999999999</v>
      </c>
      <c r="AE4" s="4">
        <f t="shared" si="0"/>
        <v>0.91416666666666657</v>
      </c>
      <c r="AF4">
        <f>SUMIFS(K:K,I:I,I4)</f>
        <v>2052.462</v>
      </c>
      <c r="AG4" s="4">
        <f t="shared" si="1"/>
        <v>0.32861570762333231</v>
      </c>
    </row>
    <row r="5" spans="1:33" x14ac:dyDescent="0.3">
      <c r="A5" t="s">
        <v>61</v>
      </c>
      <c r="B5" s="2" t="s">
        <v>62</v>
      </c>
      <c r="C5" t="s">
        <v>61</v>
      </c>
      <c r="D5" s="2" t="s">
        <v>62</v>
      </c>
      <c r="E5" t="s">
        <v>64</v>
      </c>
      <c r="F5" t="s">
        <v>65</v>
      </c>
      <c r="G5" t="s">
        <v>66</v>
      </c>
      <c r="H5">
        <v>168</v>
      </c>
      <c r="I5">
        <v>9454</v>
      </c>
      <c r="J5" t="s">
        <v>249</v>
      </c>
      <c r="K5">
        <v>843.68700000000001</v>
      </c>
      <c r="L5">
        <v>257.61700000000002</v>
      </c>
      <c r="M5">
        <v>3.2749999999999999</v>
      </c>
      <c r="N5">
        <v>3.6</v>
      </c>
      <c r="O5">
        <v>40.506</v>
      </c>
      <c r="P5">
        <v>24.436105000000001</v>
      </c>
      <c r="Q5">
        <v>0.29860599999999998</v>
      </c>
      <c r="R5">
        <v>5.5980489999999996</v>
      </c>
      <c r="S5">
        <v>143</v>
      </c>
      <c r="T5">
        <v>3</v>
      </c>
      <c r="U5">
        <v>274</v>
      </c>
      <c r="V5">
        <v>103</v>
      </c>
      <c r="W5">
        <v>34.526246999999998</v>
      </c>
      <c r="X5">
        <v>10351.299999999999</v>
      </c>
      <c r="Y5">
        <v>1969.2</v>
      </c>
      <c r="Z5">
        <v>4</v>
      </c>
      <c r="AA5">
        <v>382</v>
      </c>
      <c r="AB5">
        <v>8029</v>
      </c>
      <c r="AC5">
        <v>0</v>
      </c>
      <c r="AD5">
        <v>1.1399999999999999</v>
      </c>
      <c r="AE5" s="4">
        <f t="shared" si="0"/>
        <v>0.90972222222222221</v>
      </c>
      <c r="AF5">
        <f>SUMIFS(K:K,I:I,I5)</f>
        <v>1072.6880000000001</v>
      </c>
      <c r="AG5" s="4">
        <f t="shared" si="1"/>
        <v>0.7155116981825097</v>
      </c>
    </row>
    <row r="6" spans="1:33" x14ac:dyDescent="0.3">
      <c r="A6" t="s">
        <v>61</v>
      </c>
      <c r="B6" s="2" t="s">
        <v>62</v>
      </c>
      <c r="C6" t="s">
        <v>61</v>
      </c>
      <c r="D6" s="2" t="s">
        <v>62</v>
      </c>
      <c r="E6" t="s">
        <v>64</v>
      </c>
      <c r="F6" t="s">
        <v>65</v>
      </c>
      <c r="G6" t="s">
        <v>66</v>
      </c>
      <c r="H6">
        <v>168</v>
      </c>
      <c r="I6">
        <v>9999</v>
      </c>
      <c r="J6" t="s">
        <v>61</v>
      </c>
      <c r="K6">
        <v>155.19</v>
      </c>
      <c r="L6">
        <v>50.228999999999999</v>
      </c>
      <c r="M6">
        <v>3.09</v>
      </c>
      <c r="N6">
        <v>3.6</v>
      </c>
      <c r="O6">
        <v>48.771999999999998</v>
      </c>
      <c r="P6">
        <v>4.0311089999999998</v>
      </c>
      <c r="Q6">
        <v>0.155553</v>
      </c>
      <c r="R6">
        <v>0.79333200000000004</v>
      </c>
      <c r="S6">
        <v>31</v>
      </c>
      <c r="T6">
        <v>15</v>
      </c>
      <c r="U6">
        <v>37</v>
      </c>
      <c r="V6">
        <v>102</v>
      </c>
      <c r="W6">
        <v>38.498089999999998</v>
      </c>
      <c r="X6">
        <v>595</v>
      </c>
      <c r="Y6">
        <v>230.1</v>
      </c>
      <c r="Z6">
        <v>0</v>
      </c>
      <c r="AA6">
        <v>0</v>
      </c>
      <c r="AB6">
        <v>1510</v>
      </c>
      <c r="AC6">
        <v>0</v>
      </c>
      <c r="AD6">
        <v>1.1399999999999999</v>
      </c>
      <c r="AE6" s="4">
        <f t="shared" si="0"/>
        <v>0.85833333333333328</v>
      </c>
      <c r="AF6">
        <f>SUMIFS(K:K,I:I,I6)</f>
        <v>947.40800000000002</v>
      </c>
      <c r="AG6" s="4">
        <f t="shared" si="1"/>
        <v>0.14059913996926349</v>
      </c>
    </row>
    <row r="7" spans="1:33" x14ac:dyDescent="0.3">
      <c r="A7" t="s">
        <v>61</v>
      </c>
      <c r="B7" s="2" t="s">
        <v>62</v>
      </c>
      <c r="C7" t="s">
        <v>61</v>
      </c>
      <c r="D7" s="2" t="s">
        <v>62</v>
      </c>
      <c r="E7" t="s">
        <v>70</v>
      </c>
      <c r="F7" t="s">
        <v>65</v>
      </c>
      <c r="G7" t="s">
        <v>71</v>
      </c>
      <c r="H7">
        <v>168</v>
      </c>
      <c r="I7">
        <v>2880</v>
      </c>
      <c r="J7" t="s">
        <v>240</v>
      </c>
      <c r="K7">
        <v>499.68400000000003</v>
      </c>
      <c r="L7">
        <v>161.23599999999999</v>
      </c>
      <c r="M7">
        <v>3.0990000000000002</v>
      </c>
      <c r="N7">
        <v>3.6</v>
      </c>
      <c r="O7">
        <v>50.65</v>
      </c>
      <c r="P7">
        <v>12.899433999999999</v>
      </c>
      <c r="Q7">
        <v>0.37304599999999999</v>
      </c>
      <c r="R7">
        <v>2.6249889999999998</v>
      </c>
      <c r="S7">
        <v>94</v>
      </c>
      <c r="T7">
        <v>2</v>
      </c>
      <c r="U7">
        <v>112</v>
      </c>
      <c r="V7">
        <v>105</v>
      </c>
      <c r="W7">
        <v>38.736893000000002</v>
      </c>
      <c r="X7">
        <v>2231.9</v>
      </c>
      <c r="Y7">
        <v>678.7</v>
      </c>
      <c r="Z7">
        <v>2</v>
      </c>
      <c r="AA7">
        <v>48</v>
      </c>
      <c r="AB7">
        <v>4995</v>
      </c>
      <c r="AC7">
        <v>0</v>
      </c>
      <c r="AD7">
        <v>1.18</v>
      </c>
      <c r="AE7" s="4">
        <f t="shared" si="0"/>
        <v>0.86083333333333334</v>
      </c>
      <c r="AF7">
        <f>SUMIFS(K:K,I:I,I7)</f>
        <v>877.53899999999999</v>
      </c>
      <c r="AG7" s="4">
        <f t="shared" si="1"/>
        <v>0.4901715403341998</v>
      </c>
    </row>
    <row r="8" spans="1:33" x14ac:dyDescent="0.3">
      <c r="A8" t="s">
        <v>61</v>
      </c>
      <c r="B8" s="2" t="s">
        <v>62</v>
      </c>
      <c r="C8" t="s">
        <v>61</v>
      </c>
      <c r="D8" s="2" t="s">
        <v>62</v>
      </c>
      <c r="E8" t="s">
        <v>70</v>
      </c>
      <c r="F8" t="s">
        <v>65</v>
      </c>
      <c r="G8" t="s">
        <v>71</v>
      </c>
      <c r="H8">
        <v>168</v>
      </c>
      <c r="I8">
        <v>7891</v>
      </c>
      <c r="J8" t="s">
        <v>238</v>
      </c>
      <c r="K8">
        <v>3999.4940000000001</v>
      </c>
      <c r="L8">
        <v>1349.9559999999999</v>
      </c>
      <c r="M8">
        <v>2.9630000000000001</v>
      </c>
      <c r="N8">
        <v>3.6</v>
      </c>
      <c r="O8">
        <v>47.17</v>
      </c>
      <c r="P8">
        <v>118.863833</v>
      </c>
      <c r="Q8">
        <v>4.3085610000000001</v>
      </c>
      <c r="R8">
        <v>26.270780999999999</v>
      </c>
      <c r="S8">
        <v>1048</v>
      </c>
      <c r="T8">
        <v>12</v>
      </c>
      <c r="U8">
        <v>340</v>
      </c>
      <c r="V8">
        <v>113</v>
      </c>
      <c r="W8">
        <v>33.647694999999999</v>
      </c>
      <c r="X8">
        <v>34263.699999999997</v>
      </c>
      <c r="Y8">
        <v>7414.3</v>
      </c>
      <c r="Z8">
        <v>27</v>
      </c>
      <c r="AA8">
        <v>4845</v>
      </c>
      <c r="AB8">
        <v>40158</v>
      </c>
      <c r="AC8">
        <v>0</v>
      </c>
      <c r="AD8">
        <v>1.18</v>
      </c>
      <c r="AE8" s="4">
        <f t="shared" si="0"/>
        <v>0.82305555555555554</v>
      </c>
      <c r="AF8">
        <f>SUMIFS(K:K,I:I,I8)</f>
        <v>3999.4940000000001</v>
      </c>
      <c r="AG8" s="4">
        <f t="shared" si="1"/>
        <v>0.82305555555555554</v>
      </c>
    </row>
    <row r="9" spans="1:33" x14ac:dyDescent="0.3">
      <c r="A9" t="s">
        <v>61</v>
      </c>
      <c r="B9" s="2" t="s">
        <v>62</v>
      </c>
      <c r="C9" t="s">
        <v>61</v>
      </c>
      <c r="D9" s="2" t="s">
        <v>62</v>
      </c>
      <c r="E9" t="s">
        <v>70</v>
      </c>
      <c r="F9" t="s">
        <v>65</v>
      </c>
      <c r="G9" t="s">
        <v>71</v>
      </c>
      <c r="H9">
        <v>168</v>
      </c>
      <c r="I9">
        <v>9999</v>
      </c>
      <c r="J9" t="s">
        <v>61</v>
      </c>
      <c r="K9">
        <v>96.316000000000003</v>
      </c>
      <c r="L9">
        <v>34.948</v>
      </c>
      <c r="M9">
        <v>2.7559999999999998</v>
      </c>
      <c r="N9">
        <v>3.6</v>
      </c>
      <c r="O9">
        <v>61.523000000000003</v>
      </c>
      <c r="P9">
        <v>3.4902769999999999</v>
      </c>
      <c r="Q9">
        <v>0.45694299999999999</v>
      </c>
      <c r="R9">
        <v>1.2372209999999999</v>
      </c>
      <c r="S9">
        <v>16</v>
      </c>
      <c r="T9">
        <v>0</v>
      </c>
      <c r="U9">
        <v>30</v>
      </c>
      <c r="V9">
        <v>108</v>
      </c>
      <c r="W9">
        <v>27.595517000000001</v>
      </c>
      <c r="X9">
        <v>2563</v>
      </c>
      <c r="Y9">
        <v>913</v>
      </c>
      <c r="Z9">
        <v>4</v>
      </c>
      <c r="AA9">
        <v>1899</v>
      </c>
      <c r="AB9">
        <v>965</v>
      </c>
      <c r="AC9">
        <v>0</v>
      </c>
      <c r="AD9">
        <v>1.18</v>
      </c>
      <c r="AE9" s="4">
        <f t="shared" si="0"/>
        <v>0.76555555555555543</v>
      </c>
      <c r="AF9">
        <f>SUMIFS(K:K,I:I,I9)</f>
        <v>947.40800000000002</v>
      </c>
      <c r="AG9" s="4">
        <f t="shared" si="1"/>
        <v>7.7828400107333773E-2</v>
      </c>
    </row>
    <row r="10" spans="1:33" x14ac:dyDescent="0.3">
      <c r="A10" t="s">
        <v>61</v>
      </c>
      <c r="B10" s="2" t="s">
        <v>62</v>
      </c>
      <c r="C10" t="s">
        <v>61</v>
      </c>
      <c r="D10" s="2" t="s">
        <v>62</v>
      </c>
      <c r="E10" t="s">
        <v>70</v>
      </c>
      <c r="F10" t="s">
        <v>65</v>
      </c>
      <c r="G10" t="s">
        <v>71</v>
      </c>
      <c r="H10">
        <v>168</v>
      </c>
      <c r="I10">
        <v>2730</v>
      </c>
      <c r="J10" t="s">
        <v>237</v>
      </c>
      <c r="K10">
        <v>223.56</v>
      </c>
      <c r="L10">
        <v>81.754000000000005</v>
      </c>
      <c r="M10">
        <v>2.7349999999999999</v>
      </c>
      <c r="N10">
        <v>3.6</v>
      </c>
      <c r="O10">
        <v>56.036000000000001</v>
      </c>
      <c r="P10">
        <v>7.1005500000000001</v>
      </c>
      <c r="Q10">
        <v>0.567774</v>
      </c>
      <c r="R10">
        <v>1.906944</v>
      </c>
      <c r="S10">
        <v>43</v>
      </c>
      <c r="T10">
        <v>1</v>
      </c>
      <c r="U10">
        <v>76</v>
      </c>
      <c r="V10">
        <v>109</v>
      </c>
      <c r="W10">
        <v>31.484884000000001</v>
      </c>
      <c r="X10">
        <v>4964.3999999999996</v>
      </c>
      <c r="Y10">
        <v>1408.8</v>
      </c>
      <c r="Z10">
        <v>3</v>
      </c>
      <c r="AA10">
        <v>587</v>
      </c>
      <c r="AB10">
        <v>2252</v>
      </c>
      <c r="AC10">
        <v>0</v>
      </c>
      <c r="AD10">
        <v>1.18</v>
      </c>
      <c r="AE10" s="4">
        <f t="shared" si="0"/>
        <v>0.75972222222222219</v>
      </c>
      <c r="AF10">
        <f>SUMIFS(K:K,I:I,I10)</f>
        <v>1794.19</v>
      </c>
      <c r="AG10" s="4">
        <f t="shared" si="1"/>
        <v>9.466305129334128E-2</v>
      </c>
    </row>
    <row r="11" spans="1:33" x14ac:dyDescent="0.3">
      <c r="A11" t="s">
        <v>61</v>
      </c>
      <c r="B11" s="2" t="s">
        <v>62</v>
      </c>
      <c r="C11" t="s">
        <v>61</v>
      </c>
      <c r="D11" s="2" t="s">
        <v>62</v>
      </c>
      <c r="E11" t="s">
        <v>73</v>
      </c>
      <c r="F11" t="s">
        <v>65</v>
      </c>
      <c r="G11" t="s">
        <v>66</v>
      </c>
      <c r="H11">
        <v>168</v>
      </c>
      <c r="I11">
        <v>2065</v>
      </c>
      <c r="J11" t="s">
        <v>239</v>
      </c>
      <c r="K11">
        <v>2439.75</v>
      </c>
      <c r="L11">
        <v>694.91</v>
      </c>
      <c r="M11">
        <v>3.5110000000000001</v>
      </c>
      <c r="N11">
        <v>3.6</v>
      </c>
      <c r="O11">
        <v>35.427999999999997</v>
      </c>
      <c r="P11">
        <v>74.301080999999996</v>
      </c>
      <c r="Q11">
        <v>1.93886</v>
      </c>
      <c r="R11">
        <v>18.213028000000001</v>
      </c>
      <c r="S11">
        <v>607</v>
      </c>
      <c r="T11">
        <v>0</v>
      </c>
      <c r="U11">
        <v>210</v>
      </c>
      <c r="V11">
        <v>100</v>
      </c>
      <c r="W11">
        <v>32.835996000000002</v>
      </c>
      <c r="X11">
        <v>19513.8</v>
      </c>
      <c r="Y11">
        <v>2722.4</v>
      </c>
      <c r="Z11">
        <v>23</v>
      </c>
      <c r="AA11">
        <v>8031</v>
      </c>
      <c r="AB11">
        <v>23822</v>
      </c>
      <c r="AC11">
        <v>0</v>
      </c>
      <c r="AD11">
        <v>1.1000000000000001</v>
      </c>
      <c r="AE11" s="4">
        <f t="shared" si="0"/>
        <v>0.9752777777777778</v>
      </c>
      <c r="AF11">
        <f>SUMIFS(K:K,I:I,I11)</f>
        <v>2439.75</v>
      </c>
      <c r="AG11" s="4">
        <f t="shared" si="1"/>
        <v>0.97527777777777791</v>
      </c>
    </row>
    <row r="12" spans="1:33" x14ac:dyDescent="0.3">
      <c r="A12" t="s">
        <v>61</v>
      </c>
      <c r="B12" s="2" t="s">
        <v>62</v>
      </c>
      <c r="C12" t="s">
        <v>61</v>
      </c>
      <c r="D12" s="2" t="s">
        <v>62</v>
      </c>
      <c r="E12" t="s">
        <v>73</v>
      </c>
      <c r="F12" t="s">
        <v>65</v>
      </c>
      <c r="G12" t="s">
        <v>66</v>
      </c>
      <c r="H12">
        <v>168</v>
      </c>
      <c r="I12">
        <v>2880</v>
      </c>
      <c r="J12" t="s">
        <v>240</v>
      </c>
      <c r="K12">
        <v>377.85500000000002</v>
      </c>
      <c r="L12">
        <v>121.378</v>
      </c>
      <c r="M12">
        <v>3.113</v>
      </c>
      <c r="N12">
        <v>3.6</v>
      </c>
      <c r="O12">
        <v>44.753999999999998</v>
      </c>
      <c r="P12">
        <v>10.702495000000001</v>
      </c>
      <c r="Q12">
        <v>0.26555099999999998</v>
      </c>
      <c r="R12">
        <v>2.6905510000000001</v>
      </c>
      <c r="S12">
        <v>89</v>
      </c>
      <c r="T12">
        <v>3</v>
      </c>
      <c r="U12">
        <v>116</v>
      </c>
      <c r="V12">
        <v>106</v>
      </c>
      <c r="W12">
        <v>35.305318</v>
      </c>
      <c r="X12">
        <v>4442.5</v>
      </c>
      <c r="Y12">
        <v>1836.5</v>
      </c>
      <c r="Z12">
        <v>2</v>
      </c>
      <c r="AA12">
        <v>506</v>
      </c>
      <c r="AB12">
        <v>3690</v>
      </c>
      <c r="AC12">
        <v>0</v>
      </c>
      <c r="AD12">
        <v>1.1000000000000001</v>
      </c>
      <c r="AE12" s="4">
        <f t="shared" si="0"/>
        <v>0.86472222222222217</v>
      </c>
      <c r="AF12">
        <f>SUMIFS(K:K,I:I,I12)</f>
        <v>877.53899999999999</v>
      </c>
      <c r="AG12" s="4">
        <f t="shared" si="1"/>
        <v>0.37233628964385374</v>
      </c>
    </row>
    <row r="13" spans="1:33" x14ac:dyDescent="0.3">
      <c r="A13" t="s">
        <v>61</v>
      </c>
      <c r="B13" s="2" t="s">
        <v>62</v>
      </c>
      <c r="C13" t="s">
        <v>61</v>
      </c>
      <c r="D13" s="2" t="s">
        <v>62</v>
      </c>
      <c r="E13" t="s">
        <v>73</v>
      </c>
      <c r="F13" t="s">
        <v>65</v>
      </c>
      <c r="G13" t="s">
        <v>66</v>
      </c>
      <c r="H13">
        <v>168</v>
      </c>
      <c r="I13">
        <v>6278</v>
      </c>
      <c r="J13" t="s">
        <v>253</v>
      </c>
      <c r="K13">
        <v>1064.7180000000001</v>
      </c>
      <c r="L13">
        <v>348.70100000000002</v>
      </c>
      <c r="M13">
        <v>3.0529999999999999</v>
      </c>
      <c r="N13">
        <v>3.6</v>
      </c>
      <c r="O13">
        <v>47</v>
      </c>
      <c r="P13">
        <v>30.370546999999998</v>
      </c>
      <c r="Q13">
        <v>0.93776899999999996</v>
      </c>
      <c r="R13">
        <v>8.1119380000000003</v>
      </c>
      <c r="S13">
        <v>224</v>
      </c>
      <c r="T13">
        <v>8</v>
      </c>
      <c r="U13">
        <v>198</v>
      </c>
      <c r="V13">
        <v>106</v>
      </c>
      <c r="W13">
        <v>35.057583000000001</v>
      </c>
      <c r="X13">
        <v>15746.6</v>
      </c>
      <c r="Y13">
        <v>5791.7</v>
      </c>
      <c r="Z13">
        <v>18</v>
      </c>
      <c r="AA13">
        <v>4386</v>
      </c>
      <c r="AB13">
        <v>10411</v>
      </c>
      <c r="AC13">
        <v>0</v>
      </c>
      <c r="AD13">
        <v>1.1000000000000001</v>
      </c>
      <c r="AE13" s="4">
        <f t="shared" si="0"/>
        <v>0.84805555555555556</v>
      </c>
      <c r="AF13">
        <f>SUMIFS(K:K,I:I,I13)</f>
        <v>3134.7630000000004</v>
      </c>
      <c r="AG13" s="4">
        <f t="shared" si="1"/>
        <v>0.28804091888286287</v>
      </c>
    </row>
    <row r="14" spans="1:33" x14ac:dyDescent="0.3">
      <c r="A14" t="s">
        <v>61</v>
      </c>
      <c r="B14" s="2" t="s">
        <v>62</v>
      </c>
      <c r="C14" t="s">
        <v>61</v>
      </c>
      <c r="D14" s="2" t="s">
        <v>62</v>
      </c>
      <c r="E14" t="s">
        <v>76</v>
      </c>
      <c r="F14" t="s">
        <v>65</v>
      </c>
      <c r="G14" t="s">
        <v>66</v>
      </c>
      <c r="H14">
        <v>168</v>
      </c>
      <c r="I14">
        <v>8415</v>
      </c>
      <c r="J14" t="s">
        <v>242</v>
      </c>
      <c r="K14">
        <v>2004.1880000000001</v>
      </c>
      <c r="L14">
        <v>615.63800000000003</v>
      </c>
      <c r="M14">
        <v>3.2549999999999999</v>
      </c>
      <c r="N14">
        <v>3.6</v>
      </c>
      <c r="O14">
        <v>43.314</v>
      </c>
      <c r="P14">
        <v>55.213859999999997</v>
      </c>
      <c r="Q14">
        <v>0.83941699999999997</v>
      </c>
      <c r="R14">
        <v>11.426640000000001</v>
      </c>
      <c r="S14">
        <v>498</v>
      </c>
      <c r="T14">
        <v>6</v>
      </c>
      <c r="U14">
        <v>622</v>
      </c>
      <c r="V14">
        <v>107</v>
      </c>
      <c r="W14">
        <v>36.298639000000001</v>
      </c>
      <c r="X14">
        <v>8200.2999999999993</v>
      </c>
      <c r="Y14">
        <v>931.3</v>
      </c>
      <c r="Z14">
        <v>8</v>
      </c>
      <c r="AA14">
        <v>1489</v>
      </c>
      <c r="AB14">
        <v>19264</v>
      </c>
      <c r="AC14">
        <v>0</v>
      </c>
      <c r="AD14">
        <v>1.17</v>
      </c>
      <c r="AE14" s="4">
        <f t="shared" si="0"/>
        <v>0.90416666666666656</v>
      </c>
      <c r="AF14">
        <f>SUMIFS(K:K,I:I,I14)</f>
        <v>2004.1880000000001</v>
      </c>
      <c r="AG14" s="4">
        <f t="shared" si="1"/>
        <v>0.90416666666666656</v>
      </c>
    </row>
    <row r="15" spans="1:33" x14ac:dyDescent="0.3">
      <c r="A15" t="s">
        <v>61</v>
      </c>
      <c r="B15" s="2" t="s">
        <v>62</v>
      </c>
      <c r="C15" t="s">
        <v>61</v>
      </c>
      <c r="D15" s="2" t="s">
        <v>62</v>
      </c>
      <c r="E15" t="s">
        <v>76</v>
      </c>
      <c r="F15" t="s">
        <v>65</v>
      </c>
      <c r="G15" t="s">
        <v>66</v>
      </c>
      <c r="H15">
        <v>168</v>
      </c>
      <c r="I15">
        <v>9999</v>
      </c>
      <c r="J15" t="s">
        <v>61</v>
      </c>
      <c r="K15">
        <v>121.414</v>
      </c>
      <c r="L15">
        <v>44.088999999999999</v>
      </c>
      <c r="M15">
        <v>2.754</v>
      </c>
      <c r="N15">
        <v>3.6</v>
      </c>
      <c r="O15">
        <v>65.617999999999995</v>
      </c>
      <c r="P15">
        <v>2.7849949999999999</v>
      </c>
      <c r="Q15">
        <v>0.191108</v>
      </c>
      <c r="R15">
        <v>0.46527400000000002</v>
      </c>
      <c r="S15">
        <v>23</v>
      </c>
      <c r="T15">
        <v>4</v>
      </c>
      <c r="U15">
        <v>60</v>
      </c>
      <c r="V15">
        <v>109</v>
      </c>
      <c r="W15">
        <v>43.595768999999997</v>
      </c>
      <c r="X15">
        <v>1039.7</v>
      </c>
      <c r="Y15">
        <v>608.4</v>
      </c>
      <c r="Z15">
        <v>0</v>
      </c>
      <c r="AA15">
        <v>0</v>
      </c>
      <c r="AB15">
        <v>1173</v>
      </c>
      <c r="AC15">
        <v>0</v>
      </c>
      <c r="AD15">
        <v>1.17</v>
      </c>
      <c r="AE15" s="4">
        <f t="shared" si="0"/>
        <v>0.76500000000000001</v>
      </c>
      <c r="AF15">
        <f>SUMIFS(K:K,I:I,I15)</f>
        <v>947.40800000000002</v>
      </c>
      <c r="AG15" s="4">
        <f t="shared" si="1"/>
        <v>9.8037709202371093E-2</v>
      </c>
    </row>
    <row r="16" spans="1:33" x14ac:dyDescent="0.3">
      <c r="A16" t="s">
        <v>61</v>
      </c>
      <c r="B16" s="2" t="s">
        <v>62</v>
      </c>
      <c r="C16" t="s">
        <v>61</v>
      </c>
      <c r="D16" s="2" t="s">
        <v>62</v>
      </c>
      <c r="E16" t="s">
        <v>76</v>
      </c>
      <c r="F16" t="s">
        <v>65</v>
      </c>
      <c r="G16" t="s">
        <v>66</v>
      </c>
      <c r="H16">
        <v>168</v>
      </c>
      <c r="I16">
        <v>1353</v>
      </c>
      <c r="J16" t="s">
        <v>241</v>
      </c>
      <c r="K16">
        <v>2917.2440000000001</v>
      </c>
      <c r="L16">
        <v>1118.193</v>
      </c>
      <c r="M16">
        <v>2.609</v>
      </c>
      <c r="N16">
        <v>3.6</v>
      </c>
      <c r="O16">
        <v>64.471999999999994</v>
      </c>
      <c r="P16">
        <v>73.626343000000006</v>
      </c>
      <c r="Q16">
        <v>2.523285</v>
      </c>
      <c r="R16">
        <v>16.196345999999998</v>
      </c>
      <c r="S16">
        <v>586</v>
      </c>
      <c r="T16">
        <v>139</v>
      </c>
      <c r="U16">
        <v>1390</v>
      </c>
      <c r="V16">
        <v>114</v>
      </c>
      <c r="W16">
        <v>39.622284999999998</v>
      </c>
      <c r="X16">
        <v>20125.400000000001</v>
      </c>
      <c r="Y16">
        <v>11222.8</v>
      </c>
      <c r="Z16">
        <v>18</v>
      </c>
      <c r="AA16">
        <v>2798</v>
      </c>
      <c r="AB16">
        <v>10191</v>
      </c>
      <c r="AC16">
        <v>0</v>
      </c>
      <c r="AD16">
        <v>1.17</v>
      </c>
      <c r="AE16" s="4">
        <f t="shared" si="0"/>
        <v>0.72472222222222216</v>
      </c>
      <c r="AF16">
        <f>SUMIFS(K:K,I:I,I16)</f>
        <v>2917.2440000000001</v>
      </c>
      <c r="AG16" s="4">
        <f t="shared" si="1"/>
        <v>0.72472222222222205</v>
      </c>
    </row>
    <row r="17" spans="1:33" x14ac:dyDescent="0.3">
      <c r="A17" t="s">
        <v>61</v>
      </c>
      <c r="B17" s="2" t="s">
        <v>62</v>
      </c>
      <c r="C17" t="s">
        <v>61</v>
      </c>
      <c r="D17" s="2" t="s">
        <v>62</v>
      </c>
      <c r="E17" t="s">
        <v>77</v>
      </c>
      <c r="F17" t="s">
        <v>65</v>
      </c>
      <c r="G17" t="s">
        <v>66</v>
      </c>
      <c r="H17">
        <v>168</v>
      </c>
      <c r="I17">
        <v>4989</v>
      </c>
      <c r="J17" t="s">
        <v>269</v>
      </c>
      <c r="K17">
        <v>892.73299999999995</v>
      </c>
      <c r="L17">
        <v>272.18400000000003</v>
      </c>
      <c r="M17">
        <v>3.28</v>
      </c>
      <c r="N17">
        <v>3.6</v>
      </c>
      <c r="O17">
        <v>40.878</v>
      </c>
      <c r="P17">
        <v>27.071937999999999</v>
      </c>
      <c r="Q17">
        <v>0.77804799999999996</v>
      </c>
      <c r="R17">
        <v>6.8286040000000003</v>
      </c>
      <c r="S17">
        <v>191</v>
      </c>
      <c r="T17">
        <v>8</v>
      </c>
      <c r="U17">
        <v>68</v>
      </c>
      <c r="V17">
        <v>107</v>
      </c>
      <c r="W17">
        <v>32.976323999999998</v>
      </c>
      <c r="X17">
        <v>14461.1</v>
      </c>
      <c r="Y17">
        <v>3410.6</v>
      </c>
      <c r="Z17">
        <v>6</v>
      </c>
      <c r="AA17">
        <v>1931</v>
      </c>
      <c r="AB17">
        <v>8629</v>
      </c>
      <c r="AC17">
        <v>0</v>
      </c>
      <c r="AD17">
        <v>1.1399999999999999</v>
      </c>
      <c r="AE17" s="4">
        <f t="shared" si="0"/>
        <v>0.91111111111111098</v>
      </c>
      <c r="AF17">
        <f>SUMIFS(K:K,I:I,I17)</f>
        <v>892.73299999999995</v>
      </c>
      <c r="AG17" s="4">
        <f t="shared" si="1"/>
        <v>0.91111111111111098</v>
      </c>
    </row>
    <row r="18" spans="1:33" x14ac:dyDescent="0.3">
      <c r="A18" t="s">
        <v>61</v>
      </c>
      <c r="B18" t="s">
        <v>62</v>
      </c>
      <c r="C18" t="s">
        <v>61</v>
      </c>
      <c r="D18" t="s">
        <v>62</v>
      </c>
      <c r="E18" t="s">
        <v>77</v>
      </c>
      <c r="F18" t="s">
        <v>65</v>
      </c>
      <c r="G18" t="s">
        <v>66</v>
      </c>
      <c r="H18">
        <v>168</v>
      </c>
      <c r="I18">
        <v>6948</v>
      </c>
      <c r="J18" t="s">
        <v>243</v>
      </c>
      <c r="K18">
        <v>889.63599999999997</v>
      </c>
      <c r="L18">
        <v>278.56700000000001</v>
      </c>
      <c r="M18">
        <v>3.194</v>
      </c>
      <c r="N18">
        <v>3.6</v>
      </c>
      <c r="O18">
        <v>47.56</v>
      </c>
      <c r="P18">
        <v>23.259429999999998</v>
      </c>
      <c r="Q18">
        <v>1.124979</v>
      </c>
      <c r="R18">
        <v>4.6424839999999996</v>
      </c>
      <c r="S18">
        <v>179</v>
      </c>
      <c r="T18">
        <v>44</v>
      </c>
      <c r="U18">
        <v>256</v>
      </c>
      <c r="V18">
        <v>106</v>
      </c>
      <c r="W18">
        <v>38.248399999999997</v>
      </c>
      <c r="X18">
        <v>3834.7</v>
      </c>
      <c r="Y18">
        <v>1185.7</v>
      </c>
      <c r="Z18">
        <v>3</v>
      </c>
      <c r="AA18">
        <v>421</v>
      </c>
      <c r="AB18">
        <v>8568</v>
      </c>
      <c r="AC18">
        <v>0</v>
      </c>
      <c r="AD18">
        <v>1.1399999999999999</v>
      </c>
      <c r="AE18" s="4">
        <f t="shared" ref="AE18:AE41" si="2">M18/N18</f>
        <v>0.88722222222222213</v>
      </c>
      <c r="AF18">
        <f>SUMIFS(K:K,I:I,I18)</f>
        <v>3319.4389999999999</v>
      </c>
      <c r="AG18" s="4">
        <f t="shared" ref="AG18:AG41" si="3">AE18*K18/AF18</f>
        <v>0.23778259786936551</v>
      </c>
    </row>
    <row r="19" spans="1:33" x14ac:dyDescent="0.3">
      <c r="A19" t="s">
        <v>61</v>
      </c>
      <c r="B19" t="s">
        <v>62</v>
      </c>
      <c r="C19" t="s">
        <v>61</v>
      </c>
      <c r="D19" t="s">
        <v>62</v>
      </c>
      <c r="E19" t="s">
        <v>77</v>
      </c>
      <c r="F19" t="s">
        <v>65</v>
      </c>
      <c r="G19" t="s">
        <v>66</v>
      </c>
      <c r="H19">
        <v>168</v>
      </c>
      <c r="I19">
        <v>813</v>
      </c>
      <c r="J19" t="s">
        <v>60</v>
      </c>
      <c r="K19">
        <v>214.059</v>
      </c>
      <c r="L19">
        <v>70.015000000000001</v>
      </c>
      <c r="M19">
        <v>3.0569999999999999</v>
      </c>
      <c r="N19">
        <v>3.6</v>
      </c>
      <c r="O19">
        <v>51.862000000000002</v>
      </c>
      <c r="P19">
        <v>5.5613859999999997</v>
      </c>
      <c r="Q19">
        <v>0.46582800000000002</v>
      </c>
      <c r="R19">
        <v>1.0136069999999999</v>
      </c>
      <c r="S19">
        <v>45</v>
      </c>
      <c r="T19">
        <v>13</v>
      </c>
      <c r="U19">
        <v>42</v>
      </c>
      <c r="V19">
        <v>106</v>
      </c>
      <c r="W19">
        <v>38.490225000000002</v>
      </c>
      <c r="X19">
        <v>1104.8</v>
      </c>
      <c r="Y19">
        <v>379.7</v>
      </c>
      <c r="Z19">
        <v>2</v>
      </c>
      <c r="AA19">
        <v>144</v>
      </c>
      <c r="AB19">
        <v>2065</v>
      </c>
      <c r="AC19">
        <v>0</v>
      </c>
      <c r="AD19">
        <v>1.1399999999999999</v>
      </c>
      <c r="AE19" s="4">
        <f t="shared" si="2"/>
        <v>0.84916666666666663</v>
      </c>
      <c r="AF19">
        <f>SUMIFS(K:K,I:I,I19)</f>
        <v>214.059</v>
      </c>
      <c r="AG19" s="4">
        <f t="shared" si="3"/>
        <v>0.84916666666666663</v>
      </c>
    </row>
    <row r="20" spans="1:33" x14ac:dyDescent="0.3">
      <c r="A20" t="s">
        <v>61</v>
      </c>
      <c r="B20" t="s">
        <v>62</v>
      </c>
      <c r="C20" t="s">
        <v>61</v>
      </c>
      <c r="D20" t="s">
        <v>62</v>
      </c>
      <c r="E20" t="s">
        <v>77</v>
      </c>
      <c r="F20" t="s">
        <v>65</v>
      </c>
      <c r="G20" t="s">
        <v>66</v>
      </c>
      <c r="H20">
        <v>168</v>
      </c>
      <c r="I20">
        <v>1003</v>
      </c>
      <c r="J20" t="s">
        <v>244</v>
      </c>
      <c r="K20">
        <v>3020.2170000000001</v>
      </c>
      <c r="L20">
        <v>1012.489</v>
      </c>
      <c r="M20">
        <v>2.9830000000000001</v>
      </c>
      <c r="N20">
        <v>3.6</v>
      </c>
      <c r="O20">
        <v>48.713000000000001</v>
      </c>
      <c r="P20">
        <v>90.372750999999994</v>
      </c>
      <c r="Q20">
        <v>5.4605240000000004</v>
      </c>
      <c r="R20">
        <v>22.661921</v>
      </c>
      <c r="S20">
        <v>842</v>
      </c>
      <c r="T20">
        <v>78</v>
      </c>
      <c r="U20">
        <v>735</v>
      </c>
      <c r="V20">
        <v>106</v>
      </c>
      <c r="W20">
        <v>33.419553000000001</v>
      </c>
      <c r="X20">
        <v>32201.9</v>
      </c>
      <c r="Y20">
        <v>8595.4</v>
      </c>
      <c r="Z20">
        <v>45</v>
      </c>
      <c r="AA20">
        <v>10410</v>
      </c>
      <c r="AB20">
        <v>29365</v>
      </c>
      <c r="AC20">
        <v>0</v>
      </c>
      <c r="AD20">
        <v>1.1399999999999999</v>
      </c>
      <c r="AE20" s="4">
        <f t="shared" si="2"/>
        <v>0.82861111111111108</v>
      </c>
      <c r="AF20">
        <f>SUMIFS(K:K,I:I,I20)</f>
        <v>3020.2170000000001</v>
      </c>
      <c r="AG20" s="4">
        <f t="shared" si="3"/>
        <v>0.82861111111111108</v>
      </c>
    </row>
    <row r="21" spans="1:33" x14ac:dyDescent="0.3">
      <c r="A21" t="s">
        <v>61</v>
      </c>
      <c r="B21" t="s">
        <v>62</v>
      </c>
      <c r="C21" t="s">
        <v>61</v>
      </c>
      <c r="D21" t="s">
        <v>62</v>
      </c>
      <c r="E21" t="s">
        <v>77</v>
      </c>
      <c r="F21" t="s">
        <v>65</v>
      </c>
      <c r="G21" t="s">
        <v>66</v>
      </c>
      <c r="H21">
        <v>168</v>
      </c>
      <c r="I21">
        <v>0</v>
      </c>
      <c r="J21" t="s">
        <v>60</v>
      </c>
      <c r="K21">
        <v>107.71299999999999</v>
      </c>
      <c r="L21">
        <v>37.015000000000001</v>
      </c>
      <c r="M21">
        <v>2.91</v>
      </c>
      <c r="N21">
        <v>3.6</v>
      </c>
      <c r="O21">
        <v>47.512</v>
      </c>
      <c r="P21">
        <v>3.0952760000000001</v>
      </c>
      <c r="Q21">
        <v>9.7221000000000002E-2</v>
      </c>
      <c r="R21">
        <v>0.67611100000000002</v>
      </c>
      <c r="S21">
        <v>21</v>
      </c>
      <c r="T21">
        <v>2</v>
      </c>
      <c r="U21">
        <v>12</v>
      </c>
      <c r="V21">
        <v>112</v>
      </c>
      <c r="W21">
        <v>34.799157999999998</v>
      </c>
      <c r="X21">
        <v>781.1</v>
      </c>
      <c r="Y21">
        <v>342.4</v>
      </c>
      <c r="Z21">
        <v>0</v>
      </c>
      <c r="AA21">
        <v>0</v>
      </c>
      <c r="AB21">
        <v>1045</v>
      </c>
      <c r="AC21">
        <v>0</v>
      </c>
      <c r="AD21">
        <v>1.1399999999999999</v>
      </c>
      <c r="AE21" s="4">
        <f t="shared" si="2"/>
        <v>0.80833333333333335</v>
      </c>
      <c r="AF21">
        <f>SUMIFS(K:K,I:I,I21)</f>
        <v>666.16799999999989</v>
      </c>
      <c r="AG21" s="4">
        <f t="shared" si="3"/>
        <v>0.13069977593239743</v>
      </c>
    </row>
    <row r="22" spans="1:33" x14ac:dyDescent="0.3">
      <c r="A22" t="s">
        <v>61</v>
      </c>
      <c r="B22" t="s">
        <v>62</v>
      </c>
      <c r="C22" t="s">
        <v>61</v>
      </c>
      <c r="D22" t="s">
        <v>62</v>
      </c>
      <c r="E22" t="s">
        <v>78</v>
      </c>
      <c r="F22" t="s">
        <v>65</v>
      </c>
      <c r="G22" t="s">
        <v>66</v>
      </c>
      <c r="H22">
        <v>168</v>
      </c>
      <c r="I22">
        <v>1060</v>
      </c>
      <c r="J22" t="s">
        <v>60</v>
      </c>
      <c r="K22">
        <v>122.85299999999999</v>
      </c>
      <c r="L22">
        <v>37.290999999999997</v>
      </c>
      <c r="M22">
        <v>3.294</v>
      </c>
      <c r="N22">
        <v>3.6</v>
      </c>
      <c r="O22">
        <v>45.468000000000004</v>
      </c>
      <c r="P22">
        <v>3.413608</v>
      </c>
      <c r="Q22">
        <v>0.109441</v>
      </c>
      <c r="R22">
        <v>0.87110799999999999</v>
      </c>
      <c r="S22">
        <v>38</v>
      </c>
      <c r="T22">
        <v>4</v>
      </c>
      <c r="U22">
        <v>32</v>
      </c>
      <c r="V22">
        <v>102</v>
      </c>
      <c r="W22">
        <v>35.989193</v>
      </c>
      <c r="X22">
        <v>1523.9</v>
      </c>
      <c r="Y22">
        <v>714.5</v>
      </c>
      <c r="Z22">
        <v>1</v>
      </c>
      <c r="AA22">
        <v>198</v>
      </c>
      <c r="AB22">
        <v>0</v>
      </c>
      <c r="AC22">
        <v>0</v>
      </c>
      <c r="AD22">
        <v>1.1399999999999999</v>
      </c>
      <c r="AE22" s="4">
        <f t="shared" si="2"/>
        <v>0.91500000000000004</v>
      </c>
      <c r="AF22">
        <f>SUMIFS(K:K,I:I,I22)</f>
        <v>122.85299999999999</v>
      </c>
      <c r="AG22" s="4">
        <f t="shared" si="3"/>
        <v>0.91500000000000004</v>
      </c>
    </row>
    <row r="23" spans="1:33" x14ac:dyDescent="0.3">
      <c r="A23" t="s">
        <v>61</v>
      </c>
      <c r="B23" t="s">
        <v>62</v>
      </c>
      <c r="C23" t="s">
        <v>61</v>
      </c>
      <c r="D23" t="s">
        <v>62</v>
      </c>
      <c r="E23" t="s">
        <v>78</v>
      </c>
      <c r="F23" t="s">
        <v>65</v>
      </c>
      <c r="G23" t="s">
        <v>66</v>
      </c>
      <c r="H23">
        <v>168</v>
      </c>
      <c r="I23">
        <v>7720</v>
      </c>
      <c r="J23" t="s">
        <v>245</v>
      </c>
      <c r="K23">
        <v>4020.85</v>
      </c>
      <c r="L23">
        <v>1277.6030000000001</v>
      </c>
      <c r="M23">
        <v>3.1469999999999998</v>
      </c>
      <c r="N23">
        <v>3.6</v>
      </c>
      <c r="O23">
        <v>45.697000000000003</v>
      </c>
      <c r="P23">
        <v>121.385513</v>
      </c>
      <c r="Q23">
        <v>3.7477299999999998</v>
      </c>
      <c r="R23">
        <v>33.911341999999998</v>
      </c>
      <c r="S23">
        <v>1314</v>
      </c>
      <c r="T23">
        <v>25</v>
      </c>
      <c r="U23">
        <v>886</v>
      </c>
      <c r="V23">
        <v>108</v>
      </c>
      <c r="W23">
        <v>33.124628000000001</v>
      </c>
      <c r="X23">
        <v>40975.199999999997</v>
      </c>
      <c r="Y23">
        <v>9433.5</v>
      </c>
      <c r="Z23">
        <v>42</v>
      </c>
      <c r="AA23">
        <v>31446</v>
      </c>
      <c r="AB23">
        <v>38725</v>
      </c>
      <c r="AC23">
        <v>0</v>
      </c>
      <c r="AD23">
        <v>1.1399999999999999</v>
      </c>
      <c r="AE23" s="4">
        <f t="shared" si="2"/>
        <v>0.87416666666666654</v>
      </c>
      <c r="AF23">
        <f>SUMIFS(K:K,I:I,I23)</f>
        <v>4020.85</v>
      </c>
      <c r="AG23" s="4">
        <f t="shared" si="3"/>
        <v>0.87416666666666654</v>
      </c>
    </row>
    <row r="24" spans="1:33" x14ac:dyDescent="0.3">
      <c r="A24" t="s">
        <v>61</v>
      </c>
      <c r="B24" t="s">
        <v>62</v>
      </c>
      <c r="C24" t="s">
        <v>61</v>
      </c>
      <c r="D24" t="s">
        <v>62</v>
      </c>
      <c r="E24" t="s">
        <v>78</v>
      </c>
      <c r="F24" t="s">
        <v>65</v>
      </c>
      <c r="G24" t="s">
        <v>66</v>
      </c>
      <c r="H24">
        <v>168</v>
      </c>
      <c r="I24">
        <v>772</v>
      </c>
      <c r="J24" t="s">
        <v>60</v>
      </c>
      <c r="K24">
        <v>118.28700000000001</v>
      </c>
      <c r="L24">
        <v>41.173999999999999</v>
      </c>
      <c r="M24">
        <v>2.8730000000000002</v>
      </c>
      <c r="N24">
        <v>3.6</v>
      </c>
      <c r="O24">
        <v>50.091999999999999</v>
      </c>
      <c r="P24">
        <v>3.2963879999999999</v>
      </c>
      <c r="Q24">
        <v>6.3879999999999996E-3</v>
      </c>
      <c r="R24">
        <v>0.82055400000000001</v>
      </c>
      <c r="S24">
        <v>34</v>
      </c>
      <c r="T24">
        <v>1</v>
      </c>
      <c r="U24">
        <v>33</v>
      </c>
      <c r="V24">
        <v>102</v>
      </c>
      <c r="W24">
        <v>35.883820999999998</v>
      </c>
      <c r="X24">
        <v>912</v>
      </c>
      <c r="Y24">
        <v>182.4</v>
      </c>
      <c r="Z24">
        <v>1</v>
      </c>
      <c r="AA24">
        <v>43</v>
      </c>
      <c r="AB24">
        <v>1145</v>
      </c>
      <c r="AC24">
        <v>0</v>
      </c>
      <c r="AD24">
        <v>1.1399999999999999</v>
      </c>
      <c r="AE24" s="4">
        <f t="shared" si="2"/>
        <v>0.79805555555555563</v>
      </c>
      <c r="AF24">
        <f>SUMIFS(K:K,I:I,I24)</f>
        <v>118.28700000000001</v>
      </c>
      <c r="AG24" s="4">
        <f t="shared" si="3"/>
        <v>0.79805555555555563</v>
      </c>
    </row>
    <row r="25" spans="1:33" x14ac:dyDescent="0.3">
      <c r="A25" t="s">
        <v>61</v>
      </c>
      <c r="B25" t="s">
        <v>62</v>
      </c>
      <c r="C25" t="s">
        <v>61</v>
      </c>
      <c r="D25" t="s">
        <v>62</v>
      </c>
      <c r="E25" t="s">
        <v>78</v>
      </c>
      <c r="F25" t="s">
        <v>65</v>
      </c>
      <c r="G25" t="s">
        <v>66</v>
      </c>
      <c r="H25">
        <v>168</v>
      </c>
      <c r="I25">
        <v>2730</v>
      </c>
      <c r="J25" t="s">
        <v>237</v>
      </c>
      <c r="K25">
        <v>884.51499999999999</v>
      </c>
      <c r="L25">
        <v>340.53500000000003</v>
      </c>
      <c r="M25">
        <v>2.597</v>
      </c>
      <c r="N25">
        <v>3.6</v>
      </c>
      <c r="O25">
        <v>55.712000000000003</v>
      </c>
      <c r="P25">
        <v>33.248880999999997</v>
      </c>
      <c r="Q25">
        <v>2.3936039999999998</v>
      </c>
      <c r="R25">
        <v>12.069995</v>
      </c>
      <c r="S25">
        <v>179</v>
      </c>
      <c r="T25">
        <v>25</v>
      </c>
      <c r="U25">
        <v>457</v>
      </c>
      <c r="V25">
        <v>111</v>
      </c>
      <c r="W25">
        <v>26.60285</v>
      </c>
      <c r="X25">
        <v>8958.7999999999993</v>
      </c>
      <c r="Y25">
        <v>2013.2</v>
      </c>
      <c r="Z25">
        <v>23</v>
      </c>
      <c r="AA25">
        <v>15915</v>
      </c>
      <c r="AB25">
        <v>8570</v>
      </c>
      <c r="AC25">
        <v>0</v>
      </c>
      <c r="AD25">
        <v>1.1399999999999999</v>
      </c>
      <c r="AE25" s="4">
        <f t="shared" si="2"/>
        <v>0.72138888888888886</v>
      </c>
      <c r="AF25">
        <f>SUMIFS(K:K,I:I,I25)</f>
        <v>1794.19</v>
      </c>
      <c r="AG25" s="4">
        <f t="shared" si="3"/>
        <v>0.35563641144781516</v>
      </c>
    </row>
    <row r="26" spans="1:33" x14ac:dyDescent="0.3">
      <c r="A26" t="s">
        <v>61</v>
      </c>
      <c r="B26" t="s">
        <v>62</v>
      </c>
      <c r="C26" t="s">
        <v>61</v>
      </c>
      <c r="D26" t="s">
        <v>62</v>
      </c>
      <c r="E26" t="s">
        <v>79</v>
      </c>
      <c r="F26" t="s">
        <v>65</v>
      </c>
      <c r="G26" t="s">
        <v>66</v>
      </c>
      <c r="H26">
        <v>168</v>
      </c>
      <c r="I26">
        <v>6870</v>
      </c>
      <c r="J26" t="s">
        <v>246</v>
      </c>
      <c r="K26">
        <v>503.18900000000002</v>
      </c>
      <c r="L26">
        <v>160.88999999999999</v>
      </c>
      <c r="M26">
        <v>3.1280000000000001</v>
      </c>
      <c r="N26">
        <v>3.6</v>
      </c>
      <c r="O26">
        <v>43.524999999999999</v>
      </c>
      <c r="P26">
        <v>15.091384</v>
      </c>
      <c r="Q26">
        <v>0.35332799999999998</v>
      </c>
      <c r="R26">
        <v>3.8405520000000002</v>
      </c>
      <c r="S26">
        <v>122</v>
      </c>
      <c r="T26">
        <v>1</v>
      </c>
      <c r="U26">
        <v>84</v>
      </c>
      <c r="V26">
        <v>101</v>
      </c>
      <c r="W26">
        <v>33.342799999999997</v>
      </c>
      <c r="X26">
        <v>2438.1</v>
      </c>
      <c r="Y26">
        <v>316</v>
      </c>
      <c r="Z26">
        <v>5</v>
      </c>
      <c r="AA26">
        <v>2623</v>
      </c>
      <c r="AB26">
        <v>4855</v>
      </c>
      <c r="AC26">
        <v>0</v>
      </c>
      <c r="AD26">
        <v>1.1399999999999999</v>
      </c>
      <c r="AE26" s="4">
        <f t="shared" si="2"/>
        <v>0.86888888888888893</v>
      </c>
      <c r="AF26">
        <f>SUMIFS(K:K,I:I,I26)</f>
        <v>503.18900000000002</v>
      </c>
      <c r="AG26" s="4">
        <f t="shared" si="3"/>
        <v>0.86888888888888893</v>
      </c>
    </row>
    <row r="27" spans="1:33" x14ac:dyDescent="0.3">
      <c r="A27" t="s">
        <v>61</v>
      </c>
      <c r="B27" t="s">
        <v>62</v>
      </c>
      <c r="C27" t="s">
        <v>61</v>
      </c>
      <c r="D27" t="s">
        <v>62</v>
      </c>
      <c r="E27" t="s">
        <v>79</v>
      </c>
      <c r="F27" t="s">
        <v>65</v>
      </c>
      <c r="G27" t="s">
        <v>66</v>
      </c>
      <c r="H27">
        <v>168</v>
      </c>
      <c r="I27">
        <v>0</v>
      </c>
      <c r="J27" t="s">
        <v>60</v>
      </c>
      <c r="K27">
        <v>340.25799999999998</v>
      </c>
      <c r="L27">
        <v>114.962</v>
      </c>
      <c r="M27">
        <v>2.96</v>
      </c>
      <c r="N27">
        <v>3.6</v>
      </c>
      <c r="O27">
        <v>51.430999999999997</v>
      </c>
      <c r="P27">
        <v>10.348326999999999</v>
      </c>
      <c r="Q27">
        <v>1.252213</v>
      </c>
      <c r="R27">
        <v>2.0633270000000001</v>
      </c>
      <c r="S27">
        <v>83</v>
      </c>
      <c r="T27">
        <v>0</v>
      </c>
      <c r="U27">
        <v>80</v>
      </c>
      <c r="V27">
        <v>107</v>
      </c>
      <c r="W27">
        <v>32.880482999999998</v>
      </c>
      <c r="X27">
        <v>4044.3</v>
      </c>
      <c r="Y27">
        <v>1538.9</v>
      </c>
      <c r="Z27">
        <v>2</v>
      </c>
      <c r="AA27">
        <v>195</v>
      </c>
      <c r="AB27">
        <v>3073</v>
      </c>
      <c r="AC27">
        <v>0</v>
      </c>
      <c r="AD27">
        <v>1.1399999999999999</v>
      </c>
      <c r="AE27" s="4">
        <f t="shared" si="2"/>
        <v>0.82222222222222219</v>
      </c>
      <c r="AF27">
        <f>SUMIFS(K:K,I:I,I27)</f>
        <v>666.16799999999989</v>
      </c>
      <c r="AG27" s="4">
        <f t="shared" si="3"/>
        <v>0.41996566765273763</v>
      </c>
    </row>
    <row r="28" spans="1:33" x14ac:dyDescent="0.3">
      <c r="A28" t="s">
        <v>61</v>
      </c>
      <c r="B28" t="s">
        <v>62</v>
      </c>
      <c r="C28" t="s">
        <v>61</v>
      </c>
      <c r="D28" t="s">
        <v>62</v>
      </c>
      <c r="E28" t="s">
        <v>79</v>
      </c>
      <c r="F28" t="s">
        <v>65</v>
      </c>
      <c r="G28" t="s">
        <v>66</v>
      </c>
      <c r="H28">
        <v>168</v>
      </c>
      <c r="I28">
        <v>3584</v>
      </c>
      <c r="J28" t="s">
        <v>247</v>
      </c>
      <c r="K28">
        <v>3565.7109999999998</v>
      </c>
      <c r="L28">
        <v>1233.579</v>
      </c>
      <c r="M28">
        <v>2.891</v>
      </c>
      <c r="N28">
        <v>3.6</v>
      </c>
      <c r="O28">
        <v>51.481000000000002</v>
      </c>
      <c r="P28">
        <v>99.028007000000002</v>
      </c>
      <c r="Q28">
        <v>2.4096730000000002</v>
      </c>
      <c r="R28">
        <v>24.085232999999999</v>
      </c>
      <c r="S28">
        <v>851</v>
      </c>
      <c r="T28">
        <v>43</v>
      </c>
      <c r="U28">
        <v>848</v>
      </c>
      <c r="V28">
        <v>106</v>
      </c>
      <c r="W28">
        <v>36.007095999999997</v>
      </c>
      <c r="X28">
        <v>26149.3</v>
      </c>
      <c r="Y28">
        <v>8835.1</v>
      </c>
      <c r="Z28">
        <v>34</v>
      </c>
      <c r="AA28">
        <v>16089</v>
      </c>
      <c r="AB28">
        <v>33227</v>
      </c>
      <c r="AC28">
        <v>0</v>
      </c>
      <c r="AD28">
        <v>1.1399999999999999</v>
      </c>
      <c r="AE28" s="4">
        <f t="shared" si="2"/>
        <v>0.80305555555555552</v>
      </c>
      <c r="AF28">
        <f>SUMIFS(K:K,I:I,I28)</f>
        <v>3565.7109999999998</v>
      </c>
      <c r="AG28" s="4">
        <f t="shared" si="3"/>
        <v>0.80305555555555552</v>
      </c>
    </row>
    <row r="29" spans="1:33" x14ac:dyDescent="0.3">
      <c r="A29" t="s">
        <v>61</v>
      </c>
      <c r="B29" t="s">
        <v>62</v>
      </c>
      <c r="C29" t="s">
        <v>61</v>
      </c>
      <c r="D29" t="s">
        <v>62</v>
      </c>
      <c r="E29" t="s">
        <v>79</v>
      </c>
      <c r="F29" t="s">
        <v>65</v>
      </c>
      <c r="G29" t="s">
        <v>66</v>
      </c>
      <c r="H29">
        <v>168</v>
      </c>
      <c r="I29">
        <v>2730</v>
      </c>
      <c r="J29" t="s">
        <v>237</v>
      </c>
      <c r="K29">
        <v>686.11500000000001</v>
      </c>
      <c r="L29">
        <v>271.245</v>
      </c>
      <c r="M29">
        <v>2.5299999999999998</v>
      </c>
      <c r="N29">
        <v>3.6</v>
      </c>
      <c r="O29">
        <v>59.734000000000002</v>
      </c>
      <c r="P29">
        <v>23.863606999999998</v>
      </c>
      <c r="Q29">
        <v>0.48805100000000001</v>
      </c>
      <c r="R29">
        <v>9.4941619999999993</v>
      </c>
      <c r="S29">
        <v>120</v>
      </c>
      <c r="T29">
        <v>8</v>
      </c>
      <c r="U29">
        <v>300</v>
      </c>
      <c r="V29">
        <v>106</v>
      </c>
      <c r="W29">
        <v>28.751521</v>
      </c>
      <c r="X29">
        <v>5956.7</v>
      </c>
      <c r="Y29">
        <v>2821.9</v>
      </c>
      <c r="Z29">
        <v>20</v>
      </c>
      <c r="AA29">
        <v>12103</v>
      </c>
      <c r="AB29">
        <v>6668</v>
      </c>
      <c r="AC29">
        <v>0</v>
      </c>
      <c r="AD29">
        <v>1.1399999999999999</v>
      </c>
      <c r="AE29" s="4">
        <f t="shared" si="2"/>
        <v>0.70277777777777772</v>
      </c>
      <c r="AF29">
        <f>SUMIFS(K:K,I:I,I29)</f>
        <v>1794.19</v>
      </c>
      <c r="AG29" s="4">
        <f t="shared" si="3"/>
        <v>0.26874878078687314</v>
      </c>
    </row>
    <row r="30" spans="1:33" x14ac:dyDescent="0.3">
      <c r="A30" t="s">
        <v>61</v>
      </c>
      <c r="B30" t="s">
        <v>62</v>
      </c>
      <c r="C30" t="s">
        <v>61</v>
      </c>
      <c r="D30" t="s">
        <v>62</v>
      </c>
      <c r="E30" t="s">
        <v>80</v>
      </c>
      <c r="F30" t="s">
        <v>65</v>
      </c>
      <c r="G30" t="s">
        <v>71</v>
      </c>
      <c r="H30">
        <v>168</v>
      </c>
      <c r="I30">
        <v>9999</v>
      </c>
      <c r="J30" t="s">
        <v>61</v>
      </c>
      <c r="K30">
        <v>114.532</v>
      </c>
      <c r="L30">
        <v>22.259</v>
      </c>
      <c r="M30">
        <v>5.1449999999999996</v>
      </c>
      <c r="N30">
        <v>3.6</v>
      </c>
      <c r="O30">
        <v>22.58</v>
      </c>
      <c r="P30">
        <v>3.3891650000000002</v>
      </c>
      <c r="Q30">
        <v>0.21722</v>
      </c>
      <c r="R30">
        <v>0.64277700000000004</v>
      </c>
      <c r="S30">
        <v>34</v>
      </c>
      <c r="T30">
        <v>0</v>
      </c>
      <c r="U30">
        <v>5</v>
      </c>
      <c r="V30">
        <v>92</v>
      </c>
      <c r="W30">
        <v>33.793574</v>
      </c>
      <c r="X30">
        <v>706.8</v>
      </c>
      <c r="Y30">
        <v>125.4</v>
      </c>
      <c r="Z30">
        <v>0</v>
      </c>
      <c r="AA30">
        <v>0</v>
      </c>
      <c r="AB30">
        <v>1133</v>
      </c>
      <c r="AC30">
        <v>0</v>
      </c>
      <c r="AD30">
        <v>1.1200000000000001</v>
      </c>
      <c r="AE30" s="4">
        <f t="shared" si="2"/>
        <v>1.4291666666666665</v>
      </c>
      <c r="AF30">
        <f>SUMIFS(K:K,I:I,I30)</f>
        <v>947.40800000000002</v>
      </c>
      <c r="AG30" s="4">
        <f t="shared" si="3"/>
        <v>0.17277172735153876</v>
      </c>
    </row>
    <row r="31" spans="1:33" x14ac:dyDescent="0.3">
      <c r="A31" t="s">
        <v>61</v>
      </c>
      <c r="B31" t="s">
        <v>62</v>
      </c>
      <c r="C31" t="s">
        <v>61</v>
      </c>
      <c r="D31" t="s">
        <v>62</v>
      </c>
      <c r="E31" t="s">
        <v>80</v>
      </c>
      <c r="F31" t="s">
        <v>65</v>
      </c>
      <c r="G31" t="s">
        <v>71</v>
      </c>
      <c r="H31">
        <v>168</v>
      </c>
      <c r="I31">
        <v>5223</v>
      </c>
      <c r="J31" t="s">
        <v>248</v>
      </c>
      <c r="K31">
        <v>293.666</v>
      </c>
      <c r="L31">
        <v>81.679000000000002</v>
      </c>
      <c r="M31">
        <v>3.5950000000000002</v>
      </c>
      <c r="N31">
        <v>3.6</v>
      </c>
      <c r="O31">
        <v>37.515000000000001</v>
      </c>
      <c r="P31">
        <v>8.4769389999999998</v>
      </c>
      <c r="Q31">
        <v>0.33721600000000002</v>
      </c>
      <c r="R31">
        <v>1.9030530000000001</v>
      </c>
      <c r="S31">
        <v>76</v>
      </c>
      <c r="T31">
        <v>0</v>
      </c>
      <c r="U31">
        <v>44</v>
      </c>
      <c r="V31">
        <v>94</v>
      </c>
      <c r="W31">
        <v>34.642929000000002</v>
      </c>
      <c r="X31">
        <v>2686.5</v>
      </c>
      <c r="Y31">
        <v>294.89999999999998</v>
      </c>
      <c r="Z31">
        <v>3</v>
      </c>
      <c r="AA31">
        <v>526</v>
      </c>
      <c r="AB31">
        <v>2867</v>
      </c>
      <c r="AC31">
        <v>0</v>
      </c>
      <c r="AD31">
        <v>1.1200000000000001</v>
      </c>
      <c r="AE31" s="4">
        <f t="shared" si="2"/>
        <v>0.99861111111111112</v>
      </c>
      <c r="AF31">
        <f>SUMIFS(K:K,I:I,I31)</f>
        <v>293.666</v>
      </c>
      <c r="AG31" s="4">
        <f t="shared" si="3"/>
        <v>0.99861111111111112</v>
      </c>
    </row>
    <row r="32" spans="1:33" x14ac:dyDescent="0.3">
      <c r="A32" t="s">
        <v>61</v>
      </c>
      <c r="B32" t="s">
        <v>62</v>
      </c>
      <c r="C32" t="s">
        <v>61</v>
      </c>
      <c r="D32" t="s">
        <v>62</v>
      </c>
      <c r="E32" t="s">
        <v>81</v>
      </c>
      <c r="F32" t="s">
        <v>65</v>
      </c>
      <c r="G32" t="s">
        <v>66</v>
      </c>
      <c r="H32">
        <v>168</v>
      </c>
      <c r="I32">
        <v>9454</v>
      </c>
      <c r="J32" t="s">
        <v>249</v>
      </c>
      <c r="K32">
        <v>229.001</v>
      </c>
      <c r="L32">
        <v>68.156999999999996</v>
      </c>
      <c r="M32">
        <v>3.36</v>
      </c>
      <c r="N32">
        <v>3.6</v>
      </c>
      <c r="O32">
        <v>37.448</v>
      </c>
      <c r="P32">
        <v>6.6783320000000002</v>
      </c>
      <c r="Q32">
        <v>0.114999</v>
      </c>
      <c r="R32">
        <v>1.3177760000000001</v>
      </c>
      <c r="S32">
        <v>65</v>
      </c>
      <c r="T32">
        <v>1</v>
      </c>
      <c r="U32">
        <v>67</v>
      </c>
      <c r="V32">
        <v>96</v>
      </c>
      <c r="W32">
        <v>34.290149</v>
      </c>
      <c r="X32">
        <v>1014.1</v>
      </c>
      <c r="Y32">
        <v>94.7</v>
      </c>
      <c r="Z32">
        <v>0</v>
      </c>
      <c r="AA32">
        <v>0</v>
      </c>
      <c r="AB32">
        <v>2251</v>
      </c>
      <c r="AC32">
        <v>0</v>
      </c>
      <c r="AD32">
        <v>1.1399999999999999</v>
      </c>
      <c r="AE32" s="4">
        <f t="shared" si="2"/>
        <v>0.93333333333333324</v>
      </c>
      <c r="AF32">
        <f>SUMIFS(K:K,I:I,I32)</f>
        <v>1072.6880000000001</v>
      </c>
      <c r="AG32" s="4">
        <f t="shared" si="3"/>
        <v>0.19925110252623934</v>
      </c>
    </row>
    <row r="33" spans="1:33" x14ac:dyDescent="0.3">
      <c r="A33" t="s">
        <v>61</v>
      </c>
      <c r="B33" t="s">
        <v>62</v>
      </c>
      <c r="C33" t="s">
        <v>61</v>
      </c>
      <c r="D33" t="s">
        <v>62</v>
      </c>
      <c r="E33" t="s">
        <v>81</v>
      </c>
      <c r="F33" t="s">
        <v>65</v>
      </c>
      <c r="G33" t="s">
        <v>66</v>
      </c>
      <c r="H33">
        <v>168</v>
      </c>
      <c r="I33">
        <v>8027</v>
      </c>
      <c r="J33" t="s">
        <v>268</v>
      </c>
      <c r="K33">
        <v>2730.5079999999998</v>
      </c>
      <c r="L33">
        <v>848.13499999999999</v>
      </c>
      <c r="M33">
        <v>3.2189999999999999</v>
      </c>
      <c r="N33">
        <v>3.6</v>
      </c>
      <c r="O33">
        <v>44.396000000000001</v>
      </c>
      <c r="P33">
        <v>82.674691999999993</v>
      </c>
      <c r="Q33">
        <v>3.2694139999999998</v>
      </c>
      <c r="R33">
        <v>21.801639000000002</v>
      </c>
      <c r="S33">
        <v>908</v>
      </c>
      <c r="T33">
        <v>0</v>
      </c>
      <c r="U33">
        <v>549</v>
      </c>
      <c r="V33">
        <v>109</v>
      </c>
      <c r="W33">
        <v>33.027132000000002</v>
      </c>
      <c r="X33">
        <v>29413.8</v>
      </c>
      <c r="Y33">
        <v>6252.7</v>
      </c>
      <c r="Z33">
        <v>32</v>
      </c>
      <c r="AA33">
        <v>14254</v>
      </c>
      <c r="AB33">
        <v>26768</v>
      </c>
      <c r="AC33">
        <v>0</v>
      </c>
      <c r="AD33">
        <v>1.1399999999999999</v>
      </c>
      <c r="AE33" s="4">
        <f t="shared" si="2"/>
        <v>0.89416666666666655</v>
      </c>
      <c r="AF33">
        <f>SUMIFS(K:K,I:I,I33)</f>
        <v>2730.5079999999998</v>
      </c>
      <c r="AG33" s="4">
        <f t="shared" si="3"/>
        <v>0.89416666666666655</v>
      </c>
    </row>
    <row r="34" spans="1:33" x14ac:dyDescent="0.3">
      <c r="A34" t="s">
        <v>61</v>
      </c>
      <c r="B34" t="s">
        <v>62</v>
      </c>
      <c r="C34" t="s">
        <v>61</v>
      </c>
      <c r="D34" t="s">
        <v>62</v>
      </c>
      <c r="E34" t="s">
        <v>81</v>
      </c>
      <c r="F34" t="s">
        <v>65</v>
      </c>
      <c r="G34" t="s">
        <v>66</v>
      </c>
      <c r="H34">
        <v>168</v>
      </c>
      <c r="I34">
        <v>9999</v>
      </c>
      <c r="J34" t="s">
        <v>61</v>
      </c>
      <c r="K34">
        <v>161.44200000000001</v>
      </c>
      <c r="L34">
        <v>59.923000000000002</v>
      </c>
      <c r="M34">
        <v>2.694</v>
      </c>
      <c r="N34">
        <v>3.6</v>
      </c>
      <c r="O34">
        <v>55.262</v>
      </c>
      <c r="P34">
        <v>4.9716639999999996</v>
      </c>
      <c r="Q34">
        <v>3.1109000000000001E-2</v>
      </c>
      <c r="R34">
        <v>1.6544430000000001</v>
      </c>
      <c r="S34">
        <v>60</v>
      </c>
      <c r="T34">
        <v>0</v>
      </c>
      <c r="U34">
        <v>53</v>
      </c>
      <c r="V34">
        <v>101</v>
      </c>
      <c r="W34">
        <v>32.472427000000003</v>
      </c>
      <c r="X34">
        <v>854.8</v>
      </c>
      <c r="Y34">
        <v>205</v>
      </c>
      <c r="Z34">
        <v>3</v>
      </c>
      <c r="AA34">
        <v>1657</v>
      </c>
      <c r="AB34">
        <v>1581</v>
      </c>
      <c r="AC34">
        <v>0</v>
      </c>
      <c r="AD34">
        <v>1.1399999999999999</v>
      </c>
      <c r="AE34" s="4">
        <f t="shared" si="2"/>
        <v>0.74833333333333329</v>
      </c>
      <c r="AF34">
        <f>SUMIFS(K:K,I:I,I34)</f>
        <v>947.40800000000002</v>
      </c>
      <c r="AG34" s="4">
        <f t="shared" si="3"/>
        <v>0.1275189042102241</v>
      </c>
    </row>
    <row r="35" spans="1:33" x14ac:dyDescent="0.3">
      <c r="A35" t="s">
        <v>61</v>
      </c>
      <c r="B35" t="s">
        <v>62</v>
      </c>
      <c r="C35" t="s">
        <v>61</v>
      </c>
      <c r="D35" t="s">
        <v>62</v>
      </c>
      <c r="E35" t="s">
        <v>82</v>
      </c>
      <c r="F35" t="s">
        <v>65</v>
      </c>
      <c r="G35" t="s">
        <v>66</v>
      </c>
      <c r="H35">
        <v>168</v>
      </c>
      <c r="I35">
        <v>6948</v>
      </c>
      <c r="J35" t="s">
        <v>243</v>
      </c>
      <c r="K35">
        <v>2429.8029999999999</v>
      </c>
      <c r="L35">
        <v>867.19799999999998</v>
      </c>
      <c r="M35">
        <v>2.802</v>
      </c>
      <c r="N35">
        <v>3.6</v>
      </c>
      <c r="O35">
        <v>55.805</v>
      </c>
      <c r="P35">
        <v>66.961901999999995</v>
      </c>
      <c r="Q35">
        <v>2.322743</v>
      </c>
      <c r="R35">
        <v>17.079689999999999</v>
      </c>
      <c r="S35">
        <v>558</v>
      </c>
      <c r="T35">
        <v>87</v>
      </c>
      <c r="U35">
        <v>872</v>
      </c>
      <c r="V35">
        <v>111</v>
      </c>
      <c r="W35">
        <v>36.286349000000001</v>
      </c>
      <c r="X35">
        <v>16730.099999999999</v>
      </c>
      <c r="Y35">
        <v>5181.1000000000004</v>
      </c>
      <c r="Z35">
        <v>28</v>
      </c>
      <c r="AA35">
        <v>11694</v>
      </c>
      <c r="AB35">
        <v>23322</v>
      </c>
      <c r="AC35">
        <v>0</v>
      </c>
      <c r="AD35">
        <v>1.1399999999999999</v>
      </c>
      <c r="AE35" s="4">
        <f t="shared" si="2"/>
        <v>0.77833333333333332</v>
      </c>
      <c r="AF35">
        <f>SUMIFS(K:K,I:I,I35)</f>
        <v>3319.4389999999999</v>
      </c>
      <c r="AG35" s="4">
        <f t="shared" si="3"/>
        <v>0.56973382199020173</v>
      </c>
    </row>
    <row r="36" spans="1:33" x14ac:dyDescent="0.3">
      <c r="A36" t="s">
        <v>61</v>
      </c>
      <c r="B36" t="s">
        <v>62</v>
      </c>
      <c r="C36" t="s">
        <v>61</v>
      </c>
      <c r="D36" t="s">
        <v>62</v>
      </c>
      <c r="E36" t="s">
        <v>82</v>
      </c>
      <c r="F36" t="s">
        <v>65</v>
      </c>
      <c r="G36" t="s">
        <v>66</v>
      </c>
      <c r="H36">
        <v>168</v>
      </c>
      <c r="I36">
        <v>7890</v>
      </c>
      <c r="J36" t="s">
        <v>250</v>
      </c>
      <c r="K36">
        <v>2775.1590000000001</v>
      </c>
      <c r="L36">
        <v>997.01599999999996</v>
      </c>
      <c r="M36">
        <v>2.7829999999999999</v>
      </c>
      <c r="N36">
        <v>3.6</v>
      </c>
      <c r="O36">
        <v>55.164000000000001</v>
      </c>
      <c r="P36">
        <v>79.282178000000002</v>
      </c>
      <c r="Q36">
        <v>2.1271749999999998</v>
      </c>
      <c r="R36">
        <v>21.505234000000002</v>
      </c>
      <c r="S36">
        <v>480</v>
      </c>
      <c r="T36">
        <v>63</v>
      </c>
      <c r="U36">
        <v>1201</v>
      </c>
      <c r="V36">
        <v>112</v>
      </c>
      <c r="W36">
        <v>35.003565999999999</v>
      </c>
      <c r="X36">
        <v>17318.099999999999</v>
      </c>
      <c r="Y36">
        <v>5584</v>
      </c>
      <c r="Z36">
        <v>23</v>
      </c>
      <c r="AA36">
        <v>16868</v>
      </c>
      <c r="AB36">
        <v>26870</v>
      </c>
      <c r="AC36">
        <v>0</v>
      </c>
      <c r="AD36">
        <v>1.1399999999999999</v>
      </c>
      <c r="AE36" s="4">
        <f t="shared" si="2"/>
        <v>0.7730555555555555</v>
      </c>
      <c r="AF36">
        <f>SUMIFS(K:K,I:I,I36)</f>
        <v>2775.1590000000001</v>
      </c>
      <c r="AG36" s="4">
        <f t="shared" si="3"/>
        <v>0.7730555555555555</v>
      </c>
    </row>
    <row r="37" spans="1:33" x14ac:dyDescent="0.3">
      <c r="A37" t="s">
        <v>61</v>
      </c>
      <c r="B37" t="s">
        <v>62</v>
      </c>
      <c r="C37" t="s">
        <v>61</v>
      </c>
      <c r="D37" t="s">
        <v>62</v>
      </c>
      <c r="E37" t="s">
        <v>83</v>
      </c>
      <c r="F37" t="s">
        <v>65</v>
      </c>
      <c r="G37" t="s">
        <v>66</v>
      </c>
      <c r="H37">
        <v>168</v>
      </c>
      <c r="I37">
        <v>336</v>
      </c>
      <c r="J37" t="s">
        <v>60</v>
      </c>
      <c r="K37">
        <v>72.299000000000007</v>
      </c>
      <c r="L37">
        <v>24.07</v>
      </c>
      <c r="M37">
        <v>3.004</v>
      </c>
      <c r="N37">
        <v>3.6</v>
      </c>
      <c r="O37">
        <v>45.671999999999997</v>
      </c>
      <c r="P37">
        <v>2.0780530000000002</v>
      </c>
      <c r="Q37">
        <v>9.4164999999999999E-2</v>
      </c>
      <c r="R37">
        <v>0.41999700000000001</v>
      </c>
      <c r="S37">
        <v>21</v>
      </c>
      <c r="T37">
        <v>0</v>
      </c>
      <c r="U37">
        <v>17</v>
      </c>
      <c r="V37">
        <v>101</v>
      </c>
      <c r="W37">
        <v>34.791701000000003</v>
      </c>
      <c r="X37">
        <v>248.4</v>
      </c>
      <c r="Y37">
        <v>75.900000000000006</v>
      </c>
      <c r="Z37">
        <v>0</v>
      </c>
      <c r="AA37">
        <v>0</v>
      </c>
      <c r="AB37">
        <v>707</v>
      </c>
      <c r="AC37">
        <v>0</v>
      </c>
      <c r="AD37">
        <v>1.1399999999999999</v>
      </c>
      <c r="AE37" s="4">
        <f t="shared" si="2"/>
        <v>0.83444444444444443</v>
      </c>
      <c r="AF37">
        <f>SUMIFS(K:K,I:I,I37)</f>
        <v>72.299000000000007</v>
      </c>
      <c r="AG37" s="4">
        <f t="shared" si="3"/>
        <v>0.83444444444444443</v>
      </c>
    </row>
    <row r="38" spans="1:33" x14ac:dyDescent="0.3">
      <c r="A38" t="s">
        <v>61</v>
      </c>
      <c r="B38" t="s">
        <v>62</v>
      </c>
      <c r="C38" t="s">
        <v>61</v>
      </c>
      <c r="D38" t="s">
        <v>62</v>
      </c>
      <c r="E38" t="s">
        <v>83</v>
      </c>
      <c r="F38" t="s">
        <v>65</v>
      </c>
      <c r="G38" t="s">
        <v>66</v>
      </c>
      <c r="H38">
        <v>168</v>
      </c>
      <c r="I38">
        <v>0</v>
      </c>
      <c r="J38" t="s">
        <v>60</v>
      </c>
      <c r="K38">
        <v>119.733</v>
      </c>
      <c r="L38">
        <v>41.341000000000001</v>
      </c>
      <c r="M38">
        <v>2.8959999999999999</v>
      </c>
      <c r="N38">
        <v>3.6</v>
      </c>
      <c r="O38">
        <v>55.006999999999998</v>
      </c>
      <c r="P38">
        <v>3.0391629999999998</v>
      </c>
      <c r="Q38">
        <v>0.16749800000000001</v>
      </c>
      <c r="R38">
        <v>0.590831</v>
      </c>
      <c r="S38">
        <v>39</v>
      </c>
      <c r="T38">
        <v>1</v>
      </c>
      <c r="U38">
        <v>46</v>
      </c>
      <c r="V38">
        <v>103</v>
      </c>
      <c r="W38">
        <v>39.396701999999998</v>
      </c>
      <c r="X38">
        <v>220.8</v>
      </c>
      <c r="Y38">
        <v>111.4</v>
      </c>
      <c r="Z38">
        <v>0</v>
      </c>
      <c r="AA38">
        <v>0</v>
      </c>
      <c r="AB38">
        <v>1152</v>
      </c>
      <c r="AC38">
        <v>0</v>
      </c>
      <c r="AD38">
        <v>1.1399999999999999</v>
      </c>
      <c r="AE38" s="4">
        <f t="shared" si="2"/>
        <v>0.80444444444444441</v>
      </c>
      <c r="AF38">
        <f>SUMIFS(K:K,I:I,I38)</f>
        <v>666.16799999999989</v>
      </c>
      <c r="AG38" s="4">
        <f t="shared" si="3"/>
        <v>0.14458597030578874</v>
      </c>
    </row>
    <row r="39" spans="1:33" x14ac:dyDescent="0.3">
      <c r="A39" t="s">
        <v>61</v>
      </c>
      <c r="B39" t="s">
        <v>62</v>
      </c>
      <c r="C39" t="s">
        <v>61</v>
      </c>
      <c r="D39" t="s">
        <v>62</v>
      </c>
      <c r="E39" t="s">
        <v>83</v>
      </c>
      <c r="F39" t="s">
        <v>65</v>
      </c>
      <c r="G39" t="s">
        <v>66</v>
      </c>
      <c r="H39">
        <v>168</v>
      </c>
      <c r="I39">
        <v>4257</v>
      </c>
      <c r="J39" t="s">
        <v>251</v>
      </c>
      <c r="K39">
        <v>2223.0740000000001</v>
      </c>
      <c r="L39">
        <v>773.74699999999996</v>
      </c>
      <c r="M39">
        <v>2.8730000000000002</v>
      </c>
      <c r="N39">
        <v>3.6</v>
      </c>
      <c r="O39">
        <v>51.491</v>
      </c>
      <c r="P39">
        <v>70.096069</v>
      </c>
      <c r="Q39">
        <v>2.8038500000000002</v>
      </c>
      <c r="R39">
        <v>21.127186999999999</v>
      </c>
      <c r="S39">
        <v>789</v>
      </c>
      <c r="T39">
        <v>43</v>
      </c>
      <c r="U39">
        <v>485</v>
      </c>
      <c r="V39">
        <v>109</v>
      </c>
      <c r="W39">
        <v>31.714673999999999</v>
      </c>
      <c r="X39">
        <v>12956.4</v>
      </c>
      <c r="Y39">
        <v>5329.7</v>
      </c>
      <c r="Z39">
        <v>26</v>
      </c>
      <c r="AA39">
        <v>23535</v>
      </c>
      <c r="AB39">
        <v>21696</v>
      </c>
      <c r="AC39">
        <v>0</v>
      </c>
      <c r="AD39">
        <v>1.1399999999999999</v>
      </c>
      <c r="AE39" s="4">
        <f t="shared" si="2"/>
        <v>0.79805555555555563</v>
      </c>
      <c r="AF39">
        <f>SUMIFS(K:K,I:I,I39)</f>
        <v>2223.0740000000001</v>
      </c>
      <c r="AG39" s="4">
        <f t="shared" si="3"/>
        <v>0.79805555555555563</v>
      </c>
    </row>
    <row r="40" spans="1:33" x14ac:dyDescent="0.3">
      <c r="A40" t="s">
        <v>61</v>
      </c>
      <c r="B40" t="s">
        <v>62</v>
      </c>
      <c r="C40" t="s">
        <v>61</v>
      </c>
      <c r="D40" t="s">
        <v>62</v>
      </c>
      <c r="E40" t="s">
        <v>83</v>
      </c>
      <c r="F40" t="s">
        <v>65</v>
      </c>
      <c r="G40" t="s">
        <v>66</v>
      </c>
      <c r="H40">
        <v>168</v>
      </c>
      <c r="I40">
        <v>6278</v>
      </c>
      <c r="J40" t="s">
        <v>253</v>
      </c>
      <c r="K40">
        <v>1364.203</v>
      </c>
      <c r="L40">
        <v>475.101</v>
      </c>
      <c r="M40">
        <v>2.871</v>
      </c>
      <c r="N40">
        <v>3.6</v>
      </c>
      <c r="O40">
        <v>53.088000000000001</v>
      </c>
      <c r="P40">
        <v>43.985543999999997</v>
      </c>
      <c r="Q40">
        <v>2.613324</v>
      </c>
      <c r="R40">
        <v>12.882768</v>
      </c>
      <c r="S40">
        <v>301</v>
      </c>
      <c r="T40">
        <v>1</v>
      </c>
      <c r="U40">
        <v>325</v>
      </c>
      <c r="V40">
        <v>108</v>
      </c>
      <c r="W40">
        <v>31.014803000000001</v>
      </c>
      <c r="X40">
        <v>13213.5</v>
      </c>
      <c r="Y40">
        <v>3489.5</v>
      </c>
      <c r="Z40">
        <v>29</v>
      </c>
      <c r="AA40">
        <v>12254</v>
      </c>
      <c r="AB40">
        <v>13417</v>
      </c>
      <c r="AC40">
        <v>0</v>
      </c>
      <c r="AD40">
        <v>1.1399999999999999</v>
      </c>
      <c r="AE40" s="4">
        <f t="shared" si="2"/>
        <v>0.79749999999999999</v>
      </c>
      <c r="AF40">
        <f>SUMIFS(K:K,I:I,I40)</f>
        <v>3134.7630000000004</v>
      </c>
      <c r="AG40" s="4">
        <f t="shared" si="3"/>
        <v>0.34706033358821697</v>
      </c>
    </row>
    <row r="41" spans="1:33" x14ac:dyDescent="0.3">
      <c r="A41" t="s">
        <v>61</v>
      </c>
      <c r="B41" t="s">
        <v>62</v>
      </c>
      <c r="C41" t="s">
        <v>61</v>
      </c>
      <c r="D41" t="s">
        <v>62</v>
      </c>
      <c r="E41" t="s">
        <v>83</v>
      </c>
      <c r="F41" t="s">
        <v>65</v>
      </c>
      <c r="G41" t="s">
        <v>66</v>
      </c>
      <c r="H41">
        <v>168</v>
      </c>
      <c r="I41">
        <v>3562</v>
      </c>
      <c r="J41" t="s">
        <v>252</v>
      </c>
      <c r="K41">
        <v>1031.481</v>
      </c>
      <c r="L41">
        <v>364.60599999999999</v>
      </c>
      <c r="M41">
        <v>2.8290000000000002</v>
      </c>
      <c r="N41">
        <v>3.6</v>
      </c>
      <c r="O41">
        <v>51.747999999999998</v>
      </c>
      <c r="P41">
        <v>32.492210999999998</v>
      </c>
      <c r="Q41">
        <v>1.324991</v>
      </c>
      <c r="R41">
        <v>9.9019329999999997</v>
      </c>
      <c r="S41">
        <v>277</v>
      </c>
      <c r="T41">
        <v>0</v>
      </c>
      <c r="U41">
        <v>94</v>
      </c>
      <c r="V41">
        <v>110</v>
      </c>
      <c r="W41">
        <v>31.745484999999999</v>
      </c>
      <c r="X41">
        <v>11561.2</v>
      </c>
      <c r="Y41">
        <v>3670.8</v>
      </c>
      <c r="Z41">
        <v>20</v>
      </c>
      <c r="AA41">
        <v>11232</v>
      </c>
      <c r="AB41">
        <v>10055</v>
      </c>
      <c r="AC41">
        <v>0</v>
      </c>
      <c r="AD41">
        <v>1.1399999999999999</v>
      </c>
      <c r="AE41" s="4">
        <f t="shared" si="2"/>
        <v>0.78583333333333338</v>
      </c>
      <c r="AF41">
        <f>SUMIFS(K:K,I:I,I41)</f>
        <v>1031.481</v>
      </c>
      <c r="AG41" s="4">
        <f t="shared" si="3"/>
        <v>0.78583333333333338</v>
      </c>
    </row>
    <row r="42" spans="1:33" x14ac:dyDescent="0.3">
      <c r="A42" t="s">
        <v>61</v>
      </c>
      <c r="B42" t="s">
        <v>84</v>
      </c>
      <c r="C42" t="s">
        <v>61</v>
      </c>
      <c r="D42" t="s">
        <v>84</v>
      </c>
      <c r="E42" t="s">
        <v>86</v>
      </c>
      <c r="F42" t="s">
        <v>65</v>
      </c>
      <c r="G42" t="s">
        <v>71</v>
      </c>
      <c r="H42">
        <v>168</v>
      </c>
      <c r="I42">
        <v>1355</v>
      </c>
      <c r="J42" t="s">
        <v>254</v>
      </c>
      <c r="K42">
        <v>3615.623</v>
      </c>
      <c r="L42">
        <v>1117.0709999999999</v>
      </c>
      <c r="M42">
        <v>3.2370000000000001</v>
      </c>
      <c r="N42">
        <v>3.7</v>
      </c>
      <c r="O42">
        <v>45.673000000000002</v>
      </c>
      <c r="P42">
        <v>93.873836999999995</v>
      </c>
      <c r="Q42">
        <v>3.114951</v>
      </c>
      <c r="R42">
        <v>19.473009000000001</v>
      </c>
      <c r="S42">
        <v>1391</v>
      </c>
      <c r="T42">
        <v>45</v>
      </c>
      <c r="U42">
        <v>554</v>
      </c>
      <c r="V42">
        <v>110</v>
      </c>
      <c r="W42">
        <v>38.515768000000001</v>
      </c>
      <c r="X42">
        <v>27721.1</v>
      </c>
      <c r="Y42">
        <v>10509.3</v>
      </c>
      <c r="Z42">
        <v>31</v>
      </c>
      <c r="AA42">
        <v>4879</v>
      </c>
      <c r="AB42">
        <v>19002</v>
      </c>
      <c r="AC42">
        <v>0</v>
      </c>
      <c r="AD42">
        <v>1.1200000000000001</v>
      </c>
      <c r="AE42" s="4">
        <f t="shared" ref="AE42:AE45" si="4">M42/N42</f>
        <v>0.87486486486486481</v>
      </c>
      <c r="AF42">
        <f>SUMIFS(K:K,I:I,I42)</f>
        <v>3615.623</v>
      </c>
      <c r="AG42" s="4">
        <f t="shared" ref="AG42:AG45" si="5">AE42*K42/AF42</f>
        <v>0.87486486486486481</v>
      </c>
    </row>
    <row r="43" spans="1:33" x14ac:dyDescent="0.3">
      <c r="A43" t="s">
        <v>61</v>
      </c>
      <c r="B43" t="s">
        <v>84</v>
      </c>
      <c r="C43" t="s">
        <v>61</v>
      </c>
      <c r="D43" t="s">
        <v>84</v>
      </c>
      <c r="E43" t="s">
        <v>86</v>
      </c>
      <c r="F43" t="s">
        <v>65</v>
      </c>
      <c r="G43" t="s">
        <v>71</v>
      </c>
      <c r="H43">
        <v>168</v>
      </c>
      <c r="I43">
        <v>6278</v>
      </c>
      <c r="J43" t="s">
        <v>253</v>
      </c>
      <c r="K43">
        <v>705.84199999999998</v>
      </c>
      <c r="L43">
        <v>231.911</v>
      </c>
      <c r="M43">
        <v>3.044</v>
      </c>
      <c r="N43">
        <v>3.7</v>
      </c>
      <c r="O43">
        <v>44.427</v>
      </c>
      <c r="P43">
        <v>20.696380000000001</v>
      </c>
      <c r="Q43">
        <v>0.61193699999999995</v>
      </c>
      <c r="R43">
        <v>4.9369389999999997</v>
      </c>
      <c r="S43">
        <v>126</v>
      </c>
      <c r="T43">
        <v>3</v>
      </c>
      <c r="U43">
        <v>148</v>
      </c>
      <c r="V43">
        <v>106</v>
      </c>
      <c r="W43">
        <v>34.104610999999998</v>
      </c>
      <c r="X43">
        <v>4056.7</v>
      </c>
      <c r="Y43">
        <v>898.6</v>
      </c>
      <c r="Z43">
        <v>11</v>
      </c>
      <c r="AA43">
        <v>1645</v>
      </c>
      <c r="AB43">
        <v>6898</v>
      </c>
      <c r="AC43">
        <v>0</v>
      </c>
      <c r="AD43">
        <v>1.1200000000000001</v>
      </c>
      <c r="AE43" s="4">
        <f t="shared" si="4"/>
        <v>0.82270270270270263</v>
      </c>
      <c r="AF43">
        <f>SUMIFS(K:K,I:I,I43)</f>
        <v>3134.7630000000004</v>
      </c>
      <c r="AG43" s="4">
        <f t="shared" si="5"/>
        <v>0.18524466477404541</v>
      </c>
    </row>
    <row r="44" spans="1:33" x14ac:dyDescent="0.3">
      <c r="A44" t="s">
        <v>61</v>
      </c>
      <c r="B44" t="s">
        <v>84</v>
      </c>
      <c r="C44" t="s">
        <v>61</v>
      </c>
      <c r="D44" t="s">
        <v>84</v>
      </c>
      <c r="E44" t="s">
        <v>86</v>
      </c>
      <c r="F44" t="s">
        <v>65</v>
      </c>
      <c r="G44" t="s">
        <v>71</v>
      </c>
      <c r="H44">
        <v>168</v>
      </c>
      <c r="I44">
        <v>0</v>
      </c>
      <c r="J44" t="s">
        <v>60</v>
      </c>
      <c r="K44">
        <v>98.463999999999999</v>
      </c>
      <c r="L44">
        <v>32.654000000000003</v>
      </c>
      <c r="M44">
        <v>3.0150000000000001</v>
      </c>
      <c r="N44">
        <v>3.7</v>
      </c>
      <c r="O44">
        <v>44.991</v>
      </c>
      <c r="P44">
        <v>3.101388</v>
      </c>
      <c r="Q44">
        <v>1.4999E-2</v>
      </c>
      <c r="R44">
        <v>0.97805399999999998</v>
      </c>
      <c r="S44">
        <v>13</v>
      </c>
      <c r="T44">
        <v>2</v>
      </c>
      <c r="U44">
        <v>11</v>
      </c>
      <c r="V44">
        <v>92</v>
      </c>
      <c r="W44">
        <v>31.748365</v>
      </c>
      <c r="X44">
        <v>357</v>
      </c>
      <c r="Y44">
        <v>42</v>
      </c>
      <c r="Z44">
        <v>4</v>
      </c>
      <c r="AA44">
        <v>1283</v>
      </c>
      <c r="AB44">
        <v>947</v>
      </c>
      <c r="AC44">
        <v>0</v>
      </c>
      <c r="AD44">
        <v>1.1200000000000001</v>
      </c>
      <c r="AE44" s="4">
        <f t="shared" si="4"/>
        <v>0.81486486486486487</v>
      </c>
      <c r="AF44">
        <f>SUMIFS(K:K,I:I,I44)</f>
        <v>666.16799999999989</v>
      </c>
      <c r="AG44" s="4">
        <f t="shared" si="5"/>
        <v>0.12044237197531864</v>
      </c>
    </row>
    <row r="45" spans="1:33" x14ac:dyDescent="0.3">
      <c r="A45" t="s">
        <v>61</v>
      </c>
      <c r="B45" t="s">
        <v>84</v>
      </c>
      <c r="C45" t="s">
        <v>61</v>
      </c>
      <c r="D45" t="s">
        <v>84</v>
      </c>
      <c r="E45" t="s">
        <v>86</v>
      </c>
      <c r="F45" t="s">
        <v>65</v>
      </c>
      <c r="G45" t="s">
        <v>71</v>
      </c>
      <c r="H45">
        <v>168</v>
      </c>
      <c r="I45">
        <v>9999</v>
      </c>
      <c r="J45" t="s">
        <v>61</v>
      </c>
      <c r="K45">
        <v>128.893</v>
      </c>
      <c r="L45">
        <v>42.884999999999998</v>
      </c>
      <c r="M45">
        <v>3.0059999999999998</v>
      </c>
      <c r="N45">
        <v>3.7</v>
      </c>
      <c r="O45">
        <v>46.305</v>
      </c>
      <c r="P45">
        <v>3.6269399999999998</v>
      </c>
      <c r="Q45">
        <v>0.32332899999999998</v>
      </c>
      <c r="R45">
        <v>0.60110799999999998</v>
      </c>
      <c r="S45">
        <v>17</v>
      </c>
      <c r="T45">
        <v>0</v>
      </c>
      <c r="U45">
        <v>30</v>
      </c>
      <c r="V45">
        <v>100</v>
      </c>
      <c r="W45">
        <v>35.537669999999999</v>
      </c>
      <c r="X45">
        <v>1627.1</v>
      </c>
      <c r="Y45">
        <v>556.79999999999995</v>
      </c>
      <c r="Z45">
        <v>1</v>
      </c>
      <c r="AA45">
        <v>76</v>
      </c>
      <c r="AB45">
        <v>1215</v>
      </c>
      <c r="AC45">
        <v>0</v>
      </c>
      <c r="AD45">
        <v>1.1200000000000001</v>
      </c>
      <c r="AE45" s="4">
        <f t="shared" si="4"/>
        <v>0.81243243243243235</v>
      </c>
      <c r="AF45">
        <f>SUMIFS(K:K,I:I,I45)</f>
        <v>947.40800000000002</v>
      </c>
      <c r="AG45" s="4">
        <f t="shared" si="5"/>
        <v>0.11052983879544347</v>
      </c>
    </row>
    <row r="46" spans="1:33" x14ac:dyDescent="0.3">
      <c r="A46" t="s">
        <v>61</v>
      </c>
      <c r="B46" t="s">
        <v>84</v>
      </c>
      <c r="C46" t="s">
        <v>61</v>
      </c>
      <c r="D46" t="s">
        <v>84</v>
      </c>
      <c r="E46" t="s">
        <v>87</v>
      </c>
      <c r="F46" t="s">
        <v>65</v>
      </c>
      <c r="G46" t="s">
        <v>66</v>
      </c>
      <c r="H46">
        <v>168</v>
      </c>
      <c r="I46">
        <v>9999</v>
      </c>
      <c r="J46" t="s">
        <v>61</v>
      </c>
      <c r="K46">
        <v>68.986000000000004</v>
      </c>
      <c r="L46">
        <v>21.677</v>
      </c>
      <c r="M46">
        <v>3.1819999999999999</v>
      </c>
      <c r="N46">
        <v>3.7</v>
      </c>
      <c r="O46">
        <v>46.534999999999997</v>
      </c>
      <c r="P46">
        <v>1.959721</v>
      </c>
      <c r="Q46">
        <v>7.4720999999999996E-2</v>
      </c>
      <c r="R46">
        <v>0.48805500000000002</v>
      </c>
      <c r="S46">
        <v>25</v>
      </c>
      <c r="T46">
        <v>3</v>
      </c>
      <c r="U46">
        <v>34</v>
      </c>
      <c r="V46">
        <v>108</v>
      </c>
      <c r="W46">
        <v>35.201948999999999</v>
      </c>
      <c r="X46">
        <v>1068.8</v>
      </c>
      <c r="Y46">
        <v>345.6</v>
      </c>
      <c r="Z46">
        <v>0</v>
      </c>
      <c r="AA46">
        <v>0</v>
      </c>
      <c r="AB46">
        <v>686</v>
      </c>
      <c r="AC46">
        <v>0</v>
      </c>
      <c r="AD46">
        <v>1.1399999999999999</v>
      </c>
      <c r="AE46" s="4">
        <f t="shared" ref="AE46:AE62" si="6">M46/N46</f>
        <v>0.86</v>
      </c>
      <c r="AF46">
        <f>SUMIFS(K:K,I:I,I46)</f>
        <v>947.40800000000002</v>
      </c>
      <c r="AG46" s="4">
        <f t="shared" ref="AG46:AG62" si="7">AE46*K46/AF46</f>
        <v>6.2621341597284386E-2</v>
      </c>
    </row>
    <row r="47" spans="1:33" x14ac:dyDescent="0.3">
      <c r="A47" t="s">
        <v>61</v>
      </c>
      <c r="B47" t="s">
        <v>84</v>
      </c>
      <c r="C47" t="s">
        <v>61</v>
      </c>
      <c r="D47" t="s">
        <v>84</v>
      </c>
      <c r="E47" t="s">
        <v>87</v>
      </c>
      <c r="F47" t="s">
        <v>65</v>
      </c>
      <c r="G47" t="s">
        <v>66</v>
      </c>
      <c r="H47">
        <v>168</v>
      </c>
      <c r="I47">
        <v>2982</v>
      </c>
      <c r="J47" t="s">
        <v>256</v>
      </c>
      <c r="K47">
        <v>2662.65</v>
      </c>
      <c r="L47">
        <v>892.92700000000002</v>
      </c>
      <c r="M47">
        <v>2.9820000000000002</v>
      </c>
      <c r="N47">
        <v>3.7</v>
      </c>
      <c r="O47">
        <v>51.055</v>
      </c>
      <c r="P47">
        <v>76.994692999999998</v>
      </c>
      <c r="Q47">
        <v>2.173584</v>
      </c>
      <c r="R47">
        <v>22.210526999999999</v>
      </c>
      <c r="S47">
        <v>808</v>
      </c>
      <c r="T47">
        <v>84</v>
      </c>
      <c r="U47">
        <v>280</v>
      </c>
      <c r="V47">
        <v>111</v>
      </c>
      <c r="W47">
        <v>34.582253000000001</v>
      </c>
      <c r="X47">
        <v>18149.400000000001</v>
      </c>
      <c r="Y47">
        <v>8133</v>
      </c>
      <c r="Z47">
        <v>35</v>
      </c>
      <c r="AA47">
        <v>15437</v>
      </c>
      <c r="AB47">
        <v>26228</v>
      </c>
      <c r="AC47">
        <v>0</v>
      </c>
      <c r="AD47">
        <v>1.1399999999999999</v>
      </c>
      <c r="AE47" s="4">
        <f t="shared" si="6"/>
        <v>0.80594594594594593</v>
      </c>
      <c r="AF47">
        <f>SUMIFS(K:K,I:I,I47)</f>
        <v>2662.65</v>
      </c>
      <c r="AG47" s="4">
        <f t="shared" si="7"/>
        <v>0.80594594594594604</v>
      </c>
    </row>
    <row r="48" spans="1:33" x14ac:dyDescent="0.3">
      <c r="A48" t="s">
        <v>61</v>
      </c>
      <c r="B48" t="s">
        <v>84</v>
      </c>
      <c r="C48" t="s">
        <v>61</v>
      </c>
      <c r="D48" t="s">
        <v>84</v>
      </c>
      <c r="E48" t="s">
        <v>87</v>
      </c>
      <c r="F48" t="s">
        <v>65</v>
      </c>
      <c r="G48" t="s">
        <v>66</v>
      </c>
      <c r="H48">
        <v>168</v>
      </c>
      <c r="I48">
        <v>2640</v>
      </c>
      <c r="J48" t="s">
        <v>270</v>
      </c>
      <c r="K48">
        <v>1292.567</v>
      </c>
      <c r="L48">
        <v>437.33300000000003</v>
      </c>
      <c r="M48">
        <v>2.956</v>
      </c>
      <c r="N48">
        <v>3.7</v>
      </c>
      <c r="O48">
        <v>49.698999999999998</v>
      </c>
      <c r="P48">
        <v>39.165263000000003</v>
      </c>
      <c r="Q48">
        <v>2.7533210000000001</v>
      </c>
      <c r="R48">
        <v>9.6116569999999992</v>
      </c>
      <c r="S48">
        <v>371</v>
      </c>
      <c r="T48">
        <v>74</v>
      </c>
      <c r="U48">
        <v>115</v>
      </c>
      <c r="V48">
        <v>112</v>
      </c>
      <c r="W48">
        <v>33.002893</v>
      </c>
      <c r="X48">
        <v>8852.4</v>
      </c>
      <c r="Y48">
        <v>2443.4</v>
      </c>
      <c r="Z48">
        <v>17</v>
      </c>
      <c r="AA48">
        <v>4647</v>
      </c>
      <c r="AB48">
        <v>12722</v>
      </c>
      <c r="AC48">
        <v>0</v>
      </c>
      <c r="AD48">
        <v>1.1399999999999999</v>
      </c>
      <c r="AE48" s="4">
        <f t="shared" si="6"/>
        <v>0.79891891891891886</v>
      </c>
      <c r="AF48">
        <f>SUMIFS(K:K,I:I,I48)</f>
        <v>1292.567</v>
      </c>
      <c r="AG48" s="4">
        <f t="shared" si="7"/>
        <v>0.79891891891891886</v>
      </c>
    </row>
    <row r="49" spans="1:33" x14ac:dyDescent="0.3">
      <c r="A49" t="s">
        <v>61</v>
      </c>
      <c r="B49" t="s">
        <v>84</v>
      </c>
      <c r="C49" t="s">
        <v>61</v>
      </c>
      <c r="D49" t="s">
        <v>84</v>
      </c>
      <c r="E49" t="s">
        <v>87</v>
      </c>
      <c r="F49" t="s">
        <v>65</v>
      </c>
      <c r="G49" t="s">
        <v>66</v>
      </c>
      <c r="H49">
        <v>168</v>
      </c>
      <c r="I49">
        <v>8181</v>
      </c>
      <c r="J49" t="s">
        <v>255</v>
      </c>
      <c r="K49">
        <v>980.01800000000003</v>
      </c>
      <c r="L49">
        <v>333.351</v>
      </c>
      <c r="M49">
        <v>2.94</v>
      </c>
      <c r="N49">
        <v>3.7</v>
      </c>
      <c r="O49">
        <v>48.018000000000001</v>
      </c>
      <c r="P49">
        <v>31.254712999999999</v>
      </c>
      <c r="Q49">
        <v>0.36943399999999998</v>
      </c>
      <c r="R49">
        <v>10.253323999999999</v>
      </c>
      <c r="S49">
        <v>373</v>
      </c>
      <c r="T49">
        <v>61</v>
      </c>
      <c r="U49">
        <v>283</v>
      </c>
      <c r="V49">
        <v>110</v>
      </c>
      <c r="W49">
        <v>31.355847000000001</v>
      </c>
      <c r="X49">
        <v>7703.5</v>
      </c>
      <c r="Y49">
        <v>2339.6999999999998</v>
      </c>
      <c r="Z49">
        <v>19</v>
      </c>
      <c r="AA49">
        <v>8387</v>
      </c>
      <c r="AB49">
        <v>9698</v>
      </c>
      <c r="AC49">
        <v>0</v>
      </c>
      <c r="AD49">
        <v>1.1399999999999999</v>
      </c>
      <c r="AE49" s="4">
        <f t="shared" si="6"/>
        <v>0.79459459459459458</v>
      </c>
      <c r="AF49">
        <f>SUMIFS(K:K,I:I,I49)</f>
        <v>980.01800000000003</v>
      </c>
      <c r="AG49" s="4">
        <f t="shared" si="7"/>
        <v>0.79459459459459458</v>
      </c>
    </row>
    <row r="50" spans="1:33" x14ac:dyDescent="0.3">
      <c r="A50" t="s">
        <v>61</v>
      </c>
      <c r="B50" t="s">
        <v>84</v>
      </c>
      <c r="C50" t="s">
        <v>61</v>
      </c>
      <c r="D50" t="s">
        <v>84</v>
      </c>
      <c r="E50" t="s">
        <v>88</v>
      </c>
      <c r="F50" t="s">
        <v>65</v>
      </c>
      <c r="G50" t="s">
        <v>66</v>
      </c>
      <c r="H50">
        <v>168</v>
      </c>
      <c r="I50">
        <v>9211</v>
      </c>
      <c r="J50" t="s">
        <v>235</v>
      </c>
      <c r="K50">
        <v>1314.663</v>
      </c>
      <c r="L50">
        <v>395.57799999999997</v>
      </c>
      <c r="M50">
        <v>3.323</v>
      </c>
      <c r="N50">
        <v>3.7</v>
      </c>
      <c r="O50">
        <v>40.564</v>
      </c>
      <c r="P50">
        <v>35.488861999999997</v>
      </c>
      <c r="Q50">
        <v>1.145257</v>
      </c>
      <c r="R50">
        <v>5.8988630000000004</v>
      </c>
      <c r="S50">
        <v>227</v>
      </c>
      <c r="T50">
        <v>20</v>
      </c>
      <c r="U50">
        <v>129</v>
      </c>
      <c r="V50">
        <v>99</v>
      </c>
      <c r="W50">
        <v>37.044383000000003</v>
      </c>
      <c r="X50">
        <v>9658</v>
      </c>
      <c r="Y50">
        <v>1144.5</v>
      </c>
      <c r="Z50">
        <v>1</v>
      </c>
      <c r="AA50">
        <v>9</v>
      </c>
      <c r="AB50">
        <v>12870</v>
      </c>
      <c r="AC50">
        <v>0</v>
      </c>
      <c r="AD50">
        <v>1.1399999999999999</v>
      </c>
      <c r="AE50" s="4">
        <f t="shared" si="6"/>
        <v>0.89810810810810804</v>
      </c>
      <c r="AF50">
        <f>SUMIFS(K:K,I:I,I50)</f>
        <v>2052.462</v>
      </c>
      <c r="AG50" s="4">
        <f t="shared" si="7"/>
        <v>0.57526497432338808</v>
      </c>
    </row>
    <row r="51" spans="1:33" x14ac:dyDescent="0.3">
      <c r="A51" t="s">
        <v>61</v>
      </c>
      <c r="B51" t="s">
        <v>84</v>
      </c>
      <c r="C51" t="s">
        <v>61</v>
      </c>
      <c r="D51" t="s">
        <v>84</v>
      </c>
      <c r="E51" t="s">
        <v>88</v>
      </c>
      <c r="F51" t="s">
        <v>65</v>
      </c>
      <c r="G51" t="s">
        <v>66</v>
      </c>
      <c r="H51">
        <v>168</v>
      </c>
      <c r="I51">
        <v>3489</v>
      </c>
      <c r="J51" t="s">
        <v>257</v>
      </c>
      <c r="K51">
        <v>3636.9009999999998</v>
      </c>
      <c r="L51">
        <v>1181.9490000000001</v>
      </c>
      <c r="M51">
        <v>3.077</v>
      </c>
      <c r="N51">
        <v>3.7</v>
      </c>
      <c r="O51">
        <v>45.591000000000001</v>
      </c>
      <c r="P51">
        <v>103.86994799999999</v>
      </c>
      <c r="Q51">
        <v>3.8963399999999999</v>
      </c>
      <c r="R51">
        <v>23.001891000000001</v>
      </c>
      <c r="S51">
        <v>1087</v>
      </c>
      <c r="T51">
        <v>210</v>
      </c>
      <c r="U51">
        <v>1181</v>
      </c>
      <c r="V51">
        <v>113</v>
      </c>
      <c r="W51">
        <v>35.013986000000003</v>
      </c>
      <c r="X51">
        <v>28347.7</v>
      </c>
      <c r="Y51">
        <v>11590.8</v>
      </c>
      <c r="Z51">
        <v>28</v>
      </c>
      <c r="AA51">
        <v>6742</v>
      </c>
      <c r="AB51">
        <v>35574</v>
      </c>
      <c r="AC51">
        <v>0</v>
      </c>
      <c r="AD51">
        <v>1.1399999999999999</v>
      </c>
      <c r="AE51" s="4">
        <f t="shared" si="6"/>
        <v>0.83162162162162157</v>
      </c>
      <c r="AF51">
        <f>SUMIFS(K:K,I:I,I51)</f>
        <v>3636.9009999999998</v>
      </c>
      <c r="AG51" s="4">
        <f t="shared" si="7"/>
        <v>0.83162162162162157</v>
      </c>
    </row>
    <row r="52" spans="1:33" x14ac:dyDescent="0.3">
      <c r="A52" t="s">
        <v>61</v>
      </c>
      <c r="B52" t="s">
        <v>84</v>
      </c>
      <c r="C52" t="s">
        <v>61</v>
      </c>
      <c r="D52" t="s">
        <v>84</v>
      </c>
      <c r="E52" t="s">
        <v>89</v>
      </c>
      <c r="F52" t="s">
        <v>65</v>
      </c>
      <c r="G52" t="s">
        <v>66</v>
      </c>
      <c r="H52">
        <v>168</v>
      </c>
      <c r="I52">
        <v>7310</v>
      </c>
      <c r="J52" t="s">
        <v>60</v>
      </c>
      <c r="K52">
        <v>66.856999999999999</v>
      </c>
      <c r="L52">
        <v>16.928000000000001</v>
      </c>
      <c r="M52">
        <v>3.9489999999999998</v>
      </c>
      <c r="N52">
        <v>3.7</v>
      </c>
      <c r="O52">
        <v>34.57</v>
      </c>
      <c r="P52">
        <v>1.720553</v>
      </c>
      <c r="Q52">
        <v>0.122499</v>
      </c>
      <c r="R52">
        <v>0.20638699999999999</v>
      </c>
      <c r="S52">
        <v>13</v>
      </c>
      <c r="T52">
        <v>0</v>
      </c>
      <c r="U52">
        <v>3</v>
      </c>
      <c r="V52">
        <v>97</v>
      </c>
      <c r="W52">
        <v>38.857855000000001</v>
      </c>
      <c r="X52">
        <v>115.4</v>
      </c>
      <c r="Y52">
        <v>37.1</v>
      </c>
      <c r="Z52">
        <v>0</v>
      </c>
      <c r="AA52">
        <v>0</v>
      </c>
      <c r="AB52">
        <v>614</v>
      </c>
      <c r="AC52">
        <v>0</v>
      </c>
      <c r="AD52">
        <v>1.1399999999999999</v>
      </c>
      <c r="AE52" s="4">
        <f t="shared" si="6"/>
        <v>1.0672972972972972</v>
      </c>
      <c r="AF52">
        <f>SUMIFS(K:K,I:I,I52)</f>
        <v>66.856999999999999</v>
      </c>
      <c r="AG52" s="4">
        <f t="shared" si="7"/>
        <v>1.0672972972972972</v>
      </c>
    </row>
    <row r="53" spans="1:33" x14ac:dyDescent="0.3">
      <c r="A53" t="s">
        <v>61</v>
      </c>
      <c r="B53" t="s">
        <v>84</v>
      </c>
      <c r="C53" t="s">
        <v>61</v>
      </c>
      <c r="D53" t="s">
        <v>84</v>
      </c>
      <c r="E53" t="s">
        <v>89</v>
      </c>
      <c r="F53" t="s">
        <v>65</v>
      </c>
      <c r="G53" t="s">
        <v>66</v>
      </c>
      <c r="H53">
        <v>168</v>
      </c>
      <c r="I53">
        <v>6694</v>
      </c>
      <c r="J53" t="s">
        <v>258</v>
      </c>
      <c r="K53">
        <v>4092.913</v>
      </c>
      <c r="L53">
        <v>1196.8989999999999</v>
      </c>
      <c r="M53">
        <v>3.42</v>
      </c>
      <c r="N53">
        <v>3.7</v>
      </c>
      <c r="O53">
        <v>40.963000000000001</v>
      </c>
      <c r="P53">
        <v>111.157433</v>
      </c>
      <c r="Q53">
        <v>3.5307789999999999</v>
      </c>
      <c r="R53">
        <v>22.274943</v>
      </c>
      <c r="S53">
        <v>813</v>
      </c>
      <c r="T53">
        <v>20</v>
      </c>
      <c r="U53">
        <v>962</v>
      </c>
      <c r="V53">
        <v>109</v>
      </c>
      <c r="W53">
        <v>36.820866000000002</v>
      </c>
      <c r="X53">
        <v>24599.200000000001</v>
      </c>
      <c r="Y53">
        <v>6911.9</v>
      </c>
      <c r="Z53">
        <v>17</v>
      </c>
      <c r="AA53">
        <v>2199</v>
      </c>
      <c r="AB53">
        <v>39459</v>
      </c>
      <c r="AC53">
        <v>0</v>
      </c>
      <c r="AD53">
        <v>1.1399999999999999</v>
      </c>
      <c r="AE53" s="4">
        <f t="shared" si="6"/>
        <v>0.92432432432432421</v>
      </c>
      <c r="AF53">
        <f>SUMIFS(K:K,I:I,I53)</f>
        <v>4092.913</v>
      </c>
      <c r="AG53" s="4">
        <f t="shared" si="7"/>
        <v>0.92432432432432421</v>
      </c>
    </row>
    <row r="54" spans="1:33" x14ac:dyDescent="0.3">
      <c r="A54" t="s">
        <v>61</v>
      </c>
      <c r="B54" t="s">
        <v>84</v>
      </c>
      <c r="C54" t="s">
        <v>61</v>
      </c>
      <c r="D54" t="s">
        <v>84</v>
      </c>
      <c r="E54" t="s">
        <v>89</v>
      </c>
      <c r="F54" t="s">
        <v>65</v>
      </c>
      <c r="G54" t="s">
        <v>66</v>
      </c>
      <c r="H54">
        <v>168</v>
      </c>
      <c r="I54">
        <v>4069</v>
      </c>
      <c r="J54" t="s">
        <v>261</v>
      </c>
      <c r="K54">
        <v>879.95</v>
      </c>
      <c r="L54">
        <v>277.36500000000001</v>
      </c>
      <c r="M54">
        <v>3.173</v>
      </c>
      <c r="N54">
        <v>3.7</v>
      </c>
      <c r="O54">
        <v>40.499000000000002</v>
      </c>
      <c r="P54">
        <v>28.152768999999999</v>
      </c>
      <c r="Q54">
        <v>1.7816590000000001</v>
      </c>
      <c r="R54">
        <v>6.3855490000000001</v>
      </c>
      <c r="S54">
        <v>203</v>
      </c>
      <c r="T54">
        <v>0</v>
      </c>
      <c r="U54">
        <v>93</v>
      </c>
      <c r="V54">
        <v>100</v>
      </c>
      <c r="W54">
        <v>31.256250000000001</v>
      </c>
      <c r="X54">
        <v>6912.6</v>
      </c>
      <c r="Y54">
        <v>1153.5</v>
      </c>
      <c r="Z54">
        <v>17</v>
      </c>
      <c r="AA54">
        <v>2040</v>
      </c>
      <c r="AB54">
        <v>8580</v>
      </c>
      <c r="AC54">
        <v>0</v>
      </c>
      <c r="AD54">
        <v>1.1399999999999999</v>
      </c>
      <c r="AE54" s="4">
        <f t="shared" si="6"/>
        <v>0.85756756756756758</v>
      </c>
      <c r="AF54">
        <f>SUMIFS(K:K,I:I,I54)</f>
        <v>2217.5060000000003</v>
      </c>
      <c r="AG54" s="4">
        <f t="shared" si="7"/>
        <v>0.34029967949628143</v>
      </c>
    </row>
    <row r="55" spans="1:33" x14ac:dyDescent="0.3">
      <c r="A55" t="s">
        <v>61</v>
      </c>
      <c r="B55" t="s">
        <v>84</v>
      </c>
      <c r="C55" t="s">
        <v>61</v>
      </c>
      <c r="D55" t="s">
        <v>84</v>
      </c>
      <c r="E55" t="s">
        <v>90</v>
      </c>
      <c r="F55" t="s">
        <v>65</v>
      </c>
      <c r="G55" t="s">
        <v>66</v>
      </c>
      <c r="H55">
        <v>168</v>
      </c>
      <c r="I55">
        <v>4884</v>
      </c>
      <c r="J55" t="s">
        <v>259</v>
      </c>
      <c r="K55">
        <v>301.72300000000001</v>
      </c>
      <c r="L55">
        <v>91.409000000000006</v>
      </c>
      <c r="M55">
        <v>3.3010000000000002</v>
      </c>
      <c r="N55">
        <v>3.7</v>
      </c>
      <c r="O55">
        <v>44.901000000000003</v>
      </c>
      <c r="P55">
        <v>7.9322179999999998</v>
      </c>
      <c r="Q55">
        <v>0.222217</v>
      </c>
      <c r="R55">
        <v>1.690272</v>
      </c>
      <c r="S55">
        <v>70</v>
      </c>
      <c r="T55">
        <v>2</v>
      </c>
      <c r="U55">
        <v>9</v>
      </c>
      <c r="V55">
        <v>104</v>
      </c>
      <c r="W55">
        <v>38.037658</v>
      </c>
      <c r="X55">
        <v>1019.2</v>
      </c>
      <c r="Y55">
        <v>280.60000000000002</v>
      </c>
      <c r="Z55">
        <v>3</v>
      </c>
      <c r="AA55">
        <v>446</v>
      </c>
      <c r="AB55">
        <v>2950</v>
      </c>
      <c r="AC55">
        <v>0</v>
      </c>
      <c r="AD55">
        <v>1.1399999999999999</v>
      </c>
      <c r="AE55" s="4">
        <f t="shared" si="6"/>
        <v>0.89216216216216215</v>
      </c>
      <c r="AF55">
        <f>SUMIFS(K:K,I:I,I55)</f>
        <v>301.72300000000001</v>
      </c>
      <c r="AG55" s="4">
        <f t="shared" si="7"/>
        <v>0.89216216216216226</v>
      </c>
    </row>
    <row r="56" spans="1:33" x14ac:dyDescent="0.3">
      <c r="A56" t="s">
        <v>61</v>
      </c>
      <c r="B56" t="s">
        <v>84</v>
      </c>
      <c r="C56" t="s">
        <v>61</v>
      </c>
      <c r="D56" t="s">
        <v>84</v>
      </c>
      <c r="E56" t="s">
        <v>91</v>
      </c>
      <c r="F56" t="s">
        <v>65</v>
      </c>
      <c r="G56" t="s">
        <v>66</v>
      </c>
      <c r="H56">
        <v>168</v>
      </c>
      <c r="I56">
        <v>4069</v>
      </c>
      <c r="J56" t="s">
        <v>261</v>
      </c>
      <c r="K56">
        <v>1337.556</v>
      </c>
      <c r="L56">
        <v>423.87400000000002</v>
      </c>
      <c r="M56">
        <v>3.1560000000000001</v>
      </c>
      <c r="N56">
        <v>3.7</v>
      </c>
      <c r="O56">
        <v>42.7</v>
      </c>
      <c r="P56">
        <v>42.697490999999999</v>
      </c>
      <c r="Q56">
        <v>2.2136019999999998</v>
      </c>
      <c r="R56">
        <v>12.045548</v>
      </c>
      <c r="S56">
        <v>376</v>
      </c>
      <c r="T56">
        <v>0</v>
      </c>
      <c r="U56">
        <v>112</v>
      </c>
      <c r="V56">
        <v>105</v>
      </c>
      <c r="W56">
        <v>31.326336999999999</v>
      </c>
      <c r="X56">
        <v>13737.2</v>
      </c>
      <c r="Y56">
        <v>4401.7</v>
      </c>
      <c r="Z56">
        <v>30</v>
      </c>
      <c r="AA56">
        <v>11449</v>
      </c>
      <c r="AB56">
        <v>12966</v>
      </c>
      <c r="AC56">
        <v>0</v>
      </c>
      <c r="AD56">
        <v>1.1100000000000001</v>
      </c>
      <c r="AE56" s="4">
        <f t="shared" si="6"/>
        <v>0.85297297297297292</v>
      </c>
      <c r="AF56">
        <f>SUMIFS(K:K,I:I,I56)</f>
        <v>2217.5060000000003</v>
      </c>
      <c r="AG56" s="4">
        <f t="shared" si="7"/>
        <v>0.51449651898927784</v>
      </c>
    </row>
    <row r="57" spans="1:33" x14ac:dyDescent="0.3">
      <c r="A57" t="s">
        <v>61</v>
      </c>
      <c r="B57" t="s">
        <v>84</v>
      </c>
      <c r="C57" t="s">
        <v>61</v>
      </c>
      <c r="D57" t="s">
        <v>84</v>
      </c>
      <c r="E57" t="s">
        <v>91</v>
      </c>
      <c r="F57" t="s">
        <v>65</v>
      </c>
      <c r="G57" t="s">
        <v>66</v>
      </c>
      <c r="H57">
        <v>168</v>
      </c>
      <c r="I57">
        <v>3406</v>
      </c>
      <c r="J57" t="s">
        <v>260</v>
      </c>
      <c r="K57">
        <v>573.95799999999997</v>
      </c>
      <c r="L57">
        <v>202.381</v>
      </c>
      <c r="M57">
        <v>2.8359999999999999</v>
      </c>
      <c r="N57">
        <v>3.7</v>
      </c>
      <c r="O57">
        <v>50.664999999999999</v>
      </c>
      <c r="P57">
        <v>18.313599</v>
      </c>
      <c r="Q57">
        <v>1.377767</v>
      </c>
      <c r="R57">
        <v>4.9316560000000003</v>
      </c>
      <c r="S57">
        <v>135</v>
      </c>
      <c r="T57">
        <v>25</v>
      </c>
      <c r="U57">
        <v>110</v>
      </c>
      <c r="V57">
        <v>102</v>
      </c>
      <c r="W57">
        <v>31.340534999999999</v>
      </c>
      <c r="X57">
        <v>5495.1</v>
      </c>
      <c r="Y57">
        <v>797.9</v>
      </c>
      <c r="Z57">
        <v>5</v>
      </c>
      <c r="AA57">
        <v>4436</v>
      </c>
      <c r="AB57">
        <v>5516</v>
      </c>
      <c r="AC57">
        <v>0</v>
      </c>
      <c r="AD57">
        <v>1.1100000000000001</v>
      </c>
      <c r="AE57" s="4">
        <f t="shared" si="6"/>
        <v>0.76648648648648643</v>
      </c>
      <c r="AF57">
        <f>SUMIFS(K:K,I:I,I57)</f>
        <v>573.95799999999997</v>
      </c>
      <c r="AG57" s="4">
        <f t="shared" si="7"/>
        <v>0.76648648648648643</v>
      </c>
    </row>
    <row r="58" spans="1:33" x14ac:dyDescent="0.3">
      <c r="A58" t="s">
        <v>61</v>
      </c>
      <c r="B58" t="s">
        <v>84</v>
      </c>
      <c r="C58" t="s">
        <v>61</v>
      </c>
      <c r="D58" t="s">
        <v>84</v>
      </c>
      <c r="E58" t="s">
        <v>92</v>
      </c>
      <c r="F58" t="s">
        <v>65</v>
      </c>
      <c r="G58" t="s">
        <v>66</v>
      </c>
      <c r="H58">
        <v>168</v>
      </c>
      <c r="I58">
        <v>9999</v>
      </c>
      <c r="J58" t="s">
        <v>61</v>
      </c>
      <c r="K58">
        <v>100.63500000000001</v>
      </c>
      <c r="L58">
        <v>28.132999999999999</v>
      </c>
      <c r="M58">
        <v>3.577</v>
      </c>
      <c r="N58">
        <v>3.7</v>
      </c>
      <c r="O58">
        <v>41.273000000000003</v>
      </c>
      <c r="P58">
        <v>2.688609</v>
      </c>
      <c r="Q58">
        <v>0.19749800000000001</v>
      </c>
      <c r="R58">
        <v>0.48777599999999999</v>
      </c>
      <c r="S58">
        <v>36</v>
      </c>
      <c r="T58">
        <v>1</v>
      </c>
      <c r="U58">
        <v>17</v>
      </c>
      <c r="V58">
        <v>100</v>
      </c>
      <c r="W58">
        <v>37.430135</v>
      </c>
      <c r="X58">
        <v>409.4</v>
      </c>
      <c r="Y58">
        <v>80.099999999999994</v>
      </c>
      <c r="Z58">
        <v>1</v>
      </c>
      <c r="AA58">
        <v>180</v>
      </c>
      <c r="AB58">
        <v>974</v>
      </c>
      <c r="AC58">
        <v>0</v>
      </c>
      <c r="AD58">
        <v>1.1299999999999999</v>
      </c>
      <c r="AE58" s="4">
        <f t="shared" si="6"/>
        <v>0.96675675675675665</v>
      </c>
      <c r="AF58">
        <f>SUMIFS(K:K,I:I,I58)</f>
        <v>947.40800000000002</v>
      </c>
      <c r="AG58" s="4">
        <f t="shared" si="7"/>
        <v>0.10269025194659134</v>
      </c>
    </row>
    <row r="59" spans="1:33" x14ac:dyDescent="0.3">
      <c r="A59" t="s">
        <v>61</v>
      </c>
      <c r="B59" t="s">
        <v>84</v>
      </c>
      <c r="C59" t="s">
        <v>61</v>
      </c>
      <c r="D59" t="s">
        <v>84</v>
      </c>
      <c r="E59" t="s">
        <v>92</v>
      </c>
      <c r="F59" t="s">
        <v>65</v>
      </c>
      <c r="G59" t="s">
        <v>66</v>
      </c>
      <c r="H59">
        <v>168</v>
      </c>
      <c r="I59">
        <v>7390</v>
      </c>
      <c r="J59" t="s">
        <v>60</v>
      </c>
      <c r="K59">
        <v>414.08100000000002</v>
      </c>
      <c r="L59">
        <v>116.986</v>
      </c>
      <c r="M59">
        <v>3.54</v>
      </c>
      <c r="N59">
        <v>3.7</v>
      </c>
      <c r="O59">
        <v>46.814</v>
      </c>
      <c r="P59">
        <v>9.5755520000000001</v>
      </c>
      <c r="Q59">
        <v>0.21638499999999999</v>
      </c>
      <c r="R59">
        <v>1.9680530000000001</v>
      </c>
      <c r="S59">
        <v>102</v>
      </c>
      <c r="T59">
        <v>2</v>
      </c>
      <c r="U59">
        <v>31</v>
      </c>
      <c r="V59">
        <v>109</v>
      </c>
      <c r="W59">
        <v>43.243563999999999</v>
      </c>
      <c r="X59">
        <v>2600.1999999999998</v>
      </c>
      <c r="Y59">
        <v>2383.5</v>
      </c>
      <c r="Z59">
        <v>4</v>
      </c>
      <c r="AA59">
        <v>342</v>
      </c>
      <c r="AB59">
        <v>3922</v>
      </c>
      <c r="AC59">
        <v>0</v>
      </c>
      <c r="AD59">
        <v>1.1299999999999999</v>
      </c>
      <c r="AE59" s="4">
        <f t="shared" si="6"/>
        <v>0.95675675675675675</v>
      </c>
      <c r="AF59">
        <f>SUMIFS(K:K,I:I,I59)</f>
        <v>414.08100000000002</v>
      </c>
      <c r="AG59" s="4">
        <f t="shared" si="7"/>
        <v>0.95675675675675675</v>
      </c>
    </row>
    <row r="60" spans="1:33" x14ac:dyDescent="0.3">
      <c r="A60" t="s">
        <v>61</v>
      </c>
      <c r="B60" t="s">
        <v>84</v>
      </c>
      <c r="C60" t="s">
        <v>61</v>
      </c>
      <c r="D60" t="s">
        <v>84</v>
      </c>
      <c r="E60" t="s">
        <v>92</v>
      </c>
      <c r="F60" t="s">
        <v>65</v>
      </c>
      <c r="G60" t="s">
        <v>66</v>
      </c>
      <c r="H60">
        <v>168</v>
      </c>
      <c r="I60">
        <v>9277</v>
      </c>
      <c r="J60" t="s">
        <v>263</v>
      </c>
      <c r="K60">
        <v>712.05399999999997</v>
      </c>
      <c r="L60">
        <v>237.28299999999999</v>
      </c>
      <c r="M60">
        <v>3.0009999999999999</v>
      </c>
      <c r="N60">
        <v>3.7</v>
      </c>
      <c r="O60">
        <v>49.328000000000003</v>
      </c>
      <c r="P60">
        <v>21.893881</v>
      </c>
      <c r="Q60">
        <v>1.3186009999999999</v>
      </c>
      <c r="R60">
        <v>6.30138</v>
      </c>
      <c r="S60">
        <v>197</v>
      </c>
      <c r="T60">
        <v>11</v>
      </c>
      <c r="U60">
        <v>106</v>
      </c>
      <c r="V60">
        <v>106</v>
      </c>
      <c r="W60">
        <v>32.522967999999999</v>
      </c>
      <c r="X60">
        <v>7140.7</v>
      </c>
      <c r="Y60">
        <v>1916.1</v>
      </c>
      <c r="Z60">
        <v>12</v>
      </c>
      <c r="AA60">
        <v>5071</v>
      </c>
      <c r="AB60">
        <v>6783</v>
      </c>
      <c r="AC60">
        <v>0</v>
      </c>
      <c r="AD60">
        <v>1.1299999999999999</v>
      </c>
      <c r="AE60" s="4">
        <f t="shared" si="6"/>
        <v>0.81108108108108101</v>
      </c>
      <c r="AF60">
        <f>SUMIFS(K:K,I:I,I60)</f>
        <v>712.05399999999997</v>
      </c>
      <c r="AG60" s="4">
        <f t="shared" si="7"/>
        <v>0.81108108108108101</v>
      </c>
    </row>
    <row r="61" spans="1:33" x14ac:dyDescent="0.3">
      <c r="A61" t="s">
        <v>61</v>
      </c>
      <c r="B61" t="s">
        <v>84</v>
      </c>
      <c r="C61" t="s">
        <v>61</v>
      </c>
      <c r="D61" t="s">
        <v>84</v>
      </c>
      <c r="E61" t="s">
        <v>92</v>
      </c>
      <c r="F61" t="s">
        <v>65</v>
      </c>
      <c r="G61" t="s">
        <v>66</v>
      </c>
      <c r="H61">
        <v>168</v>
      </c>
      <c r="I61">
        <v>7308</v>
      </c>
      <c r="J61" t="s">
        <v>262</v>
      </c>
      <c r="K61">
        <v>358.60700000000003</v>
      </c>
      <c r="L61">
        <v>124.67100000000001</v>
      </c>
      <c r="M61">
        <v>2.8759999999999999</v>
      </c>
      <c r="N61">
        <v>3.7</v>
      </c>
      <c r="O61">
        <v>46.634999999999998</v>
      </c>
      <c r="P61">
        <v>11.921104</v>
      </c>
      <c r="Q61">
        <v>0.36471799999999999</v>
      </c>
      <c r="R61">
        <v>3.6655519999999999</v>
      </c>
      <c r="S61">
        <v>116</v>
      </c>
      <c r="T61">
        <v>4</v>
      </c>
      <c r="U61">
        <v>44</v>
      </c>
      <c r="V61">
        <v>106</v>
      </c>
      <c r="W61">
        <v>30.081693000000001</v>
      </c>
      <c r="X61">
        <v>2018.3</v>
      </c>
      <c r="Y61">
        <v>692.2</v>
      </c>
      <c r="Z61">
        <v>5</v>
      </c>
      <c r="AA61">
        <v>2656</v>
      </c>
      <c r="AB61">
        <v>3367</v>
      </c>
      <c r="AC61">
        <v>0</v>
      </c>
      <c r="AD61">
        <v>1.1299999999999999</v>
      </c>
      <c r="AE61" s="4">
        <f t="shared" si="6"/>
        <v>0.77729729729729724</v>
      </c>
      <c r="AF61">
        <f>SUMIFS(K:K,I:I,I61)</f>
        <v>358.60700000000003</v>
      </c>
      <c r="AG61" s="4">
        <f t="shared" si="7"/>
        <v>0.77729729729729724</v>
      </c>
    </row>
    <row r="62" spans="1:33" x14ac:dyDescent="0.3">
      <c r="A62" t="s">
        <v>61</v>
      </c>
      <c r="B62" t="s">
        <v>84</v>
      </c>
      <c r="C62" t="s">
        <v>61</v>
      </c>
      <c r="D62" t="s">
        <v>84</v>
      </c>
      <c r="E62" t="s">
        <v>93</v>
      </c>
      <c r="F62" t="s">
        <v>65</v>
      </c>
      <c r="G62" t="s">
        <v>66</v>
      </c>
      <c r="H62">
        <v>168</v>
      </c>
      <c r="I62">
        <v>7495</v>
      </c>
      <c r="J62" t="s">
        <v>264</v>
      </c>
      <c r="K62">
        <v>201.80799999999999</v>
      </c>
      <c r="L62">
        <v>67.781000000000006</v>
      </c>
      <c r="M62">
        <v>2.9769999999999999</v>
      </c>
      <c r="N62">
        <v>3.7</v>
      </c>
      <c r="O62">
        <v>48.027999999999999</v>
      </c>
      <c r="P62">
        <v>6.2372199999999998</v>
      </c>
      <c r="Q62">
        <v>0.114164</v>
      </c>
      <c r="R62">
        <v>1.7294430000000001</v>
      </c>
      <c r="S62">
        <v>48</v>
      </c>
      <c r="T62">
        <v>0</v>
      </c>
      <c r="U62">
        <v>41</v>
      </c>
      <c r="V62">
        <v>94</v>
      </c>
      <c r="W62">
        <v>32.355440000000002</v>
      </c>
      <c r="X62">
        <v>1057.0999999999999</v>
      </c>
      <c r="Y62">
        <v>96.3</v>
      </c>
      <c r="Z62">
        <v>4</v>
      </c>
      <c r="AA62">
        <v>604</v>
      </c>
      <c r="AB62">
        <v>1955</v>
      </c>
      <c r="AC62">
        <v>0</v>
      </c>
      <c r="AD62">
        <v>1.19</v>
      </c>
      <c r="AE62" s="4">
        <f t="shared" si="6"/>
        <v>0.80459459459459448</v>
      </c>
      <c r="AF62">
        <f>SUMIFS(K:K,I:I,I62)</f>
        <v>201.80799999999999</v>
      </c>
      <c r="AG62" s="4">
        <f t="shared" si="7"/>
        <v>0.80459459459459448</v>
      </c>
    </row>
  </sheetData>
  <autoFilter ref="A1:AG62" xr:uid="{8DB50EFF-3E8F-4A9F-835C-39CA67BC5D88}"/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44EF8-82BC-4552-986A-FEF04C4DEC15}">
  <dimension ref="A1:AH763"/>
  <sheetViews>
    <sheetView tabSelected="1" zoomScale="70" zoomScaleNormal="70" workbookViewId="0"/>
  </sheetViews>
  <sheetFormatPr defaultRowHeight="16.5" outlineLevelCol="1" x14ac:dyDescent="0.3"/>
  <cols>
    <col min="1" max="1" width="11" bestFit="1" customWidth="1"/>
    <col min="2" max="2" width="11" customWidth="1"/>
    <col min="3" max="3" width="5.25" bestFit="1" customWidth="1"/>
    <col min="5" max="5" width="11.25" bestFit="1" customWidth="1"/>
    <col min="7" max="33" width="9" customWidth="1" outlineLevel="1"/>
  </cols>
  <sheetData>
    <row r="1" spans="1:34" ht="66" x14ac:dyDescent="0.3">
      <c r="A1" s="119" t="s">
        <v>12</v>
      </c>
      <c r="B1" s="119" t="s">
        <v>265</v>
      </c>
      <c r="C1" s="119" t="s">
        <v>143</v>
      </c>
      <c r="D1" s="120" t="s">
        <v>134</v>
      </c>
      <c r="E1" s="120" t="s">
        <v>222</v>
      </c>
      <c r="F1" s="120" t="s">
        <v>124</v>
      </c>
      <c r="G1" s="121" t="s">
        <v>18</v>
      </c>
      <c r="H1" s="121" t="s">
        <v>19</v>
      </c>
      <c r="I1" s="121" t="s">
        <v>20</v>
      </c>
      <c r="J1" s="121" t="s">
        <v>21</v>
      </c>
      <c r="K1" s="121" t="s">
        <v>22</v>
      </c>
      <c r="L1" s="121" t="s">
        <v>23</v>
      </c>
      <c r="M1" s="121" t="s">
        <v>27</v>
      </c>
      <c r="N1" s="121" t="s">
        <v>266</v>
      </c>
      <c r="O1" s="121" t="s">
        <v>197</v>
      </c>
      <c r="P1" s="121" t="s">
        <v>199</v>
      </c>
      <c r="Q1" s="121" t="s">
        <v>200</v>
      </c>
      <c r="R1" s="121" t="s">
        <v>201</v>
      </c>
      <c r="S1" s="121" t="s">
        <v>202</v>
      </c>
      <c r="T1" s="121" t="s">
        <v>203</v>
      </c>
      <c r="U1" s="121" t="s">
        <v>204</v>
      </c>
      <c r="V1" s="121" t="s">
        <v>223</v>
      </c>
      <c r="W1" s="121" t="s">
        <v>224</v>
      </c>
      <c r="X1" s="121" t="s">
        <v>225</v>
      </c>
      <c r="Y1" s="121" t="s">
        <v>226</v>
      </c>
      <c r="Z1" s="121" t="s">
        <v>136</v>
      </c>
      <c r="AA1" s="121" t="s">
        <v>227</v>
      </c>
      <c r="AB1" s="121" t="s">
        <v>228</v>
      </c>
      <c r="AC1" s="121" t="s">
        <v>229</v>
      </c>
      <c r="AD1" s="121" t="s">
        <v>230</v>
      </c>
      <c r="AE1" s="121" t="s">
        <v>231</v>
      </c>
      <c r="AF1" s="121" t="s">
        <v>232</v>
      </c>
      <c r="AG1" s="121" t="s">
        <v>233</v>
      </c>
      <c r="AH1" s="121" t="s">
        <v>234</v>
      </c>
    </row>
    <row r="2" spans="1:34" x14ac:dyDescent="0.3">
      <c r="A2">
        <v>9211</v>
      </c>
      <c r="B2" t="s">
        <v>62</v>
      </c>
      <c r="C2">
        <v>3</v>
      </c>
      <c r="D2">
        <f>SUMIFS(탕데이터!R:R,탕데이터!$O:$O,'코스+운전자별'!$A2,탕데이터!$BL:$BL,'코스+운전자별'!$C2,탕데이터!$G:$G,'코스+운전자별'!$B2)</f>
        <v>128.47899999999998</v>
      </c>
      <c r="E2">
        <f>SUMIFS(탕데이터!S:S,탕데이터!$O:$O,'코스+운전자별'!$A2,탕데이터!$BL:$BL,'코스+운전자별'!$C2,탕데이터!$G:$G,'코스+운전자별'!$B2)</f>
        <v>43.268000000000001</v>
      </c>
      <c r="F2" s="122">
        <f t="shared" ref="F2:F30" si="0">D2/E2</f>
        <v>2.9693769067209019</v>
      </c>
      <c r="G2">
        <f>SUMIFS(탕데이터!U:U,탕데이터!$O:$O,'코스+운전자별'!$A2,탕데이터!$BL:$BL,'코스+운전자별'!$C2,탕데이터!$G:$G,'코스+운전자별'!$B2)</f>
        <v>12816</v>
      </c>
      <c r="H2">
        <f>SUMIFS(탕데이터!V:V,탕데이터!$O:$O,'코스+운전자별'!$A2,탕데이터!$BL:$BL,'코스+운전자별'!$C2,탕데이터!$G:$G,'코스+운전자별'!$B2)</f>
        <v>38</v>
      </c>
      <c r="I2">
        <f>SUMIFS(탕데이터!W:W,탕데이터!$O:$O,'코스+운전자별'!$A2,탕데이터!$BL:$BL,'코스+운전자별'!$C2,탕데이터!$G:$G,'코스+운전자별'!$B2)</f>
        <v>3278</v>
      </c>
      <c r="J2">
        <f>SUMIFS(탕데이터!X:X,탕데이터!$O:$O,'코스+운전자별'!$A2,탕데이터!$BL:$BL,'코스+운전자별'!$C2,탕데이터!$G:$G,'코스+운전자별'!$B2)</f>
        <v>2280</v>
      </c>
      <c r="K2">
        <f>SUMIFS(탕데이터!Y:Y,탕데이터!$O:$O,'코스+운전자별'!$A2,탕데이터!$BL:$BL,'코스+운전자별'!$C2,탕데이터!$G:$G,'코스+운전자별'!$B2)</f>
        <v>4</v>
      </c>
      <c r="L2">
        <f>SUMIFS(탕데이터!Z:Z,탕데이터!$O:$O,'코스+운전자별'!$A2,탕데이터!$BL:$BL,'코스+운전자별'!$C2,탕데이터!$G:$G,'코스+운전자별'!$B2)</f>
        <v>25</v>
      </c>
      <c r="M2" s="122">
        <f>AVERAGEIFS(탕데이터!$AD:$AD,탕데이터!$O:$O,'코스+운전자별'!$A2,탕데이터!$BL:$BL,'코스+운전자별'!$C2,탕데이터!$G:$G,'코스+운전자별'!$B2)</f>
        <v>36.049999999999997</v>
      </c>
      <c r="N2" s="123">
        <f>INT(_xlfn.MAXIFS(탕데이터!$AC:$AC,탕데이터!$O:$O,'코스+운전자별'!$A2,탕데이터!$G:$G,'코스+운전자별'!$B2,탕데이터!$BL:$BL,'코스+운전자별'!$C2))</f>
        <v>97</v>
      </c>
      <c r="O2">
        <f>SUMIFS(탕데이터!BP:BP,탕데이터!$O:$O,'코스+운전자별'!$A2,탕데이터!$BL:$BL,'코스+운전자별'!$C2,탕데이터!$G:$G,'코스+운전자별'!$B2)</f>
        <v>7290.9759999999987</v>
      </c>
      <c r="P2">
        <f>SUMIFS(탕데이터!BQ:BQ,탕데이터!$O:$O,'코스+운전자별'!$A2,탕데이터!$BL:$BL,'코스+운전자별'!$C2,탕데이터!$G:$G,'코스+운전자별'!$B2)</f>
        <v>515.44399999999996</v>
      </c>
      <c r="Q2">
        <f>SUMIFS(탕데이터!BR:BR,탕데이터!$O:$O,'코스+운전자별'!$A2,탕데이터!$BL:$BL,'코스+운전자별'!$C2,탕데이터!$G:$G,'코스+운전자별'!$B2)</f>
        <v>760.18399999999986</v>
      </c>
      <c r="R2">
        <f>SUMIFS(탕데이터!BS:BS,탕데이터!$O:$O,'코스+운전자별'!$A2,탕데이터!$BL:$BL,'코스+운전자별'!$C2,탕데이터!$G:$G,'코스+운전자별'!$B2)</f>
        <v>699.18000000000006</v>
      </c>
      <c r="S2">
        <f>SUMIFS(탕데이터!BT:BT,탕데이터!$O:$O,'코스+운전자별'!$A2,탕데이터!$BL:$BL,'코스+운전자별'!$C2,탕데이터!$G:$G,'코스+운전자별'!$B2)</f>
        <v>228.00400000000002</v>
      </c>
      <c r="T2">
        <f>SUMIFS(탕데이터!BU:BU,탕데이터!$O:$O,'코스+운전자별'!$A2,탕데이터!$BL:$BL,'코스+운전자별'!$C2,탕데이터!$G:$G,'코스+운전자별'!$B2)</f>
        <v>0</v>
      </c>
      <c r="U2">
        <f>SUMIFS(탕데이터!BV:BV,탕데이터!$O:$O,'코스+운전자별'!$A2,탕데이터!$BL:$BL,'코스+운전자별'!$C2,탕데이터!$G:$G,'코스+운전자별'!$B2)</f>
        <v>0</v>
      </c>
      <c r="V2">
        <f>SUMIFS(탕데이터!BW:BW,탕데이터!$O:$O,'코스+운전자별'!$A2,탕데이터!$BL:$BL,'코스+운전자별'!$C2,탕데이터!$G:$G,'코스+운전자별'!$B2)</f>
        <v>9493.7879999999986</v>
      </c>
      <c r="W2" s="66">
        <f t="shared" ref="W2:W33" si="1">H2/G2</f>
        <v>2.9650436953807739E-3</v>
      </c>
      <c r="X2" s="66">
        <f t="shared" ref="X2:X33" si="2">I2/G2</f>
        <v>0.2557740324594257</v>
      </c>
      <c r="Y2" s="122">
        <f t="shared" ref="Y2:Y33" si="3">K2*100/D2</f>
        <v>3.1133492633037307</v>
      </c>
      <c r="Z2" s="122">
        <f t="shared" ref="Z2:Z33" si="4">L2*100/D2</f>
        <v>19.458432895648318</v>
      </c>
      <c r="AA2" s="4">
        <f t="shared" ref="AA2:AA33" si="5">O2/$V2</f>
        <v>0.76797333161431447</v>
      </c>
      <c r="AB2" s="4">
        <f t="shared" ref="AB2:AB33" si="6">P2/$V2</f>
        <v>5.4292764911118729E-2</v>
      </c>
      <c r="AC2" s="4">
        <f t="shared" ref="AC2:AC33" si="7">Q2/$V2</f>
        <v>8.0071726901843596E-2</v>
      </c>
      <c r="AD2" s="4">
        <f t="shared" ref="AD2:AD33" si="8">R2/$V2</f>
        <v>7.3646051502308685E-2</v>
      </c>
      <c r="AE2" s="4">
        <f t="shared" ref="AE2:AE33" si="9">S2/$V2</f>
        <v>2.4016125070414469E-2</v>
      </c>
      <c r="AF2" s="4">
        <f t="shared" ref="AF2:AF33" si="10">T2/$V2</f>
        <v>0</v>
      </c>
      <c r="AG2" s="4">
        <f t="shared" ref="AG2:AG33" si="11">U2/$V2</f>
        <v>0</v>
      </c>
      <c r="AH2" s="41" cm="1">
        <f t="array" ref="AH2">SUMPRODUCT((C:C=C2)*(F:F&gt;F2)*(B:B=B2))+1</f>
        <v>6</v>
      </c>
    </row>
    <row r="3" spans="1:34" x14ac:dyDescent="0.3">
      <c r="A3">
        <v>336</v>
      </c>
      <c r="B3" t="s">
        <v>62</v>
      </c>
      <c r="C3">
        <v>1</v>
      </c>
      <c r="D3">
        <f>SUMIFS(탕데이터!R:R,탕데이터!$O:$O,'코스+운전자별'!$A3,탕데이터!$BL:$BL,'코스+운전자별'!$C3)</f>
        <v>71.971999999999994</v>
      </c>
      <c r="E3">
        <f>SUMIFS(탕데이터!S:S,탕데이터!$O:$O,'코스+운전자별'!$A3,탕데이터!$BL:$BL,'코스+운전자별'!$C3)</f>
        <v>23.643999999999998</v>
      </c>
      <c r="F3" s="122">
        <f t="shared" si="0"/>
        <v>3.0439857892065638</v>
      </c>
      <c r="G3">
        <f>SUMIFS(탕데이터!U:U,탕데이터!$O:$O,'코스+운전자별'!$A3,탕데이터!$BL:$BL,'코스+운전자별'!$C3)</f>
        <v>6936</v>
      </c>
      <c r="H3">
        <f>SUMIFS(탕데이터!V:V,탕데이터!$O:$O,'코스+운전자별'!$A3,탕데이터!$BL:$BL,'코스+운전자별'!$C3)</f>
        <v>99</v>
      </c>
      <c r="I3">
        <f>SUMIFS(탕데이터!W:W,탕데이터!$O:$O,'코스+운전자별'!$A3,탕데이터!$BL:$BL,'코스+운전자별'!$C3)</f>
        <v>1460</v>
      </c>
      <c r="J3">
        <f>SUMIFS(탕데이터!X:X,탕데이터!$O:$O,'코스+운전자별'!$A3,탕데이터!$BL:$BL,'코스+운전자별'!$C3)</f>
        <v>2195</v>
      </c>
      <c r="K3">
        <f>SUMIFS(탕데이터!Y:Y,탕데이터!$O:$O,'코스+운전자별'!$A3,탕데이터!$BL:$BL,'코스+운전자별'!$C3)</f>
        <v>0</v>
      </c>
      <c r="L3">
        <f>SUMIFS(탕데이터!Z:Z,탕데이터!$O:$O,'코스+운전자별'!$A3,탕데이터!$BL:$BL,'코스+운전자별'!$C3)</f>
        <v>17</v>
      </c>
      <c r="M3" s="122">
        <f>AVERAGEIFS(탕데이터!$AD:$AD,탕데이터!$O:$O,'코스+운전자별'!$A3,탕데이터!$BL:$BL,'코스+운전자별'!$C3)</f>
        <v>37.36</v>
      </c>
      <c r="N3" s="123">
        <f>INT(_xlfn.MAXIFS(탕데이터!$AC:$AC,탕데이터!$O:$O,'코스+운전자별'!$A3,탕데이터!$G:$G,'코스+운전자별'!$B3,탕데이터!$BL:$BL,'코스+운전자별'!$C3))</f>
        <v>101</v>
      </c>
      <c r="O3">
        <f>SUMIFS(탕데이터!BP:BP,탕데이터!$O:$O,'코스+운전자별'!$A3,탕데이터!$BL:$BL,'코스+운전자별'!$C3)</f>
        <v>4801.3119999999999</v>
      </c>
      <c r="P3">
        <f>SUMIFS(탕데이터!BQ:BQ,탕데이터!$O:$O,'코스+운전자별'!$A3,탕데이터!$BL:$BL,'코스+운전자별'!$C3)</f>
        <v>159.52799999999999</v>
      </c>
      <c r="Q3">
        <f>SUMIFS(탕데이터!BR:BR,탕데이터!$O:$O,'코스+운전자별'!$A3,탕데이터!$BL:$BL,'코스+운전자별'!$C3)</f>
        <v>166.464</v>
      </c>
      <c r="R3">
        <f>SUMIFS(탕데이터!BS:BS,탕데이터!$O:$O,'코스+운전자별'!$A3,탕데이터!$BL:$BL,'코스+운전자별'!$C3)</f>
        <v>173.4</v>
      </c>
      <c r="S3">
        <f>SUMIFS(탕데이터!BT:BT,탕데이터!$O:$O,'코스+운전자별'!$A3,탕데이터!$BL:$BL,'코스+운전자별'!$C3)</f>
        <v>76.296000000000006</v>
      </c>
      <c r="T3">
        <f>SUMIFS(탕데이터!BU:BU,탕데이터!$O:$O,'코스+운전자별'!$A3,탕데이터!$BL:$BL,'코스+운전자별'!$C3)</f>
        <v>0</v>
      </c>
      <c r="U3">
        <f>SUMIFS(탕데이터!BV:BV,탕데이터!$O:$O,'코스+운전자별'!$A3,탕데이터!$BL:$BL,'코스+운전자별'!$C3)</f>
        <v>0</v>
      </c>
      <c r="V3">
        <f>SUMIFS(탕데이터!BW:BW,탕데이터!$O:$O,'코스+운전자별'!$A3,탕데이터!$BL:$BL,'코스+운전자별'!$C3)</f>
        <v>5377</v>
      </c>
      <c r="W3" s="66">
        <f t="shared" si="1"/>
        <v>1.4273356401384083E-2</v>
      </c>
      <c r="X3" s="66">
        <f t="shared" si="2"/>
        <v>0.21049596309111879</v>
      </c>
      <c r="Y3" s="122">
        <f t="shared" si="3"/>
        <v>0</v>
      </c>
      <c r="Z3" s="122">
        <f t="shared" si="4"/>
        <v>23.620296782081923</v>
      </c>
      <c r="AA3" s="4">
        <f t="shared" si="5"/>
        <v>0.89293509391854187</v>
      </c>
      <c r="AB3" s="4">
        <f t="shared" si="6"/>
        <v>2.9668588432211269E-2</v>
      </c>
      <c r="AC3" s="4">
        <f t="shared" si="7"/>
        <v>3.0958527059698718E-2</v>
      </c>
      <c r="AD3" s="4">
        <f t="shared" si="8"/>
        <v>3.2248465687186166E-2</v>
      </c>
      <c r="AE3" s="4">
        <f t="shared" si="9"/>
        <v>1.4189324902361912E-2</v>
      </c>
      <c r="AF3" s="4">
        <f t="shared" si="10"/>
        <v>0</v>
      </c>
      <c r="AG3" s="4">
        <f t="shared" si="11"/>
        <v>0</v>
      </c>
      <c r="AH3" s="41" cm="1">
        <f t="array" ref="AH3">SUMPRODUCT((C:C=C3)*(F:F&gt;F3)*(B:B=B3))+1</f>
        <v>5</v>
      </c>
    </row>
    <row r="4" spans="1:34" x14ac:dyDescent="0.3">
      <c r="A4">
        <v>772</v>
      </c>
      <c r="B4" t="s">
        <v>62</v>
      </c>
      <c r="C4">
        <v>8</v>
      </c>
      <c r="D4">
        <f>SUMIFS(탕데이터!R:R,탕데이터!$O:$O,'코스+운전자별'!$A4,탕데이터!$BL:$BL,'코스+운전자별'!$C4)</f>
        <v>118.134</v>
      </c>
      <c r="E4">
        <f>SUMIFS(탕데이터!S:S,탕데이터!$O:$O,'코스+운전자별'!$A4,탕데이터!$BL:$BL,'코스+운전자별'!$C4)</f>
        <v>40.792000000000002</v>
      </c>
      <c r="F4" s="122">
        <f t="shared" si="0"/>
        <v>2.8960090213767402</v>
      </c>
      <c r="G4">
        <f>SUMIFS(탕데이터!U:U,탕데이터!$O:$O,'코스+운전자별'!$A4,탕데이터!$BL:$BL,'코스+운전자별'!$C4)</f>
        <v>11427</v>
      </c>
      <c r="H4">
        <f>SUMIFS(탕데이터!V:V,탕데이터!$O:$O,'코스+운전자별'!$A4,탕데이터!$BL:$BL,'코스+운전자별'!$C4)</f>
        <v>0</v>
      </c>
      <c r="I4">
        <f>SUMIFS(탕데이터!W:W,탕데이터!$O:$O,'코스+운전자별'!$A4,탕데이터!$BL:$BL,'코스+운전자별'!$C4)</f>
        <v>2648</v>
      </c>
      <c r="J4">
        <f>SUMIFS(탕데이터!X:X,탕데이터!$O:$O,'코스+운전자별'!$A4,탕데이터!$BL:$BL,'코스+운전자별'!$C4)</f>
        <v>3464</v>
      </c>
      <c r="K4">
        <f>SUMIFS(탕데이터!Y:Y,탕데이터!$O:$O,'코스+운전자별'!$A4,탕데이터!$BL:$BL,'코스+운전자별'!$C4)</f>
        <v>1</v>
      </c>
      <c r="L4">
        <f>SUMIFS(탕데이터!Z:Z,탕데이터!$O:$O,'코스+운전자별'!$A4,탕데이터!$BL:$BL,'코스+운전자별'!$C4)</f>
        <v>33</v>
      </c>
      <c r="M4" s="122">
        <f>AVERAGEIFS(탕데이터!$AD:$AD,탕데이터!$O:$O,'코스+운전자별'!$A4,탕데이터!$BL:$BL,'코스+운전자별'!$C4)</f>
        <v>37.22</v>
      </c>
      <c r="N4" s="123">
        <f>INT(_xlfn.MAXIFS(탕데이터!$AC:$AC,탕데이터!$O:$O,'코스+운전자별'!$A4,탕데이터!$G:$G,'코스+운전자별'!$B4,탕데이터!$BL:$BL,'코스+운전자별'!$C4))</f>
        <v>102</v>
      </c>
      <c r="O4">
        <f>SUMIFS(탕데이터!BP:BP,탕데이터!$O:$O,'코스+운전자별'!$A4,탕데이터!$BL:$BL,'코스+운전자별'!$C4)</f>
        <v>6836.41</v>
      </c>
      <c r="P4">
        <f>SUMIFS(탕데이터!BQ:BQ,탕데이터!$O:$O,'코스+운전자별'!$A4,탕데이터!$BL:$BL,'코스+운전자별'!$C4)</f>
        <v>445.65300000000002</v>
      </c>
      <c r="Q4">
        <f>SUMIFS(탕데이터!BR:BR,탕데이터!$O:$O,'코스+운전자별'!$A4,탕데이터!$BL:$BL,'코스+운전자별'!$C4)</f>
        <v>582.77699999999993</v>
      </c>
      <c r="R4">
        <f>SUMIFS(탕데이터!BS:BS,탕데이터!$O:$O,'코스+운전자별'!$A4,탕데이터!$BL:$BL,'코스+운전자별'!$C4)</f>
        <v>731.32799999999997</v>
      </c>
      <c r="S4">
        <f>SUMIFS(탕데이터!BT:BT,탕데이터!$O:$O,'코스+운전자별'!$A4,탕데이터!$BL:$BL,'코스+운전자별'!$C4)</f>
        <v>182.83199999999999</v>
      </c>
      <c r="T4">
        <f>SUMIFS(탕데이터!BU:BU,탕데이터!$O:$O,'코스+운전자별'!$A4,탕데이터!$BL:$BL,'코스+운전자별'!$C4)</f>
        <v>0</v>
      </c>
      <c r="U4">
        <f>SUMIFS(탕데이터!BV:BV,탕데이터!$O:$O,'코스+운전자별'!$A4,탕데이터!$BL:$BL,'코스+운전자별'!$C4)</f>
        <v>0</v>
      </c>
      <c r="V4">
        <f>SUMIFS(탕데이터!BW:BW,탕데이터!$O:$O,'코스+운전자별'!$A4,탕데이터!$BL:$BL,'코스+운전자별'!$C4)</f>
        <v>8779</v>
      </c>
      <c r="W4" s="66">
        <f t="shared" si="1"/>
        <v>0</v>
      </c>
      <c r="X4" s="66">
        <f t="shared" si="2"/>
        <v>0.23173186313118055</v>
      </c>
      <c r="Y4" s="122">
        <f t="shared" si="3"/>
        <v>0.84649635160072456</v>
      </c>
      <c r="Z4" s="122">
        <f t="shared" si="4"/>
        <v>27.934379602823913</v>
      </c>
      <c r="AA4" s="4">
        <f t="shared" si="5"/>
        <v>0.77872308919011279</v>
      </c>
      <c r="AB4" s="4">
        <f t="shared" si="6"/>
        <v>5.0763526597562364E-2</v>
      </c>
      <c r="AC4" s="4">
        <f t="shared" si="7"/>
        <v>6.6383073242966162E-2</v>
      </c>
      <c r="AD4" s="4">
        <f t="shared" si="8"/>
        <v>8.330424877548695E-2</v>
      </c>
      <c r="AE4" s="4">
        <f t="shared" si="9"/>
        <v>2.0826062193871737E-2</v>
      </c>
      <c r="AF4" s="4">
        <f t="shared" si="10"/>
        <v>0</v>
      </c>
      <c r="AG4" s="4">
        <f t="shared" si="11"/>
        <v>0</v>
      </c>
      <c r="AH4" s="41" cm="1">
        <f t="array" ref="AH4">SUMPRODUCT((C:C=C4)*(F:F&gt;F4)*(B:B=B4))+1</f>
        <v>12</v>
      </c>
    </row>
    <row r="5" spans="1:34" x14ac:dyDescent="0.3">
      <c r="A5">
        <v>813</v>
      </c>
      <c r="B5" t="s">
        <v>62</v>
      </c>
      <c r="C5">
        <v>4</v>
      </c>
      <c r="D5">
        <f>SUMIFS(탕데이터!R:R,탕데이터!$O:$O,'코스+운전자별'!$A5,탕데이터!$BL:$BL,'코스+운전자별'!$C5)</f>
        <v>214.05599999999998</v>
      </c>
      <c r="E5">
        <f>SUMIFS(탕데이터!S:S,탕데이터!$O:$O,'코스+운전자별'!$A5,탕데이터!$BL:$BL,'코스+운전자별'!$C5)</f>
        <v>69.88000000000001</v>
      </c>
      <c r="F5" s="122">
        <f t="shared" si="0"/>
        <v>3.0631940469376064</v>
      </c>
      <c r="G5">
        <f>SUMIFS(탕데이터!U:U,탕데이터!$O:$O,'코스+운전자별'!$A5,탕데이터!$BL:$BL,'코스+운전자별'!$C5)</f>
        <v>19332</v>
      </c>
      <c r="H5">
        <f>SUMIFS(탕데이터!V:V,탕데이터!$O:$O,'코스+운전자별'!$A5,탕데이터!$BL:$BL,'코스+운전자별'!$C5)</f>
        <v>988</v>
      </c>
      <c r="I5">
        <f>SUMIFS(탕데이터!W:W,탕데이터!$O:$O,'코스+운전자별'!$A5,탕데이터!$BL:$BL,'코스+운전자별'!$C5)</f>
        <v>3649</v>
      </c>
      <c r="J5">
        <f>SUMIFS(탕데이터!X:X,탕데이터!$O:$O,'코스+운전자별'!$A5,탕데이터!$BL:$BL,'코스+운전자별'!$C5)</f>
        <v>4529</v>
      </c>
      <c r="K5">
        <f>SUMIFS(탕데이터!Y:Y,탕데이터!$O:$O,'코스+운전자별'!$A5,탕데이터!$BL:$BL,'코스+운전자별'!$C5)</f>
        <v>13</v>
      </c>
      <c r="L5">
        <f>SUMIFS(탕데이터!Z:Z,탕데이터!$O:$O,'코스+운전자별'!$A5,탕데이터!$BL:$BL,'코스+운전자별'!$C5)</f>
        <v>42</v>
      </c>
      <c r="M5" s="122">
        <f>AVERAGEIFS(탕데이터!$AD:$AD,탕데이터!$O:$O,'코스+운전자별'!$A5,탕데이터!$BL:$BL,'코스+운전자별'!$C5)</f>
        <v>39.844285714285711</v>
      </c>
      <c r="N5" s="123">
        <f>INT(_xlfn.MAXIFS(탕데이터!$AC:$AC,탕데이터!$O:$O,'코스+운전자별'!$A5,탕데이터!$G:$G,'코스+운전자별'!$B5,탕데이터!$BL:$BL,'코스+운전자별'!$C5))</f>
        <v>106</v>
      </c>
      <c r="O5">
        <f>SUMIFS(탕데이터!BP:BP,탕데이터!$O:$O,'코스+운전자별'!$A5,탕데이터!$BL:$BL,'코스+운전자별'!$C5)</f>
        <v>12649.645999999999</v>
      </c>
      <c r="P5">
        <f>SUMIFS(탕데이터!BQ:BQ,탕데이터!$O:$O,'코스+운전자별'!$A5,탕데이터!$BL:$BL,'코스+운전자별'!$C5)</f>
        <v>390.31</v>
      </c>
      <c r="Q5">
        <f>SUMIFS(탕데이터!BR:BR,탕데이터!$O:$O,'코스+운전자별'!$A5,탕데이터!$BL:$BL,'코스+운전자별'!$C5)</f>
        <v>527.48199999999997</v>
      </c>
      <c r="R5">
        <f>SUMIFS(탕데이터!BS:BS,탕데이터!$O:$O,'코스+운전자별'!$A5,탕데이터!$BL:$BL,'코스+운전자별'!$C5)</f>
        <v>739.12899999999991</v>
      </c>
      <c r="S5">
        <f>SUMIFS(탕데이터!BT:BT,탕데이터!$O:$O,'코스+운전자별'!$A5,탕데이터!$BL:$BL,'코스+운전자별'!$C5)</f>
        <v>380.27600000000001</v>
      </c>
      <c r="T5">
        <f>SUMIFS(탕데이터!BU:BU,탕데이터!$O:$O,'코스+운전자별'!$A5,탕데이터!$BL:$BL,'코스+운전자별'!$C5)</f>
        <v>4.1040000000000001</v>
      </c>
      <c r="U5">
        <f>SUMIFS(탕데이터!BV:BV,탕데이터!$O:$O,'코스+운전자별'!$A5,탕데이터!$BL:$BL,'코스+운전자별'!$C5)</f>
        <v>0</v>
      </c>
      <c r="V5">
        <f>SUMIFS(탕데이터!BW:BW,탕데이터!$O:$O,'코스+운전자별'!$A5,탕데이터!$BL:$BL,'코스+운전자별'!$C5)</f>
        <v>14690.947</v>
      </c>
      <c r="W5" s="66">
        <f t="shared" si="1"/>
        <v>5.1106972894682391E-2</v>
      </c>
      <c r="X5" s="66">
        <f t="shared" si="2"/>
        <v>0.18875439685495551</v>
      </c>
      <c r="Y5" s="122">
        <f t="shared" si="3"/>
        <v>6.073177112531301</v>
      </c>
      <c r="Z5" s="122">
        <f t="shared" si="4"/>
        <v>19.62103374817805</v>
      </c>
      <c r="AA5" s="4">
        <f t="shared" si="5"/>
        <v>0.86105041424490869</v>
      </c>
      <c r="AB5" s="4">
        <f t="shared" si="6"/>
        <v>2.656806263067997E-2</v>
      </c>
      <c r="AC5" s="4">
        <f t="shared" si="7"/>
        <v>3.5905241506895363E-2</v>
      </c>
      <c r="AD5" s="4">
        <f t="shared" si="8"/>
        <v>5.0311868935338198E-2</v>
      </c>
      <c r="AE5" s="4">
        <f t="shared" si="9"/>
        <v>2.5885056967396316E-2</v>
      </c>
      <c r="AF5" s="4">
        <f t="shared" si="10"/>
        <v>2.7935571478135483E-4</v>
      </c>
      <c r="AG5" s="4">
        <f t="shared" si="11"/>
        <v>0</v>
      </c>
      <c r="AH5" s="41" cm="1">
        <f t="array" ref="AH5">SUMPRODUCT((C:C=C5)*(F:F&gt;F5)*(B:B=B5))+1</f>
        <v>7</v>
      </c>
    </row>
    <row r="6" spans="1:34" x14ac:dyDescent="0.3">
      <c r="A6">
        <v>921</v>
      </c>
      <c r="B6" t="s">
        <v>62</v>
      </c>
      <c r="C6">
        <v>4</v>
      </c>
      <c r="D6">
        <f>SUMIFS(탕데이터!R:R,탕데이터!$O:$O,'코스+운전자별'!$A6,탕데이터!$BL:$BL,'코스+운전자별'!$C6)</f>
        <v>36.404000000000003</v>
      </c>
      <c r="E6">
        <f>SUMIFS(탕데이터!S:S,탕데이터!$O:$O,'코스+운전자별'!$A6,탕데이터!$BL:$BL,'코스+운전자별'!$C6)</f>
        <v>8.92</v>
      </c>
      <c r="F6" s="122">
        <f t="shared" si="0"/>
        <v>4.0811659192825118</v>
      </c>
      <c r="G6">
        <f>SUMIFS(탕데이터!U:U,탕데이터!$O:$O,'코스+운전자별'!$A6,탕데이터!$BL:$BL,'코스+운전자별'!$C6)</f>
        <v>2679</v>
      </c>
      <c r="H6">
        <f>SUMIFS(탕데이터!V:V,탕데이터!$O:$O,'코스+운전자별'!$A6,탕데이터!$BL:$BL,'코스+운전자별'!$C6)</f>
        <v>47</v>
      </c>
      <c r="I6">
        <f>SUMIFS(탕데이터!W:W,탕데이터!$O:$O,'코스+운전자별'!$A6,탕데이터!$BL:$BL,'코스+운전자별'!$C6)</f>
        <v>493</v>
      </c>
      <c r="J6">
        <f>SUMIFS(탕데이터!X:X,탕데이터!$O:$O,'코스+운전자별'!$A6,탕데이터!$BL:$BL,'코스+운전자별'!$C6)</f>
        <v>715</v>
      </c>
      <c r="K6">
        <f>SUMIFS(탕데이터!Y:Y,탕데이터!$O:$O,'코스+운전자별'!$A6,탕데이터!$BL:$BL,'코스+운전자별'!$C6)</f>
        <v>3</v>
      </c>
      <c r="L6">
        <f>SUMIFS(탕데이터!Z:Z,탕데이터!$O:$O,'코스+운전자별'!$A6,탕데이터!$BL:$BL,'코스+운전자별'!$C6)</f>
        <v>1</v>
      </c>
      <c r="M6" s="122">
        <f>AVERAGEIFS(탕데이터!$AD:$AD,탕데이터!$O:$O,'코스+운전자별'!$A6,탕데이터!$BL:$BL,'코스+운전자별'!$C6)</f>
        <v>48.92</v>
      </c>
      <c r="N6" s="123">
        <f>INT(_xlfn.MAXIFS(탕데이터!$AC:$AC,탕데이터!$O:$O,'코스+운전자별'!$A6,탕데이터!$G:$G,'코스+운전자별'!$B6,탕데이터!$BL:$BL,'코스+운전자별'!$C6))</f>
        <v>101</v>
      </c>
      <c r="O6">
        <f>SUMIFS(탕데이터!BP:BP,탕데이터!$O:$O,'코스+운전자별'!$A6,탕데이터!$BL:$BL,'코스+운전자별'!$C6)</f>
        <v>2061.3089999999997</v>
      </c>
      <c r="P6">
        <f>SUMIFS(탕데이터!BQ:BQ,탕데이터!$O:$O,'코스+운전자별'!$A6,탕데이터!$BL:$BL,'코스+운전자별'!$C6)</f>
        <v>16.074000000000002</v>
      </c>
      <c r="Q6">
        <f>SUMIFS(탕데이터!BR:BR,탕데이터!$O:$O,'코스+운전자별'!$A6,탕데이터!$BL:$BL,'코스+운전자별'!$C6)</f>
        <v>13.395</v>
      </c>
      <c r="R6">
        <f>SUMIFS(탕데이터!BS:BS,탕데이터!$O:$O,'코스+운전자별'!$A6,탕데이터!$BL:$BL,'코스+운전자별'!$C6)</f>
        <v>16.074000000000002</v>
      </c>
      <c r="S6">
        <f>SUMIFS(탕데이터!BT:BT,탕데이터!$O:$O,'코스+운전자별'!$A6,탕데이터!$BL:$BL,'코스+운전자별'!$C6)</f>
        <v>32.148000000000003</v>
      </c>
      <c r="T6">
        <f>SUMIFS(탕데이터!BU:BU,탕데이터!$O:$O,'코스+운전자별'!$A6,탕데이터!$BL:$BL,'코스+운전자별'!$C6)</f>
        <v>0</v>
      </c>
      <c r="U6">
        <f>SUMIFS(탕데이터!BV:BV,탕데이터!$O:$O,'코스+운전자별'!$A6,탕데이터!$BL:$BL,'코스+운전자별'!$C6)</f>
        <v>0</v>
      </c>
      <c r="V6">
        <f>SUMIFS(탕데이터!BW:BW,탕데이터!$O:$O,'코스+운전자별'!$A6,탕데이터!$BL:$BL,'코스+운전자별'!$C6)</f>
        <v>2139</v>
      </c>
      <c r="W6" s="66">
        <f t="shared" si="1"/>
        <v>1.7543859649122806E-2</v>
      </c>
      <c r="X6" s="66">
        <f t="shared" si="2"/>
        <v>0.18402388951101156</v>
      </c>
      <c r="Y6" s="122">
        <f t="shared" si="3"/>
        <v>8.240852653554553</v>
      </c>
      <c r="Z6" s="122">
        <f t="shared" si="4"/>
        <v>2.7469508845181845</v>
      </c>
      <c r="AA6" s="4">
        <f t="shared" si="5"/>
        <v>0.96367882187938281</v>
      </c>
      <c r="AB6" s="4">
        <f t="shared" si="6"/>
        <v>7.5147265077138859E-3</v>
      </c>
      <c r="AC6" s="4">
        <f t="shared" si="7"/>
        <v>6.2622720897615707E-3</v>
      </c>
      <c r="AD6" s="4">
        <f t="shared" si="8"/>
        <v>7.5147265077138859E-3</v>
      </c>
      <c r="AE6" s="4">
        <f t="shared" si="9"/>
        <v>1.5029453015427772E-2</v>
      </c>
      <c r="AF6" s="4">
        <f t="shared" si="10"/>
        <v>0</v>
      </c>
      <c r="AG6" s="4">
        <f t="shared" si="11"/>
        <v>0</v>
      </c>
      <c r="AH6" s="41" cm="1">
        <f t="array" ref="AH6">SUMPRODUCT((C:C=C6)*(F:F&gt;F6)*(B:B=B6))+1</f>
        <v>1</v>
      </c>
    </row>
    <row r="7" spans="1:34" x14ac:dyDescent="0.3">
      <c r="A7">
        <v>1003</v>
      </c>
      <c r="B7" t="s">
        <v>62</v>
      </c>
      <c r="C7">
        <v>1</v>
      </c>
      <c r="D7">
        <f>SUMIFS(탕데이터!R:R,탕데이터!$O:$O,'코스+운전자별'!$A7,탕데이터!$BL:$BL,'코스+운전자별'!$C7)</f>
        <v>333.113</v>
      </c>
      <c r="E7">
        <f>SUMIFS(탕데이터!S:S,탕데이터!$O:$O,'코스+운전자별'!$A7,탕데이터!$BL:$BL,'코스+운전자별'!$C7)</f>
        <v>115.47</v>
      </c>
      <c r="F7" s="122">
        <f t="shared" si="0"/>
        <v>2.8848445483675413</v>
      </c>
      <c r="G7">
        <f>SUMIFS(탕데이터!U:U,탕데이터!$O:$O,'코스+운전자별'!$A7,탕데이터!$BL:$BL,'코스+운전자별'!$C7)</f>
        <v>35996</v>
      </c>
      <c r="H7">
        <f>SUMIFS(탕데이터!V:V,탕데이터!$O:$O,'코스+운전자별'!$A7,탕데이터!$BL:$BL,'코스+운전자별'!$C7)</f>
        <v>2623</v>
      </c>
      <c r="I7">
        <f>SUMIFS(탕데이터!W:W,탕데이터!$O:$O,'코스+운전자별'!$A7,탕데이터!$BL:$BL,'코스+운전자별'!$C7)</f>
        <v>7627</v>
      </c>
      <c r="J7">
        <f>SUMIFS(탕데이터!X:X,탕데이터!$O:$O,'코스+운전자별'!$A7,탕데이터!$BL:$BL,'코스+운전자별'!$C7)</f>
        <v>9267</v>
      </c>
      <c r="K7">
        <f>SUMIFS(탕데이터!Y:Y,탕데이터!$O:$O,'코스+운전자별'!$A7,탕데이터!$BL:$BL,'코스+운전자별'!$C7)</f>
        <v>11</v>
      </c>
      <c r="L7">
        <f>SUMIFS(탕데이터!Z:Z,탕데이터!$O:$O,'코스+운전자별'!$A7,탕데이터!$BL:$BL,'코스+운전자별'!$C7)</f>
        <v>126</v>
      </c>
      <c r="M7" s="122">
        <f>AVERAGEIFS(탕데이터!$AD:$AD,탕데이터!$O:$O,'코스+운전자별'!$A7,탕데이터!$BL:$BL,'코스+운전자별'!$C7)</f>
        <v>33.167500000000004</v>
      </c>
      <c r="N7" s="123">
        <f>INT(_xlfn.MAXIFS(탕데이터!$AC:$AC,탕데이터!$O:$O,'코스+운전자별'!$A7,탕데이터!$G:$G,'코스+운전자별'!$B7,탕데이터!$BL:$BL,'코스+운전자별'!$C7))</f>
        <v>96</v>
      </c>
      <c r="O7">
        <f>SUMIFS(탕데이터!BP:BP,탕데이터!$O:$O,'코스+운전자별'!$A7,탕데이터!$BL:$BL,'코스+운전자별'!$C7)</f>
        <v>14671.66</v>
      </c>
      <c r="P7">
        <f>SUMIFS(탕데이터!BQ:BQ,탕데이터!$O:$O,'코스+운전자별'!$A7,탕데이터!$BL:$BL,'코스+운전자별'!$C7)</f>
        <v>2826.0670000000005</v>
      </c>
      <c r="Q7">
        <f>SUMIFS(탕데이터!BR:BR,탕데이터!$O:$O,'코스+운전자별'!$A7,탕데이터!$BL:$BL,'코스+운전자별'!$C7)</f>
        <v>3684.5549999999998</v>
      </c>
      <c r="R7">
        <f>SUMIFS(탕데이터!BS:BS,탕데이터!$O:$O,'코스+운전자별'!$A7,탕데이터!$BL:$BL,'코스+운전자별'!$C7)</f>
        <v>3936.5070000000001</v>
      </c>
      <c r="S7">
        <f>SUMIFS(탕데이터!BT:BT,탕데이터!$O:$O,'코스+운전자별'!$A7,탕데이터!$BL:$BL,'코스+운전자별'!$C7)</f>
        <v>619.3549999999999</v>
      </c>
      <c r="T7">
        <f>SUMIFS(탕데이터!BU:BU,탕데이터!$O:$O,'코스+운전자별'!$A7,탕데이터!$BL:$BL,'코스+운전자별'!$C7)</f>
        <v>0</v>
      </c>
      <c r="U7">
        <f>SUMIFS(탕데이터!BV:BV,탕데이터!$O:$O,'코스+운전자별'!$A7,탕데이터!$BL:$BL,'코스+운전자별'!$C7)</f>
        <v>0</v>
      </c>
      <c r="V7">
        <f>SUMIFS(탕데이터!BW:BW,탕데이터!$O:$O,'코스+운전자별'!$A7,탕데이터!$BL:$BL,'코스+운전자별'!$C7)</f>
        <v>25738.144</v>
      </c>
      <c r="W7" s="66">
        <f t="shared" si="1"/>
        <v>7.2869207689743309E-2</v>
      </c>
      <c r="X7" s="66">
        <f t="shared" si="2"/>
        <v>0.21188465385042782</v>
      </c>
      <c r="Y7" s="122">
        <f t="shared" si="3"/>
        <v>3.302182742792986</v>
      </c>
      <c r="Z7" s="122">
        <f t="shared" si="4"/>
        <v>37.825002326537842</v>
      </c>
      <c r="AA7" s="4">
        <f t="shared" si="5"/>
        <v>0.57003566379922344</v>
      </c>
      <c r="AB7" s="4">
        <f t="shared" si="6"/>
        <v>0.10980072999824697</v>
      </c>
      <c r="AC7" s="4">
        <f t="shared" si="7"/>
        <v>0.14315542721339969</v>
      </c>
      <c r="AD7" s="4">
        <f t="shared" si="8"/>
        <v>0.15294447804783437</v>
      </c>
      <c r="AE7" s="4">
        <f t="shared" si="9"/>
        <v>2.4063700941295531E-2</v>
      </c>
      <c r="AF7" s="4">
        <f t="shared" si="10"/>
        <v>0</v>
      </c>
      <c r="AG7" s="4">
        <f t="shared" si="11"/>
        <v>0</v>
      </c>
      <c r="AH7" s="41" cm="1">
        <f t="array" ref="AH7">SUMPRODUCT((C:C=C7)*(F:F&gt;F7)*(B:B=B7))+1</f>
        <v>9</v>
      </c>
    </row>
    <row r="8" spans="1:34" x14ac:dyDescent="0.3">
      <c r="A8">
        <v>1003</v>
      </c>
      <c r="B8" t="s">
        <v>62</v>
      </c>
      <c r="C8">
        <v>2</v>
      </c>
      <c r="D8">
        <f>SUMIFS(탕데이터!R:R,탕데이터!$O:$O,'코스+운전자별'!$A8,탕데이터!$BL:$BL,'코스+운전자별'!$C8)</f>
        <v>349.11400000000003</v>
      </c>
      <c r="E8">
        <f>SUMIFS(탕데이터!S:S,탕데이터!$O:$O,'코스+운전자별'!$A8,탕데이터!$BL:$BL,'코스+운전자별'!$C8)</f>
        <v>117.34399999999999</v>
      </c>
      <c r="F8" s="122">
        <f t="shared" si="0"/>
        <v>2.9751329424597768</v>
      </c>
      <c r="G8">
        <f>SUMIFS(탕데이터!U:U,탕데이터!$O:$O,'코스+운전자별'!$A8,탕데이터!$BL:$BL,'코스+운전자별'!$C8)</f>
        <v>36629</v>
      </c>
      <c r="H8">
        <f>SUMIFS(탕데이터!V:V,탕데이터!$O:$O,'코스+운전자별'!$A8,탕데이터!$BL:$BL,'코스+운전자별'!$C8)</f>
        <v>792</v>
      </c>
      <c r="I8">
        <f>SUMIFS(탕데이터!W:W,탕데이터!$O:$O,'코스+운전자별'!$A8,탕데이터!$BL:$BL,'코스+운전자별'!$C8)</f>
        <v>9215</v>
      </c>
      <c r="J8">
        <f>SUMIFS(탕데이터!X:X,탕데이터!$O:$O,'코스+운전자별'!$A8,탕데이터!$BL:$BL,'코스+운전자별'!$C8)</f>
        <v>9857</v>
      </c>
      <c r="K8">
        <f>SUMIFS(탕데이터!Y:Y,탕데이터!$O:$O,'코스+운전자별'!$A8,탕데이터!$BL:$BL,'코스+운전자별'!$C8)</f>
        <v>9</v>
      </c>
      <c r="L8">
        <f>SUMIFS(탕데이터!Z:Z,탕데이터!$O:$O,'코스+운전자별'!$A8,탕데이터!$BL:$BL,'코스+운전자별'!$C8)</f>
        <v>99</v>
      </c>
      <c r="M8" s="122">
        <f>AVERAGEIFS(탕데이터!$AD:$AD,탕데이터!$O:$O,'코스+운전자별'!$A8,탕데이터!$BL:$BL,'코스+운전자별'!$C8)</f>
        <v>34.083333333333336</v>
      </c>
      <c r="N8" s="123">
        <f>INT(_xlfn.MAXIFS(탕데이터!$AC:$AC,탕데이터!$O:$O,'코스+운전자별'!$A8,탕데이터!$G:$G,'코스+운전자별'!$B8,탕데이터!$BL:$BL,'코스+운전자별'!$C8))</f>
        <v>92</v>
      </c>
      <c r="O8">
        <f>SUMIFS(탕데이터!BP:BP,탕데이터!$O:$O,'코스+운전자별'!$A8,탕데이터!$BL:$BL,'코스+운전자별'!$C8)</f>
        <v>16822.565999999999</v>
      </c>
      <c r="P8">
        <f>SUMIFS(탕데이터!BQ:BQ,탕데이터!$O:$O,'코스+운전자별'!$A8,탕데이터!$BL:$BL,'코스+운전자별'!$C8)</f>
        <v>2482.0190000000002</v>
      </c>
      <c r="Q8">
        <f>SUMIFS(탕데이터!BR:BR,탕데이터!$O:$O,'코스+운전자별'!$A8,탕데이터!$BL:$BL,'코스+운전자별'!$C8)</f>
        <v>2896.9470000000001</v>
      </c>
      <c r="R8">
        <f>SUMIFS(탕데이터!BS:BS,탕데이터!$O:$O,'코스+운전자별'!$A8,탕데이터!$BL:$BL,'코스+운전자별'!$C8)</f>
        <v>3736.8739999999998</v>
      </c>
      <c r="S8">
        <f>SUMIFS(탕데이터!BT:BT,탕데이터!$O:$O,'코스+운전자별'!$A8,탕데이터!$BL:$BL,'코스+운전자별'!$C8)</f>
        <v>684.40699999999993</v>
      </c>
      <c r="T8">
        <f>SUMIFS(탕데이터!BU:BU,탕데이터!$O:$O,'코스+운전자별'!$A8,탕데이터!$BL:$BL,'코스+운전자별'!$C8)</f>
        <v>0</v>
      </c>
      <c r="U8">
        <f>SUMIFS(탕데이터!BV:BV,탕데이터!$O:$O,'코스+운전자별'!$A8,탕데이터!$BL:$BL,'코스+운전자별'!$C8)</f>
        <v>0</v>
      </c>
      <c r="V8">
        <f>SUMIFS(탕데이터!BW:BW,탕데이터!$O:$O,'코스+운전자별'!$A8,탕데이터!$BL:$BL,'코스+운전자별'!$C8)</f>
        <v>26622.812999999998</v>
      </c>
      <c r="W8" s="66">
        <f t="shared" si="1"/>
        <v>2.1622211908597012E-2</v>
      </c>
      <c r="X8" s="66">
        <f t="shared" si="2"/>
        <v>0.25157661961833522</v>
      </c>
      <c r="Y8" s="122">
        <f t="shared" si="3"/>
        <v>2.5779544790526874</v>
      </c>
      <c r="Z8" s="122">
        <f t="shared" si="4"/>
        <v>28.357499269579563</v>
      </c>
      <c r="AA8" s="4">
        <f t="shared" si="5"/>
        <v>0.63188536838687936</v>
      </c>
      <c r="AB8" s="4">
        <f t="shared" si="6"/>
        <v>9.322902880322978E-2</v>
      </c>
      <c r="AC8" s="4">
        <f t="shared" si="7"/>
        <v>0.1088144592383983</v>
      </c>
      <c r="AD8" s="4">
        <f t="shared" si="8"/>
        <v>0.14036360470247827</v>
      </c>
      <c r="AE8" s="4">
        <f t="shared" si="9"/>
        <v>2.5707538869014328E-2</v>
      </c>
      <c r="AF8" s="4">
        <f t="shared" si="10"/>
        <v>0</v>
      </c>
      <c r="AG8" s="4">
        <f t="shared" si="11"/>
        <v>0</v>
      </c>
      <c r="AH8" s="41" cm="1">
        <f t="array" ref="AH8">SUMPRODUCT((C:C=C8)*(F:F&gt;F8)*(B:B=B8))+1</f>
        <v>5</v>
      </c>
    </row>
    <row r="9" spans="1:34" x14ac:dyDescent="0.3">
      <c r="A9">
        <v>1003</v>
      </c>
      <c r="B9" t="s">
        <v>62</v>
      </c>
      <c r="C9">
        <v>3</v>
      </c>
      <c r="D9">
        <f>SUMIFS(탕데이터!R:R,탕데이터!$O:$O,'코스+운전자별'!$A9,탕데이터!$BL:$BL,'코스+운전자별'!$C9)</f>
        <v>284.24400000000003</v>
      </c>
      <c r="E9">
        <f>SUMIFS(탕데이터!S:S,탕데이터!$O:$O,'코스+운전자별'!$A9,탕데이터!$BL:$BL,'코스+운전자별'!$C9)</f>
        <v>96.824000000000012</v>
      </c>
      <c r="F9" s="122">
        <f t="shared" si="0"/>
        <v>2.9356771048500372</v>
      </c>
      <c r="G9">
        <f>SUMIFS(탕데이터!U:U,탕데이터!$O:$O,'코스+운전자별'!$A9,탕데이터!$BL:$BL,'코스+운전자별'!$C9)</f>
        <v>30043</v>
      </c>
      <c r="H9">
        <f>SUMIFS(탕데이터!V:V,탕데이터!$O:$O,'코스+운전자별'!$A9,탕데이터!$BL:$BL,'코스+운전자별'!$C9)</f>
        <v>730</v>
      </c>
      <c r="I9">
        <f>SUMIFS(탕데이터!W:W,탕데이터!$O:$O,'코스+운전자별'!$A9,탕데이터!$BL:$BL,'코스+운전자별'!$C9)</f>
        <v>8549</v>
      </c>
      <c r="J9">
        <f>SUMIFS(탕데이터!X:X,탕데이터!$O:$O,'코스+운전자별'!$A9,탕데이터!$BL:$BL,'코스+운전자별'!$C9)</f>
        <v>8055</v>
      </c>
      <c r="K9">
        <f>SUMIFS(탕데이터!Y:Y,탕데이터!$O:$O,'코스+운전자별'!$A9,탕데이터!$BL:$BL,'코스+운전자별'!$C9)</f>
        <v>9</v>
      </c>
      <c r="L9">
        <f>SUMIFS(탕데이터!Z:Z,탕데이터!$O:$O,'코스+운전자별'!$A9,탕데이터!$BL:$BL,'코스+운전자별'!$C9)</f>
        <v>78</v>
      </c>
      <c r="M9" s="122">
        <f>AVERAGEIFS(탕데이터!$AD:$AD,탕데이터!$O:$O,'코스+운전자별'!$A9,탕데이터!$BL:$BL,'코스+운전자별'!$C9)</f>
        <v>33.383333333333333</v>
      </c>
      <c r="N9" s="123">
        <f>INT(_xlfn.MAXIFS(탕데이터!$AC:$AC,탕데이터!$O:$O,'코스+운전자별'!$A9,탕데이터!$G:$G,'코스+운전자별'!$B9,탕데이터!$BL:$BL,'코스+운전자별'!$C9))</f>
        <v>96</v>
      </c>
      <c r="O9">
        <f>SUMIFS(탕데이터!BP:BP,탕데이터!$O:$O,'코스+운전자별'!$A9,탕데이터!$BL:$BL,'코스+운전자별'!$C9)</f>
        <v>11045.599</v>
      </c>
      <c r="P9">
        <f>SUMIFS(탕데이터!BQ:BQ,탕데이터!$O:$O,'코스+운전자별'!$A9,탕데이터!$BL:$BL,'코스+운전자별'!$C9)</f>
        <v>2309.1289999999999</v>
      </c>
      <c r="Q9">
        <f>SUMIFS(탕데이터!BR:BR,탕데이터!$O:$O,'코스+운전자별'!$A9,탕데이터!$BL:$BL,'코스+운전자별'!$C9)</f>
        <v>2999.9810000000002</v>
      </c>
      <c r="R9">
        <f>SUMIFS(탕데이터!BS:BS,탕데이터!$O:$O,'코스+운전자별'!$A9,탕데이터!$BL:$BL,'코스+운전자별'!$C9)</f>
        <v>2791.9880000000003</v>
      </c>
      <c r="S9">
        <f>SUMIFS(탕데이터!BT:BT,탕데이터!$O:$O,'코스+운전자별'!$A9,탕데이터!$BL:$BL,'코스+운전자별'!$C9)</f>
        <v>1617.3029999999999</v>
      </c>
      <c r="T9">
        <f>SUMIFS(탕데이터!BU:BU,탕데이터!$O:$O,'코스+운전자별'!$A9,탕데이터!$BL:$BL,'코스+운전자별'!$C9)</f>
        <v>0</v>
      </c>
      <c r="U9">
        <f>SUMIFS(탕데이터!BV:BV,탕데이터!$O:$O,'코스+운전자별'!$A9,탕데이터!$BL:$BL,'코스+운전자별'!$C9)</f>
        <v>0</v>
      </c>
      <c r="V9">
        <f>SUMIFS(탕데이터!BW:BW,탕데이터!$O:$O,'코스+운전자별'!$A9,탕데이터!$BL:$BL,'코스+운전자별'!$C9)</f>
        <v>20764</v>
      </c>
      <c r="W9" s="66">
        <f t="shared" si="1"/>
        <v>2.4298505475485139E-2</v>
      </c>
      <c r="X9" s="66">
        <f t="shared" si="2"/>
        <v>0.28455879905468828</v>
      </c>
      <c r="Y9" s="122">
        <f t="shared" si="3"/>
        <v>3.1662937476252795</v>
      </c>
      <c r="Z9" s="122">
        <f t="shared" si="4"/>
        <v>27.441212479419089</v>
      </c>
      <c r="AA9" s="4">
        <f t="shared" si="5"/>
        <v>0.53195911192448464</v>
      </c>
      <c r="AB9" s="4">
        <f t="shared" si="6"/>
        <v>0.11120829319976883</v>
      </c>
      <c r="AC9" s="4">
        <f t="shared" si="7"/>
        <v>0.14447991716432287</v>
      </c>
      <c r="AD9" s="4">
        <f t="shared" si="8"/>
        <v>0.13446291658639956</v>
      </c>
      <c r="AE9" s="4">
        <f t="shared" si="9"/>
        <v>7.7889761125024076E-2</v>
      </c>
      <c r="AF9" s="4">
        <f t="shared" si="10"/>
        <v>0</v>
      </c>
      <c r="AG9" s="4">
        <f t="shared" si="11"/>
        <v>0</v>
      </c>
      <c r="AH9" s="41" cm="1">
        <f t="array" ref="AH9">SUMPRODUCT((C:C=C9)*(F:F&gt;F9)*(B:B=B9))+1</f>
        <v>7</v>
      </c>
    </row>
    <row r="10" spans="1:34" x14ac:dyDescent="0.3">
      <c r="A10">
        <v>1003</v>
      </c>
      <c r="B10" t="s">
        <v>62</v>
      </c>
      <c r="C10">
        <v>4</v>
      </c>
      <c r="D10">
        <f>SUMIFS(탕데이터!R:R,탕데이터!$O:$O,'코스+운전자별'!$A10,탕데이터!$BL:$BL,'코스+운전자별'!$C10)</f>
        <v>106.456</v>
      </c>
      <c r="E10">
        <f>SUMIFS(탕데이터!S:S,탕데이터!$O:$O,'코스+운전자별'!$A10,탕데이터!$BL:$BL,'코스+운전자별'!$C10)</f>
        <v>34.71</v>
      </c>
      <c r="F10" s="122">
        <f t="shared" si="0"/>
        <v>3.0670123883607028</v>
      </c>
      <c r="G10">
        <f>SUMIFS(탕데이터!U:U,탕데이터!$O:$O,'코스+운전자별'!$A10,탕데이터!$BL:$BL,'코스+운전자별'!$C10)</f>
        <v>10410</v>
      </c>
      <c r="H10">
        <f>SUMIFS(탕데이터!V:V,탕데이터!$O:$O,'코스+운전자별'!$A10,탕데이터!$BL:$BL,'코스+운전자별'!$C10)</f>
        <v>200</v>
      </c>
      <c r="I10">
        <f>SUMIFS(탕데이터!W:W,탕데이터!$O:$O,'코스+운전자별'!$A10,탕데이터!$BL:$BL,'코스+운전자별'!$C10)</f>
        <v>2093</v>
      </c>
      <c r="J10">
        <f>SUMIFS(탕데이터!X:X,탕데이터!$O:$O,'코스+운전자별'!$A10,탕데이터!$BL:$BL,'코스+운전자별'!$C10)</f>
        <v>2141</v>
      </c>
      <c r="K10">
        <f>SUMIFS(탕데이터!Y:Y,탕데이터!$O:$O,'코스+운전자별'!$A10,탕데이터!$BL:$BL,'코스+운전자별'!$C10)</f>
        <v>3</v>
      </c>
      <c r="L10">
        <f>SUMIFS(탕데이터!Z:Z,탕데이터!$O:$O,'코스+운전자별'!$A10,탕데이터!$BL:$BL,'코스+운전자별'!$C10)</f>
        <v>19</v>
      </c>
      <c r="M10" s="122">
        <f>AVERAGEIFS(탕데이터!$AD:$AD,탕데이터!$O:$O,'코스+운전자별'!$A10,탕데이터!$BL:$BL,'코스+운전자별'!$C10)</f>
        <v>36.81</v>
      </c>
      <c r="N10" s="123">
        <f>INT(_xlfn.MAXIFS(탕데이터!$AC:$AC,탕데이터!$O:$O,'코스+운전자별'!$A10,탕데이터!$G:$G,'코스+운전자별'!$B10,탕데이터!$BL:$BL,'코스+운전자별'!$C10))</f>
        <v>105</v>
      </c>
      <c r="O10">
        <f>SUMIFS(탕데이터!BP:BP,탕데이터!$O:$O,'코스+운전자별'!$A10,탕데이터!$BL:$BL,'코스+운전자별'!$C10)</f>
        <v>6919.85</v>
      </c>
      <c r="P10">
        <f>SUMIFS(탕데이터!BQ:BQ,탕데이터!$O:$O,'코스+운전자별'!$A10,탕데이터!$BL:$BL,'코스+운전자별'!$C10)</f>
        <v>312.3</v>
      </c>
      <c r="Q10">
        <f>SUMIFS(탕데이터!BR:BR,탕데이터!$O:$O,'코스+운전자별'!$A10,탕데이터!$BL:$BL,'코스+운전자별'!$C10)</f>
        <v>364.35</v>
      </c>
      <c r="R10">
        <f>SUMIFS(탕데이터!BS:BS,탕데이터!$O:$O,'코스+운전자별'!$A10,탕데이터!$BL:$BL,'코스+운전자별'!$C10)</f>
        <v>291.47999999999996</v>
      </c>
      <c r="S10">
        <f>SUMIFS(탕데이터!BT:BT,탕데이터!$O:$O,'코스+운전자별'!$A10,탕데이터!$BL:$BL,'코스+운전자별'!$C10)</f>
        <v>197.79</v>
      </c>
      <c r="T10">
        <f>SUMIFS(탕데이터!BU:BU,탕데이터!$O:$O,'코스+운전자별'!$A10,탕데이터!$BL:$BL,'코스+운전자별'!$C10)</f>
        <v>10.41</v>
      </c>
      <c r="U10">
        <f>SUMIFS(탕데이터!BV:BV,탕데이터!$O:$O,'코스+운전자별'!$A10,탕데이터!$BL:$BL,'코스+운전자별'!$C10)</f>
        <v>0</v>
      </c>
      <c r="V10">
        <f>SUMIFS(탕데이터!BW:BW,탕데이터!$O:$O,'코스+운전자별'!$A10,탕데이터!$BL:$BL,'코스+운전자별'!$C10)</f>
        <v>8096.18</v>
      </c>
      <c r="W10" s="66">
        <f t="shared" si="1"/>
        <v>1.921229586935639E-2</v>
      </c>
      <c r="X10" s="66">
        <f t="shared" si="2"/>
        <v>0.20105667627281459</v>
      </c>
      <c r="Y10" s="122">
        <f t="shared" si="3"/>
        <v>2.8180656797174417</v>
      </c>
      <c r="Z10" s="122">
        <f t="shared" si="4"/>
        <v>17.84774930487713</v>
      </c>
      <c r="AA10" s="4">
        <f t="shared" si="5"/>
        <v>0.85470555249512736</v>
      </c>
      <c r="AB10" s="4">
        <f t="shared" si="6"/>
        <v>3.8573747125187435E-2</v>
      </c>
      <c r="AC10" s="4">
        <f t="shared" si="7"/>
        <v>4.5002704979385341E-2</v>
      </c>
      <c r="AD10" s="4">
        <f t="shared" si="8"/>
        <v>3.6002163983508265E-2</v>
      </c>
      <c r="AE10" s="4">
        <f t="shared" si="9"/>
        <v>2.4430039845952038E-2</v>
      </c>
      <c r="AF10" s="4">
        <f t="shared" si="10"/>
        <v>1.285791570839581E-3</v>
      </c>
      <c r="AG10" s="4">
        <f t="shared" si="11"/>
        <v>0</v>
      </c>
      <c r="AH10" s="41" cm="1">
        <f t="array" ref="AH10">SUMPRODUCT((C:C=C10)*(F:F&gt;F10)*(B:B=B10))+1</f>
        <v>6</v>
      </c>
    </row>
    <row r="11" spans="1:34" x14ac:dyDescent="0.3">
      <c r="A11">
        <v>1003</v>
      </c>
      <c r="B11" t="s">
        <v>62</v>
      </c>
      <c r="C11">
        <v>7</v>
      </c>
      <c r="D11">
        <f>SUMIFS(탕데이터!R:R,탕데이터!$O:$O,'코스+운전자별'!$A11,탕데이터!$BL:$BL,'코스+운전자별'!$C11)</f>
        <v>666.71500000000003</v>
      </c>
      <c r="E11">
        <f>SUMIFS(탕데이터!S:S,탕데이터!$O:$O,'코스+운전자별'!$A11,탕데이터!$BL:$BL,'코스+운전자별'!$C11)</f>
        <v>218.017</v>
      </c>
      <c r="F11" s="122">
        <f t="shared" si="0"/>
        <v>3.0580872133824428</v>
      </c>
      <c r="G11">
        <f>SUMIFS(탕데이터!U:U,탕데이터!$O:$O,'코스+운전자별'!$A11,탕데이터!$BL:$BL,'코스+운전자별'!$C11)</f>
        <v>69368</v>
      </c>
      <c r="H11">
        <f>SUMIFS(탕데이터!V:V,탕데이터!$O:$O,'코스+운전자별'!$A11,탕데이터!$BL:$BL,'코스+운전자별'!$C11)</f>
        <v>4281</v>
      </c>
      <c r="I11">
        <f>SUMIFS(탕데이터!W:W,탕데이터!$O:$O,'코스+운전자별'!$A11,탕데이터!$BL:$BL,'코스+운전자별'!$C11)</f>
        <v>17055</v>
      </c>
      <c r="J11">
        <f>SUMIFS(탕데이터!X:X,탕데이터!$O:$O,'코스+운전자별'!$A11,탕데이터!$BL:$BL,'코스+운전자별'!$C11)</f>
        <v>18419</v>
      </c>
      <c r="K11">
        <f>SUMIFS(탕데이터!Y:Y,탕데이터!$O:$O,'코스+운전자별'!$A11,탕데이터!$BL:$BL,'코스+운전자별'!$C11)</f>
        <v>15</v>
      </c>
      <c r="L11">
        <f>SUMIFS(탕데이터!Z:Z,탕데이터!$O:$O,'코스+운전자별'!$A11,탕데이터!$BL:$BL,'코스+운전자별'!$C11)</f>
        <v>140</v>
      </c>
      <c r="M11" s="122">
        <f>AVERAGEIFS(탕데이터!$AD:$AD,탕데이터!$O:$O,'코스+운전자별'!$A11,탕데이터!$BL:$BL,'코스+운전자별'!$C11)</f>
        <v>35.236666666666672</v>
      </c>
      <c r="N11" s="123">
        <f>INT(_xlfn.MAXIFS(탕데이터!$AC:$AC,탕데이터!$O:$O,'코스+운전자별'!$A11,탕데이터!$G:$G,'코스+운전자별'!$B11,탕데이터!$BL:$BL,'코스+운전자별'!$C11))</f>
        <v>101</v>
      </c>
      <c r="O11">
        <f>SUMIFS(탕데이터!BP:BP,탕데이터!$O:$O,'코스+운전자별'!$A11,탕데이터!$BL:$BL,'코스+운전자별'!$C11)</f>
        <v>32752.193000000003</v>
      </c>
      <c r="P11">
        <f>SUMIFS(탕데이터!BQ:BQ,탕데이터!$O:$O,'코스+운전자별'!$A11,탕데이터!$BL:$BL,'코스+운전자별'!$C11)</f>
        <v>3318.4460000000004</v>
      </c>
      <c r="Q11">
        <f>SUMIFS(탕데이터!BR:BR,탕데이터!$O:$O,'코스+운전자별'!$A11,탕데이터!$BL:$BL,'코스+운전자별'!$C11)</f>
        <v>4019.5340000000006</v>
      </c>
      <c r="R11">
        <f>SUMIFS(탕데이터!BS:BS,탕데이터!$O:$O,'코스+운전자별'!$A11,탕데이터!$BL:$BL,'코스+운전자별'!$C11)</f>
        <v>5327.1809999999996</v>
      </c>
      <c r="S11">
        <f>SUMIFS(탕데이터!BT:BT,탕데이터!$O:$O,'코스+운전자별'!$A11,탕데이터!$BL:$BL,'코스+운전자별'!$C11)</f>
        <v>2589.5219999999999</v>
      </c>
      <c r="T11">
        <f>SUMIFS(탕데이터!BU:BU,탕데이터!$O:$O,'코스+운전자별'!$A11,탕데이터!$BL:$BL,'코스+운전자별'!$C11)</f>
        <v>0</v>
      </c>
      <c r="U11">
        <f>SUMIFS(탕데이터!BV:BV,탕데이터!$O:$O,'코스+운전자별'!$A11,탕데이터!$BL:$BL,'코스+운전자별'!$C11)</f>
        <v>0</v>
      </c>
      <c r="V11">
        <f>SUMIFS(탕데이터!BW:BW,탕데이터!$O:$O,'코스+운전자별'!$A11,탕데이터!$BL:$BL,'코스+운전자별'!$C11)</f>
        <v>48006.876000000004</v>
      </c>
      <c r="W11" s="66">
        <f t="shared" si="1"/>
        <v>6.1714335140122249E-2</v>
      </c>
      <c r="X11" s="66">
        <f t="shared" si="2"/>
        <v>0.24586264560027679</v>
      </c>
      <c r="Y11" s="122">
        <f t="shared" si="3"/>
        <v>2.249836886825705</v>
      </c>
      <c r="Z11" s="122">
        <f t="shared" si="4"/>
        <v>20.998477610373246</v>
      </c>
      <c r="AA11" s="4">
        <f t="shared" si="5"/>
        <v>0.68223962334062316</v>
      </c>
      <c r="AB11" s="4">
        <f t="shared" si="6"/>
        <v>6.9124389597856772E-2</v>
      </c>
      <c r="AC11" s="4">
        <f t="shared" si="7"/>
        <v>8.3728297588037182E-2</v>
      </c>
      <c r="AD11" s="4">
        <f t="shared" si="8"/>
        <v>0.11096704147130922</v>
      </c>
      <c r="AE11" s="4">
        <f t="shared" si="9"/>
        <v>5.3940648002173686E-2</v>
      </c>
      <c r="AF11" s="4">
        <f t="shared" si="10"/>
        <v>0</v>
      </c>
      <c r="AG11" s="4">
        <f t="shared" si="11"/>
        <v>0</v>
      </c>
      <c r="AH11" s="41" cm="1">
        <f t="array" ref="AH11">SUMPRODUCT((C:C=C11)*(F:F&gt;F11)*(B:B=B11))+1</f>
        <v>6</v>
      </c>
    </row>
    <row r="12" spans="1:34" x14ac:dyDescent="0.3">
      <c r="A12">
        <v>1003</v>
      </c>
      <c r="B12" t="s">
        <v>62</v>
      </c>
      <c r="C12">
        <v>8</v>
      </c>
      <c r="D12">
        <f>SUMIFS(탕데이터!R:R,탕데이터!$O:$O,'코스+운전자별'!$A12,탕데이터!$BL:$BL,'코스+운전자별'!$C12)</f>
        <v>480.54300000000001</v>
      </c>
      <c r="E12">
        <f>SUMIFS(탕데이터!S:S,탕데이터!$O:$O,'코스+운전자별'!$A12,탕데이터!$BL:$BL,'코스+운전자별'!$C12)</f>
        <v>155.50799999999998</v>
      </c>
      <c r="F12" s="122">
        <f t="shared" si="0"/>
        <v>3.0901497029091756</v>
      </c>
      <c r="G12">
        <f>SUMIFS(탕데이터!U:U,탕데이터!$O:$O,'코스+운전자별'!$A12,탕데이터!$BL:$BL,'코스+운전자별'!$C12)</f>
        <v>51057</v>
      </c>
      <c r="H12">
        <f>SUMIFS(탕데이터!V:V,탕데이터!$O:$O,'코스+운전자별'!$A12,탕데이터!$BL:$BL,'코스+운전자별'!$C12)</f>
        <v>2714</v>
      </c>
      <c r="I12">
        <f>SUMIFS(탕데이터!W:W,탕데이터!$O:$O,'코스+운전자별'!$A12,탕데이터!$BL:$BL,'코스+운전자별'!$C12)</f>
        <v>13122</v>
      </c>
      <c r="J12">
        <f>SUMIFS(탕데이터!X:X,탕데이터!$O:$O,'코스+운전자별'!$A12,탕데이터!$BL:$BL,'코스+운전자별'!$C12)</f>
        <v>14246</v>
      </c>
      <c r="K12">
        <f>SUMIFS(탕데이터!Y:Y,탕데이터!$O:$O,'코스+운전자별'!$A12,탕데이터!$BL:$BL,'코스+운전자별'!$C12)</f>
        <v>11</v>
      </c>
      <c r="L12">
        <f>SUMIFS(탕데이터!Z:Z,탕데이터!$O:$O,'코스+운전자별'!$A12,탕데이터!$BL:$BL,'코스+운전자별'!$C12)</f>
        <v>77</v>
      </c>
      <c r="M12" s="122">
        <f>AVERAGEIFS(탕데이터!$AD:$AD,탕데이터!$O:$O,'코스+운전자별'!$A12,탕데이터!$BL:$BL,'코스+운전자별'!$C12)</f>
        <v>34.111666666666672</v>
      </c>
      <c r="N12" s="123">
        <f>INT(_xlfn.MAXIFS(탕데이터!$AC:$AC,탕데이터!$O:$O,'코스+운전자별'!$A12,탕데이터!$G:$G,'코스+운전자별'!$B12,탕데이터!$BL:$BL,'코스+운전자별'!$C12))</f>
        <v>96</v>
      </c>
      <c r="O12">
        <f>SUMIFS(탕데이터!BP:BP,탕데이터!$O:$O,'코스+운전자별'!$A12,탕데이터!$BL:$BL,'코스+운전자별'!$C12)</f>
        <v>26623.138000000003</v>
      </c>
      <c r="P12">
        <f>SUMIFS(탕데이터!BQ:BQ,탕데이터!$O:$O,'코스+운전자별'!$A12,탕데이터!$BL:$BL,'코스+운전자별'!$C12)</f>
        <v>2062.5440000000003</v>
      </c>
      <c r="Q12">
        <f>SUMIFS(탕데이터!BR:BR,탕데이터!$O:$O,'코스+운전자별'!$A12,탕데이터!$BL:$BL,'코스+운전자별'!$C12)</f>
        <v>2704.3929999999996</v>
      </c>
      <c r="R12">
        <f>SUMIFS(탕데이터!BS:BS,탕데이터!$O:$O,'코스+운전자별'!$A12,탕데이터!$BL:$BL,'코스+운전자별'!$C12)</f>
        <v>2436.8249999999998</v>
      </c>
      <c r="S12">
        <f>SUMIFS(탕데이터!BT:BT,탕데이터!$O:$O,'코스+운전자별'!$A12,탕데이터!$BL:$BL,'코스+운전자별'!$C12)</f>
        <v>1380.1689999999999</v>
      </c>
      <c r="T12">
        <f>SUMIFS(탕데이터!BU:BU,탕데이터!$O:$O,'코스+운전자별'!$A12,탕데이터!$BL:$BL,'코스+운전자별'!$C12)</f>
        <v>0</v>
      </c>
      <c r="U12">
        <f>SUMIFS(탕데이터!BV:BV,탕데이터!$O:$O,'코스+운전자별'!$A12,탕데이터!$BL:$BL,'코스+운전자별'!$C12)</f>
        <v>0</v>
      </c>
      <c r="V12">
        <f>SUMIFS(탕데이터!BW:BW,탕데이터!$O:$O,'코스+운전자별'!$A12,탕데이터!$BL:$BL,'코스+운전자별'!$C12)</f>
        <v>35207.069000000003</v>
      </c>
      <c r="W12" s="66">
        <f t="shared" si="1"/>
        <v>5.3156276318624282E-2</v>
      </c>
      <c r="X12" s="66">
        <f t="shared" si="2"/>
        <v>0.25700687466948702</v>
      </c>
      <c r="Y12" s="122">
        <f t="shared" si="3"/>
        <v>2.2890771481428303</v>
      </c>
      <c r="Z12" s="122">
        <f t="shared" si="4"/>
        <v>16.023540036999812</v>
      </c>
      <c r="AA12" s="4">
        <f t="shared" si="5"/>
        <v>0.7561872872746096</v>
      </c>
      <c r="AB12" s="4">
        <f t="shared" si="6"/>
        <v>5.8583235088385234E-2</v>
      </c>
      <c r="AC12" s="4">
        <f t="shared" si="7"/>
        <v>7.6813920522608659E-2</v>
      </c>
      <c r="AD12" s="4">
        <f t="shared" si="8"/>
        <v>6.9214083114956249E-2</v>
      </c>
      <c r="AE12" s="4">
        <f t="shared" si="9"/>
        <v>3.9201473999440274E-2</v>
      </c>
      <c r="AF12" s="4">
        <f t="shared" si="10"/>
        <v>0</v>
      </c>
      <c r="AG12" s="4">
        <f t="shared" si="11"/>
        <v>0</v>
      </c>
      <c r="AH12" s="41" cm="1">
        <f t="array" ref="AH12">SUMPRODUCT((C:C=C12)*(F:F&gt;F12)*(B:B=B12))+1</f>
        <v>8</v>
      </c>
    </row>
    <row r="13" spans="1:34" x14ac:dyDescent="0.3">
      <c r="A13">
        <v>1003</v>
      </c>
      <c r="B13" t="s">
        <v>62</v>
      </c>
      <c r="C13">
        <v>9</v>
      </c>
      <c r="D13">
        <f>SUMIFS(탕데이터!R:R,탕데이터!$O:$O,'코스+운전자별'!$A13,탕데이터!$BL:$BL,'코스+운전자별'!$C13)</f>
        <v>331.31299999999999</v>
      </c>
      <c r="E13">
        <f>SUMIFS(탕데이터!S:S,탕데이터!$O:$O,'코스+운전자별'!$A13,탕데이터!$BL:$BL,'코스+운전자별'!$C13)</f>
        <v>107.111</v>
      </c>
      <c r="F13" s="122">
        <f t="shared" si="0"/>
        <v>3.0931743705128323</v>
      </c>
      <c r="G13">
        <f>SUMIFS(탕데이터!U:U,탕데이터!$O:$O,'코스+운전자별'!$A13,탕데이터!$BL:$BL,'코스+운전자별'!$C13)</f>
        <v>34629</v>
      </c>
      <c r="H13">
        <f>SUMIFS(탕데이터!V:V,탕데이터!$O:$O,'코스+운전자별'!$A13,탕데이터!$BL:$BL,'코스+운전자별'!$C13)</f>
        <v>974</v>
      </c>
      <c r="I13">
        <f>SUMIFS(탕데이터!W:W,탕데이터!$O:$O,'코스+운전자별'!$A13,탕데이터!$BL:$BL,'코스+운전자별'!$C13)</f>
        <v>8714</v>
      </c>
      <c r="J13">
        <f>SUMIFS(탕데이터!X:X,탕데이터!$O:$O,'코스+운전자별'!$A13,탕데이터!$BL:$BL,'코스+운전자별'!$C13)</f>
        <v>9473</v>
      </c>
      <c r="K13">
        <f>SUMIFS(탕데이터!Y:Y,탕데이터!$O:$O,'코스+운전자별'!$A13,탕데이터!$BL:$BL,'코스+운전자별'!$C13)</f>
        <v>5</v>
      </c>
      <c r="L13">
        <f>SUMIFS(탕데이터!Z:Z,탕데이터!$O:$O,'코스+운전자별'!$A13,탕데이터!$BL:$BL,'코스+운전자별'!$C13)</f>
        <v>38</v>
      </c>
      <c r="M13" s="122">
        <f>AVERAGEIFS(탕데이터!$AD:$AD,탕데이터!$O:$O,'코스+운전자별'!$A13,탕데이터!$BL:$BL,'코스+운전자별'!$C13)</f>
        <v>35.1</v>
      </c>
      <c r="N13" s="123">
        <f>INT(_xlfn.MAXIFS(탕데이터!$AC:$AC,탕데이터!$O:$O,'코스+운전자별'!$A13,탕데이터!$G:$G,'코스+운전자별'!$B13,탕데이터!$BL:$BL,'코스+운전자별'!$C13))</f>
        <v>92</v>
      </c>
      <c r="O13">
        <f>SUMIFS(탕데이터!BP:BP,탕데이터!$O:$O,'코스+운전자별'!$A13,탕데이터!$BL:$BL,'코스+운전자별'!$C13)</f>
        <v>17621.987000000001</v>
      </c>
      <c r="P13">
        <f>SUMIFS(탕데이터!BQ:BQ,탕데이터!$O:$O,'코스+운전자별'!$A13,탕데이터!$BL:$BL,'코스+운전자별'!$C13)</f>
        <v>1828.9049999999997</v>
      </c>
      <c r="Q13">
        <f>SUMIFS(탕데이터!BR:BR,탕데이터!$O:$O,'코스+운전자별'!$A13,탕데이터!$BL:$BL,'코스+운전자별'!$C13)</f>
        <v>2142.2669999999998</v>
      </c>
      <c r="R13">
        <f>SUMIFS(탕데이터!BS:BS,탕데이터!$O:$O,'코스+운전자별'!$A13,탕데이터!$BL:$BL,'코스+운전자별'!$C13)</f>
        <v>2787.0749999999998</v>
      </c>
      <c r="S13">
        <f>SUMIFS(탕데이터!BT:BT,탕데이터!$O:$O,'코스+운전자별'!$A13,탕데이터!$BL:$BL,'코스+운전자별'!$C13)</f>
        <v>575.601</v>
      </c>
      <c r="T13">
        <f>SUMIFS(탕데이터!BU:BU,탕데이터!$O:$O,'코스+운전자별'!$A13,탕데이터!$BL:$BL,'코스+운전자별'!$C13)</f>
        <v>0</v>
      </c>
      <c r="U13">
        <f>SUMIFS(탕데이터!BV:BV,탕데이터!$O:$O,'코스+운전자별'!$A13,탕데이터!$BL:$BL,'코스+운전자별'!$C13)</f>
        <v>0</v>
      </c>
      <c r="V13">
        <f>SUMIFS(탕데이터!BW:BW,탕데이터!$O:$O,'코스+운전자별'!$A13,탕데이터!$BL:$BL,'코스+운전자별'!$C13)</f>
        <v>24955.834999999999</v>
      </c>
      <c r="W13" s="66">
        <f t="shared" si="1"/>
        <v>2.8126714603367121E-2</v>
      </c>
      <c r="X13" s="66">
        <f t="shared" si="2"/>
        <v>0.25163879984983684</v>
      </c>
      <c r="Y13" s="122">
        <f t="shared" si="3"/>
        <v>1.5091469396009212</v>
      </c>
      <c r="Z13" s="122">
        <f t="shared" si="4"/>
        <v>11.469516740967002</v>
      </c>
      <c r="AA13" s="4">
        <f t="shared" si="5"/>
        <v>0.70612692382362685</v>
      </c>
      <c r="AB13" s="4">
        <f t="shared" si="6"/>
        <v>7.3285666458365345E-2</v>
      </c>
      <c r="AC13" s="4">
        <f t="shared" si="7"/>
        <v>8.5842329058514771E-2</v>
      </c>
      <c r="AD13" s="4">
        <f t="shared" si="8"/>
        <v>0.11168029440810134</v>
      </c>
      <c r="AE13" s="4">
        <f t="shared" si="9"/>
        <v>2.306478625139171E-2</v>
      </c>
      <c r="AF13" s="4">
        <f t="shared" si="10"/>
        <v>0</v>
      </c>
      <c r="AG13" s="4">
        <f t="shared" si="11"/>
        <v>0</v>
      </c>
      <c r="AH13" s="41" cm="1">
        <f t="array" ref="AH13">SUMPRODUCT((C:C=C13)*(F:F&gt;F13)*(B:B=B13))+1</f>
        <v>6</v>
      </c>
    </row>
    <row r="14" spans="1:34" x14ac:dyDescent="0.3">
      <c r="A14">
        <v>1003</v>
      </c>
      <c r="B14" t="s">
        <v>62</v>
      </c>
      <c r="C14">
        <v>10</v>
      </c>
      <c r="D14">
        <f>SUMIFS(탕데이터!R:R,탕데이터!$O:$O,'코스+운전자별'!$A14,탕데이터!$BL:$BL,'코스+운전자별'!$C14)</f>
        <v>162.501</v>
      </c>
      <c r="E14">
        <f>SUMIFS(탕데이터!S:S,탕데이터!$O:$O,'코스+운전자별'!$A14,탕데이터!$BL:$BL,'코스+운전자별'!$C14)</f>
        <v>57.3</v>
      </c>
      <c r="F14" s="122">
        <f t="shared" si="0"/>
        <v>2.8359685863874349</v>
      </c>
      <c r="G14">
        <f>SUMIFS(탕데이터!U:U,탕데이터!$O:$O,'코스+운전자별'!$A14,탕데이터!$BL:$BL,'코스+운전자별'!$C14)</f>
        <v>17319</v>
      </c>
      <c r="H14">
        <f>SUMIFS(탕데이터!V:V,탕데이터!$O:$O,'코스+운전자별'!$A14,탕데이터!$BL:$BL,'코스+운전자별'!$C14)</f>
        <v>899</v>
      </c>
      <c r="I14">
        <f>SUMIFS(탕데이터!W:W,탕데이터!$O:$O,'코스+운전자별'!$A14,탕데이터!$BL:$BL,'코스+운전자별'!$C14)</f>
        <v>3864</v>
      </c>
      <c r="J14">
        <f>SUMIFS(탕데이터!X:X,탕데이터!$O:$O,'코스+운전자별'!$A14,탕데이터!$BL:$BL,'코스+운전자별'!$C14)</f>
        <v>4739</v>
      </c>
      <c r="K14">
        <f>SUMIFS(탕데이터!Y:Y,탕데이터!$O:$O,'코스+운전자별'!$A14,탕데이터!$BL:$BL,'코스+운전자별'!$C14)</f>
        <v>4</v>
      </c>
      <c r="L14">
        <f>SUMIFS(탕데이터!Z:Z,탕데이터!$O:$O,'코스+운전자별'!$A14,탕데이터!$BL:$BL,'코스+운전자별'!$C14)</f>
        <v>51</v>
      </c>
      <c r="M14" s="122">
        <f>AVERAGEIFS(탕데이터!$AD:$AD,탕데이터!$O:$O,'코스+운전자별'!$A14,탕데이터!$BL:$BL,'코스+운전자별'!$C14)</f>
        <v>35.980000000000004</v>
      </c>
      <c r="N14" s="123">
        <f>INT(_xlfn.MAXIFS(탕데이터!$AC:$AC,탕데이터!$O:$O,'코스+운전자별'!$A14,탕데이터!$G:$G,'코스+운전자별'!$B14,탕데이터!$BL:$BL,'코스+운전자별'!$C14))</f>
        <v>93</v>
      </c>
      <c r="O14">
        <f>SUMIFS(탕데이터!BP:BP,탕데이터!$O:$O,'코스+운전자별'!$A14,탕데이터!$BL:$BL,'코스+운전자별'!$C14)</f>
        <v>9781.3529999999992</v>
      </c>
      <c r="P14">
        <f>SUMIFS(탕데이터!BQ:BQ,탕데이터!$O:$O,'코스+운전자별'!$A14,탕데이터!$BL:$BL,'코스+운전자별'!$C14)</f>
        <v>658.35400000000004</v>
      </c>
      <c r="Q14">
        <f>SUMIFS(탕데이터!BR:BR,탕데이터!$O:$O,'코스+운전자별'!$A14,탕데이터!$BL:$BL,'코스+운전자별'!$C14)</f>
        <v>916.36700000000008</v>
      </c>
      <c r="R14">
        <f>SUMIFS(탕데이터!BS:BS,탕데이터!$O:$O,'코스+운전자별'!$A14,탕데이터!$BL:$BL,'코스+운전자별'!$C14)</f>
        <v>1109.1120000000001</v>
      </c>
      <c r="S14">
        <f>SUMIFS(탕데이터!BT:BT,탕데이터!$O:$O,'코스+운전자별'!$A14,탕데이터!$BL:$BL,'코스+운전자별'!$C14)</f>
        <v>77.713999999999999</v>
      </c>
      <c r="T14">
        <f>SUMIFS(탕데이터!BU:BU,탕데이터!$O:$O,'코스+운전자별'!$A14,탕데이터!$BL:$BL,'코스+운전자별'!$C14)</f>
        <v>0</v>
      </c>
      <c r="U14">
        <f>SUMIFS(탕데이터!BV:BV,탕데이터!$O:$O,'코스+운전자별'!$A14,탕데이터!$BL:$BL,'코스+운전자별'!$C14)</f>
        <v>0</v>
      </c>
      <c r="V14">
        <f>SUMIFS(탕데이터!BW:BW,탕데이터!$O:$O,'코스+운전자별'!$A14,탕데이터!$BL:$BL,'코스+운전자별'!$C14)</f>
        <v>12542.9</v>
      </c>
      <c r="W14" s="66">
        <f t="shared" si="1"/>
        <v>5.1908308793810268E-2</v>
      </c>
      <c r="X14" s="66">
        <f t="shared" si="2"/>
        <v>0.22310756972111553</v>
      </c>
      <c r="Y14" s="122">
        <f t="shared" si="3"/>
        <v>2.4615233137026848</v>
      </c>
      <c r="Z14" s="122">
        <f t="shared" si="4"/>
        <v>31.384422249709232</v>
      </c>
      <c r="AA14" s="4">
        <f t="shared" si="5"/>
        <v>0.77983185706654756</v>
      </c>
      <c r="AB14" s="4">
        <f t="shared" si="6"/>
        <v>5.2488180564303315E-2</v>
      </c>
      <c r="AC14" s="4">
        <f t="shared" si="7"/>
        <v>7.3058622806528001E-2</v>
      </c>
      <c r="AD14" s="4">
        <f t="shared" si="8"/>
        <v>8.8425483739804994E-2</v>
      </c>
      <c r="AE14" s="4">
        <f t="shared" si="9"/>
        <v>6.1958558228160949E-3</v>
      </c>
      <c r="AF14" s="4">
        <f t="shared" si="10"/>
        <v>0</v>
      </c>
      <c r="AG14" s="4">
        <f t="shared" si="11"/>
        <v>0</v>
      </c>
      <c r="AH14" s="41" cm="1">
        <f t="array" ref="AH14">SUMPRODUCT((C:C=C14)*(F:F&gt;F14)*(B:B=B14))+1</f>
        <v>10</v>
      </c>
    </row>
    <row r="15" spans="1:34" x14ac:dyDescent="0.3">
      <c r="A15">
        <v>1003</v>
      </c>
      <c r="B15" t="s">
        <v>62</v>
      </c>
      <c r="C15">
        <v>11</v>
      </c>
      <c r="D15">
        <f>SUMIFS(탕데이터!R:R,탕데이터!$O:$O,'코스+운전자별'!$A15,탕데이터!$BL:$BL,'코스+운전자별'!$C15)</f>
        <v>304.279</v>
      </c>
      <c r="E15">
        <f>SUMIFS(탕데이터!S:S,탕데이터!$O:$O,'코스+운전자별'!$A15,탕데이터!$BL:$BL,'코스+운전자별'!$C15)</f>
        <v>105.122</v>
      </c>
      <c r="F15" s="122">
        <f t="shared" si="0"/>
        <v>2.8945320675025208</v>
      </c>
      <c r="G15">
        <f>SUMIFS(탕데이터!U:U,탕데이터!$O:$O,'코스+운전자별'!$A15,탕데이터!$BL:$BL,'코스+운전자별'!$C15)</f>
        <v>29676</v>
      </c>
      <c r="H15">
        <f>SUMIFS(탕데이터!V:V,탕데이터!$O:$O,'코스+운전자별'!$A15,탕데이터!$BL:$BL,'코스+운전자별'!$C15)</f>
        <v>730</v>
      </c>
      <c r="I15">
        <f>SUMIFS(탕데이터!W:W,탕데이터!$O:$O,'코스+운전자별'!$A15,탕데이터!$BL:$BL,'코스+운전자별'!$C15)</f>
        <v>7997</v>
      </c>
      <c r="J15">
        <f>SUMIFS(탕데이터!X:X,탕데이터!$O:$O,'코스+운전자별'!$A15,탕데이터!$BL:$BL,'코스+운전자별'!$C15)</f>
        <v>8004</v>
      </c>
      <c r="K15">
        <f>SUMIFS(탕데이터!Y:Y,탕데이터!$O:$O,'코스+운전자별'!$A15,탕데이터!$BL:$BL,'코스+운전자별'!$C15)</f>
        <v>11</v>
      </c>
      <c r="L15">
        <f>SUMIFS(탕데이터!Z:Z,탕데이터!$O:$O,'코스+운전자별'!$A15,탕데이터!$BL:$BL,'코스+운전자별'!$C15)</f>
        <v>107</v>
      </c>
      <c r="M15" s="122">
        <f>AVERAGEIFS(탕데이터!$AD:$AD,탕데이터!$O:$O,'코스+운전자별'!$A15,탕데이터!$BL:$BL,'코스+운전자별'!$C15)</f>
        <v>37.75333333333333</v>
      </c>
      <c r="N15" s="123">
        <f>INT(_xlfn.MAXIFS(탕데이터!$AC:$AC,탕데이터!$O:$O,'코스+운전자별'!$A15,탕데이터!$G:$G,'코스+운전자별'!$B15,탕데이터!$BL:$BL,'코스+운전자별'!$C15))</f>
        <v>106</v>
      </c>
      <c r="O15">
        <f>SUMIFS(탕데이터!BP:BP,탕데이터!$O:$O,'코스+운전자별'!$A15,탕데이터!$BL:$BL,'코스+운전자별'!$C15)</f>
        <v>15779.027999999998</v>
      </c>
      <c r="P15">
        <f>SUMIFS(탕데이터!BQ:BQ,탕데이터!$O:$O,'코스+운전자별'!$A15,탕데이터!$BL:$BL,'코스+운전자별'!$C15)</f>
        <v>1125.0119999999999</v>
      </c>
      <c r="Q15">
        <f>SUMIFS(탕데이터!BR:BR,탕데이터!$O:$O,'코스+운전자별'!$A15,탕데이터!$BL:$BL,'코스+운전자별'!$C15)</f>
        <v>1576.884</v>
      </c>
      <c r="R15">
        <f>SUMIFS(탕데이터!BS:BS,탕데이터!$O:$O,'코스+운전자별'!$A15,탕데이터!$BL:$BL,'코스+운전자별'!$C15)</f>
        <v>1568.8020000000001</v>
      </c>
      <c r="S15">
        <f>SUMIFS(탕데이터!BT:BT,탕데이터!$O:$O,'코스+운전자별'!$A15,탕데이터!$BL:$BL,'코스+운전자별'!$C15)</f>
        <v>615.96599999999989</v>
      </c>
      <c r="T15">
        <f>SUMIFS(탕데이터!BU:BU,탕데이터!$O:$O,'코스+운전자별'!$A15,탕데이터!$BL:$BL,'코스+운전자별'!$C15)</f>
        <v>267.76800000000003</v>
      </c>
      <c r="U15">
        <f>SUMIFS(탕데이터!BV:BV,탕데이터!$O:$O,'코스+운전자별'!$A15,탕데이터!$BL:$BL,'코스+운전자별'!$C15)</f>
        <v>0</v>
      </c>
      <c r="V15">
        <f>SUMIFS(탕데이터!BW:BW,탕데이터!$O:$O,'코스+운전자별'!$A15,탕데이터!$BL:$BL,'코스+운전자별'!$C15)</f>
        <v>20933.46</v>
      </c>
      <c r="W15" s="66">
        <f t="shared" si="1"/>
        <v>2.4599002560992046E-2</v>
      </c>
      <c r="X15" s="66">
        <f t="shared" si="2"/>
        <v>0.26947701846610056</v>
      </c>
      <c r="Y15" s="122">
        <f t="shared" si="3"/>
        <v>3.6151032440621931</v>
      </c>
      <c r="Z15" s="122">
        <f t="shared" si="4"/>
        <v>35.165095192241331</v>
      </c>
      <c r="AA15" s="4">
        <f t="shared" si="5"/>
        <v>0.75377066189726871</v>
      </c>
      <c r="AB15" s="4">
        <f t="shared" si="6"/>
        <v>5.3742286272790069E-2</v>
      </c>
      <c r="AC15" s="4">
        <f t="shared" si="7"/>
        <v>7.5328397694408855E-2</v>
      </c>
      <c r="AD15" s="4">
        <f t="shared" si="8"/>
        <v>7.494231722801678E-2</v>
      </c>
      <c r="AE15" s="4">
        <f t="shared" si="9"/>
        <v>2.9424949339478514E-2</v>
      </c>
      <c r="AF15" s="4">
        <f t="shared" si="10"/>
        <v>1.2791387568037011E-2</v>
      </c>
      <c r="AG15" s="4">
        <f t="shared" si="11"/>
        <v>0</v>
      </c>
      <c r="AH15" s="41" cm="1">
        <f t="array" ref="AH15">SUMPRODUCT((C:C=C15)*(F:F&gt;F15)*(B:B=B15))+1</f>
        <v>10</v>
      </c>
    </row>
    <row r="16" spans="1:34" x14ac:dyDescent="0.3">
      <c r="A16">
        <v>1060</v>
      </c>
      <c r="B16" t="s">
        <v>62</v>
      </c>
      <c r="C16">
        <v>5</v>
      </c>
      <c r="D16">
        <f>SUMIFS(탕데이터!R:R,탕데이터!$O:$O,'코스+운전자별'!$A16,탕데이터!$BL:$BL,'코스+운전자별'!$C16)</f>
        <v>122.755</v>
      </c>
      <c r="E16">
        <f>SUMIFS(탕데이터!S:S,탕데이터!$O:$O,'코스+운전자별'!$A16,탕데이터!$BL:$BL,'코스+운전자별'!$C16)</f>
        <v>36.914000000000001</v>
      </c>
      <c r="F16" s="122">
        <f t="shared" si="0"/>
        <v>3.3254320853876576</v>
      </c>
      <c r="G16">
        <f>SUMIFS(탕데이터!U:U,탕데이터!$O:$O,'코스+운전자별'!$A16,탕데이터!$BL:$BL,'코스+운전자별'!$C16)</f>
        <v>11841</v>
      </c>
      <c r="H16">
        <f>SUMIFS(탕데이터!V:V,탕데이터!$O:$O,'코스+운전자별'!$A16,탕데이터!$BL:$BL,'코스+운전자별'!$C16)</f>
        <v>297</v>
      </c>
      <c r="I16">
        <f>SUMIFS(탕데이터!W:W,탕데이터!$O:$O,'코스+운전자별'!$A16,탕데이터!$BL:$BL,'코스+운전자별'!$C16)</f>
        <v>2880</v>
      </c>
      <c r="J16">
        <f>SUMIFS(탕데이터!X:X,탕데이터!$O:$O,'코스+운전자별'!$A16,탕데이터!$BL:$BL,'코스+운전자별'!$C16)</f>
        <v>3863</v>
      </c>
      <c r="K16">
        <f>SUMIFS(탕데이터!Y:Y,탕데이터!$O:$O,'코스+운전자별'!$A16,탕데이터!$BL:$BL,'코스+운전자별'!$C16)</f>
        <v>4</v>
      </c>
      <c r="L16">
        <f>SUMIFS(탕데이터!Z:Z,탕데이터!$O:$O,'코스+운전자별'!$A16,탕데이터!$BL:$BL,'코스+운전자별'!$C16)</f>
        <v>32</v>
      </c>
      <c r="M16" s="122">
        <f>AVERAGEIFS(탕데이터!$AD:$AD,탕데이터!$O:$O,'코스+운전자별'!$A16,탕데이터!$BL:$BL,'코스+운전자별'!$C16)</f>
        <v>37.384999999999998</v>
      </c>
      <c r="N16" s="123">
        <f>INT(_xlfn.MAXIFS(탕데이터!$AC:$AC,탕데이터!$O:$O,'코스+운전자별'!$A16,탕데이터!$G:$G,'코스+운전자별'!$B16,탕데이터!$BL:$BL,'코스+운전자별'!$C16))</f>
        <v>102</v>
      </c>
      <c r="O16">
        <f>SUMIFS(탕데이터!BP:BP,탕데이터!$O:$O,'코스+운전자별'!$A16,탕데이터!$BL:$BL,'코스+운전자별'!$C16)</f>
        <v>5502.6840000000002</v>
      </c>
      <c r="P16">
        <f>SUMIFS(탕데이터!BQ:BQ,탕데이터!$O:$O,'코스+운전자별'!$A16,탕데이터!$BL:$BL,'코스+운전자별'!$C16)</f>
        <v>797.32399999999996</v>
      </c>
      <c r="Q16">
        <f>SUMIFS(탕데이터!BR:BR,탕데이터!$O:$O,'코스+운전자별'!$A16,탕데이터!$BL:$BL,'코스+운전자별'!$C16)</f>
        <v>827.06200000000001</v>
      </c>
      <c r="R16">
        <f>SUMIFS(탕데이터!BS:BS,탕데이터!$O:$O,'코스+운전자별'!$A16,탕데이터!$BL:$BL,'코스+운전자별'!$C16)</f>
        <v>818.53700000000003</v>
      </c>
      <c r="S16">
        <f>SUMIFS(탕데이터!BT:BT,탕데이터!$O:$O,'코스+운전자별'!$A16,탕데이터!$BL:$BL,'코스+운전자별'!$C16)</f>
        <v>721.21600000000012</v>
      </c>
      <c r="T16">
        <f>SUMIFS(탕데이터!BU:BU,탕데이터!$O:$O,'코스+운전자별'!$A16,탕데이터!$BL:$BL,'코스+운전자별'!$C16)</f>
        <v>0</v>
      </c>
      <c r="U16">
        <f>SUMIFS(탕데이터!BV:BV,탕데이터!$O:$O,'코스+운전자별'!$A16,탕데이터!$BL:$BL,'코스+운전자별'!$C16)</f>
        <v>0</v>
      </c>
      <c r="V16">
        <f>SUMIFS(탕데이터!BW:BW,탕데이터!$O:$O,'코스+운전자별'!$A16,탕데이터!$BL:$BL,'코스+운전자별'!$C16)</f>
        <v>8666.8230000000003</v>
      </c>
      <c r="W16" s="66">
        <f t="shared" si="1"/>
        <v>2.5082341018495061E-2</v>
      </c>
      <c r="X16" s="66">
        <f t="shared" si="2"/>
        <v>0.24322270078540664</v>
      </c>
      <c r="Y16" s="122">
        <f t="shared" si="3"/>
        <v>3.2585230744165208</v>
      </c>
      <c r="Z16" s="122">
        <f t="shared" si="4"/>
        <v>26.068184595332166</v>
      </c>
      <c r="AA16" s="4">
        <f t="shared" si="5"/>
        <v>0.63491362405808915</v>
      </c>
      <c r="AB16" s="4">
        <f t="shared" si="6"/>
        <v>9.1997263587822189E-2</v>
      </c>
      <c r="AC16" s="4">
        <f t="shared" si="7"/>
        <v>9.5428509385734536E-2</v>
      </c>
      <c r="AD16" s="4">
        <f t="shared" si="8"/>
        <v>9.4444873282862704E-2</v>
      </c>
      <c r="AE16" s="4">
        <f t="shared" si="9"/>
        <v>8.3215729685491457E-2</v>
      </c>
      <c r="AF16" s="4">
        <f t="shared" si="10"/>
        <v>0</v>
      </c>
      <c r="AG16" s="4">
        <f t="shared" si="11"/>
        <v>0</v>
      </c>
      <c r="AH16" s="41" cm="1">
        <f t="array" ref="AH16">SUMPRODUCT((C:C=C16)*(F:F&gt;F16)*(B:B=B16))+1</f>
        <v>2</v>
      </c>
    </row>
    <row r="17" spans="1:34" x14ac:dyDescent="0.3">
      <c r="A17">
        <v>1353</v>
      </c>
      <c r="B17" t="s">
        <v>62</v>
      </c>
      <c r="C17">
        <v>4</v>
      </c>
      <c r="D17">
        <f>SUMIFS(탕데이터!R:R,탕데이터!$O:$O,'코스+운전자별'!$A17,탕데이터!$BL:$BL,'코스+운전자별'!$C17)</f>
        <v>399.14099999999996</v>
      </c>
      <c r="E17">
        <f>SUMIFS(탕데이터!S:S,탕데이터!$O:$O,'코스+운전자별'!$A17,탕데이터!$BL:$BL,'코스+운전자별'!$C17)</f>
        <v>140.024</v>
      </c>
      <c r="F17" s="122">
        <f t="shared" si="0"/>
        <v>2.8505184825458492</v>
      </c>
      <c r="G17">
        <f>SUMIFS(탕데이터!U:U,탕데이터!$O:$O,'코스+운전자별'!$A17,탕데이터!$BL:$BL,'코스+운전자별'!$C17)</f>
        <v>35548</v>
      </c>
      <c r="H17">
        <f>SUMIFS(탕데이터!V:V,탕데이터!$O:$O,'코스+운전자별'!$A17,탕데이터!$BL:$BL,'코스+운전자별'!$C17)</f>
        <v>985</v>
      </c>
      <c r="I17">
        <f>SUMIFS(탕데이터!W:W,탕데이터!$O:$O,'코스+운전자별'!$A17,탕데이터!$BL:$BL,'코스+운전자별'!$C17)</f>
        <v>7276</v>
      </c>
      <c r="J17">
        <f>SUMIFS(탕데이터!X:X,탕데이터!$O:$O,'코스+운전자별'!$A17,탕데이터!$BL:$BL,'코스+운전자별'!$C17)</f>
        <v>7210</v>
      </c>
      <c r="K17">
        <f>SUMIFS(탕데이터!Y:Y,탕데이터!$O:$O,'코스+운전자별'!$A17,탕데이터!$BL:$BL,'코스+운전자별'!$C17)</f>
        <v>7</v>
      </c>
      <c r="L17">
        <f>SUMIFS(탕데이터!Z:Z,탕데이터!$O:$O,'코스+운전자별'!$A17,탕데이터!$BL:$BL,'코스+운전자별'!$C17)</f>
        <v>108</v>
      </c>
      <c r="M17" s="122">
        <f>AVERAGEIFS(탕데이터!$AD:$AD,탕데이터!$O:$O,'코스+운전자별'!$A17,탕데이터!$BL:$BL,'코스+운전자별'!$C17)</f>
        <v>40.753</v>
      </c>
      <c r="N17" s="123">
        <f>INT(_xlfn.MAXIFS(탕데이터!$AC:$AC,탕데이터!$O:$O,'코스+운전자별'!$A17,탕데이터!$G:$G,'코스+운전자별'!$B17,탕데이터!$BL:$BL,'코스+운전자별'!$C17))</f>
        <v>109</v>
      </c>
      <c r="O17">
        <f>SUMIFS(탕데이터!BP:BP,탕데이터!$O:$O,'코스+운전자별'!$A17,탕데이터!$BL:$BL,'코스+운전자별'!$C17)</f>
        <v>18614.138999999999</v>
      </c>
      <c r="P17">
        <f>SUMIFS(탕데이터!BQ:BQ,탕데이터!$O:$O,'코스+운전자별'!$A17,탕데이터!$BL:$BL,'코스+운전자별'!$C17)</f>
        <v>2076.9550000000004</v>
      </c>
      <c r="Q17">
        <f>SUMIFS(탕데이터!BR:BR,탕데이터!$O:$O,'코스+운전자별'!$A17,탕데이터!$BL:$BL,'코스+운전자별'!$C17)</f>
        <v>2488.7720000000004</v>
      </c>
      <c r="R17">
        <f>SUMIFS(탕데이터!BS:BS,탕데이터!$O:$O,'코스+운전자별'!$A17,탕데이터!$BL:$BL,'코스+운전자별'!$C17)</f>
        <v>2376.9670000000001</v>
      </c>
      <c r="S17">
        <f>SUMIFS(탕데이터!BT:BT,탕데이터!$O:$O,'코스+운전자별'!$A17,탕데이터!$BL:$BL,'코스+운전자별'!$C17)</f>
        <v>1487.905</v>
      </c>
      <c r="T17">
        <f>SUMIFS(탕데이터!BU:BU,탕데이터!$O:$O,'코스+운전자별'!$A17,탕데이터!$BL:$BL,'코스+운전자별'!$C17)</f>
        <v>242.66600000000005</v>
      </c>
      <c r="U17">
        <f>SUMIFS(탕데이터!BV:BV,탕데이터!$O:$O,'코스+운전자별'!$A17,탕데이터!$BL:$BL,'코스+운전자별'!$C17)</f>
        <v>0</v>
      </c>
      <c r="V17">
        <f>SUMIFS(탕데이터!BW:BW,탕데이터!$O:$O,'코스+운전자별'!$A17,탕데이터!$BL:$BL,'코스+운전자별'!$C17)</f>
        <v>27287.404000000002</v>
      </c>
      <c r="W17" s="66">
        <f t="shared" si="1"/>
        <v>2.7709013165297627E-2</v>
      </c>
      <c r="X17" s="66">
        <f t="shared" si="2"/>
        <v>0.20468099471137616</v>
      </c>
      <c r="Y17" s="122">
        <f t="shared" si="3"/>
        <v>1.7537662129422937</v>
      </c>
      <c r="Z17" s="122">
        <f t="shared" si="4"/>
        <v>27.058107285395391</v>
      </c>
      <c r="AA17" s="4">
        <f t="shared" si="5"/>
        <v>0.68215133253423443</v>
      </c>
      <c r="AB17" s="4">
        <f t="shared" si="6"/>
        <v>7.6114056141067879E-2</v>
      </c>
      <c r="AC17" s="4">
        <f t="shared" si="7"/>
        <v>9.1205891187010682E-2</v>
      </c>
      <c r="AD17" s="4">
        <f t="shared" si="8"/>
        <v>8.7108579474984127E-2</v>
      </c>
      <c r="AE17" s="4">
        <f t="shared" si="9"/>
        <v>5.4527173050246916E-2</v>
      </c>
      <c r="AF17" s="4">
        <f t="shared" si="10"/>
        <v>8.8929676124559175E-3</v>
      </c>
      <c r="AG17" s="4">
        <f t="shared" si="11"/>
        <v>0</v>
      </c>
      <c r="AH17" s="41" cm="1">
        <f t="array" ref="AH17">SUMPRODUCT((C:C=C17)*(F:F&gt;F17)*(B:B=B17))+1</f>
        <v>14</v>
      </c>
    </row>
    <row r="18" spans="1:34" x14ac:dyDescent="0.3">
      <c r="A18">
        <v>1353</v>
      </c>
      <c r="B18" t="s">
        <v>62</v>
      </c>
      <c r="C18">
        <v>5</v>
      </c>
      <c r="D18">
        <f>SUMIFS(탕데이터!R:R,탕데이터!$O:$O,'코스+운전자별'!$A18,탕데이터!$BL:$BL,'코스+운전자별'!$C18)</f>
        <v>372.27800000000002</v>
      </c>
      <c r="E18">
        <f>SUMIFS(탕데이터!S:S,탕데이터!$O:$O,'코스+운전자별'!$A18,탕데이터!$BL:$BL,'코스+운전자별'!$C18)</f>
        <v>145.30599999999998</v>
      </c>
      <c r="F18" s="122">
        <f t="shared" si="0"/>
        <v>2.5620277208098776</v>
      </c>
      <c r="G18">
        <f>SUMIFS(탕데이터!U:U,탕데이터!$O:$O,'코스+운전자별'!$A18,탕데이터!$BL:$BL,'코스+운전자별'!$C18)</f>
        <v>35263</v>
      </c>
      <c r="H18">
        <f>SUMIFS(탕데이터!V:V,탕데이터!$O:$O,'코스+운전자별'!$A18,탕데이터!$BL:$BL,'코스+운전자별'!$C18)</f>
        <v>831</v>
      </c>
      <c r="I18">
        <f>SUMIFS(탕데이터!W:W,탕데이터!$O:$O,'코스+운전자별'!$A18,탕데이터!$BL:$BL,'코스+운전자별'!$C18)</f>
        <v>8518</v>
      </c>
      <c r="J18">
        <f>SUMIFS(탕데이터!X:X,탕데이터!$O:$O,'코스+운전자별'!$A18,탕데이터!$BL:$BL,'코스+운전자별'!$C18)</f>
        <v>8166</v>
      </c>
      <c r="K18">
        <f>SUMIFS(탕데이터!Y:Y,탕데이터!$O:$O,'코스+운전자별'!$A18,탕데이터!$BL:$BL,'코스+운전자별'!$C18)</f>
        <v>14</v>
      </c>
      <c r="L18">
        <f>SUMIFS(탕데이터!Z:Z,탕데이터!$O:$O,'코스+운전자별'!$A18,탕데이터!$BL:$BL,'코스+운전자별'!$C18)</f>
        <v>153</v>
      </c>
      <c r="M18" s="122">
        <f>AVERAGEIFS(탕데이터!$AD:$AD,탕데이터!$O:$O,'코스+운전자별'!$A18,탕데이터!$BL:$BL,'코스+운전자별'!$C18)</f>
        <v>40.147500000000001</v>
      </c>
      <c r="N18" s="123">
        <f>INT(_xlfn.MAXIFS(탕데이터!$AC:$AC,탕데이터!$O:$O,'코스+운전자별'!$A18,탕데이터!$G:$G,'코스+운전자별'!$B18,탕데이터!$BL:$BL,'코스+운전자별'!$C18))</f>
        <v>108</v>
      </c>
      <c r="O18">
        <f>SUMIFS(탕데이터!BP:BP,탕데이터!$O:$O,'코스+운전자별'!$A18,탕데이터!$BL:$BL,'코스+운전자별'!$C18)</f>
        <v>21778.636000000002</v>
      </c>
      <c r="P18">
        <f>SUMIFS(탕데이터!BQ:BQ,탕데이터!$O:$O,'코스+운전자별'!$A18,탕데이터!$BL:$BL,'코스+운전자별'!$C18)</f>
        <v>975.32</v>
      </c>
      <c r="Q18">
        <f>SUMIFS(탕데이터!BR:BR,탕데이터!$O:$O,'코스+운전자별'!$A18,탕데이터!$BL:$BL,'코스+운전자별'!$C18)</f>
        <v>1247.893</v>
      </c>
      <c r="R18">
        <f>SUMIFS(탕데이터!BS:BS,탕데이터!$O:$O,'코스+운전자별'!$A18,탕데이터!$BL:$BL,'코스+운전자별'!$C18)</f>
        <v>1013.6160000000001</v>
      </c>
      <c r="S18">
        <f>SUMIFS(탕데이터!BT:BT,탕데이터!$O:$O,'코스+운전자별'!$A18,탕데이터!$BL:$BL,'코스+운전자별'!$C18)</f>
        <v>783.49500000000012</v>
      </c>
      <c r="T18">
        <f>SUMIFS(탕데이터!BU:BU,탕데이터!$O:$O,'코스+운전자별'!$A18,탕데이터!$BL:$BL,'코스+운전자별'!$C18)</f>
        <v>113.58699999999999</v>
      </c>
      <c r="U18">
        <f>SUMIFS(탕데이터!BV:BV,탕데이터!$O:$O,'코스+운전자별'!$A18,탕데이터!$BL:$BL,'코스+운전자별'!$C18)</f>
        <v>0</v>
      </c>
      <c r="V18">
        <f>SUMIFS(탕데이터!BW:BW,탕데이터!$O:$O,'코스+운전자별'!$A18,탕데이터!$BL:$BL,'코스+운전자별'!$C18)</f>
        <v>25912.546999999999</v>
      </c>
      <c r="W18" s="66">
        <f t="shared" si="1"/>
        <v>2.3565777160196241E-2</v>
      </c>
      <c r="X18" s="66">
        <f t="shared" si="2"/>
        <v>0.24155630547599466</v>
      </c>
      <c r="Y18" s="122">
        <f t="shared" si="3"/>
        <v>3.7606304965643953</v>
      </c>
      <c r="Z18" s="122">
        <f t="shared" si="4"/>
        <v>41.098318998168033</v>
      </c>
      <c r="AA18" s="4">
        <f t="shared" si="5"/>
        <v>0.84046682095743053</v>
      </c>
      <c r="AB18" s="4">
        <f t="shared" si="6"/>
        <v>3.7638909058225735E-2</v>
      </c>
      <c r="AC18" s="4">
        <f t="shared" si="7"/>
        <v>4.8157867306521433E-2</v>
      </c>
      <c r="AD18" s="4">
        <f t="shared" si="8"/>
        <v>3.9116803145595846E-2</v>
      </c>
      <c r="AE18" s="4">
        <f t="shared" si="9"/>
        <v>3.0236124607897485E-2</v>
      </c>
      <c r="AF18" s="4">
        <f t="shared" si="10"/>
        <v>4.3834749243291289E-3</v>
      </c>
      <c r="AG18" s="4">
        <f t="shared" si="11"/>
        <v>0</v>
      </c>
      <c r="AH18" s="41" cm="1">
        <f t="array" ref="AH18">SUMPRODUCT((C:C=C18)*(F:F&gt;F18)*(B:B=B18))+1</f>
        <v>13</v>
      </c>
    </row>
    <row r="19" spans="1:34" x14ac:dyDescent="0.3">
      <c r="A19">
        <v>1353</v>
      </c>
      <c r="B19" t="s">
        <v>62</v>
      </c>
      <c r="C19">
        <v>6</v>
      </c>
      <c r="D19">
        <f>SUMIFS(탕데이터!R:R,탕데이터!$O:$O,'코스+운전자별'!$A19,탕데이터!$BL:$BL,'코스+운전자별'!$C19)</f>
        <v>103.40199999999999</v>
      </c>
      <c r="E19">
        <f>SUMIFS(탕데이터!S:S,탕데이터!$O:$O,'코스+운전자별'!$A19,탕데이터!$BL:$BL,'코스+운전자별'!$C19)</f>
        <v>40.123000000000005</v>
      </c>
      <c r="F19" s="122">
        <f t="shared" si="0"/>
        <v>2.5771253395807885</v>
      </c>
      <c r="G19">
        <f>SUMIFS(탕데이터!U:U,탕데이터!$O:$O,'코스+운전자별'!$A19,탕데이터!$BL:$BL,'코스+운전자별'!$C19)</f>
        <v>10992</v>
      </c>
      <c r="H19">
        <f>SUMIFS(탕데이터!V:V,탕데이터!$O:$O,'코스+운전자별'!$A19,탕데이터!$BL:$BL,'코스+운전자별'!$C19)</f>
        <v>244</v>
      </c>
      <c r="I19">
        <f>SUMIFS(탕데이터!W:W,탕데이터!$O:$O,'코스+운전자별'!$A19,탕데이터!$BL:$BL,'코스+운전자별'!$C19)</f>
        <v>3479</v>
      </c>
      <c r="J19">
        <f>SUMIFS(탕데이터!X:X,탕데이터!$O:$O,'코스+운전자별'!$A19,탕데이터!$BL:$BL,'코스+운전자별'!$C19)</f>
        <v>2005</v>
      </c>
      <c r="K19">
        <f>SUMIFS(탕데이터!Y:Y,탕데이터!$O:$O,'코스+운전자별'!$A19,탕데이터!$BL:$BL,'코스+운전자별'!$C19)</f>
        <v>5</v>
      </c>
      <c r="L19">
        <f>SUMIFS(탕데이터!Z:Z,탕데이터!$O:$O,'코스+운전자별'!$A19,탕데이터!$BL:$BL,'코스+운전자별'!$C19)</f>
        <v>52</v>
      </c>
      <c r="M19" s="122">
        <f>AVERAGEIFS(탕데이터!$AD:$AD,탕데이터!$O:$O,'코스+운전자별'!$A19,탕데이터!$BL:$BL,'코스+운전자별'!$C19)</f>
        <v>38.1175</v>
      </c>
      <c r="N19" s="123">
        <f>INT(_xlfn.MAXIFS(탕데이터!$AC:$AC,탕데이터!$O:$O,'코스+운전자별'!$A19,탕데이터!$G:$G,'코스+운전자별'!$B19,탕데이터!$BL:$BL,'코스+운전자별'!$C19))</f>
        <v>108</v>
      </c>
      <c r="O19">
        <f>SUMIFS(탕데이터!BP:BP,탕데이터!$O:$O,'코스+운전자별'!$A19,탕데이터!$BL:$BL,'코스+운전자별'!$C19)</f>
        <v>6337.56</v>
      </c>
      <c r="P19">
        <f>SUMIFS(탕데이터!BQ:BQ,탕데이터!$O:$O,'코스+운전자별'!$A19,탕데이터!$BL:$BL,'코스+운전자별'!$C19)</f>
        <v>262.89600000000002</v>
      </c>
      <c r="Q19">
        <f>SUMIFS(탕데이터!BR:BR,탕데이터!$O:$O,'코스+운전자별'!$A19,탕데이터!$BL:$BL,'코스+운전자별'!$C19)</f>
        <v>261.59399999999999</v>
      </c>
      <c r="R19">
        <f>SUMIFS(탕데이터!BS:BS,탕데이터!$O:$O,'코스+운전자별'!$A19,탕데이터!$BL:$BL,'코스+운전자별'!$C19)</f>
        <v>185.43600000000004</v>
      </c>
      <c r="S19">
        <f>SUMIFS(탕데이터!BT:BT,탕데이터!$O:$O,'코스+운전자별'!$A19,탕데이터!$BL:$BL,'코스+운전자별'!$C19)</f>
        <v>161.58600000000001</v>
      </c>
      <c r="T19">
        <f>SUMIFS(탕데이터!BU:BU,탕데이터!$O:$O,'코스+운전자별'!$A19,탕데이터!$BL:$BL,'코스+운전자별'!$C19)</f>
        <v>52.258000000000003</v>
      </c>
      <c r="U19">
        <f>SUMIFS(탕데이터!BV:BV,탕데이터!$O:$O,'코스+운전자별'!$A19,탕데이터!$BL:$BL,'코스+운전자별'!$C19)</f>
        <v>0</v>
      </c>
      <c r="V19">
        <f>SUMIFS(탕데이터!BW:BW,탕데이터!$O:$O,'코스+운전자별'!$A19,탕데이터!$BL:$BL,'코스+운전자별'!$C19)</f>
        <v>7261.3300000000008</v>
      </c>
      <c r="W19" s="66">
        <f t="shared" si="1"/>
        <v>2.2197962154294031E-2</v>
      </c>
      <c r="X19" s="66">
        <f t="shared" si="2"/>
        <v>0.31650291120815138</v>
      </c>
      <c r="Y19" s="122">
        <f t="shared" si="3"/>
        <v>4.835496412061663</v>
      </c>
      <c r="Z19" s="122">
        <f t="shared" si="4"/>
        <v>50.289162685441291</v>
      </c>
      <c r="AA19" s="4">
        <f t="shared" si="5"/>
        <v>0.87278225889747463</v>
      </c>
      <c r="AB19" s="4">
        <f t="shared" si="6"/>
        <v>3.6204937662935026E-2</v>
      </c>
      <c r="AC19" s="4">
        <f t="shared" si="7"/>
        <v>3.6025631668027754E-2</v>
      </c>
      <c r="AD19" s="4">
        <f t="shared" si="8"/>
        <v>2.5537470408313629E-2</v>
      </c>
      <c r="AE19" s="4">
        <f t="shared" si="9"/>
        <v>2.2252948151371719E-2</v>
      </c>
      <c r="AF19" s="4">
        <f t="shared" si="10"/>
        <v>7.1967532118771627E-3</v>
      </c>
      <c r="AG19" s="4">
        <f t="shared" si="11"/>
        <v>0</v>
      </c>
      <c r="AH19" s="41" cm="1">
        <f t="array" ref="AH19">SUMPRODUCT((C:C=C19)*(F:F&gt;F19)*(B:B=B19))+1</f>
        <v>11</v>
      </c>
    </row>
    <row r="20" spans="1:34" x14ac:dyDescent="0.3">
      <c r="A20">
        <v>1353</v>
      </c>
      <c r="B20" t="s">
        <v>62</v>
      </c>
      <c r="C20">
        <v>7</v>
      </c>
      <c r="D20">
        <f>SUMIFS(탕데이터!R:R,탕데이터!$O:$O,'코스+운전자별'!$A20,탕데이터!$BL:$BL,'코스+운전자별'!$C20)</f>
        <v>347.69499999999999</v>
      </c>
      <c r="E20">
        <f>SUMIFS(탕데이터!S:S,탕데이터!$O:$O,'코스+운전자별'!$A20,탕데이터!$BL:$BL,'코스+운전자별'!$C20)</f>
        <v>134.69</v>
      </c>
      <c r="F20" s="122">
        <f t="shared" si="0"/>
        <v>2.5814462840596928</v>
      </c>
      <c r="G20">
        <f>SUMIFS(탕데이터!U:U,탕데이터!$O:$O,'코스+운전자별'!$A20,탕데이터!$BL:$BL,'코스+운전자별'!$C20)</f>
        <v>29743</v>
      </c>
      <c r="H20">
        <f>SUMIFS(탕데이터!V:V,탕데이터!$O:$O,'코스+운전자별'!$A20,탕데이터!$BL:$BL,'코스+운전자별'!$C20)</f>
        <v>662</v>
      </c>
      <c r="I20">
        <f>SUMIFS(탕데이터!W:W,탕데이터!$O:$O,'코스+운전자별'!$A20,탕데이터!$BL:$BL,'코스+운전자별'!$C20)</f>
        <v>6063</v>
      </c>
      <c r="J20">
        <f>SUMIFS(탕데이터!X:X,탕데이터!$O:$O,'코스+운전자별'!$A20,탕데이터!$BL:$BL,'코스+운전자별'!$C20)</f>
        <v>7256</v>
      </c>
      <c r="K20">
        <f>SUMIFS(탕데이터!Y:Y,탕데이터!$O:$O,'코스+운전자별'!$A20,탕데이터!$BL:$BL,'코스+운전자별'!$C20)</f>
        <v>23</v>
      </c>
      <c r="L20">
        <f>SUMIFS(탕데이터!Z:Z,탕데이터!$O:$O,'코스+운전자별'!$A20,탕데이터!$BL:$BL,'코스+운전자별'!$C20)</f>
        <v>260</v>
      </c>
      <c r="M20" s="122">
        <f>AVERAGEIFS(탕데이터!$AD:$AD,탕데이터!$O:$O,'코스+운전자별'!$A20,탕데이터!$BL:$BL,'코스+운전자별'!$C20)</f>
        <v>39.327999999999996</v>
      </c>
      <c r="N20" s="123">
        <f>INT(_xlfn.MAXIFS(탕데이터!$AC:$AC,탕데이터!$O:$O,'코스+운전자별'!$A20,탕데이터!$G:$G,'코스+운전자별'!$B20,탕데이터!$BL:$BL,'코스+운전자별'!$C20))</f>
        <v>114</v>
      </c>
      <c r="O20">
        <f>SUMIFS(탕데이터!BP:BP,탕데이터!$O:$O,'코스+운전자별'!$A20,탕데이터!$BL:$BL,'코스+운전자별'!$C20)</f>
        <v>19578.835999999999</v>
      </c>
      <c r="P20">
        <f>SUMIFS(탕데이터!BQ:BQ,탕데이터!$O:$O,'코스+운전자별'!$A20,탕데이터!$BL:$BL,'코스+운전자별'!$C20)</f>
        <v>759.45199999999988</v>
      </c>
      <c r="Q20">
        <f>SUMIFS(탕데이터!BR:BR,탕데이터!$O:$O,'코스+운전자별'!$A20,탕데이터!$BL:$BL,'코스+운전자별'!$C20)</f>
        <v>911.84800000000007</v>
      </c>
      <c r="R20">
        <f>SUMIFS(탕데이터!BS:BS,탕데이터!$O:$O,'코스+운전자별'!$A20,탕데이터!$BL:$BL,'코스+운전자별'!$C20)</f>
        <v>867.19900000000007</v>
      </c>
      <c r="S20">
        <f>SUMIFS(탕데이터!BT:BT,탕데이터!$O:$O,'코스+운전자별'!$A20,탕데이터!$BL:$BL,'코스+운전자별'!$C20)</f>
        <v>626.97199999999998</v>
      </c>
      <c r="T20">
        <f>SUMIFS(탕데이터!BU:BU,탕데이터!$O:$O,'코스+운전자별'!$A20,탕데이터!$BL:$BL,'코스+운전자별'!$C20)</f>
        <v>282.16100000000006</v>
      </c>
      <c r="U20">
        <f>SUMIFS(탕데이터!BV:BV,탕데이터!$O:$O,'코스+운전자별'!$A20,탕데이터!$BL:$BL,'코스+운전자별'!$C20)</f>
        <v>0</v>
      </c>
      <c r="V20">
        <f>SUMIFS(탕데이터!BW:BW,탕데이터!$O:$O,'코스+운전자별'!$A20,탕데이터!$BL:$BL,'코스+운전자별'!$C20)</f>
        <v>23026.468000000001</v>
      </c>
      <c r="W20" s="66">
        <f t="shared" si="1"/>
        <v>2.2257337861009314E-2</v>
      </c>
      <c r="X20" s="66">
        <f t="shared" si="2"/>
        <v>0.20384628315906264</v>
      </c>
      <c r="Y20" s="122">
        <f t="shared" si="3"/>
        <v>6.6149930254964842</v>
      </c>
      <c r="Z20" s="122">
        <f t="shared" si="4"/>
        <v>74.778182027351562</v>
      </c>
      <c r="AA20" s="4">
        <f t="shared" si="5"/>
        <v>0.85027525715190011</v>
      </c>
      <c r="AB20" s="4">
        <f t="shared" si="6"/>
        <v>3.29816974101282E-2</v>
      </c>
      <c r="AC20" s="4">
        <f t="shared" si="7"/>
        <v>3.959999423272384E-2</v>
      </c>
      <c r="AD20" s="4">
        <f t="shared" si="8"/>
        <v>3.7660964764548346E-2</v>
      </c>
      <c r="AE20" s="4">
        <f t="shared" si="9"/>
        <v>2.722831829875081E-2</v>
      </c>
      <c r="AF20" s="4">
        <f t="shared" si="10"/>
        <v>1.2253768141948651E-2</v>
      </c>
      <c r="AG20" s="4">
        <f t="shared" si="11"/>
        <v>0</v>
      </c>
      <c r="AH20" s="41" cm="1">
        <f t="array" ref="AH20">SUMPRODUCT((C:C=C20)*(F:F&gt;F20)*(B:B=B20))+1</f>
        <v>11</v>
      </c>
    </row>
    <row r="21" spans="1:34" x14ac:dyDescent="0.3">
      <c r="A21">
        <v>1353</v>
      </c>
      <c r="B21" t="s">
        <v>62</v>
      </c>
      <c r="C21">
        <v>8</v>
      </c>
      <c r="D21">
        <f>SUMIFS(탕데이터!R:R,탕데이터!$O:$O,'코스+운전자별'!$A21,탕데이터!$BL:$BL,'코스+운전자별'!$C21)</f>
        <v>623.06200000000013</v>
      </c>
      <c r="E21">
        <f>SUMIFS(탕데이터!S:S,탕데이터!$O:$O,'코스+운전자별'!$A21,탕데이터!$BL:$BL,'코스+운전자별'!$C21)</f>
        <v>238.82400000000001</v>
      </c>
      <c r="F21" s="122">
        <f t="shared" si="0"/>
        <v>2.6088751549258036</v>
      </c>
      <c r="G21">
        <f>SUMIFS(탕데이터!U:U,탕데이터!$O:$O,'코스+운전자별'!$A21,탕데이터!$BL:$BL,'코스+운전자별'!$C21)</f>
        <v>52981</v>
      </c>
      <c r="H21">
        <f>SUMIFS(탕데이터!V:V,탕데이터!$O:$O,'코스+운전자별'!$A21,탕데이터!$BL:$BL,'코스+운전자별'!$C21)</f>
        <v>1146</v>
      </c>
      <c r="I21">
        <f>SUMIFS(탕데이터!W:W,탕데이터!$O:$O,'코스+운전자별'!$A21,탕데이터!$BL:$BL,'코스+운전자별'!$C21)</f>
        <v>10751</v>
      </c>
      <c r="J21">
        <f>SUMIFS(탕데이터!X:X,탕데이터!$O:$O,'코스+운전자별'!$A21,탕데이터!$BL:$BL,'코스+운전자별'!$C21)</f>
        <v>12856</v>
      </c>
      <c r="K21">
        <f>SUMIFS(탕데이터!Y:Y,탕데이터!$O:$O,'코스+운전자별'!$A21,탕데이터!$BL:$BL,'코스+운전자별'!$C21)</f>
        <v>22</v>
      </c>
      <c r="L21">
        <f>SUMIFS(탕데이터!Z:Z,탕데이터!$O:$O,'코스+운전자별'!$A21,탕데이터!$BL:$BL,'코스+운전자별'!$C21)</f>
        <v>378</v>
      </c>
      <c r="M21" s="122">
        <f>AVERAGEIFS(탕데이터!$AD:$AD,탕데이터!$O:$O,'코스+운전자별'!$A21,탕데이터!$BL:$BL,'코스+운전자별'!$C21)</f>
        <v>43.265625000000007</v>
      </c>
      <c r="N21" s="123">
        <f>INT(_xlfn.MAXIFS(탕데이터!$AC:$AC,탕데이터!$O:$O,'코스+운전자별'!$A21,탕데이터!$G:$G,'코스+운전자별'!$B21,탕데이터!$BL:$BL,'코스+운전자별'!$C21))</f>
        <v>110</v>
      </c>
      <c r="O21">
        <f>SUMIFS(탕데이터!BP:BP,탕데이터!$O:$O,'코스+운전자별'!$A21,탕데이터!$BL:$BL,'코스+운전자별'!$C21)</f>
        <v>30894.069999999996</v>
      </c>
      <c r="P21">
        <f>SUMIFS(탕데이터!BQ:BQ,탕데이터!$O:$O,'코스+운전자별'!$A21,탕데이터!$BL:$BL,'코스+운전자별'!$C21)</f>
        <v>2226.2080000000001</v>
      </c>
      <c r="Q21">
        <f>SUMIFS(탕데이터!BR:BR,탕데이터!$O:$O,'코스+운전자별'!$A21,탕데이터!$BL:$BL,'코스+운전자별'!$C21)</f>
        <v>2840.444</v>
      </c>
      <c r="R21">
        <f>SUMIFS(탕데이터!BS:BS,탕데이터!$O:$O,'코스+운전자별'!$A21,탕데이터!$BL:$BL,'코스+운전자별'!$C21)</f>
        <v>2590.8970000000004</v>
      </c>
      <c r="S21">
        <f>SUMIFS(탕데이터!BT:BT,탕데이터!$O:$O,'코스+운전자별'!$A21,탕데이터!$BL:$BL,'코스+운전자별'!$C21)</f>
        <v>2000.2690000000002</v>
      </c>
      <c r="T21">
        <f>SUMIFS(탕데이터!BU:BU,탕데이터!$O:$O,'코스+운전자별'!$A21,탕데이터!$BL:$BL,'코스+운전자별'!$C21)</f>
        <v>532.08400000000006</v>
      </c>
      <c r="U21">
        <f>SUMIFS(탕데이터!BV:BV,탕데이터!$O:$O,'코스+운전자별'!$A21,탕데이터!$BL:$BL,'코스+운전자별'!$C21)</f>
        <v>0</v>
      </c>
      <c r="V21">
        <f>SUMIFS(탕데이터!BW:BW,탕데이터!$O:$O,'코스+운전자별'!$A21,탕데이터!$BL:$BL,'코스+운전자별'!$C21)</f>
        <v>41083.971999999994</v>
      </c>
      <c r="W21" s="66">
        <f t="shared" si="1"/>
        <v>2.1630395802268738E-2</v>
      </c>
      <c r="X21" s="66">
        <f t="shared" si="2"/>
        <v>0.20292180215548972</v>
      </c>
      <c r="Y21" s="122">
        <f t="shared" si="3"/>
        <v>3.5309487659334056</v>
      </c>
      <c r="Z21" s="122">
        <f t="shared" si="4"/>
        <v>60.668119705583059</v>
      </c>
      <c r="AA21" s="4">
        <f t="shared" si="5"/>
        <v>0.7519737867604428</v>
      </c>
      <c r="AB21" s="4">
        <f t="shared" si="6"/>
        <v>5.4186776293197757E-2</v>
      </c>
      <c r="AC21" s="4">
        <f t="shared" si="7"/>
        <v>6.9137521561936616E-2</v>
      </c>
      <c r="AD21" s="4">
        <f t="shared" si="8"/>
        <v>6.3063449658664963E-2</v>
      </c>
      <c r="AE21" s="4">
        <f t="shared" si="9"/>
        <v>4.8687332373802621E-2</v>
      </c>
      <c r="AF21" s="4">
        <f t="shared" si="10"/>
        <v>1.2951133351955359E-2</v>
      </c>
      <c r="AG21" s="4">
        <f t="shared" si="11"/>
        <v>0</v>
      </c>
      <c r="AH21" s="41" cm="1">
        <f t="array" ref="AH21">SUMPRODUCT((C:C=C21)*(F:F&gt;F21)*(B:B=B21))+1</f>
        <v>13</v>
      </c>
    </row>
    <row r="22" spans="1:34" x14ac:dyDescent="0.3">
      <c r="A22">
        <v>1353</v>
      </c>
      <c r="B22" t="s">
        <v>62</v>
      </c>
      <c r="C22">
        <v>9</v>
      </c>
      <c r="D22">
        <f>SUMIFS(탕데이터!R:R,탕데이터!$O:$O,'코스+운전자별'!$A22,탕데이터!$BL:$BL,'코스+운전자별'!$C22)</f>
        <v>337.73399999999998</v>
      </c>
      <c r="E22">
        <f>SUMIFS(탕데이터!S:S,탕데이터!$O:$O,'코스+운전자별'!$A22,탕데이터!$BL:$BL,'코스+운전자별'!$C22)</f>
        <v>128.46600000000001</v>
      </c>
      <c r="F22" s="122">
        <f t="shared" si="0"/>
        <v>2.6289757601233008</v>
      </c>
      <c r="G22">
        <f>SUMIFS(탕데이터!U:U,탕데이터!$O:$O,'코스+운전자별'!$A22,탕데이터!$BL:$BL,'코스+운전자별'!$C22)</f>
        <v>31594</v>
      </c>
      <c r="H22">
        <f>SUMIFS(탕데이터!V:V,탕데이터!$O:$O,'코스+운전자별'!$A22,탕데이터!$BL:$BL,'코스+운전자별'!$C22)</f>
        <v>391</v>
      </c>
      <c r="I22">
        <f>SUMIFS(탕데이터!W:W,탕데이터!$O:$O,'코스+운전자별'!$A22,탕데이터!$BL:$BL,'코스+운전자별'!$C22)</f>
        <v>7026</v>
      </c>
      <c r="J22">
        <f>SUMIFS(탕데이터!X:X,탕데이터!$O:$O,'코스+운전자별'!$A22,탕데이터!$BL:$BL,'코스+운전자별'!$C22)</f>
        <v>7195</v>
      </c>
      <c r="K22">
        <f>SUMIFS(탕데이터!Y:Y,탕데이터!$O:$O,'코스+운전자별'!$A22,탕데이터!$BL:$BL,'코스+운전자별'!$C22)</f>
        <v>30</v>
      </c>
      <c r="L22">
        <f>SUMIFS(탕데이터!Z:Z,탕데이터!$O:$O,'코스+운전자별'!$A22,탕데이터!$BL:$BL,'코스+운전자별'!$C22)</f>
        <v>108</v>
      </c>
      <c r="M22" s="122">
        <f>AVERAGEIFS(탕데이터!$AD:$AD,탕데이터!$O:$O,'코스+운전자별'!$A22,탕데이터!$BL:$BL,'코스+운전자별'!$C22)</f>
        <v>41.035000000000004</v>
      </c>
      <c r="N22" s="123">
        <f>INT(_xlfn.MAXIFS(탕데이터!$AC:$AC,탕데이터!$O:$O,'코스+운전자별'!$A22,탕데이터!$G:$G,'코스+운전자별'!$B22,탕데이터!$BL:$BL,'코스+운전자별'!$C22))</f>
        <v>109</v>
      </c>
      <c r="O22">
        <f>SUMIFS(탕데이터!BP:BP,탕데이터!$O:$O,'코스+운전자별'!$A22,탕데이터!$BL:$BL,'코스+운전자별'!$C22)</f>
        <v>20781.218999999997</v>
      </c>
      <c r="P22">
        <f>SUMIFS(탕데이터!BQ:BQ,탕데이터!$O:$O,'코스+운전자별'!$A22,탕데이터!$BL:$BL,'코스+운전자별'!$C22)</f>
        <v>892.8</v>
      </c>
      <c r="Q22">
        <f>SUMIFS(탕데이터!BR:BR,탕데이터!$O:$O,'코스+운전자별'!$A22,탕데이터!$BL:$BL,'코스+운전자별'!$C22)</f>
        <v>817.5150000000001</v>
      </c>
      <c r="R22">
        <f>SUMIFS(탕데이터!BS:BS,탕데이터!$O:$O,'코스+운전자별'!$A22,탕데이터!$BL:$BL,'코스+운전자별'!$C22)</f>
        <v>701.33900000000006</v>
      </c>
      <c r="S22">
        <f>SUMIFS(탕데이터!BT:BT,탕데이터!$O:$O,'코스+운전자별'!$A22,탕데이터!$BL:$BL,'코스+운전자별'!$C22)</f>
        <v>905.54700000000003</v>
      </c>
      <c r="T22">
        <f>SUMIFS(탕데이터!BU:BU,탕데이터!$O:$O,'코스+운전자별'!$A22,탕데이터!$BL:$BL,'코스+운전자별'!$C22)</f>
        <v>78.177999999999997</v>
      </c>
      <c r="U22">
        <f>SUMIFS(탕데이터!BV:BV,탕데이터!$O:$O,'코스+운전자별'!$A22,탕데이터!$BL:$BL,'코스+운전자별'!$C22)</f>
        <v>0</v>
      </c>
      <c r="V22">
        <f>SUMIFS(탕데이터!BW:BW,탕데이터!$O:$O,'코스+운전자별'!$A22,탕데이터!$BL:$BL,'코스+운전자별'!$C22)</f>
        <v>24176.597999999998</v>
      </c>
      <c r="W22" s="66">
        <f t="shared" si="1"/>
        <v>1.2375767550800785E-2</v>
      </c>
      <c r="X22" s="66">
        <f t="shared" si="2"/>
        <v>0.22238399696144837</v>
      </c>
      <c r="Y22" s="122">
        <f t="shared" si="3"/>
        <v>8.8827301959530285</v>
      </c>
      <c r="Z22" s="122">
        <f t="shared" si="4"/>
        <v>31.977828705430902</v>
      </c>
      <c r="AA22" s="4">
        <f t="shared" si="5"/>
        <v>0.85955927297959778</v>
      </c>
      <c r="AB22" s="4">
        <f t="shared" si="6"/>
        <v>3.6928272538592898E-2</v>
      </c>
      <c r="AC22" s="4">
        <f t="shared" si="7"/>
        <v>3.3814310847208533E-2</v>
      </c>
      <c r="AD22" s="4">
        <f t="shared" si="8"/>
        <v>2.9009002838199158E-2</v>
      </c>
      <c r="AE22" s="4">
        <f t="shared" si="9"/>
        <v>3.7455517935153657E-2</v>
      </c>
      <c r="AF22" s="4">
        <f t="shared" si="10"/>
        <v>3.2336228612478896E-3</v>
      </c>
      <c r="AG22" s="4">
        <f t="shared" si="11"/>
        <v>0</v>
      </c>
      <c r="AH22" s="41" cm="1">
        <f t="array" ref="AH22">SUMPRODUCT((C:C=C22)*(F:F&gt;F22)*(B:B=B22))+1</f>
        <v>12</v>
      </c>
    </row>
    <row r="23" spans="1:34" x14ac:dyDescent="0.3">
      <c r="A23">
        <v>1353</v>
      </c>
      <c r="B23" t="s">
        <v>62</v>
      </c>
      <c r="C23">
        <v>10</v>
      </c>
      <c r="D23">
        <f>SUMIFS(탕데이터!R:R,탕데이터!$O:$O,'코스+운전자별'!$A23,탕데이터!$BL:$BL,'코스+운전자별'!$C23)</f>
        <v>292.642</v>
      </c>
      <c r="E23">
        <f>SUMIFS(탕데이터!S:S,탕데이터!$O:$O,'코스+운전자별'!$A23,탕데이터!$BL:$BL,'코스+운전자별'!$C23)</f>
        <v>117.595</v>
      </c>
      <c r="F23" s="122">
        <f t="shared" si="0"/>
        <v>2.4885581869977464</v>
      </c>
      <c r="G23">
        <f>SUMIFS(탕데이터!U:U,탕데이터!$O:$O,'코스+운전자별'!$A23,탕데이터!$BL:$BL,'코스+운전자별'!$C23)</f>
        <v>26454</v>
      </c>
      <c r="H23">
        <f>SUMIFS(탕데이터!V:V,탕데이터!$O:$O,'코스+운전자별'!$A23,탕데이터!$BL:$BL,'코스+운전자별'!$C23)</f>
        <v>680</v>
      </c>
      <c r="I23">
        <f>SUMIFS(탕데이터!W:W,탕데이터!$O:$O,'코스+운전자별'!$A23,탕데이터!$BL:$BL,'코스+운전자별'!$C23)</f>
        <v>6291</v>
      </c>
      <c r="J23">
        <f>SUMIFS(탕데이터!X:X,탕데이터!$O:$O,'코스+운전자별'!$A23,탕데이터!$BL:$BL,'코스+운전자별'!$C23)</f>
        <v>6019</v>
      </c>
      <c r="K23">
        <f>SUMIFS(탕데이터!Y:Y,탕데이터!$O:$O,'코스+운전자별'!$A23,탕데이터!$BL:$BL,'코스+운전자별'!$C23)</f>
        <v>23</v>
      </c>
      <c r="L23">
        <f>SUMIFS(탕데이터!Z:Z,탕데이터!$O:$O,'코스+운전자별'!$A23,탕데이터!$BL:$BL,'코스+운전자별'!$C23)</f>
        <v>147</v>
      </c>
      <c r="M23" s="122">
        <f>AVERAGEIFS(탕데이터!$AD:$AD,탕데이터!$O:$O,'코스+운전자별'!$A23,탕데이터!$BL:$BL,'코스+운전자별'!$C23)</f>
        <v>43.387499999999996</v>
      </c>
      <c r="N23" s="123">
        <f>INT(_xlfn.MAXIFS(탕데이터!$AC:$AC,탕데이터!$O:$O,'코스+운전자별'!$A23,탕데이터!$G:$G,'코스+운전자별'!$B23,탕데이터!$BL:$BL,'코스+운전자별'!$C23))</f>
        <v>109</v>
      </c>
      <c r="O23">
        <f>SUMIFS(탕데이터!BP:BP,탕데이터!$O:$O,'코스+운전자별'!$A23,탕데이터!$BL:$BL,'코스+운전자별'!$C23)</f>
        <v>9060.6579999999994</v>
      </c>
      <c r="P23">
        <f>SUMIFS(탕데이터!BQ:BQ,탕데이터!$O:$O,'코스+운전자별'!$A23,탕데이터!$BL:$BL,'코스+운전자별'!$C23)</f>
        <v>2251.489</v>
      </c>
      <c r="Q23">
        <f>SUMIFS(탕데이터!BR:BR,탕데이터!$O:$O,'코스+운전자별'!$A23,탕데이터!$BL:$BL,'코스+운전자별'!$C23)</f>
        <v>2807.2599999999998</v>
      </c>
      <c r="R23">
        <f>SUMIFS(탕데이터!BS:BS,탕데이터!$O:$O,'코스+운전자별'!$A23,탕데이터!$BL:$BL,'코스+운전자별'!$C23)</f>
        <v>2681.5280000000002</v>
      </c>
      <c r="S23">
        <f>SUMIFS(탕데이터!BT:BT,탕데이터!$O:$O,'코스+운전자별'!$A23,탕데이터!$BL:$BL,'코스+운전자별'!$C23)</f>
        <v>2139.7550000000001</v>
      </c>
      <c r="T23">
        <f>SUMIFS(탕데이터!BU:BU,탕데이터!$O:$O,'코스+운전자별'!$A23,탕데이터!$BL:$BL,'코스+운전자별'!$C23)</f>
        <v>540.98599999999999</v>
      </c>
      <c r="U23">
        <f>SUMIFS(탕데이터!BV:BV,탕데이터!$O:$O,'코스+운전자별'!$A23,탕데이터!$BL:$BL,'코스+운전자별'!$C23)</f>
        <v>0</v>
      </c>
      <c r="V23">
        <f>SUMIFS(탕데이터!BW:BW,탕데이터!$O:$O,'코스+운전자별'!$A23,탕데이터!$BL:$BL,'코스+운전자별'!$C23)</f>
        <v>19481.675999999999</v>
      </c>
      <c r="W23" s="66">
        <f t="shared" si="1"/>
        <v>2.5704997353897332E-2</v>
      </c>
      <c r="X23" s="66">
        <f t="shared" si="2"/>
        <v>0.23780902699024722</v>
      </c>
      <c r="Y23" s="122">
        <f t="shared" si="3"/>
        <v>7.8594323439560965</v>
      </c>
      <c r="Z23" s="122">
        <f t="shared" si="4"/>
        <v>50.232024111371572</v>
      </c>
      <c r="AA23" s="4">
        <f t="shared" si="5"/>
        <v>0.46508616609782444</v>
      </c>
      <c r="AB23" s="4">
        <f t="shared" si="6"/>
        <v>0.1155695741988523</v>
      </c>
      <c r="AC23" s="4">
        <f t="shared" si="7"/>
        <v>0.14409745855541381</v>
      </c>
      <c r="AD23" s="4">
        <f t="shared" si="8"/>
        <v>0.1376435990414788</v>
      </c>
      <c r="AE23" s="4">
        <f t="shared" si="9"/>
        <v>0.10983423602774219</v>
      </c>
      <c r="AF23" s="4">
        <f t="shared" si="10"/>
        <v>2.7768966078688506E-2</v>
      </c>
      <c r="AG23" s="4">
        <f t="shared" si="11"/>
        <v>0</v>
      </c>
      <c r="AH23" s="41" cm="1">
        <f t="array" ref="AH23">SUMPRODUCT((C:C=C23)*(F:F&gt;F23)*(B:B=B23))+1</f>
        <v>12</v>
      </c>
    </row>
    <row r="24" spans="1:34" x14ac:dyDescent="0.3">
      <c r="A24">
        <v>1353</v>
      </c>
      <c r="B24" t="s">
        <v>62</v>
      </c>
      <c r="C24">
        <v>11</v>
      </c>
      <c r="D24">
        <f>SUMIFS(탕데이터!R:R,탕데이터!$O:$O,'코스+운전자별'!$A24,탕데이터!$BL:$BL,'코스+운전자별'!$C24)</f>
        <v>439.11599999999999</v>
      </c>
      <c r="E24">
        <f>SUMIFS(탕데이터!S:S,탕데이터!$O:$O,'코스+운전자별'!$A24,탕데이터!$BL:$BL,'코스+운전자별'!$C24)</f>
        <v>169.053</v>
      </c>
      <c r="F24" s="122">
        <f t="shared" si="0"/>
        <v>2.5975049244911359</v>
      </c>
      <c r="G24">
        <f>SUMIFS(탕데이터!U:U,탕데이터!$O:$O,'코스+운전자별'!$A24,탕데이터!$BL:$BL,'코스+운전자별'!$C24)</f>
        <v>36979</v>
      </c>
      <c r="H24">
        <f>SUMIFS(탕데이터!V:V,탕데이터!$O:$O,'코스+운전자별'!$A24,탕데이터!$BL:$BL,'코스+운전자별'!$C24)</f>
        <v>1103</v>
      </c>
      <c r="I24">
        <f>SUMIFS(탕데이터!W:W,탕데이터!$O:$O,'코스+운전자별'!$A24,탕데이터!$BL:$BL,'코스+운전자별'!$C24)</f>
        <v>7876</v>
      </c>
      <c r="J24">
        <f>SUMIFS(탕데이터!X:X,탕데이터!$O:$O,'코스+운전자별'!$A24,탕데이터!$BL:$BL,'코스+운전자별'!$C24)</f>
        <v>7945</v>
      </c>
      <c r="K24">
        <f>SUMIFS(탕데이터!Y:Y,탕데이터!$O:$O,'코스+운전자별'!$A24,탕데이터!$BL:$BL,'코스+운전자별'!$C24)</f>
        <v>15</v>
      </c>
      <c r="L24">
        <f>SUMIFS(탕데이터!Z:Z,탕데이터!$O:$O,'코스+운전자별'!$A24,탕데이터!$BL:$BL,'코스+운전자별'!$C24)</f>
        <v>184</v>
      </c>
      <c r="M24" s="122">
        <f>AVERAGEIFS(탕데이터!$AD:$AD,탕데이터!$O:$O,'코스+운전자별'!$A24,탕데이터!$BL:$BL,'코스+운전자별'!$C24)</f>
        <v>45.082222222222214</v>
      </c>
      <c r="N24" s="123">
        <f>INT(_xlfn.MAXIFS(탕데이터!$AC:$AC,탕데이터!$O:$O,'코스+운전자별'!$A24,탕데이터!$G:$G,'코스+운전자별'!$B24,탕데이터!$BL:$BL,'코스+운전자별'!$C24))</f>
        <v>110</v>
      </c>
      <c r="O24">
        <f>SUMIFS(탕데이터!BP:BP,탕데이터!$O:$O,'코스+운전자별'!$A24,탕데이터!$BL:$BL,'코스+운전자별'!$C24)</f>
        <v>23152.156999999999</v>
      </c>
      <c r="P24">
        <f>SUMIFS(탕데이터!BQ:BQ,탕데이터!$O:$O,'코스+운전자별'!$A24,탕데이터!$BL:$BL,'코스+운전자별'!$C24)</f>
        <v>985.06700000000012</v>
      </c>
      <c r="Q24">
        <f>SUMIFS(탕데이터!BR:BR,탕데이터!$O:$O,'코스+운전자별'!$A24,탕데이터!$BL:$BL,'코스+운전자별'!$C24)</f>
        <v>1329.5520000000001</v>
      </c>
      <c r="R24">
        <f>SUMIFS(탕데이터!BS:BS,탕데이터!$O:$O,'코스+운전자별'!$A24,탕데이터!$BL:$BL,'코스+운전자별'!$C24)</f>
        <v>1139.7819999999999</v>
      </c>
      <c r="S24">
        <f>SUMIFS(탕데이터!BT:BT,탕데이터!$O:$O,'코스+운전자별'!$A24,탕데이터!$BL:$BL,'코스+운전자별'!$C24)</f>
        <v>688.99400000000003</v>
      </c>
      <c r="T24">
        <f>SUMIFS(탕데이터!BU:BU,탕데이터!$O:$O,'코스+운전자별'!$A24,탕데이터!$BL:$BL,'코스+운전자별'!$C24)</f>
        <v>709.01200000000006</v>
      </c>
      <c r="U24">
        <f>SUMIFS(탕데이터!BV:BV,탕데이터!$O:$O,'코스+운전자별'!$A24,탕데이터!$BL:$BL,'코스+운전자별'!$C24)</f>
        <v>0</v>
      </c>
      <c r="V24">
        <f>SUMIFS(탕데이터!BW:BW,탕데이터!$O:$O,'코스+운전자별'!$A24,탕데이터!$BL:$BL,'코스+운전자별'!$C24)</f>
        <v>28004.563999999998</v>
      </c>
      <c r="W24" s="66">
        <f t="shared" si="1"/>
        <v>2.9827740068687634E-2</v>
      </c>
      <c r="X24" s="66">
        <f t="shared" si="2"/>
        <v>0.212985748668163</v>
      </c>
      <c r="Y24" s="122">
        <f t="shared" si="3"/>
        <v>3.4159538709589268</v>
      </c>
      <c r="Z24" s="122">
        <f t="shared" si="4"/>
        <v>41.902367483762831</v>
      </c>
      <c r="AA24" s="4">
        <f t="shared" si="5"/>
        <v>0.82672799333708602</v>
      </c>
      <c r="AB24" s="4">
        <f t="shared" si="6"/>
        <v>3.5175230723106424E-2</v>
      </c>
      <c r="AC24" s="4">
        <f t="shared" si="7"/>
        <v>4.7476261369396797E-2</v>
      </c>
      <c r="AD24" s="4">
        <f t="shared" si="8"/>
        <v>4.069986592185474E-2</v>
      </c>
      <c r="AE24" s="4">
        <f t="shared" si="9"/>
        <v>2.4602918295746366E-2</v>
      </c>
      <c r="AF24" s="4">
        <f t="shared" si="10"/>
        <v>2.5317730352809639E-2</v>
      </c>
      <c r="AG24" s="4">
        <f t="shared" si="11"/>
        <v>0</v>
      </c>
      <c r="AH24" s="41" cm="1">
        <f t="array" ref="AH24">SUMPRODUCT((C:C=C24)*(F:F&gt;F24)*(B:B=B24))+1</f>
        <v>13</v>
      </c>
    </row>
    <row r="25" spans="1:34" x14ac:dyDescent="0.3">
      <c r="A25">
        <v>1355</v>
      </c>
      <c r="B25" t="s">
        <v>84</v>
      </c>
      <c r="C25">
        <v>1</v>
      </c>
      <c r="D25">
        <f>SUMIFS(탕데이터!R:R,탕데이터!$O:$O,'코스+운전자별'!$A25,탕데이터!$BL:$BL,'코스+운전자별'!$C25)</f>
        <v>269.74199999999996</v>
      </c>
      <c r="E25">
        <f>SUMIFS(탕데이터!S:S,탕데이터!$O:$O,'코스+운전자별'!$A25,탕데이터!$BL:$BL,'코스+운전자별'!$C25)</f>
        <v>82.448000000000008</v>
      </c>
      <c r="F25" s="122">
        <f t="shared" si="0"/>
        <v>3.2716621385600613</v>
      </c>
      <c r="G25">
        <f>SUMIFS(탕데이터!U:U,탕데이터!$O:$O,'코스+운전자별'!$A25,탕데이터!$BL:$BL,'코스+운전자별'!$C25)</f>
        <v>26314</v>
      </c>
      <c r="H25">
        <f>SUMIFS(탕데이터!V:V,탕데이터!$O:$O,'코스+운전자별'!$A25,탕데이터!$BL:$BL,'코스+운전자별'!$C25)</f>
        <v>351</v>
      </c>
      <c r="I25">
        <f>SUMIFS(탕데이터!W:W,탕데이터!$O:$O,'코스+운전자별'!$A25,탕데이터!$BL:$BL,'코스+운전자별'!$C25)</f>
        <v>5903</v>
      </c>
      <c r="J25">
        <f>SUMIFS(탕데이터!X:X,탕데이터!$O:$O,'코스+운전자별'!$A25,탕데이터!$BL:$BL,'코스+운전자별'!$C25)</f>
        <v>11481</v>
      </c>
      <c r="K25">
        <f>SUMIFS(탕데이터!Y:Y,탕데이터!$O:$O,'코스+운전자별'!$A25,탕데이터!$BL:$BL,'코스+운전자별'!$C25)</f>
        <v>8</v>
      </c>
      <c r="L25">
        <f>SUMIFS(탕데이터!Z:Z,탕데이터!$O:$O,'코스+운전자별'!$A25,탕데이터!$BL:$BL,'코스+운전자별'!$C25)</f>
        <v>41</v>
      </c>
      <c r="M25" s="122">
        <f>AVERAGEIFS(탕데이터!$AD:$AD,탕데이터!$O:$O,'코스+운전자별'!$A25,탕데이터!$BL:$BL,'코스+운전자별'!$C25)</f>
        <v>39.428571428571431</v>
      </c>
      <c r="N25" s="123">
        <f>INT(_xlfn.MAXIFS(탕데이터!$AC:$AC,탕데이터!$O:$O,'코스+운전자별'!$A25,탕데이터!$G:$G,'코스+운전자별'!$B25,탕데이터!$BL:$BL,'코스+운전자별'!$C25))</f>
        <v>103</v>
      </c>
      <c r="O25">
        <f>SUMIFS(탕데이터!BP:BP,탕데이터!$O:$O,'코스+운전자별'!$A25,탕데이터!$BL:$BL,'코스+운전자별'!$C25)</f>
        <v>17860.642</v>
      </c>
      <c r="P25">
        <f>SUMIFS(탕데이터!BQ:BQ,탕데이터!$O:$O,'코스+운전자별'!$A25,탕데이터!$BL:$BL,'코스+운전자별'!$C25)</f>
        <v>585.6339999999999</v>
      </c>
      <c r="Q25">
        <f>SUMIFS(탕데이터!BR:BR,탕데이터!$O:$O,'코스+운전자별'!$A25,탕데이터!$BL:$BL,'코스+운전자별'!$C25)</f>
        <v>715.274</v>
      </c>
      <c r="R25">
        <f>SUMIFS(탕데이터!BS:BS,탕데이터!$O:$O,'코스+운전자별'!$A25,탕데이터!$BL:$BL,'코스+운전자별'!$C25)</f>
        <v>665.31299999999999</v>
      </c>
      <c r="S25">
        <f>SUMIFS(탕데이터!BT:BT,탕데이터!$O:$O,'코스+운전자별'!$A25,탕데이터!$BL:$BL,'코스+운전자별'!$C25)</f>
        <v>221.04900000000001</v>
      </c>
      <c r="T25">
        <f>SUMIFS(탕데이터!BU:BU,탕데이터!$O:$O,'코스+운전자별'!$A25,탕데이터!$BL:$BL,'코스+운전자별'!$C25)</f>
        <v>2.3029999999999999</v>
      </c>
      <c r="U25">
        <f>SUMIFS(탕데이터!BV:BV,탕데이터!$O:$O,'코스+운전자별'!$A25,탕데이터!$BL:$BL,'코스+운전자별'!$C25)</f>
        <v>0</v>
      </c>
      <c r="V25">
        <f>SUMIFS(탕데이터!BW:BW,탕데이터!$O:$O,'코스+운전자별'!$A25,탕데이터!$BL:$BL,'코스+운전자별'!$C25)</f>
        <v>20050.215</v>
      </c>
      <c r="W25" s="66">
        <f t="shared" si="1"/>
        <v>1.3338907045679107E-2</v>
      </c>
      <c r="X25" s="66">
        <f t="shared" si="2"/>
        <v>0.22432925438929846</v>
      </c>
      <c r="Y25" s="122">
        <f t="shared" si="3"/>
        <v>2.965796946712044</v>
      </c>
      <c r="Z25" s="122">
        <f t="shared" si="4"/>
        <v>15.199709351899225</v>
      </c>
      <c r="AA25" s="4">
        <f t="shared" si="5"/>
        <v>0.89079553511022203</v>
      </c>
      <c r="AB25" s="4">
        <f t="shared" si="6"/>
        <v>2.9208365097331868E-2</v>
      </c>
      <c r="AC25" s="4">
        <f t="shared" si="7"/>
        <v>3.5674131175151988E-2</v>
      </c>
      <c r="AD25" s="4">
        <f t="shared" si="8"/>
        <v>3.3182337446256809E-2</v>
      </c>
      <c r="AE25" s="4">
        <f t="shared" si="9"/>
        <v>1.1024769559827664E-2</v>
      </c>
      <c r="AF25" s="4">
        <f t="shared" si="10"/>
        <v>1.1486161120965535E-4</v>
      </c>
      <c r="AG25" s="4">
        <f t="shared" si="11"/>
        <v>0</v>
      </c>
      <c r="AH25" s="41" cm="1">
        <f t="array" ref="AH25">SUMPRODUCT((C:C=C25)*(F:F&gt;F25)*(B:B=B25))+1</f>
        <v>2</v>
      </c>
    </row>
    <row r="26" spans="1:34" x14ac:dyDescent="0.3">
      <c r="A26">
        <v>1355</v>
      </c>
      <c r="B26" t="s">
        <v>84</v>
      </c>
      <c r="C26">
        <v>2</v>
      </c>
      <c r="D26">
        <f>SUMIFS(탕데이터!R:R,탕데이터!$O:$O,'코스+운전자별'!$A26,탕데이터!$BL:$BL,'코스+운전자별'!$C26)</f>
        <v>294.08499999999998</v>
      </c>
      <c r="E26">
        <f>SUMIFS(탕데이터!S:S,탕데이터!$O:$O,'코스+운전자별'!$A26,탕데이터!$BL:$BL,'코스+운전자별'!$C26)</f>
        <v>91.240999999999985</v>
      </c>
      <c r="F26" s="122">
        <f t="shared" si="0"/>
        <v>3.2231672164925858</v>
      </c>
      <c r="G26">
        <f>SUMIFS(탕데이터!U:U,탕데이터!$O:$O,'코스+운전자별'!$A26,탕데이터!$BL:$BL,'코스+운전자별'!$C26)</f>
        <v>29253</v>
      </c>
      <c r="H26">
        <f>SUMIFS(탕데이터!V:V,탕데이터!$O:$O,'코스+운전자별'!$A26,탕데이터!$BL:$BL,'코스+운전자별'!$C26)</f>
        <v>723</v>
      </c>
      <c r="I26">
        <f>SUMIFS(탕데이터!W:W,탕데이터!$O:$O,'코스+운전자별'!$A26,탕데이터!$BL:$BL,'코스+운전자별'!$C26)</f>
        <v>6662</v>
      </c>
      <c r="J26">
        <f>SUMIFS(탕데이터!X:X,탕데이터!$O:$O,'코스+운전자별'!$A26,탕데이터!$BL:$BL,'코스+운전자별'!$C26)</f>
        <v>12697</v>
      </c>
      <c r="K26">
        <f>SUMIFS(탕데이터!Y:Y,탕데이터!$O:$O,'코스+운전자별'!$A26,탕데이터!$BL:$BL,'코스+운전자별'!$C26)</f>
        <v>3</v>
      </c>
      <c r="L26">
        <f>SUMIFS(탕데이터!Z:Z,탕데이터!$O:$O,'코스+운전자별'!$A26,탕데이터!$BL:$BL,'코스+운전자별'!$C26)</f>
        <v>54</v>
      </c>
      <c r="M26" s="122">
        <f>AVERAGEIFS(탕데이터!$AD:$AD,탕데이터!$O:$O,'코스+운전자별'!$A26,탕데이터!$BL:$BL,'코스+운전자별'!$C26)</f>
        <v>35.255000000000003</v>
      </c>
      <c r="N26" s="123">
        <f>INT(_xlfn.MAXIFS(탕데이터!$AC:$AC,탕데이터!$O:$O,'코스+운전자별'!$A26,탕데이터!$G:$G,'코스+운전자별'!$B26,탕데이터!$BL:$BL,'코스+운전자별'!$C26))</f>
        <v>102</v>
      </c>
      <c r="O26">
        <f>SUMIFS(탕데이터!BP:BP,탕데이터!$O:$O,'코스+운전자별'!$A26,탕데이터!$BL:$BL,'코스+운전자별'!$C26)</f>
        <v>15354.74</v>
      </c>
      <c r="P26">
        <f>SUMIFS(탕데이터!BQ:BQ,탕데이터!$O:$O,'코스+운전자별'!$A26,탕데이터!$BL:$BL,'코스+운전자별'!$C26)</f>
        <v>1566.3310000000001</v>
      </c>
      <c r="Q26">
        <f>SUMIFS(탕데이터!BR:BR,탕데이터!$O:$O,'코스+운전자별'!$A26,탕데이터!$BL:$BL,'코스+운전자별'!$C26)</f>
        <v>2109.3779999999997</v>
      </c>
      <c r="R26">
        <f>SUMIFS(탕데이터!BS:BS,탕데이터!$O:$O,'코스+운전자별'!$A26,탕데이터!$BL:$BL,'코스+운전자별'!$C26)</f>
        <v>2304.6579999999999</v>
      </c>
      <c r="S26">
        <f>SUMIFS(탕데이터!BT:BT,탕데이터!$O:$O,'코스+운전자별'!$A26,탕데이터!$BL:$BL,'코스+운전자별'!$C26)</f>
        <v>532.89300000000003</v>
      </c>
      <c r="T26">
        <f>SUMIFS(탕데이터!BU:BU,탕데이터!$O:$O,'코스+운전자별'!$A26,탕데이터!$BL:$BL,'코스+운전자별'!$C26)</f>
        <v>0</v>
      </c>
      <c r="U26">
        <f>SUMIFS(탕데이터!BV:BV,탕데이터!$O:$O,'코스+운전자별'!$A26,탕데이터!$BL:$BL,'코스+운전자별'!$C26)</f>
        <v>0</v>
      </c>
      <c r="V26">
        <f>SUMIFS(탕데이터!BW:BW,탕데이터!$O:$O,'코스+운전자별'!$A26,탕데이터!$BL:$BL,'코스+운전자별'!$C26)</f>
        <v>21868</v>
      </c>
      <c r="W26" s="66">
        <f t="shared" si="1"/>
        <v>2.4715413803712439E-2</v>
      </c>
      <c r="X26" s="66">
        <f t="shared" si="2"/>
        <v>0.22773732608621339</v>
      </c>
      <c r="Y26" s="122">
        <f t="shared" si="3"/>
        <v>1.0201132325688151</v>
      </c>
      <c r="Z26" s="122">
        <f t="shared" si="4"/>
        <v>18.362038186238674</v>
      </c>
      <c r="AA26" s="4">
        <f t="shared" si="5"/>
        <v>0.70215566124016826</v>
      </c>
      <c r="AB26" s="4">
        <f t="shared" si="6"/>
        <v>7.1626623376623386E-2</v>
      </c>
      <c r="AC26" s="4">
        <f t="shared" si="7"/>
        <v>9.6459575635631956E-2</v>
      </c>
      <c r="AD26" s="4">
        <f t="shared" si="8"/>
        <v>0.10538951893177245</v>
      </c>
      <c r="AE26" s="4">
        <f t="shared" si="9"/>
        <v>2.4368620815803915E-2</v>
      </c>
      <c r="AF26" s="4">
        <f t="shared" si="10"/>
        <v>0</v>
      </c>
      <c r="AG26" s="4">
        <f t="shared" si="11"/>
        <v>0</v>
      </c>
      <c r="AH26" s="41" cm="1">
        <f t="array" ref="AH26">SUMPRODUCT((C:C=C26)*(F:F&gt;F26)*(B:B=B26))+1</f>
        <v>2</v>
      </c>
    </row>
    <row r="27" spans="1:34" x14ac:dyDescent="0.3">
      <c r="A27">
        <v>1355</v>
      </c>
      <c r="B27" t="s">
        <v>84</v>
      </c>
      <c r="C27">
        <v>3</v>
      </c>
      <c r="D27">
        <f>SUMIFS(탕데이터!R:R,탕데이터!$O:$O,'코스+운전자별'!$A27,탕데이터!$BL:$BL,'코스+운전자별'!$C27)</f>
        <v>743.12899999999991</v>
      </c>
      <c r="E27">
        <f>SUMIFS(탕데이터!S:S,탕데이터!$O:$O,'코스+운전자별'!$A27,탕데이터!$BL:$BL,'코스+운전자별'!$C27)</f>
        <v>246.124</v>
      </c>
      <c r="F27" s="122">
        <f t="shared" si="0"/>
        <v>3.0193276559782869</v>
      </c>
      <c r="G27">
        <f>SUMIFS(탕데이터!U:U,탕데이터!$O:$O,'코스+운전자별'!$A27,탕데이터!$BL:$BL,'코스+운전자별'!$C27)</f>
        <v>76356</v>
      </c>
      <c r="H27">
        <f>SUMIFS(탕데이터!V:V,탕데이터!$O:$O,'코스+운전자별'!$A27,탕데이터!$BL:$BL,'코스+운전자별'!$C27)</f>
        <v>2619</v>
      </c>
      <c r="I27">
        <f>SUMIFS(탕데이터!W:W,탕데이터!$O:$O,'코스+운전자별'!$A27,탕데이터!$BL:$BL,'코스+운전자별'!$C27)</f>
        <v>16863</v>
      </c>
      <c r="J27">
        <f>SUMIFS(탕데이터!X:X,탕데이터!$O:$O,'코스+운전자별'!$A27,탕데이터!$BL:$BL,'코스+운전자별'!$C27)</f>
        <v>25700</v>
      </c>
      <c r="K27">
        <f>SUMIFS(탕데이터!Y:Y,탕데이터!$O:$O,'코스+운전자별'!$A27,탕데이터!$BL:$BL,'코스+운전자별'!$C27)</f>
        <v>14</v>
      </c>
      <c r="L27">
        <f>SUMIFS(탕데이터!Z:Z,탕데이터!$O:$O,'코스+운전자별'!$A27,탕데이터!$BL:$BL,'코스+운전자별'!$C27)</f>
        <v>187</v>
      </c>
      <c r="M27" s="122">
        <f>AVERAGEIFS(탕데이터!$AD:$AD,탕데이터!$O:$O,'코스+운전자별'!$A27,탕데이터!$BL:$BL,'코스+운전자별'!$C27)</f>
        <v>37.782500000000006</v>
      </c>
      <c r="N27" s="123">
        <f>INT(_xlfn.MAXIFS(탕데이터!$AC:$AC,탕데이터!$O:$O,'코스+운전자별'!$A27,탕데이터!$G:$G,'코스+운전자별'!$B27,탕데이터!$BL:$BL,'코스+운전자별'!$C27))</f>
        <v>101</v>
      </c>
      <c r="O27">
        <f>SUMIFS(탕데이터!BP:BP,탕데이터!$O:$O,'코스+운전자별'!$A27,탕데이터!$BL:$BL,'코스+운전자별'!$C27)</f>
        <v>43451.472999999998</v>
      </c>
      <c r="P27">
        <f>SUMIFS(탕데이터!BQ:BQ,탕데이터!$O:$O,'코스+운전자별'!$A27,탕데이터!$BL:$BL,'코스+운전자별'!$C27)</f>
        <v>3698.5540000000001</v>
      </c>
      <c r="Q27">
        <f>SUMIFS(탕데이터!BR:BR,탕데이터!$O:$O,'코스+운전자별'!$A27,탕데이터!$BL:$BL,'코스+운전자별'!$C27)</f>
        <v>4497.3389999999999</v>
      </c>
      <c r="R27">
        <f>SUMIFS(탕데이터!BS:BS,탕데이터!$O:$O,'코스+운전자별'!$A27,탕데이터!$BL:$BL,'코스+운전자별'!$C27)</f>
        <v>3902.8249999999998</v>
      </c>
      <c r="S27">
        <f>SUMIFS(탕데이터!BT:BT,탕데이터!$O:$O,'코스+운전자별'!$A27,탕데이터!$BL:$BL,'코스+운전자별'!$C27)</f>
        <v>1301.1320000000001</v>
      </c>
      <c r="T27">
        <f>SUMIFS(탕데이터!BU:BU,탕데이터!$O:$O,'코스+운전자별'!$A27,탕데이터!$BL:$BL,'코스+운전자별'!$C27)</f>
        <v>7.0179999999999998</v>
      </c>
      <c r="U27">
        <f>SUMIFS(탕데이터!BV:BV,탕데이터!$O:$O,'코스+운전자별'!$A27,탕데이터!$BL:$BL,'코스+운전자별'!$C27)</f>
        <v>0</v>
      </c>
      <c r="V27">
        <f>SUMIFS(탕데이터!BW:BW,탕데이터!$O:$O,'코스+운전자별'!$A27,탕데이터!$BL:$BL,'코스+운전자별'!$C27)</f>
        <v>56858.340999999993</v>
      </c>
      <c r="W27" s="66">
        <f t="shared" si="1"/>
        <v>3.4299858557284298E-2</v>
      </c>
      <c r="X27" s="66">
        <f t="shared" si="2"/>
        <v>0.22084708470847084</v>
      </c>
      <c r="Y27" s="122">
        <f t="shared" si="3"/>
        <v>1.8839259401799691</v>
      </c>
      <c r="Z27" s="122">
        <f t="shared" si="4"/>
        <v>25.163867915261015</v>
      </c>
      <c r="AA27" s="4">
        <f t="shared" si="5"/>
        <v>0.76420578292989594</v>
      </c>
      <c r="AB27" s="4">
        <f t="shared" si="6"/>
        <v>6.5048573963844641E-2</v>
      </c>
      <c r="AC27" s="4">
        <f t="shared" si="7"/>
        <v>7.9097260329843253E-2</v>
      </c>
      <c r="AD27" s="4">
        <f t="shared" si="8"/>
        <v>6.8641204286984031E-2</v>
      </c>
      <c r="AE27" s="4">
        <f t="shared" si="9"/>
        <v>2.2883748929642535E-2</v>
      </c>
      <c r="AF27" s="4">
        <f t="shared" si="10"/>
        <v>1.2342955978965339E-4</v>
      </c>
      <c r="AG27" s="4">
        <f t="shared" si="11"/>
        <v>0</v>
      </c>
      <c r="AH27" s="41" cm="1">
        <f t="array" ref="AH27">SUMPRODUCT((C:C=C27)*(F:F&gt;F27)*(B:B=B27))+1</f>
        <v>7</v>
      </c>
    </row>
    <row r="28" spans="1:34" x14ac:dyDescent="0.3">
      <c r="A28">
        <v>1355</v>
      </c>
      <c r="B28" t="s">
        <v>84</v>
      </c>
      <c r="C28">
        <v>4</v>
      </c>
      <c r="D28">
        <f>SUMIFS(탕데이터!R:R,탕데이터!$O:$O,'코스+운전자별'!$A28,탕데이터!$BL:$BL,'코스+운전자별'!$C28)</f>
        <v>774.06499999999994</v>
      </c>
      <c r="E28">
        <f>SUMIFS(탕데이터!S:S,탕데이터!$O:$O,'코스+운전자별'!$A28,탕데이터!$BL:$BL,'코스+운전자별'!$C28)</f>
        <v>238.61099999999999</v>
      </c>
      <c r="F28" s="122">
        <f t="shared" si="0"/>
        <v>3.2440457481004645</v>
      </c>
      <c r="G28">
        <f>SUMIFS(탕데이터!U:U,탕데이터!$O:$O,'코스+운전자별'!$A28,탕데이터!$BL:$BL,'코스+운전자별'!$C28)</f>
        <v>62214</v>
      </c>
      <c r="H28">
        <f>SUMIFS(탕데이터!V:V,탕데이터!$O:$O,'코스+운전자별'!$A28,탕데이터!$BL:$BL,'코스+운전자별'!$C28)</f>
        <v>2756</v>
      </c>
      <c r="I28">
        <f>SUMIFS(탕데이터!W:W,탕데이터!$O:$O,'코스+운전자별'!$A28,탕데이터!$BL:$BL,'코스+운전자별'!$C28)</f>
        <v>12070</v>
      </c>
      <c r="J28">
        <f>SUMIFS(탕데이터!X:X,탕데이터!$O:$O,'코스+운전자별'!$A28,탕데이터!$BL:$BL,'코스+운전자별'!$C28)</f>
        <v>24440</v>
      </c>
      <c r="K28">
        <f>SUMIFS(탕데이터!Y:Y,탕데이터!$O:$O,'코스+운전자별'!$A28,탕데이터!$BL:$BL,'코스+운전자별'!$C28)</f>
        <v>3</v>
      </c>
      <c r="L28">
        <f>SUMIFS(탕데이터!Z:Z,탕데이터!$O:$O,'코스+운전자별'!$A28,탕데이터!$BL:$BL,'코스+운전자별'!$C28)</f>
        <v>64</v>
      </c>
      <c r="M28" s="122">
        <f>AVERAGEIFS(탕데이터!$AD:$AD,탕데이터!$O:$O,'코스+운전자별'!$A28,탕데이터!$BL:$BL,'코스+운전자별'!$C28)</f>
        <v>42.174666666666667</v>
      </c>
      <c r="N28" s="123">
        <f>INT(_xlfn.MAXIFS(탕데이터!$AC:$AC,탕데이터!$O:$O,'코스+운전자별'!$A28,탕데이터!$G:$G,'코스+운전자별'!$B28,탕데이터!$BL:$BL,'코스+운전자별'!$C28))</f>
        <v>110</v>
      </c>
      <c r="O28">
        <f>SUMIFS(탕데이터!BP:BP,탕데이터!$O:$O,'코스+운전자별'!$A28,탕데이터!$BL:$BL,'코스+운전자별'!$C28)</f>
        <v>31734.560000000001</v>
      </c>
      <c r="P28">
        <f>SUMIFS(탕데이터!BQ:BQ,탕데이터!$O:$O,'코스+운전자별'!$A28,탕데이터!$BL:$BL,'코스+운전자별'!$C28)</f>
        <v>3218.4009999999998</v>
      </c>
      <c r="Q28">
        <f>SUMIFS(탕데이터!BR:BR,탕데이터!$O:$O,'코스+운전자별'!$A28,탕데이터!$BL:$BL,'코스+운전자별'!$C28)</f>
        <v>3963.857</v>
      </c>
      <c r="R28">
        <f>SUMIFS(탕데이터!BS:BS,탕데이터!$O:$O,'코스+운전자별'!$A28,탕데이터!$BL:$BL,'코스+운전자별'!$C28)</f>
        <v>4129.8360000000002</v>
      </c>
      <c r="S28">
        <f>SUMIFS(탕데이터!BT:BT,탕데이터!$O:$O,'코스+운전자별'!$A28,탕데이터!$BL:$BL,'코스+운전자별'!$C28)</f>
        <v>2806.9980000000005</v>
      </c>
      <c r="T28">
        <f>SUMIFS(탕데이터!BU:BU,탕데이터!$O:$O,'코스+운전자별'!$A28,탕데이터!$BL:$BL,'코스+운전자별'!$C28)</f>
        <v>1530.5429999999999</v>
      </c>
      <c r="U28">
        <f>SUMIFS(탕데이터!BV:BV,탕데이터!$O:$O,'코스+운전자별'!$A28,탕데이터!$BL:$BL,'코스+운전자별'!$C28)</f>
        <v>0</v>
      </c>
      <c r="V28">
        <f>SUMIFS(탕데이터!BW:BW,탕데이터!$O:$O,'코스+운전자별'!$A28,탕데이터!$BL:$BL,'코스+운전자별'!$C28)</f>
        <v>47384.195</v>
      </c>
      <c r="W28" s="66">
        <f t="shared" si="1"/>
        <v>4.4298710901083359E-2</v>
      </c>
      <c r="X28" s="66">
        <f t="shared" si="2"/>
        <v>0.19400777959944707</v>
      </c>
      <c r="Y28" s="122">
        <f t="shared" si="3"/>
        <v>0.38756435183091864</v>
      </c>
      <c r="Z28" s="122">
        <f t="shared" si="4"/>
        <v>8.2680395057262643</v>
      </c>
      <c r="AA28" s="4">
        <f t="shared" si="5"/>
        <v>0.66972879881150249</v>
      </c>
      <c r="AB28" s="4">
        <f t="shared" si="6"/>
        <v>6.7921402906602077E-2</v>
      </c>
      <c r="AC28" s="4">
        <f t="shared" si="7"/>
        <v>8.3653568452518826E-2</v>
      </c>
      <c r="AD28" s="4">
        <f t="shared" si="8"/>
        <v>8.7156403100232052E-2</v>
      </c>
      <c r="AE28" s="4">
        <f t="shared" si="9"/>
        <v>5.9239119710696793E-2</v>
      </c>
      <c r="AF28" s="4">
        <f t="shared" si="10"/>
        <v>3.2300707018447818E-2</v>
      </c>
      <c r="AG28" s="4">
        <f t="shared" si="11"/>
        <v>0</v>
      </c>
      <c r="AH28" s="41" cm="1">
        <f t="array" ref="AH28">SUMPRODUCT((C:C=C28)*(F:F&gt;F28)*(B:B=B28))+1</f>
        <v>5</v>
      </c>
    </row>
    <row r="29" spans="1:34" x14ac:dyDescent="0.3">
      <c r="A29">
        <v>1355</v>
      </c>
      <c r="B29" t="s">
        <v>84</v>
      </c>
      <c r="C29">
        <v>5</v>
      </c>
      <c r="D29">
        <f>SUMIFS(탕데이터!R:R,탕데이터!$O:$O,'코스+운전자별'!$A29,탕데이터!$BL:$BL,'코스+운전자별'!$C29)</f>
        <v>468.97999999999996</v>
      </c>
      <c r="E29">
        <f>SUMIFS(탕데이터!S:S,탕데이터!$O:$O,'코스+운전자별'!$A29,탕데이터!$BL:$BL,'코스+운전자별'!$C29)</f>
        <v>135.15400000000002</v>
      </c>
      <c r="F29" s="122">
        <f t="shared" si="0"/>
        <v>3.4699675925240827</v>
      </c>
      <c r="G29">
        <f>SUMIFS(탕데이터!U:U,탕데이터!$O:$O,'코스+운전자별'!$A29,탕데이터!$BL:$BL,'코스+운전자별'!$C29)</f>
        <v>41031</v>
      </c>
      <c r="H29">
        <f>SUMIFS(탕데이터!V:V,탕데이터!$O:$O,'코스+운전자별'!$A29,탕데이터!$BL:$BL,'코스+운전자별'!$C29)</f>
        <v>1174</v>
      </c>
      <c r="I29">
        <f>SUMIFS(탕데이터!W:W,탕데이터!$O:$O,'코스+운전자별'!$A29,탕데이터!$BL:$BL,'코스+운전자별'!$C29)</f>
        <v>7066</v>
      </c>
      <c r="J29">
        <f>SUMIFS(탕데이터!X:X,탕데이터!$O:$O,'코스+운전자별'!$A29,탕데이터!$BL:$BL,'코스+운전자별'!$C29)</f>
        <v>19499</v>
      </c>
      <c r="K29">
        <f>SUMIFS(탕데이터!Y:Y,탕데이터!$O:$O,'코스+운전자별'!$A29,탕데이터!$BL:$BL,'코스+운전자별'!$C29)</f>
        <v>5</v>
      </c>
      <c r="L29">
        <f>SUMIFS(탕데이터!Z:Z,탕데이터!$O:$O,'코스+운전자별'!$A29,탕데이터!$BL:$BL,'코스+운전자별'!$C29)</f>
        <v>56</v>
      </c>
      <c r="M29" s="122">
        <f>AVERAGEIFS(탕데이터!$AD:$AD,탕데이터!$O:$O,'코스+운전자별'!$A29,탕데이터!$BL:$BL,'코스+운전자별'!$C29)</f>
        <v>41.392666666666656</v>
      </c>
      <c r="N29" s="123">
        <f>INT(_xlfn.MAXIFS(탕데이터!$AC:$AC,탕데이터!$O:$O,'코스+운전자별'!$A29,탕데이터!$G:$G,'코스+운전자별'!$B29,탕데이터!$BL:$BL,'코스+운전자별'!$C29))</f>
        <v>105</v>
      </c>
      <c r="O29">
        <f>SUMIFS(탕데이터!BP:BP,탕데이터!$O:$O,'코스+운전자별'!$A29,탕데이터!$BL:$BL,'코스+운전자별'!$C29)</f>
        <v>24741.003000000001</v>
      </c>
      <c r="P29">
        <f>SUMIFS(탕데이터!BQ:BQ,탕데이터!$O:$O,'코스+운전자별'!$A29,탕데이터!$BL:$BL,'코스+운전자별'!$C29)</f>
        <v>2052.2269999999999</v>
      </c>
      <c r="Q29">
        <f>SUMIFS(탕데이터!BR:BR,탕데이터!$O:$O,'코스+운전자별'!$A29,탕데이터!$BL:$BL,'코스+운전자별'!$C29)</f>
        <v>2237.2680000000005</v>
      </c>
      <c r="R29">
        <f>SUMIFS(탕데이터!BS:BS,탕데이터!$O:$O,'코스+운전자별'!$A29,탕데이터!$BL:$BL,'코스+운전자별'!$C29)</f>
        <v>2240.357</v>
      </c>
      <c r="S29">
        <f>SUMIFS(탕데이터!BT:BT,탕데이터!$O:$O,'코스+운전자별'!$A29,탕데이터!$BL:$BL,'코스+운전자별'!$C29)</f>
        <v>1520.4270000000001</v>
      </c>
      <c r="T29">
        <f>SUMIFS(탕데이터!BU:BU,탕데이터!$O:$O,'코스+운전자별'!$A29,탕데이터!$BL:$BL,'코스+운전자별'!$C29)</f>
        <v>0</v>
      </c>
      <c r="U29">
        <f>SUMIFS(탕데이터!BV:BV,탕데이터!$O:$O,'코스+운전자별'!$A29,탕데이터!$BL:$BL,'코스+운전자별'!$C29)</f>
        <v>0</v>
      </c>
      <c r="V29">
        <f>SUMIFS(탕데이터!BW:BW,탕데이터!$O:$O,'코스+운전자별'!$A29,탕데이터!$BL:$BL,'코스+운전자별'!$C29)</f>
        <v>32791.281999999999</v>
      </c>
      <c r="W29" s="66">
        <f t="shared" si="1"/>
        <v>2.8612512490555922E-2</v>
      </c>
      <c r="X29" s="66">
        <f t="shared" si="2"/>
        <v>0.17221125490482805</v>
      </c>
      <c r="Y29" s="122">
        <f t="shared" si="3"/>
        <v>1.0661435455669752</v>
      </c>
      <c r="Z29" s="122">
        <f t="shared" si="4"/>
        <v>11.940807710350123</v>
      </c>
      <c r="AA29" s="4">
        <f t="shared" si="5"/>
        <v>0.75449941237430118</v>
      </c>
      <c r="AB29" s="4">
        <f t="shared" si="6"/>
        <v>6.2584530851828232E-2</v>
      </c>
      <c r="AC29" s="4">
        <f t="shared" si="7"/>
        <v>6.8227524620720847E-2</v>
      </c>
      <c r="AD29" s="4">
        <f t="shared" si="8"/>
        <v>6.8321726488156209E-2</v>
      </c>
      <c r="AE29" s="4">
        <f t="shared" si="9"/>
        <v>4.6366805664993523E-2</v>
      </c>
      <c r="AF29" s="4">
        <f t="shared" si="10"/>
        <v>0</v>
      </c>
      <c r="AG29" s="4">
        <f t="shared" si="11"/>
        <v>0</v>
      </c>
      <c r="AH29" s="41" cm="1">
        <f t="array" ref="AH29">SUMPRODUCT((C:C=C29)*(F:F&gt;F29)*(B:B=B29))+1</f>
        <v>2</v>
      </c>
    </row>
    <row r="30" spans="1:34" x14ac:dyDescent="0.3">
      <c r="A30">
        <v>1355</v>
      </c>
      <c r="B30" t="s">
        <v>84</v>
      </c>
      <c r="C30">
        <v>6</v>
      </c>
      <c r="D30">
        <f>SUMIFS(탕데이터!R:R,탕데이터!$O:$O,'코스+운전자별'!$A30,탕데이터!$BL:$BL,'코스+운전자별'!$C30)</f>
        <v>353.15899999999999</v>
      </c>
      <c r="E30">
        <f>SUMIFS(탕데이터!S:S,탕데이터!$O:$O,'코스+운전자별'!$A30,탕데이터!$BL:$BL,'코스+운전자별'!$C30)</f>
        <v>104.70299999999999</v>
      </c>
      <c r="F30" s="122">
        <f t="shared" si="0"/>
        <v>3.3729597050705333</v>
      </c>
      <c r="G30">
        <f>SUMIFS(탕데이터!U:U,탕데이터!$O:$O,'코스+운전자별'!$A30,탕데이터!$BL:$BL,'코스+운전자별'!$C30)</f>
        <v>32227</v>
      </c>
      <c r="H30">
        <f>SUMIFS(탕데이터!V:V,탕데이터!$O:$O,'코스+운전자별'!$A30,탕데이터!$BL:$BL,'코스+운전자별'!$C30)</f>
        <v>682</v>
      </c>
      <c r="I30">
        <f>SUMIFS(탕데이터!W:W,탕데이터!$O:$O,'코스+운전자별'!$A30,탕데이터!$BL:$BL,'코스+운전자별'!$C30)</f>
        <v>6371</v>
      </c>
      <c r="J30">
        <f>SUMIFS(탕데이터!X:X,탕데이터!$O:$O,'코스+운전자별'!$A30,탕데이터!$BL:$BL,'코스+운전자별'!$C30)</f>
        <v>15242</v>
      </c>
      <c r="K30">
        <f>SUMIFS(탕데이터!Y:Y,탕데이터!$O:$O,'코스+운전자별'!$A30,탕데이터!$BL:$BL,'코스+운전자별'!$C30)</f>
        <v>6</v>
      </c>
      <c r="L30">
        <f>SUMIFS(탕데이터!Z:Z,탕데이터!$O:$O,'코스+운전자별'!$A30,탕데이터!$BL:$BL,'코스+운전자별'!$C30)</f>
        <v>58</v>
      </c>
      <c r="M30" s="122">
        <f>AVERAGEIFS(탕데이터!$AD:$AD,탕데이터!$O:$O,'코스+운전자별'!$A30,탕데이터!$BL:$BL,'코스+운전자별'!$C30)</f>
        <v>38.667499999999997</v>
      </c>
      <c r="N30" s="123">
        <f>INT(_xlfn.MAXIFS(탕데이터!$AC:$AC,탕데이터!$O:$O,'코스+운전자별'!$A30,탕데이터!$G:$G,'코스+운전자별'!$B30,탕데이터!$BL:$BL,'코스+운전자별'!$C30))</f>
        <v>102</v>
      </c>
      <c r="O30">
        <f>SUMIFS(탕데이터!BP:BP,탕데이터!$O:$O,'코스+운전자별'!$A30,탕데이터!$BL:$BL,'코스+운전자별'!$C30)</f>
        <v>18814.899000000001</v>
      </c>
      <c r="P30">
        <f>SUMIFS(탕데이터!BQ:BQ,탕데이터!$O:$O,'코스+운전자별'!$A30,탕데이터!$BL:$BL,'코스+운전자별'!$C30)</f>
        <v>1542.5989999999999</v>
      </c>
      <c r="Q30">
        <f>SUMIFS(탕데이터!BR:BR,탕데이터!$O:$O,'코스+운전자별'!$A30,탕데이터!$BL:$BL,'코스+운전자별'!$C30)</f>
        <v>2089.0729999999999</v>
      </c>
      <c r="R30">
        <f>SUMIFS(탕데이터!BS:BS,탕데이터!$O:$O,'코스+운전자별'!$A30,탕데이터!$BL:$BL,'코스+운전자별'!$C30)</f>
        <v>2023.0129999999999</v>
      </c>
      <c r="S30">
        <f>SUMIFS(탕데이터!BT:BT,탕데이터!$O:$O,'코스+운전자별'!$A30,탕데이터!$BL:$BL,'코스+운전자별'!$C30)</f>
        <v>701.279</v>
      </c>
      <c r="T30">
        <f>SUMIFS(탕데이터!BU:BU,탕데이터!$O:$O,'코스+운전자별'!$A30,탕데이터!$BL:$BL,'코스+운전자별'!$C30)</f>
        <v>0</v>
      </c>
      <c r="U30">
        <f>SUMIFS(탕데이터!BV:BV,탕데이터!$O:$O,'코스+운전자별'!$A30,탕데이터!$BL:$BL,'코스+운전자별'!$C30)</f>
        <v>0</v>
      </c>
      <c r="V30">
        <f>SUMIFS(탕데이터!BW:BW,탕데이터!$O:$O,'코스+운전자별'!$A30,탕데이터!$BL:$BL,'코스+운전자별'!$C30)</f>
        <v>25170.863000000001</v>
      </c>
      <c r="W30" s="66">
        <f t="shared" si="1"/>
        <v>2.1162379371334594E-2</v>
      </c>
      <c r="X30" s="66">
        <f t="shared" si="2"/>
        <v>0.19769137679585441</v>
      </c>
      <c r="Y30" s="122">
        <f t="shared" si="3"/>
        <v>1.6989514637882654</v>
      </c>
      <c r="Z30" s="122">
        <f t="shared" si="4"/>
        <v>16.423197483286565</v>
      </c>
      <c r="AA30" s="4">
        <f t="shared" si="5"/>
        <v>0.74748724348465923</v>
      </c>
      <c r="AB30" s="4">
        <f t="shared" si="6"/>
        <v>6.1285105719259603E-2</v>
      </c>
      <c r="AC30" s="4">
        <f t="shared" si="7"/>
        <v>8.2995684335495368E-2</v>
      </c>
      <c r="AD30" s="4">
        <f t="shared" si="8"/>
        <v>8.0371221280732402E-2</v>
      </c>
      <c r="AE30" s="4">
        <f t="shared" si="9"/>
        <v>2.7860745179853388E-2</v>
      </c>
      <c r="AF30" s="4">
        <f t="shared" si="10"/>
        <v>0</v>
      </c>
      <c r="AG30" s="4">
        <f t="shared" si="11"/>
        <v>0</v>
      </c>
      <c r="AH30" s="41" cm="1">
        <f t="array" ref="AH30">SUMPRODUCT((C:C=C30)*(F:F&gt;F30)*(B:B=B30))+1</f>
        <v>1</v>
      </c>
    </row>
    <row r="31" spans="1:34" x14ac:dyDescent="0.3">
      <c r="A31">
        <v>1355</v>
      </c>
      <c r="B31" t="s">
        <v>84</v>
      </c>
      <c r="C31">
        <v>7</v>
      </c>
      <c r="D31">
        <f>SUMIFS(탕데이터!R:R,탕데이터!$O:$O,'코스+운전자별'!$A31,탕데이터!$BL:$BL,'코스+운전자별'!$C31)</f>
        <v>341.661</v>
      </c>
      <c r="E31">
        <f>SUMIFS(탕데이터!S:S,탕데이터!$O:$O,'코스+운전자별'!$A31,탕데이터!$BL:$BL,'코스+운전자별'!$C31)</f>
        <v>104.24499999999999</v>
      </c>
      <c r="F31" s="122">
        <f t="shared" ref="F31:F76" si="12">D31/E31</f>
        <v>3.2774809343373787</v>
      </c>
      <c r="G31">
        <f>SUMIFS(탕데이터!U:U,탕데이터!$O:$O,'코스+운전자별'!$A31,탕데이터!$BL:$BL,'코스+운전자별'!$C31)</f>
        <v>31290</v>
      </c>
      <c r="H31">
        <f>SUMIFS(탕데이터!V:V,탕데이터!$O:$O,'코스+운전자별'!$A31,탕데이터!$BL:$BL,'코스+운전자별'!$C31)</f>
        <v>1424</v>
      </c>
      <c r="I31">
        <f>SUMIFS(탕데이터!W:W,탕데이터!$O:$O,'코스+운전자별'!$A31,탕데이터!$BL:$BL,'코스+운전자별'!$C31)</f>
        <v>6091</v>
      </c>
      <c r="J31">
        <f>SUMIFS(탕데이터!X:X,탕데이터!$O:$O,'코스+운전자별'!$A31,탕데이터!$BL:$BL,'코스+운전자별'!$C31)</f>
        <v>14570</v>
      </c>
      <c r="K31">
        <f>SUMIFS(탕데이터!Y:Y,탕데이터!$O:$O,'코스+운전자별'!$A31,탕데이터!$BL:$BL,'코스+운전자별'!$C31)</f>
        <v>3</v>
      </c>
      <c r="L31">
        <f>SUMIFS(탕데이터!Z:Z,탕데이터!$O:$O,'코스+운전자별'!$A31,탕데이터!$BL:$BL,'코스+운전자별'!$C31)</f>
        <v>20</v>
      </c>
      <c r="M31" s="122">
        <f>AVERAGEIFS(탕데이터!$AD:$AD,탕데이터!$O:$O,'코스+운전자별'!$A31,탕데이터!$BL:$BL,'코스+운전자별'!$C31)</f>
        <v>37.28</v>
      </c>
      <c r="N31" s="123">
        <f>INT(_xlfn.MAXIFS(탕데이터!$AC:$AC,탕데이터!$O:$O,'코스+운전자별'!$A31,탕데이터!$G:$G,'코스+운전자별'!$B31,탕데이터!$BL:$BL,'코스+운전자별'!$C31))</f>
        <v>104</v>
      </c>
      <c r="O31">
        <f>SUMIFS(탕데이터!BP:BP,탕데이터!$O:$O,'코스+운전자별'!$A31,탕데이터!$BL:$BL,'코스+운전자별'!$C31)</f>
        <v>14881.92</v>
      </c>
      <c r="P31">
        <f>SUMIFS(탕데이터!BQ:BQ,탕데이터!$O:$O,'코스+운전자별'!$A31,탕데이터!$BL:$BL,'코스+운전자별'!$C31)</f>
        <v>1962.4300000000005</v>
      </c>
      <c r="Q31">
        <f>SUMIFS(탕데이터!BR:BR,탕데이터!$O:$O,'코스+운전자별'!$A31,탕데이터!$BL:$BL,'코스+운전자별'!$C31)</f>
        <v>2564.6610000000001</v>
      </c>
      <c r="R31">
        <f>SUMIFS(탕데이터!BS:BS,탕데이터!$O:$O,'코스+운전자별'!$A31,탕데이터!$BL:$BL,'코스+운전자별'!$C31)</f>
        <v>2727.7440000000006</v>
      </c>
      <c r="S31">
        <f>SUMIFS(탕데이터!BT:BT,탕데이터!$O:$O,'코스+운전자별'!$A31,탕데이터!$BL:$BL,'코스+운전자별'!$C31)</f>
        <v>1613.8770000000002</v>
      </c>
      <c r="T31">
        <f>SUMIFS(탕데이터!BU:BU,탕데이터!$O:$O,'코스+운전자별'!$A31,탕데이터!$BL:$BL,'코스+운전자별'!$C31)</f>
        <v>17.804000000000002</v>
      </c>
      <c r="U31">
        <f>SUMIFS(탕데이터!BV:BV,탕데이터!$O:$O,'코스+운전자별'!$A31,탕데이터!$BL:$BL,'코스+운전자별'!$C31)</f>
        <v>0</v>
      </c>
      <c r="V31">
        <f>SUMIFS(탕데이터!BW:BW,탕데이터!$O:$O,'코스+운전자별'!$A31,탕데이터!$BL:$BL,'코스+운전자별'!$C31)</f>
        <v>23768.436000000002</v>
      </c>
      <c r="W31" s="66">
        <f t="shared" si="1"/>
        <v>4.5509747523170344E-2</v>
      </c>
      <c r="X31" s="66">
        <f t="shared" si="2"/>
        <v>0.19466283157558326</v>
      </c>
      <c r="Y31" s="122">
        <f t="shared" si="3"/>
        <v>0.87806334348959936</v>
      </c>
      <c r="Z31" s="122">
        <f t="shared" si="4"/>
        <v>5.8537556232639956</v>
      </c>
      <c r="AA31" s="4">
        <f t="shared" si="5"/>
        <v>0.62612112972010436</v>
      </c>
      <c r="AB31" s="4">
        <f t="shared" si="6"/>
        <v>8.2564540637002803E-2</v>
      </c>
      <c r="AC31" s="4">
        <f t="shared" si="7"/>
        <v>0.10790196712985238</v>
      </c>
      <c r="AD31" s="4">
        <f t="shared" si="8"/>
        <v>0.11476329363867276</v>
      </c>
      <c r="AE31" s="4">
        <f t="shared" si="9"/>
        <v>6.7900008229401385E-2</v>
      </c>
      <c r="AF31" s="4">
        <f t="shared" si="10"/>
        <v>7.4906064496629062E-4</v>
      </c>
      <c r="AG31" s="4">
        <f t="shared" si="11"/>
        <v>0</v>
      </c>
      <c r="AH31" s="41" cm="1">
        <f t="array" ref="AH31">SUMPRODUCT((C:C=C31)*(F:F&gt;F31)*(B:B=B31))+1</f>
        <v>3</v>
      </c>
    </row>
    <row r="32" spans="1:34" x14ac:dyDescent="0.3">
      <c r="A32">
        <v>1355</v>
      </c>
      <c r="B32" t="s">
        <v>84</v>
      </c>
      <c r="C32">
        <v>8</v>
      </c>
      <c r="D32">
        <f>SUMIFS(탕데이터!R:R,탕데이터!$O:$O,'코스+운전자별'!$A32,탕데이터!$BL:$BL,'코스+운전자별'!$C32)</f>
        <v>369.13600000000008</v>
      </c>
      <c r="E32">
        <f>SUMIFS(탕데이터!S:S,탕데이터!$O:$O,'코스+운전자별'!$A32,탕데이터!$BL:$BL,'코스+운전자별'!$C32)</f>
        <v>112.31400000000002</v>
      </c>
      <c r="F32" s="122">
        <f t="shared" si="12"/>
        <v>3.2866428049931442</v>
      </c>
      <c r="G32">
        <f>SUMIFS(탕데이터!U:U,탕데이터!$O:$O,'코스+운전자별'!$A32,탕데이터!$BL:$BL,'코스+운전자별'!$C32)</f>
        <v>36428</v>
      </c>
      <c r="H32">
        <f>SUMIFS(탕데이터!V:V,탕데이터!$O:$O,'코스+운전자별'!$A32,탕데이터!$BL:$BL,'코스+운전자별'!$C32)</f>
        <v>655</v>
      </c>
      <c r="I32">
        <f>SUMIFS(탕데이터!W:W,탕데이터!$O:$O,'코스+운전자별'!$A32,탕데이터!$BL:$BL,'코스+운전자별'!$C32)</f>
        <v>7992</v>
      </c>
      <c r="J32">
        <f>SUMIFS(탕데이터!X:X,탕데이터!$O:$O,'코스+운전자별'!$A32,탕데이터!$BL:$BL,'코스+운전자별'!$C32)</f>
        <v>15514</v>
      </c>
      <c r="K32">
        <f>SUMIFS(탕데이터!Y:Y,탕데이터!$O:$O,'코스+운전자별'!$A32,탕데이터!$BL:$BL,'코스+운전자별'!$C32)</f>
        <v>3</v>
      </c>
      <c r="L32">
        <f>SUMIFS(탕데이터!Z:Z,탕데이터!$O:$O,'코스+운전자별'!$A32,탕데이터!$BL:$BL,'코스+운전자별'!$C32)</f>
        <v>74</v>
      </c>
      <c r="M32" s="122">
        <f>AVERAGEIFS(탕데이터!$AD:$AD,탕데이터!$O:$O,'코스+운전자별'!$A32,탕데이터!$BL:$BL,'코스+운전자별'!$C32)</f>
        <v>37.844999999999999</v>
      </c>
      <c r="N32" s="123">
        <f>INT(_xlfn.MAXIFS(탕데이터!$AC:$AC,탕데이터!$O:$O,'코스+운전자별'!$A32,탕데이터!$G:$G,'코스+운전자별'!$B32,탕데이터!$BL:$BL,'코스+운전자별'!$C32))</f>
        <v>103</v>
      </c>
      <c r="O32">
        <f>SUMIFS(탕데이터!BP:BP,탕데이터!$O:$O,'코스+운전자별'!$A32,탕데이터!$BL:$BL,'코스+운전자별'!$C32)</f>
        <v>24435.757000000001</v>
      </c>
      <c r="P32">
        <f>SUMIFS(탕데이터!BQ:BQ,탕데이터!$O:$O,'코스+운전자별'!$A32,탕데이터!$BL:$BL,'코스+운전자별'!$C32)</f>
        <v>867.63400000000001</v>
      </c>
      <c r="Q32">
        <f>SUMIFS(탕데이터!BR:BR,탕데이터!$O:$O,'코스+운전자별'!$A32,탕데이터!$BL:$BL,'코스+운전자별'!$C32)</f>
        <v>1168.059</v>
      </c>
      <c r="R32">
        <f>SUMIFS(탕데이터!BS:BS,탕데이터!$O:$O,'코스+운전자별'!$A32,탕데이터!$BL:$BL,'코스+운전자별'!$C32)</f>
        <v>962.38400000000001</v>
      </c>
      <c r="S32">
        <f>SUMIFS(탕데이터!BT:BT,탕데이터!$O:$O,'코스+운전자별'!$A32,탕데이터!$BL:$BL,'코스+운전자별'!$C32)</f>
        <v>332.04699999999997</v>
      </c>
      <c r="T32">
        <f>SUMIFS(탕데이터!BU:BU,탕데이터!$O:$O,'코스+운전자별'!$A32,탕데이터!$BL:$BL,'코스+운전자별'!$C32)</f>
        <v>0</v>
      </c>
      <c r="U32">
        <f>SUMIFS(탕데이터!BV:BV,탕데이터!$O:$O,'코스+운전자별'!$A32,탕데이터!$BL:$BL,'코스+운전자별'!$C32)</f>
        <v>0</v>
      </c>
      <c r="V32">
        <f>SUMIFS(탕데이터!BW:BW,탕데이터!$O:$O,'코스+운전자별'!$A32,탕데이터!$BL:$BL,'코스+운전자별'!$C32)</f>
        <v>27765.881000000005</v>
      </c>
      <c r="W32" s="66">
        <f t="shared" si="1"/>
        <v>1.7980674206654224E-2</v>
      </c>
      <c r="X32" s="66">
        <f t="shared" si="2"/>
        <v>0.21939167673218404</v>
      </c>
      <c r="Y32" s="122">
        <f t="shared" si="3"/>
        <v>0.81270859520610272</v>
      </c>
      <c r="Z32" s="122">
        <f t="shared" si="4"/>
        <v>20.046812015083866</v>
      </c>
      <c r="AA32" s="4">
        <f t="shared" si="5"/>
        <v>0.88006416940272836</v>
      </c>
      <c r="AB32" s="4">
        <f t="shared" si="6"/>
        <v>3.1248207107132667E-2</v>
      </c>
      <c r="AC32" s="4">
        <f t="shared" si="7"/>
        <v>4.2068141111747892E-2</v>
      </c>
      <c r="AD32" s="4">
        <f t="shared" si="8"/>
        <v>3.4660668609794873E-2</v>
      </c>
      <c r="AE32" s="4">
        <f t="shared" si="9"/>
        <v>1.1958813768596066E-2</v>
      </c>
      <c r="AF32" s="4">
        <f t="shared" si="10"/>
        <v>0</v>
      </c>
      <c r="AG32" s="4">
        <f t="shared" si="11"/>
        <v>0</v>
      </c>
      <c r="AH32" s="41" cm="1">
        <f t="array" ref="AH32">SUMPRODUCT((C:C=C32)*(F:F&gt;F32)*(B:B=B32))+1</f>
        <v>3</v>
      </c>
    </row>
    <row r="33" spans="1:34" x14ac:dyDescent="0.3">
      <c r="A33">
        <v>2065</v>
      </c>
      <c r="B33" t="s">
        <v>62</v>
      </c>
      <c r="C33">
        <v>1</v>
      </c>
      <c r="D33">
        <f>SUMIFS(탕데이터!R:R,탕데이터!$O:$O,'코스+운전자별'!$A33,탕데이터!$BL:$BL,'코스+운전자별'!$C33)</f>
        <v>459.62900000000002</v>
      </c>
      <c r="E33">
        <f>SUMIFS(탕데이터!S:S,탕데이터!$O:$O,'코스+운전자별'!$A33,탕데이터!$BL:$BL,'코스+운전자별'!$C33)</f>
        <v>129.041</v>
      </c>
      <c r="F33" s="122">
        <f t="shared" si="12"/>
        <v>3.5618834323974555</v>
      </c>
      <c r="G33">
        <f>SUMIFS(탕데이터!U:U,탕데이터!$O:$O,'코스+운전자별'!$A33,탕데이터!$BL:$BL,'코스+운전자별'!$C33)</f>
        <v>50823</v>
      </c>
      <c r="H33">
        <f>SUMIFS(탕데이터!V:V,탕데이터!$O:$O,'코스+운전자별'!$A33,탕데이터!$BL:$BL,'코스+운전자별'!$C33)</f>
        <v>825</v>
      </c>
      <c r="I33">
        <f>SUMIFS(탕데이터!W:W,탕데이터!$O:$O,'코스+운전자별'!$A33,탕데이터!$BL:$BL,'코스+운전자별'!$C33)</f>
        <v>12641</v>
      </c>
      <c r="J33">
        <f>SUMIFS(탕데이터!X:X,탕데이터!$O:$O,'코스+운전자별'!$A33,탕데이터!$BL:$BL,'코스+운전자별'!$C33)</f>
        <v>11460</v>
      </c>
      <c r="K33">
        <f>SUMIFS(탕데이터!Y:Y,탕데이터!$O:$O,'코스+운전자별'!$A33,탕데이터!$BL:$BL,'코스+운전자별'!$C33)</f>
        <v>0</v>
      </c>
      <c r="L33">
        <f>SUMIFS(탕데이터!Z:Z,탕데이터!$O:$O,'코스+운전자별'!$A33,탕데이터!$BL:$BL,'코스+운전자별'!$C33)</f>
        <v>63</v>
      </c>
      <c r="M33" s="122">
        <f>AVERAGEIFS(탕데이터!$AD:$AD,탕데이터!$O:$O,'코스+운전자별'!$A33,탕데이터!$BL:$BL,'코스+운전자별'!$C33)</f>
        <v>32.921428571428571</v>
      </c>
      <c r="N33" s="123">
        <f>INT(_xlfn.MAXIFS(탕데이터!$AC:$AC,탕데이터!$O:$O,'코스+운전자별'!$A33,탕데이터!$G:$G,'코스+운전자별'!$B33,탕데이터!$BL:$BL,'코스+운전자별'!$C33))</f>
        <v>91</v>
      </c>
      <c r="O33">
        <f>SUMIFS(탕데이터!BP:BP,탕데이터!$O:$O,'코스+운전자별'!$A33,탕데이터!$BL:$BL,'코스+운전자별'!$C33)</f>
        <v>18981.210999999999</v>
      </c>
      <c r="P33">
        <f>SUMIFS(탕데이터!BQ:BQ,탕데이터!$O:$O,'코스+운전자별'!$A33,탕데이터!$BL:$BL,'코스+운전자별'!$C33)</f>
        <v>5484.2880000000005</v>
      </c>
      <c r="Q33">
        <f>SUMIFS(탕데이터!BR:BR,탕데이터!$O:$O,'코스+운전자별'!$A33,탕데이터!$BL:$BL,'코스+운전자별'!$C33)</f>
        <v>7924.380000000001</v>
      </c>
      <c r="R33">
        <f>SUMIFS(탕데이터!BS:BS,탕데이터!$O:$O,'코스+운전자별'!$A33,탕데이터!$BL:$BL,'코스+운전자별'!$C33)</f>
        <v>4608.0729999999994</v>
      </c>
      <c r="S33">
        <f>SUMIFS(탕데이터!BT:BT,탕데이터!$O:$O,'코스+운전자별'!$A33,탕데이터!$BL:$BL,'코스+운전자별'!$C33)</f>
        <v>355.07900000000001</v>
      </c>
      <c r="T33">
        <f>SUMIFS(탕데이터!BU:BU,탕데이터!$O:$O,'코스+운전자별'!$A33,탕데이터!$BL:$BL,'코스+운전자별'!$C33)</f>
        <v>0</v>
      </c>
      <c r="U33">
        <f>SUMIFS(탕데이터!BV:BV,탕데이터!$O:$O,'코스+운전자별'!$A33,탕데이터!$BL:$BL,'코스+운전자별'!$C33)</f>
        <v>0</v>
      </c>
      <c r="V33">
        <f>SUMIFS(탕데이터!BW:BW,탕데이터!$O:$O,'코스+운전자별'!$A33,탕데이터!$BL:$BL,'코스+운전자별'!$C33)</f>
        <v>37353.031000000003</v>
      </c>
      <c r="W33" s="66">
        <f t="shared" si="1"/>
        <v>1.6232807980638687E-2</v>
      </c>
      <c r="X33" s="66">
        <f t="shared" si="2"/>
        <v>0.24872597052515594</v>
      </c>
      <c r="Y33" s="122">
        <f t="shared" si="3"/>
        <v>0</v>
      </c>
      <c r="Z33" s="122">
        <f t="shared" si="4"/>
        <v>13.706706931024804</v>
      </c>
      <c r="AA33" s="4">
        <f t="shared" si="5"/>
        <v>0.50815718274642818</v>
      </c>
      <c r="AB33" s="4">
        <f t="shared" si="6"/>
        <v>0.14682310519861161</v>
      </c>
      <c r="AC33" s="4">
        <f t="shared" si="7"/>
        <v>0.21214824574744684</v>
      </c>
      <c r="AD33" s="4">
        <f t="shared" si="8"/>
        <v>0.12336543719838958</v>
      </c>
      <c r="AE33" s="4">
        <f t="shared" si="9"/>
        <v>9.5060291091237006E-3</v>
      </c>
      <c r="AF33" s="4">
        <f t="shared" si="10"/>
        <v>0</v>
      </c>
      <c r="AG33" s="4">
        <f t="shared" si="11"/>
        <v>0</v>
      </c>
      <c r="AH33" s="41" cm="1">
        <f t="array" ref="AH33">SUMPRODUCT((C:C=C33)*(F:F&gt;F33)*(B:B=B33))+1</f>
        <v>2</v>
      </c>
    </row>
    <row r="34" spans="1:34" x14ac:dyDescent="0.3">
      <c r="A34">
        <v>2065</v>
      </c>
      <c r="B34" t="s">
        <v>62</v>
      </c>
      <c r="C34">
        <v>2</v>
      </c>
      <c r="D34">
        <f>SUMIFS(탕데이터!R:R,탕데이터!$O:$O,'코스+운전자별'!$A34,탕데이터!$BL:$BL,'코스+운전자별'!$C34)</f>
        <v>346.18</v>
      </c>
      <c r="E34">
        <f>SUMIFS(탕데이터!S:S,탕데이터!$O:$O,'코스+운전자별'!$A34,탕데이터!$BL:$BL,'코스+운전자별'!$C34)</f>
        <v>91.304999999999993</v>
      </c>
      <c r="F34" s="122">
        <f t="shared" si="12"/>
        <v>3.7914681561798371</v>
      </c>
      <c r="G34">
        <f>SUMIFS(탕데이터!U:U,탕데이터!$O:$O,'코스+운전자별'!$A34,탕데이터!$BL:$BL,'코스+운전자별'!$C34)</f>
        <v>34758</v>
      </c>
      <c r="H34">
        <f>SUMIFS(탕데이터!V:V,탕데이터!$O:$O,'코스+운전자별'!$A34,탕데이터!$BL:$BL,'코스+운전자별'!$C34)</f>
        <v>216</v>
      </c>
      <c r="I34">
        <f>SUMIFS(탕데이터!W:W,탕데이터!$O:$O,'코스+운전자별'!$A34,탕데이터!$BL:$BL,'코스+운전자별'!$C34)</f>
        <v>7020</v>
      </c>
      <c r="J34">
        <f>SUMIFS(탕데이터!X:X,탕데이터!$O:$O,'코스+운전자별'!$A34,탕데이터!$BL:$BL,'코스+운전자별'!$C34)</f>
        <v>9159</v>
      </c>
      <c r="K34">
        <f>SUMIFS(탕데이터!Y:Y,탕데이터!$O:$O,'코스+운전자별'!$A34,탕데이터!$BL:$BL,'코스+운전자별'!$C34)</f>
        <v>0</v>
      </c>
      <c r="L34">
        <f>SUMIFS(탕데이터!Z:Z,탕데이터!$O:$O,'코스+운전자별'!$A34,탕데이터!$BL:$BL,'코스+운전자별'!$C34)</f>
        <v>14</v>
      </c>
      <c r="M34" s="122">
        <f>AVERAGEIFS(탕데이터!$AD:$AD,탕데이터!$O:$O,'코스+운전자별'!$A34,탕데이터!$BL:$BL,'코스+운전자별'!$C34)</f>
        <v>35.851666666666667</v>
      </c>
      <c r="N34" s="123">
        <f>INT(_xlfn.MAXIFS(탕데이터!$AC:$AC,탕데이터!$O:$O,'코스+운전자별'!$A34,탕데이터!$G:$G,'코스+운전자별'!$B34,탕데이터!$BL:$BL,'코스+운전자별'!$C34))</f>
        <v>89</v>
      </c>
      <c r="O34">
        <f>SUMIFS(탕데이터!BP:BP,탕데이터!$O:$O,'코스+운전자별'!$A34,탕데이터!$BL:$BL,'코스+운전자별'!$C34)</f>
        <v>20059.167999999998</v>
      </c>
      <c r="P34">
        <f>SUMIFS(탕데이터!BQ:BQ,탕데이터!$O:$O,'코스+운전자별'!$A34,탕데이터!$BL:$BL,'코스+운전자별'!$C34)</f>
        <v>2260.2310000000002</v>
      </c>
      <c r="Q34">
        <f>SUMIFS(탕데이터!BR:BR,탕데이터!$O:$O,'코스+운전자별'!$A34,탕데이터!$BL:$BL,'코스+운전자별'!$C34)</f>
        <v>2793.0509999999995</v>
      </c>
      <c r="R34">
        <f>SUMIFS(탕데이터!BS:BS,탕데이터!$O:$O,'코스+운전자별'!$A34,탕데이터!$BL:$BL,'코스+운전자별'!$C34)</f>
        <v>2125.4380000000001</v>
      </c>
      <c r="S34">
        <f>SUMIFS(탕데이터!BT:BT,탕데이터!$O:$O,'코스+운전자별'!$A34,탕데이터!$BL:$BL,'코스+운전자별'!$C34)</f>
        <v>277.00900000000001</v>
      </c>
      <c r="T34">
        <f>SUMIFS(탕데이터!BU:BU,탕데이터!$O:$O,'코스+운전자별'!$A34,탕데이터!$BL:$BL,'코스+운전자별'!$C34)</f>
        <v>0</v>
      </c>
      <c r="U34">
        <f>SUMIFS(탕데이터!BV:BV,탕데이터!$O:$O,'코스+운전자별'!$A34,탕데이터!$BL:$BL,'코스+운전자별'!$C34)</f>
        <v>0</v>
      </c>
      <c r="V34">
        <f>SUMIFS(탕데이터!BW:BW,탕데이터!$O:$O,'코스+운전자별'!$A34,탕데이터!$BL:$BL,'코스+운전자별'!$C34)</f>
        <v>27514.896999999997</v>
      </c>
      <c r="W34" s="66">
        <f t="shared" ref="W34:W65" si="13">H34/G34</f>
        <v>6.2143966856551009E-3</v>
      </c>
      <c r="X34" s="66">
        <f t="shared" ref="X34:X65" si="14">I34/G34</f>
        <v>0.20196789228379078</v>
      </c>
      <c r="Y34" s="122">
        <f t="shared" ref="Y34:Y65" si="15">K34*100/D34</f>
        <v>0</v>
      </c>
      <c r="Z34" s="122">
        <f t="shared" ref="Z34:Z65" si="16">L34*100/D34</f>
        <v>4.0441388872840722</v>
      </c>
      <c r="AA34" s="4">
        <f t="shared" ref="AA34:AA65" si="17">O34/$V34</f>
        <v>0.72902936907232474</v>
      </c>
      <c r="AB34" s="4">
        <f t="shared" ref="AB34:AB65" si="18">P34/$V34</f>
        <v>8.2145719099003006E-2</v>
      </c>
      <c r="AC34" s="4">
        <f t="shared" ref="AC34:AC65" si="19">Q34/$V34</f>
        <v>0.10151050174747155</v>
      </c>
      <c r="AD34" s="4">
        <f t="shared" ref="AD34:AD65" si="20">R34/$V34</f>
        <v>7.7246809246641929E-2</v>
      </c>
      <c r="AE34" s="4">
        <f t="shared" ref="AE34:AE65" si="21">S34/$V34</f>
        <v>1.0067600834558823E-2</v>
      </c>
      <c r="AF34" s="4">
        <f t="shared" ref="AF34:AF65" si="22">T34/$V34</f>
        <v>0</v>
      </c>
      <c r="AG34" s="4">
        <f t="shared" ref="AG34:AG65" si="23">U34/$V34</f>
        <v>0</v>
      </c>
      <c r="AH34" s="41" cm="1">
        <f t="array" ref="AH34">SUMPRODUCT((C:C=C34)*(F:F&gt;F34)*(B:B=B34))+1</f>
        <v>1</v>
      </c>
    </row>
    <row r="35" spans="1:34" x14ac:dyDescent="0.3">
      <c r="A35">
        <v>2065</v>
      </c>
      <c r="B35" t="s">
        <v>62</v>
      </c>
      <c r="C35">
        <v>3</v>
      </c>
      <c r="D35">
        <f>SUMIFS(탕데이터!R:R,탕데이터!$O:$O,'코스+운전자별'!$A35,탕데이터!$BL:$BL,'코스+운전자별'!$C35)</f>
        <v>281.09899999999999</v>
      </c>
      <c r="E35">
        <f>SUMIFS(탕데이터!S:S,탕데이터!$O:$O,'코스+운전자별'!$A35,탕데이터!$BL:$BL,'코스+운전자별'!$C35)</f>
        <v>81.376000000000005</v>
      </c>
      <c r="F35" s="122">
        <f t="shared" si="12"/>
        <v>3.4543231419583167</v>
      </c>
      <c r="G35">
        <f>SUMIFS(탕데이터!U:U,탕데이터!$O:$O,'코스+운전자별'!$A35,탕데이터!$BL:$BL,'코스+운전자별'!$C35)</f>
        <v>29617</v>
      </c>
      <c r="H35">
        <f>SUMIFS(탕데이터!V:V,탕데이터!$O:$O,'코스+운전자별'!$A35,탕데이터!$BL:$BL,'코스+운전자별'!$C35)</f>
        <v>188</v>
      </c>
      <c r="I35">
        <f>SUMIFS(탕데이터!W:W,탕데이터!$O:$O,'코스+운전자별'!$A35,탕데이터!$BL:$BL,'코스+운전자별'!$C35)</f>
        <v>7049</v>
      </c>
      <c r="J35">
        <f>SUMIFS(탕데이터!X:X,탕데이터!$O:$O,'코스+운전자별'!$A35,탕데이터!$BL:$BL,'코스+운전자별'!$C35)</f>
        <v>6833</v>
      </c>
      <c r="K35">
        <f>SUMIFS(탕데이터!Y:Y,탕데이터!$O:$O,'코스+운전자별'!$A35,탕데이터!$BL:$BL,'코스+운전자별'!$C35)</f>
        <v>0</v>
      </c>
      <c r="L35">
        <f>SUMIFS(탕데이터!Z:Z,탕데이터!$O:$O,'코스+운전자별'!$A35,탕데이터!$BL:$BL,'코스+운전자별'!$C35)</f>
        <v>31</v>
      </c>
      <c r="M35" s="122">
        <f>AVERAGEIFS(탕데이터!$AD:$AD,탕데이터!$O:$O,'코스+운전자별'!$A35,탕데이터!$BL:$BL,'코스+운전자별'!$C35)</f>
        <v>35.922000000000004</v>
      </c>
      <c r="N35" s="123">
        <f>INT(_xlfn.MAXIFS(탕데이터!$AC:$AC,탕데이터!$O:$O,'코스+운전자별'!$A35,탕데이터!$G:$G,'코스+운전자별'!$B35,탕데이터!$BL:$BL,'코스+운전자별'!$C35))</f>
        <v>92</v>
      </c>
      <c r="O35">
        <f>SUMIFS(탕데이터!BP:BP,탕데이터!$O:$O,'코스+운전자별'!$A35,탕데이터!$BL:$BL,'코스+운전자별'!$C35)</f>
        <v>19129.697</v>
      </c>
      <c r="P35">
        <f>SUMIFS(탕데이터!BQ:BQ,탕데이터!$O:$O,'코스+운전자별'!$A35,탕데이터!$BL:$BL,'코스+운전자별'!$C35)</f>
        <v>1008.6220000000001</v>
      </c>
      <c r="Q35">
        <f>SUMIFS(탕데이터!BR:BR,탕데이터!$O:$O,'코스+운전자별'!$A35,탕데이터!$BL:$BL,'코스+운전자별'!$C35)</f>
        <v>1123.8330000000001</v>
      </c>
      <c r="R35">
        <f>SUMIFS(탕데이터!BS:BS,탕데이터!$O:$O,'코스+운전자별'!$A35,탕데이터!$BL:$BL,'코스+운전자별'!$C35)</f>
        <v>980.60799999999995</v>
      </c>
      <c r="S35">
        <f>SUMIFS(탕데이터!BT:BT,탕데이터!$O:$O,'코스+운전자별'!$A35,탕데이터!$BL:$BL,'코스+운전자별'!$C35)</f>
        <v>156.82500000000002</v>
      </c>
      <c r="T35">
        <f>SUMIFS(탕데이터!BU:BU,탕데이터!$O:$O,'코스+운전자별'!$A35,탕데이터!$BL:$BL,'코스+운전자별'!$C35)</f>
        <v>0</v>
      </c>
      <c r="U35">
        <f>SUMIFS(탕데이터!BV:BV,탕데이터!$O:$O,'코스+운전자별'!$A35,탕데이터!$BL:$BL,'코스+운전자별'!$C35)</f>
        <v>0</v>
      </c>
      <c r="V35">
        <f>SUMIFS(탕데이터!BW:BW,탕데이터!$O:$O,'코스+운전자별'!$A35,탕데이터!$BL:$BL,'코스+운전자별'!$C35)</f>
        <v>22399.584999999999</v>
      </c>
      <c r="W35" s="66">
        <f t="shared" si="13"/>
        <v>6.3477057095586995E-3</v>
      </c>
      <c r="X35" s="66">
        <f t="shared" si="14"/>
        <v>0.2380051997163791</v>
      </c>
      <c r="Y35" s="122">
        <f t="shared" si="15"/>
        <v>0</v>
      </c>
      <c r="Z35" s="122">
        <f t="shared" si="16"/>
        <v>11.02814310972291</v>
      </c>
      <c r="AA35" s="4">
        <f t="shared" si="17"/>
        <v>0.8540201526055059</v>
      </c>
      <c r="AB35" s="4">
        <f t="shared" si="18"/>
        <v>4.5028602092404842E-2</v>
      </c>
      <c r="AC35" s="4">
        <f t="shared" si="19"/>
        <v>5.0172045598166223E-2</v>
      </c>
      <c r="AD35" s="4">
        <f t="shared" si="20"/>
        <v>4.3777953921914178E-2</v>
      </c>
      <c r="AE35" s="4">
        <f t="shared" si="21"/>
        <v>7.0012457820089087E-3</v>
      </c>
      <c r="AF35" s="4">
        <f t="shared" si="22"/>
        <v>0</v>
      </c>
      <c r="AG35" s="4">
        <f t="shared" si="23"/>
        <v>0</v>
      </c>
      <c r="AH35" s="41" cm="1">
        <f t="array" ref="AH35">SUMPRODUCT((C:C=C35)*(F:F&gt;F35)*(B:B=B35))+1</f>
        <v>3</v>
      </c>
    </row>
    <row r="36" spans="1:34" x14ac:dyDescent="0.3">
      <c r="A36">
        <v>2065</v>
      </c>
      <c r="B36" t="s">
        <v>62</v>
      </c>
      <c r="C36">
        <v>4</v>
      </c>
      <c r="D36">
        <f>SUMIFS(탕데이터!R:R,탕데이터!$O:$O,'코스+운전자별'!$A36,탕데이터!$BL:$BL,'코스+운전자별'!$C36)</f>
        <v>325.54599999999999</v>
      </c>
      <c r="E36">
        <f>SUMIFS(탕데이터!S:S,탕데이터!$O:$O,'코스+운전자별'!$A36,탕데이터!$BL:$BL,'코스+운전자별'!$C36)</f>
        <v>95.31</v>
      </c>
      <c r="F36" s="122">
        <f t="shared" si="12"/>
        <v>3.4156541810932746</v>
      </c>
      <c r="G36">
        <f>SUMIFS(탕데이터!U:U,탕데이터!$O:$O,'코스+운전자별'!$A36,탕데이터!$BL:$BL,'코스+운전자별'!$C36)</f>
        <v>35266</v>
      </c>
      <c r="H36">
        <f>SUMIFS(탕데이터!V:V,탕데이터!$O:$O,'코스+운전자별'!$A36,탕데이터!$BL:$BL,'코스+운전자별'!$C36)</f>
        <v>679</v>
      </c>
      <c r="I36">
        <f>SUMIFS(탕데이터!W:W,탕데이터!$O:$O,'코스+운전자별'!$A36,탕데이터!$BL:$BL,'코스+운전자별'!$C36)</f>
        <v>9548</v>
      </c>
      <c r="J36">
        <f>SUMIFS(탕데이터!X:X,탕데이터!$O:$O,'코스+운전자별'!$A36,탕데이터!$BL:$BL,'코스+운전자별'!$C36)</f>
        <v>7334</v>
      </c>
      <c r="K36">
        <f>SUMIFS(탕데이터!Y:Y,탕데이터!$O:$O,'코스+운전자별'!$A36,탕데이터!$BL:$BL,'코스+운전자별'!$C36)</f>
        <v>0</v>
      </c>
      <c r="L36">
        <f>SUMIFS(탕데이터!Z:Z,탕데이터!$O:$O,'코스+운전자별'!$A36,탕데이터!$BL:$BL,'코스+운전자별'!$C36)</f>
        <v>20</v>
      </c>
      <c r="M36" s="122">
        <f>AVERAGEIFS(탕데이터!$AD:$AD,탕데이터!$O:$O,'코스+운전자별'!$A36,탕데이터!$BL:$BL,'코스+운전자별'!$C36)</f>
        <v>31.794999999999998</v>
      </c>
      <c r="N36" s="123">
        <f>INT(_xlfn.MAXIFS(탕데이터!$AC:$AC,탕데이터!$O:$O,'코스+운전자별'!$A36,탕데이터!$G:$G,'코스+운전자별'!$B36,탕데이터!$BL:$BL,'코스+운전자별'!$C36))</f>
        <v>100</v>
      </c>
      <c r="O36">
        <f>SUMIFS(탕데이터!BP:BP,탕데이터!$O:$O,'코스+운전자별'!$A36,탕데이터!$BL:$BL,'코스+운전자별'!$C36)</f>
        <v>19171.003999999997</v>
      </c>
      <c r="P36">
        <f>SUMIFS(탕데이터!BQ:BQ,탕데이터!$O:$O,'코스+운전자별'!$A36,탕데이터!$BL:$BL,'코스+운전자별'!$C36)</f>
        <v>1687.9899999999998</v>
      </c>
      <c r="Q36">
        <f>SUMIFS(탕데이터!BR:BR,탕데이터!$O:$O,'코스+운전자별'!$A36,탕데이터!$BL:$BL,'코스+운전자별'!$C36)</f>
        <v>1893.787</v>
      </c>
      <c r="R36">
        <f>SUMIFS(탕데이터!BS:BS,탕데이터!$O:$O,'코스+운전자별'!$A36,탕데이터!$BL:$BL,'코스+운전자별'!$C36)</f>
        <v>1389.1280000000002</v>
      </c>
      <c r="S36">
        <f>SUMIFS(탕데이터!BT:BT,탕데이터!$O:$O,'코스+운전자별'!$A36,탕데이터!$BL:$BL,'코스+운전자별'!$C36)</f>
        <v>879.56000000000006</v>
      </c>
      <c r="T36">
        <f>SUMIFS(탕데이터!BU:BU,탕데이터!$O:$O,'코스+운전자별'!$A36,탕데이터!$BL:$BL,'코스+운전자별'!$C36)</f>
        <v>0</v>
      </c>
      <c r="U36">
        <f>SUMIFS(탕데이터!BV:BV,탕데이터!$O:$O,'코스+운전자별'!$A36,탕데이터!$BL:$BL,'코스+운전자별'!$C36)</f>
        <v>0</v>
      </c>
      <c r="V36">
        <f>SUMIFS(탕데이터!BW:BW,탕데이터!$O:$O,'코스+운전자별'!$A36,탕데이터!$BL:$BL,'코스+운전자별'!$C36)</f>
        <v>25021.469000000001</v>
      </c>
      <c r="W36" s="66">
        <f t="shared" si="13"/>
        <v>1.9253672092100039E-2</v>
      </c>
      <c r="X36" s="66">
        <f t="shared" si="14"/>
        <v>0.27074235807860264</v>
      </c>
      <c r="Y36" s="122">
        <f t="shared" si="15"/>
        <v>0</v>
      </c>
      <c r="Z36" s="122">
        <f t="shared" si="16"/>
        <v>6.1435250317927421</v>
      </c>
      <c r="AA36" s="4">
        <f t="shared" si="17"/>
        <v>0.76618219337961313</v>
      </c>
      <c r="AB36" s="4">
        <f t="shared" si="18"/>
        <v>6.7461666619174104E-2</v>
      </c>
      <c r="AC36" s="4">
        <f t="shared" si="19"/>
        <v>7.5686483475450622E-2</v>
      </c>
      <c r="AD36" s="4">
        <f t="shared" si="20"/>
        <v>5.551744383992803E-2</v>
      </c>
      <c r="AE36" s="4">
        <f t="shared" si="21"/>
        <v>3.5152212685833913E-2</v>
      </c>
      <c r="AF36" s="4">
        <f t="shared" si="22"/>
        <v>0</v>
      </c>
      <c r="AG36" s="4">
        <f t="shared" si="23"/>
        <v>0</v>
      </c>
      <c r="AH36" s="41" cm="1">
        <f t="array" ref="AH36">SUMPRODUCT((C:C=C36)*(F:F&gt;F36)*(B:B=B36))+1</f>
        <v>3</v>
      </c>
    </row>
    <row r="37" spans="1:34" x14ac:dyDescent="0.3">
      <c r="A37">
        <v>2065</v>
      </c>
      <c r="B37" t="s">
        <v>62</v>
      </c>
      <c r="C37">
        <v>9</v>
      </c>
      <c r="D37">
        <f>SUMIFS(탕데이터!R:R,탕데이터!$O:$O,'코스+운전자별'!$A37,탕데이터!$BL:$BL,'코스+운전자별'!$C37)</f>
        <v>329.98899999999998</v>
      </c>
      <c r="E37">
        <f>SUMIFS(탕데이터!S:S,탕데이터!$O:$O,'코스+운전자별'!$A37,탕데이터!$BL:$BL,'코스+운전자별'!$C37)</f>
        <v>96.400999999999996</v>
      </c>
      <c r="F37" s="122">
        <f t="shared" si="12"/>
        <v>3.4230868974388233</v>
      </c>
      <c r="G37">
        <f>SUMIFS(탕데이터!U:U,탕데이터!$O:$O,'코스+운전자별'!$A37,탕데이터!$BL:$BL,'코스+운전자별'!$C37)</f>
        <v>34989</v>
      </c>
      <c r="H37">
        <f>SUMIFS(탕데이터!V:V,탕데이터!$O:$O,'코스+운전자별'!$A37,탕데이터!$BL:$BL,'코스+운전자별'!$C37)</f>
        <v>488</v>
      </c>
      <c r="I37">
        <f>SUMIFS(탕데이터!W:W,탕데이터!$O:$O,'코스+운전자별'!$A37,탕데이터!$BL:$BL,'코스+운전자별'!$C37)</f>
        <v>8428</v>
      </c>
      <c r="J37">
        <f>SUMIFS(탕데이터!X:X,탕데이터!$O:$O,'코스+운전자별'!$A37,탕데이터!$BL:$BL,'코스+운전자별'!$C37)</f>
        <v>7907</v>
      </c>
      <c r="K37">
        <f>SUMIFS(탕데이터!Y:Y,탕데이터!$O:$O,'코스+운전자별'!$A37,탕데이터!$BL:$BL,'코스+운전자별'!$C37)</f>
        <v>0</v>
      </c>
      <c r="L37">
        <f>SUMIFS(탕데이터!Z:Z,탕데이터!$O:$O,'코스+운전자별'!$A37,탕데이터!$BL:$BL,'코스+운전자별'!$C37)</f>
        <v>41</v>
      </c>
      <c r="M37" s="122">
        <f>AVERAGEIFS(탕데이터!$AD:$AD,탕데이터!$O:$O,'코스+운전자별'!$A37,탕데이터!$BL:$BL,'코스+운전자별'!$C37)</f>
        <v>34.862857142857138</v>
      </c>
      <c r="N37" s="123">
        <f>INT(_xlfn.MAXIFS(탕데이터!$AC:$AC,탕데이터!$O:$O,'코스+운전자별'!$A37,탕데이터!$G:$G,'코스+운전자별'!$B37,탕데이터!$BL:$BL,'코스+운전자별'!$C37))</f>
        <v>91</v>
      </c>
      <c r="O37">
        <f>SUMIFS(탕데이터!BP:BP,탕데이터!$O:$O,'코스+운전자별'!$A37,탕데이터!$BL:$BL,'코스+운전자별'!$C37)</f>
        <v>17929.322</v>
      </c>
      <c r="P37">
        <f>SUMIFS(탕데이터!BQ:BQ,탕데이터!$O:$O,'코스+운전자별'!$A37,탕데이터!$BL:$BL,'코스+운전자별'!$C37)</f>
        <v>2460.6670000000004</v>
      </c>
      <c r="Q37">
        <f>SUMIFS(탕데이터!BR:BR,탕데이터!$O:$O,'코스+운전자별'!$A37,탕데이터!$BL:$BL,'코스+운전자별'!$C37)</f>
        <v>2595.5950000000003</v>
      </c>
      <c r="R37">
        <f>SUMIFS(탕데이터!BS:BS,탕데이터!$O:$O,'코스+운전자별'!$A37,탕데이터!$BL:$BL,'코스+운전자별'!$C37)</f>
        <v>2624.7049999999999</v>
      </c>
      <c r="S37">
        <f>SUMIFS(탕데이터!BT:BT,탕데이터!$O:$O,'코스+운전자별'!$A37,탕데이터!$BL:$BL,'코스+운전자별'!$C37)</f>
        <v>462.14300000000003</v>
      </c>
      <c r="T37">
        <f>SUMIFS(탕데이터!BU:BU,탕데이터!$O:$O,'코스+운전자별'!$A37,탕데이터!$BL:$BL,'코스+운전자별'!$C37)</f>
        <v>0</v>
      </c>
      <c r="U37">
        <f>SUMIFS(탕데이터!BV:BV,탕데이터!$O:$O,'코스+운전자별'!$A37,탕데이터!$BL:$BL,'코스+운전자별'!$C37)</f>
        <v>0</v>
      </c>
      <c r="V37">
        <f>SUMIFS(탕데이터!BW:BW,탕데이터!$O:$O,'코스+운전자별'!$A37,탕데이터!$BL:$BL,'코스+운전자별'!$C37)</f>
        <v>26072.432000000004</v>
      </c>
      <c r="W37" s="66">
        <f t="shared" si="13"/>
        <v>1.3947240561319272E-2</v>
      </c>
      <c r="X37" s="66">
        <f t="shared" si="14"/>
        <v>0.24087570379262055</v>
      </c>
      <c r="Y37" s="122">
        <f t="shared" si="15"/>
        <v>0</v>
      </c>
      <c r="Z37" s="122">
        <f t="shared" si="16"/>
        <v>12.424656579461741</v>
      </c>
      <c r="AA37" s="4">
        <f t="shared" si="17"/>
        <v>0.68767355496410909</v>
      </c>
      <c r="AB37" s="4">
        <f t="shared" si="18"/>
        <v>9.4378115551322556E-2</v>
      </c>
      <c r="AC37" s="4">
        <f t="shared" si="19"/>
        <v>9.9553236920897903E-2</v>
      </c>
      <c r="AD37" s="4">
        <f t="shared" si="20"/>
        <v>0.10066974189442701</v>
      </c>
      <c r="AE37" s="4">
        <f t="shared" si="21"/>
        <v>1.7725350669243283E-2</v>
      </c>
      <c r="AF37" s="4">
        <f t="shared" si="22"/>
        <v>0</v>
      </c>
      <c r="AG37" s="4">
        <f t="shared" si="23"/>
        <v>0</v>
      </c>
      <c r="AH37" s="41" cm="1">
        <f t="array" ref="AH37">SUMPRODUCT((C:C=C37)*(F:F&gt;F37)*(B:B=B37))+1</f>
        <v>3</v>
      </c>
    </row>
    <row r="38" spans="1:34" x14ac:dyDescent="0.3">
      <c r="A38">
        <v>2065</v>
      </c>
      <c r="B38" t="s">
        <v>62</v>
      </c>
      <c r="C38">
        <v>10</v>
      </c>
      <c r="D38">
        <f>SUMIFS(탕데이터!R:R,탕데이터!$O:$O,'코스+운전자별'!$A38,탕데이터!$BL:$BL,'코스+운전자별'!$C38)</f>
        <v>278.012</v>
      </c>
      <c r="E38">
        <f>SUMIFS(탕데이터!S:S,탕데이터!$O:$O,'코스+운전자별'!$A38,탕데이터!$BL:$BL,'코스+운전자별'!$C38)</f>
        <v>77.436000000000007</v>
      </c>
      <c r="F38" s="122">
        <f t="shared" si="12"/>
        <v>3.5902164367994209</v>
      </c>
      <c r="G38">
        <f>SUMIFS(탕데이터!U:U,탕데이터!$O:$O,'코스+운전자별'!$A38,탕데이터!$BL:$BL,'코스+운전자별'!$C38)</f>
        <v>29110</v>
      </c>
      <c r="H38">
        <f>SUMIFS(탕데이터!V:V,탕데이터!$O:$O,'코스+운전자별'!$A38,탕데이터!$BL:$BL,'코스+운전자별'!$C38)</f>
        <v>155</v>
      </c>
      <c r="I38">
        <f>SUMIFS(탕데이터!W:W,탕데이터!$O:$O,'코스+운전자별'!$A38,탕데이터!$BL:$BL,'코스+운전자별'!$C38)</f>
        <v>6252</v>
      </c>
      <c r="J38">
        <f>SUMIFS(탕데이터!X:X,탕데이터!$O:$O,'코스+운전자별'!$A38,탕데이터!$BL:$BL,'코스+운전자별'!$C38)</f>
        <v>7756</v>
      </c>
      <c r="K38">
        <f>SUMIFS(탕데이터!Y:Y,탕데이터!$O:$O,'코스+운전자별'!$A38,탕데이터!$BL:$BL,'코스+운전자별'!$C38)</f>
        <v>0</v>
      </c>
      <c r="L38">
        <f>SUMIFS(탕데이터!Z:Z,탕데이터!$O:$O,'코스+운전자별'!$A38,탕데이터!$BL:$BL,'코스+운전자별'!$C38)</f>
        <v>13</v>
      </c>
      <c r="M38" s="122">
        <f>AVERAGEIFS(탕데이터!$AD:$AD,탕데이터!$O:$O,'코스+운전자별'!$A38,탕데이터!$BL:$BL,'코스+운전자별'!$C38)</f>
        <v>36.033333333333339</v>
      </c>
      <c r="N38" s="123">
        <f>INT(_xlfn.MAXIFS(탕데이터!$AC:$AC,탕데이터!$O:$O,'코스+운전자별'!$A38,탕데이터!$G:$G,'코스+운전자별'!$B38,탕데이터!$BL:$BL,'코스+운전자별'!$C38))</f>
        <v>91</v>
      </c>
      <c r="O38">
        <f>SUMIFS(탕데이터!BP:BP,탕데이터!$O:$O,'코스+운전자별'!$A38,탕데이터!$BL:$BL,'코스+운전자별'!$C38)</f>
        <v>14973.463000000002</v>
      </c>
      <c r="P38">
        <f>SUMIFS(탕데이터!BQ:BQ,탕데이터!$O:$O,'코스+운전자별'!$A38,탕데이터!$BL:$BL,'코스+운전자별'!$C38)</f>
        <v>2418.6549999999997</v>
      </c>
      <c r="Q38">
        <f>SUMIFS(탕데이터!BR:BR,탕데이터!$O:$O,'코스+운전자별'!$A38,탕데이터!$BL:$BL,'코스+운전자별'!$C38)</f>
        <v>3192.8789999999999</v>
      </c>
      <c r="R38">
        <f>SUMIFS(탕데이터!BS:BS,탕데이터!$O:$O,'코스+운전자별'!$A38,탕데이터!$BL:$BL,'코스+운전자별'!$C38)</f>
        <v>1898.3760000000002</v>
      </c>
      <c r="S38">
        <f>SUMIFS(탕데이터!BT:BT,탕데이터!$O:$O,'코스+운전자별'!$A38,탕데이터!$BL:$BL,'코스+운전자별'!$C38)</f>
        <v>210.97399999999999</v>
      </c>
      <c r="T38">
        <f>SUMIFS(탕데이터!BU:BU,탕데이터!$O:$O,'코스+운전자별'!$A38,탕데이터!$BL:$BL,'코스+운전자별'!$C38)</f>
        <v>0</v>
      </c>
      <c r="U38">
        <f>SUMIFS(탕데이터!BV:BV,탕데이터!$O:$O,'코스+운전자별'!$A38,탕데이터!$BL:$BL,'코스+운전자별'!$C38)</f>
        <v>0</v>
      </c>
      <c r="V38">
        <f>SUMIFS(탕데이터!BW:BW,탕데이터!$O:$O,'코스+운전자별'!$A38,탕데이터!$BL:$BL,'코스+운전자별'!$C38)</f>
        <v>22694.347000000002</v>
      </c>
      <c r="W38" s="66">
        <f t="shared" si="13"/>
        <v>5.3246307110958431E-3</v>
      </c>
      <c r="X38" s="66">
        <f t="shared" si="14"/>
        <v>0.21477155616626589</v>
      </c>
      <c r="Y38" s="122">
        <f t="shared" si="15"/>
        <v>0</v>
      </c>
      <c r="Z38" s="122">
        <f t="shared" si="16"/>
        <v>4.6760571486122897</v>
      </c>
      <c r="AA38" s="4">
        <f t="shared" si="17"/>
        <v>0.65978822831958994</v>
      </c>
      <c r="AB38" s="4">
        <f t="shared" si="18"/>
        <v>0.10657521893007098</v>
      </c>
      <c r="AC38" s="4">
        <f t="shared" si="19"/>
        <v>0.1406904988277477</v>
      </c>
      <c r="AD38" s="4">
        <f t="shared" si="20"/>
        <v>8.3649730040701323E-2</v>
      </c>
      <c r="AE38" s="4">
        <f t="shared" si="21"/>
        <v>9.2963238818900579E-3</v>
      </c>
      <c r="AF38" s="4">
        <f t="shared" si="22"/>
        <v>0</v>
      </c>
      <c r="AG38" s="4">
        <f t="shared" si="23"/>
        <v>0</v>
      </c>
      <c r="AH38" s="41" cm="1">
        <f t="array" ref="AH38">SUMPRODUCT((C:C=C38)*(F:F&gt;F38)*(B:B=B38))+1</f>
        <v>2</v>
      </c>
    </row>
    <row r="39" spans="1:34" x14ac:dyDescent="0.3">
      <c r="A39">
        <v>2065</v>
      </c>
      <c r="B39" t="s">
        <v>62</v>
      </c>
      <c r="C39">
        <v>11</v>
      </c>
      <c r="D39">
        <f>SUMIFS(탕데이터!R:R,탕데이터!$O:$O,'코스+운전자별'!$A39,탕데이터!$BL:$BL,'코스+운전자별'!$C39)</f>
        <v>417.73500000000001</v>
      </c>
      <c r="E39">
        <f>SUMIFS(탕데이터!S:S,탕데이터!$O:$O,'코스+운전자별'!$A39,탕데이터!$BL:$BL,'코스+운전자별'!$C39)</f>
        <v>117.723</v>
      </c>
      <c r="F39" s="122">
        <f t="shared" si="12"/>
        <v>3.5484569710252032</v>
      </c>
      <c r="G39">
        <f>SUMIFS(탕데이터!U:U,탕데이터!$O:$O,'코스+운전자별'!$A39,탕데이터!$BL:$BL,'코스+운전자별'!$C39)</f>
        <v>43582</v>
      </c>
      <c r="H39">
        <f>SUMIFS(탕데이터!V:V,탕데이터!$O:$O,'코스+운전자별'!$A39,탕데이터!$BL:$BL,'코스+운전자별'!$C39)</f>
        <v>365</v>
      </c>
      <c r="I39">
        <f>SUMIFS(탕데이터!W:W,탕데이터!$O:$O,'코스+운전자별'!$A39,탕데이터!$BL:$BL,'코스+운전자별'!$C39)</f>
        <v>10488</v>
      </c>
      <c r="J39">
        <f>SUMIFS(탕데이터!X:X,탕데이터!$O:$O,'코스+운전자별'!$A39,탕데이터!$BL:$BL,'코스+운전자별'!$C39)</f>
        <v>10306</v>
      </c>
      <c r="K39">
        <f>SUMIFS(탕데이터!Y:Y,탕데이터!$O:$O,'코스+운전자별'!$A39,탕데이터!$BL:$BL,'코스+운전자별'!$C39)</f>
        <v>0</v>
      </c>
      <c r="L39">
        <f>SUMIFS(탕데이터!Z:Z,탕데이터!$O:$O,'코스+운전자별'!$A39,탕데이터!$BL:$BL,'코스+운전자별'!$C39)</f>
        <v>28</v>
      </c>
      <c r="M39" s="122">
        <f>AVERAGEIFS(탕데이터!$AD:$AD,탕데이터!$O:$O,'코스+운전자별'!$A39,탕데이터!$BL:$BL,'코스+운전자별'!$C39)</f>
        <v>36.263999999999996</v>
      </c>
      <c r="N39" s="123">
        <f>INT(_xlfn.MAXIFS(탕데이터!$AC:$AC,탕데이터!$O:$O,'코스+운전자별'!$A39,탕데이터!$G:$G,'코스+운전자별'!$B39,탕데이터!$BL:$BL,'코스+운전자별'!$C39))</f>
        <v>99</v>
      </c>
      <c r="O39">
        <f>SUMIFS(탕데이터!BP:BP,탕데이터!$O:$O,'코스+운전자별'!$A39,탕데이터!$BL:$BL,'코스+운전자별'!$C39)</f>
        <v>18905.834000000003</v>
      </c>
      <c r="P39">
        <f>SUMIFS(탕데이터!BQ:BQ,탕데이터!$O:$O,'코스+운전자별'!$A39,탕데이터!$BL:$BL,'코스+운전자별'!$C39)</f>
        <v>4296.665</v>
      </c>
      <c r="Q39">
        <f>SUMIFS(탕데이터!BR:BR,탕데이터!$O:$O,'코스+운전자별'!$A39,탕데이터!$BL:$BL,'코스+운전자별'!$C39)</f>
        <v>5861.0659999999998</v>
      </c>
      <c r="R39">
        <f>SUMIFS(탕데이터!BS:BS,탕데이터!$O:$O,'코스+운전자별'!$A39,탕데이터!$BL:$BL,'코스+운전자별'!$C39)</f>
        <v>3253.1000000000004</v>
      </c>
      <c r="S39">
        <f>SUMIFS(탕데이터!BT:BT,탕데이터!$O:$O,'코스+운전자별'!$A39,탕데이터!$BL:$BL,'코스+운전자별'!$C39)</f>
        <v>396.71500000000003</v>
      </c>
      <c r="T39">
        <f>SUMIFS(탕데이터!BU:BU,탕데이터!$O:$O,'코스+운전자별'!$A39,탕데이터!$BL:$BL,'코스+운전자별'!$C39)</f>
        <v>0</v>
      </c>
      <c r="U39">
        <f>SUMIFS(탕데이터!BV:BV,탕데이터!$O:$O,'코스+운전자별'!$A39,탕데이터!$BL:$BL,'코스+운전자별'!$C39)</f>
        <v>0</v>
      </c>
      <c r="V39">
        <f>SUMIFS(탕데이터!BW:BW,탕데이터!$O:$O,'코스+운전자별'!$A39,탕데이터!$BL:$BL,'코스+운전자별'!$C39)</f>
        <v>32713.380000000005</v>
      </c>
      <c r="W39" s="66">
        <f t="shared" si="13"/>
        <v>8.3750172089394701E-3</v>
      </c>
      <c r="X39" s="66">
        <f t="shared" si="14"/>
        <v>0.24064980955440318</v>
      </c>
      <c r="Y39" s="122">
        <f t="shared" si="15"/>
        <v>0</v>
      </c>
      <c r="Z39" s="122">
        <f t="shared" si="16"/>
        <v>6.7028139849426065</v>
      </c>
      <c r="AA39" s="4">
        <f t="shared" si="17"/>
        <v>0.57792358967492807</v>
      </c>
      <c r="AB39" s="4">
        <f t="shared" si="18"/>
        <v>0.13134274110471003</v>
      </c>
      <c r="AC39" s="4">
        <f t="shared" si="19"/>
        <v>0.17916418297344996</v>
      </c>
      <c r="AD39" s="4">
        <f t="shared" si="20"/>
        <v>9.9442491115256201E-2</v>
      </c>
      <c r="AE39" s="4">
        <f t="shared" si="21"/>
        <v>1.212699513165561E-2</v>
      </c>
      <c r="AF39" s="4">
        <f t="shared" si="22"/>
        <v>0</v>
      </c>
      <c r="AG39" s="4">
        <f t="shared" si="23"/>
        <v>0</v>
      </c>
      <c r="AH39" s="41" cm="1">
        <f t="array" ref="AH39">SUMPRODUCT((C:C=C39)*(F:F&gt;F39)*(B:B=B39))+1</f>
        <v>1</v>
      </c>
    </row>
    <row r="40" spans="1:34" x14ac:dyDescent="0.3">
      <c r="A40">
        <v>2640</v>
      </c>
      <c r="B40" t="s">
        <v>84</v>
      </c>
      <c r="C40">
        <v>1</v>
      </c>
      <c r="D40">
        <f>SUMIFS(탕데이터!R:R,탕데이터!$O:$O,'코스+운전자별'!$A40,탕데이터!$BL:$BL,'코스+운전자별'!$C40)</f>
        <v>229.19900000000001</v>
      </c>
      <c r="E40">
        <f>SUMIFS(탕데이터!S:S,탕데이터!$O:$O,'코스+운전자별'!$A40,탕데이터!$BL:$BL,'코스+운전자별'!$C40)</f>
        <v>78.28</v>
      </c>
      <c r="F40" s="122">
        <f t="shared" si="12"/>
        <v>2.9279381706693921</v>
      </c>
      <c r="G40">
        <f>SUMIFS(탕데이터!U:U,탕데이터!$O:$O,'코스+운전자별'!$A40,탕데이터!$BL:$BL,'코스+운전자별'!$C40)</f>
        <v>24788</v>
      </c>
      <c r="H40">
        <f>SUMIFS(탕데이터!V:V,탕데이터!$O:$O,'코스+운전자별'!$A40,탕데이터!$BL:$BL,'코스+운전자별'!$C40)</f>
        <v>635</v>
      </c>
      <c r="I40">
        <f>SUMIFS(탕데이터!W:W,탕데이터!$O:$O,'코스+운전자별'!$A40,탕데이터!$BL:$BL,'코스+운전자별'!$C40)</f>
        <v>6455</v>
      </c>
      <c r="J40">
        <f>SUMIFS(탕데이터!X:X,탕데이터!$O:$O,'코스+운전자별'!$A40,탕데이터!$BL:$BL,'코스+운전자별'!$C40)</f>
        <v>6619</v>
      </c>
      <c r="K40">
        <f>SUMIFS(탕데이터!Y:Y,탕데이터!$O:$O,'코스+운전자별'!$A40,탕데이터!$BL:$BL,'코스+운전자별'!$C40)</f>
        <v>16</v>
      </c>
      <c r="L40">
        <f>SUMIFS(탕데이터!Z:Z,탕데이터!$O:$O,'코스+운전자별'!$A40,탕데이터!$BL:$BL,'코스+운전자별'!$C40)</f>
        <v>40</v>
      </c>
      <c r="M40" s="122">
        <f>AVERAGEIFS(탕데이터!$AD:$AD,탕데이터!$O:$O,'코스+운전자별'!$A40,탕데이터!$BL:$BL,'코스+운전자별'!$C40)</f>
        <v>33.47</v>
      </c>
      <c r="N40" s="123">
        <f>INT(_xlfn.MAXIFS(탕데이터!$AC:$AC,탕데이터!$O:$O,'코스+운전자별'!$A40,탕데이터!$G:$G,'코스+운전자별'!$B40,탕데이터!$BL:$BL,'코스+운전자별'!$C40))</f>
        <v>108</v>
      </c>
      <c r="O40">
        <f>SUMIFS(탕데이터!BP:BP,탕데이터!$O:$O,'코스+운전자별'!$A40,탕데이터!$BL:$BL,'코스+운전자별'!$C40)</f>
        <v>8407.482</v>
      </c>
      <c r="P40">
        <f>SUMIFS(탕데이터!BQ:BQ,탕데이터!$O:$O,'코스+운전자별'!$A40,탕데이터!$BL:$BL,'코스+운전자별'!$C40)</f>
        <v>2684.38</v>
      </c>
      <c r="Q40">
        <f>SUMIFS(탕데이터!BR:BR,탕데이터!$O:$O,'코스+운전자별'!$A40,탕데이터!$BL:$BL,'코스+운전자별'!$C40)</f>
        <v>3321.7979999999998</v>
      </c>
      <c r="R40">
        <f>SUMIFS(탕데이터!BS:BS,탕데이터!$O:$O,'코스+운전자별'!$A40,탕데이터!$BL:$BL,'코스+운전자별'!$C40)</f>
        <v>2711.2139999999999</v>
      </c>
      <c r="S40">
        <f>SUMIFS(탕데이터!BT:BT,탕데이터!$O:$O,'코스+운전자별'!$A40,탕데이터!$BL:$BL,'코스+운전자별'!$C40)</f>
        <v>503.37</v>
      </c>
      <c r="T40">
        <f>SUMIFS(탕데이터!BU:BU,탕데이터!$O:$O,'코스+운전자별'!$A40,탕데이터!$BL:$BL,'코스+운전자별'!$C40)</f>
        <v>62.653999999999989</v>
      </c>
      <c r="U40">
        <f>SUMIFS(탕데이터!BV:BV,탕데이터!$O:$O,'코스+운전자별'!$A40,탕데이터!$BL:$BL,'코스+운전자별'!$C40)</f>
        <v>0</v>
      </c>
      <c r="V40">
        <f>SUMIFS(탕데이터!BW:BW,탕데이터!$O:$O,'코스+운전자별'!$A40,탕데이터!$BL:$BL,'코스+운전자별'!$C40)</f>
        <v>17690.898000000001</v>
      </c>
      <c r="W40" s="66">
        <f t="shared" si="13"/>
        <v>2.56172341455543E-2</v>
      </c>
      <c r="X40" s="66">
        <f t="shared" si="14"/>
        <v>0.26040826206228823</v>
      </c>
      <c r="Y40" s="122">
        <f t="shared" si="15"/>
        <v>6.980833249708768</v>
      </c>
      <c r="Z40" s="122">
        <f t="shared" si="16"/>
        <v>17.452083124271919</v>
      </c>
      <c r="AA40" s="4">
        <f t="shared" si="17"/>
        <v>0.4752433709131102</v>
      </c>
      <c r="AB40" s="4">
        <f t="shared" si="18"/>
        <v>0.15173791630023528</v>
      </c>
      <c r="AC40" s="4">
        <f t="shared" si="19"/>
        <v>0.18776876108832913</v>
      </c>
      <c r="AD40" s="4">
        <f t="shared" si="20"/>
        <v>0.15325474150605581</v>
      </c>
      <c r="AE40" s="4">
        <f t="shared" si="21"/>
        <v>2.845361496064247E-2</v>
      </c>
      <c r="AF40" s="4">
        <f t="shared" si="22"/>
        <v>3.5415952316270199E-3</v>
      </c>
      <c r="AG40" s="4">
        <f t="shared" si="23"/>
        <v>0</v>
      </c>
      <c r="AH40" s="41" cm="1">
        <f t="array" ref="AH40">SUMPRODUCT((C:C=C40)*(F:F&gt;F40)*(B:B=B40))+1</f>
        <v>7</v>
      </c>
    </row>
    <row r="41" spans="1:34" x14ac:dyDescent="0.3">
      <c r="A41">
        <v>2640</v>
      </c>
      <c r="B41" t="s">
        <v>84</v>
      </c>
      <c r="C41">
        <v>2</v>
      </c>
      <c r="D41">
        <f>SUMIFS(탕데이터!R:R,탕데이터!$O:$O,'코스+운전자별'!$A41,탕데이터!$BL:$BL,'코스+운전자별'!$C41)</f>
        <v>299.726</v>
      </c>
      <c r="E41">
        <f>SUMIFS(탕데이터!S:S,탕데이터!$O:$O,'코스+운전자별'!$A41,탕데이터!$BL:$BL,'코스+운전자별'!$C41)</f>
        <v>102.953</v>
      </c>
      <c r="F41" s="122">
        <f t="shared" si="12"/>
        <v>2.9112896175924936</v>
      </c>
      <c r="G41">
        <f>SUMIFS(탕데이터!U:U,탕데이터!$O:$O,'코스+운전자별'!$A41,탕데이터!$BL:$BL,'코스+운전자별'!$C41)</f>
        <v>34900</v>
      </c>
      <c r="H41">
        <f>SUMIFS(탕데이터!V:V,탕데이터!$O:$O,'코스+운전자별'!$A41,탕데이터!$BL:$BL,'코스+운전자별'!$C41)</f>
        <v>1267</v>
      </c>
      <c r="I41">
        <f>SUMIFS(탕데이터!W:W,탕데이터!$O:$O,'코스+운전자별'!$A41,탕데이터!$BL:$BL,'코스+운전자별'!$C41)</f>
        <v>9695</v>
      </c>
      <c r="J41">
        <f>SUMIFS(탕데이터!X:X,탕데이터!$O:$O,'코스+운전자별'!$A41,탕데이터!$BL:$BL,'코스+운전자별'!$C41)</f>
        <v>9018</v>
      </c>
      <c r="K41">
        <f>SUMIFS(탕데이터!Y:Y,탕데이터!$O:$O,'코스+운전자별'!$A41,탕데이터!$BL:$BL,'코스+운전자별'!$C41)</f>
        <v>19</v>
      </c>
      <c r="L41">
        <f>SUMIFS(탕데이터!Z:Z,탕데이터!$O:$O,'코스+운전자별'!$A41,탕데이터!$BL:$BL,'코스+운전자별'!$C41)</f>
        <v>21</v>
      </c>
      <c r="M41" s="122">
        <f>AVERAGEIFS(탕데이터!$AD:$AD,탕데이터!$O:$O,'코스+운전자별'!$A41,탕데이터!$BL:$BL,'코스+운전자별'!$C41)</f>
        <v>30.585000000000001</v>
      </c>
      <c r="N41" s="123">
        <f>INT(_xlfn.MAXIFS(탕데이터!$AC:$AC,탕데이터!$O:$O,'코스+운전자별'!$A41,탕데이터!$G:$G,'코스+운전자별'!$B41,탕데이터!$BL:$BL,'코스+운전자별'!$C41))</f>
        <v>108</v>
      </c>
      <c r="O41">
        <f>SUMIFS(탕데이터!BP:BP,탕데이터!$O:$O,'코스+운전자별'!$A41,탕데이터!$BL:$BL,'코스+운전자별'!$C41)</f>
        <v>20695.03</v>
      </c>
      <c r="P41">
        <f>SUMIFS(탕데이터!BQ:BQ,탕데이터!$O:$O,'코스+운전자별'!$A41,탕데이터!$BL:$BL,'코스+운전자별'!$C41)</f>
        <v>958.66600000000005</v>
      </c>
      <c r="Q41">
        <f>SUMIFS(탕데이터!BR:BR,탕데이터!$O:$O,'코스+운전자별'!$A41,탕데이터!$BL:$BL,'코스+운전자별'!$C41)</f>
        <v>1119.08</v>
      </c>
      <c r="R41">
        <f>SUMIFS(탕데이터!BS:BS,탕데이터!$O:$O,'코스+운전자별'!$A41,탕데이터!$BL:$BL,'코스+운전자별'!$C41)</f>
        <v>853.99200000000008</v>
      </c>
      <c r="S41">
        <f>SUMIFS(탕데이터!BT:BT,탕데이터!$O:$O,'코스+운전자별'!$A41,탕데이터!$BL:$BL,'코스+운전자별'!$C41)</f>
        <v>286.88400000000001</v>
      </c>
      <c r="T41">
        <f>SUMIFS(탕데이터!BU:BU,탕데이터!$O:$O,'코스+운전자별'!$A41,탕데이터!$BL:$BL,'코스+운전자별'!$C41)</f>
        <v>24.347999999999999</v>
      </c>
      <c r="U41">
        <f>SUMIFS(탕데이터!BV:BV,탕데이터!$O:$O,'코스+운전자별'!$A41,탕데이터!$BL:$BL,'코스+운전자별'!$C41)</f>
        <v>0</v>
      </c>
      <c r="V41">
        <f>SUMIFS(탕데이터!BW:BW,탕데이터!$O:$O,'코스+운전자별'!$A41,탕데이터!$BL:$BL,'코스+운전자별'!$C41)</f>
        <v>23938</v>
      </c>
      <c r="W41" s="66">
        <f t="shared" si="13"/>
        <v>3.6303724928366761E-2</v>
      </c>
      <c r="X41" s="66">
        <f t="shared" si="14"/>
        <v>0.27779369627507161</v>
      </c>
      <c r="Y41" s="122">
        <f t="shared" si="15"/>
        <v>6.3391230657333697</v>
      </c>
      <c r="Z41" s="122">
        <f t="shared" si="16"/>
        <v>7.0063991779158297</v>
      </c>
      <c r="AA41" s="4">
        <f t="shared" si="17"/>
        <v>0.8645262762135516</v>
      </c>
      <c r="AB41" s="4">
        <f t="shared" si="18"/>
        <v>4.0047873673656947E-2</v>
      </c>
      <c r="AC41" s="4">
        <f t="shared" si="19"/>
        <v>4.6749101846436623E-2</v>
      </c>
      <c r="AD41" s="4">
        <f t="shared" si="20"/>
        <v>3.5675160832149722E-2</v>
      </c>
      <c r="AE41" s="4">
        <f t="shared" si="21"/>
        <v>1.1984459854624447E-2</v>
      </c>
      <c r="AF41" s="4">
        <f t="shared" si="22"/>
        <v>1.0171275795805832E-3</v>
      </c>
      <c r="AG41" s="4">
        <f t="shared" si="23"/>
        <v>0</v>
      </c>
      <c r="AH41" s="41" cm="1">
        <f t="array" ref="AH41">SUMPRODUCT((C:C=C41)*(F:F&gt;F41)*(B:B=B41))+1</f>
        <v>6</v>
      </c>
    </row>
    <row r="42" spans="1:34" x14ac:dyDescent="0.3">
      <c r="A42">
        <v>2640</v>
      </c>
      <c r="B42" t="s">
        <v>84</v>
      </c>
      <c r="C42">
        <v>3</v>
      </c>
      <c r="D42">
        <f>SUMIFS(탕데이터!R:R,탕데이터!$O:$O,'코스+운전자별'!$A42,탕데이터!$BL:$BL,'코스+운전자별'!$C42)</f>
        <v>375.291</v>
      </c>
      <c r="E42">
        <f>SUMIFS(탕데이터!S:S,탕데이터!$O:$O,'코스+운전자별'!$A42,탕데이터!$BL:$BL,'코스+운전자별'!$C42)</f>
        <v>126.244</v>
      </c>
      <c r="F42" s="122">
        <f t="shared" si="12"/>
        <v>2.9727432590855805</v>
      </c>
      <c r="G42">
        <f>SUMIFS(탕데이터!U:U,탕데이터!$O:$O,'코스+운전자별'!$A42,탕데이터!$BL:$BL,'코스+운전자별'!$C42)</f>
        <v>40424</v>
      </c>
      <c r="H42">
        <f>SUMIFS(탕데이터!V:V,탕데이터!$O:$O,'코스+운전자별'!$A42,탕데이터!$BL:$BL,'코스+운전자별'!$C42)</f>
        <v>1221</v>
      </c>
      <c r="I42">
        <f>SUMIFS(탕데이터!W:W,탕데이터!$O:$O,'코스+운전자별'!$A42,탕데이터!$BL:$BL,'코스+운전자별'!$C42)</f>
        <v>9385</v>
      </c>
      <c r="J42">
        <f>SUMIFS(탕데이터!X:X,탕데이터!$O:$O,'코스+운전자별'!$A42,탕데이터!$BL:$BL,'코스+운전자별'!$C42)</f>
        <v>11304</v>
      </c>
      <c r="K42">
        <f>SUMIFS(탕데이터!Y:Y,탕데이터!$O:$O,'코스+운전자별'!$A42,탕데이터!$BL:$BL,'코스+운전자별'!$C42)</f>
        <v>23</v>
      </c>
      <c r="L42">
        <f>SUMIFS(탕데이터!Z:Z,탕데이터!$O:$O,'코스+운전자별'!$A42,탕데이터!$BL:$BL,'코스+운전자별'!$C42)</f>
        <v>33</v>
      </c>
      <c r="M42" s="122">
        <f>AVERAGEIFS(탕데이터!$AD:$AD,탕데이터!$O:$O,'코스+운전자별'!$A42,탕데이터!$BL:$BL,'코스+운전자별'!$C42)</f>
        <v>33.325000000000003</v>
      </c>
      <c r="N42" s="123">
        <f>INT(_xlfn.MAXIFS(탕데이터!$AC:$AC,탕데이터!$O:$O,'코스+운전자별'!$A42,탕데이터!$G:$G,'코스+운전자별'!$B42,탕데이터!$BL:$BL,'코스+운전자별'!$C42))</f>
        <v>108</v>
      </c>
      <c r="O42">
        <f>SUMIFS(탕데이터!BP:BP,탕데이터!$O:$O,'코스+운전자별'!$A42,탕데이터!$BL:$BL,'코스+운전자별'!$C42)</f>
        <v>21374.82</v>
      </c>
      <c r="P42">
        <f>SUMIFS(탕데이터!BQ:BQ,탕데이터!$O:$O,'코스+운전자별'!$A42,탕데이터!$BL:$BL,'코스+운전자별'!$C42)</f>
        <v>2555.5099999999998</v>
      </c>
      <c r="Q42">
        <f>SUMIFS(탕데이터!BR:BR,탕데이터!$O:$O,'코스+운전자별'!$A42,탕데이터!$BL:$BL,'코스+운전자별'!$C42)</f>
        <v>3143.4929999999999</v>
      </c>
      <c r="R42">
        <f>SUMIFS(탕데이터!BS:BS,탕데이터!$O:$O,'코스+운전자별'!$A42,탕데이터!$BL:$BL,'코스+운전자별'!$C42)</f>
        <v>2266.2609999999995</v>
      </c>
      <c r="S42">
        <f>SUMIFS(탕데이터!BT:BT,탕데이터!$O:$O,'코스+운전자별'!$A42,탕데이터!$BL:$BL,'코스+운전자별'!$C42)</f>
        <v>440.81400000000008</v>
      </c>
      <c r="T42">
        <f>SUMIFS(탕데이터!BU:BU,탕데이터!$O:$O,'코스+운전자별'!$A42,탕데이터!$BL:$BL,'코스+운전자별'!$C42)</f>
        <v>44.447000000000003</v>
      </c>
      <c r="U42">
        <f>SUMIFS(탕데이터!BV:BV,탕데이터!$O:$O,'코스+운전자별'!$A42,탕데이터!$BL:$BL,'코스+운전자별'!$C42)</f>
        <v>0</v>
      </c>
      <c r="V42">
        <f>SUMIFS(탕데이터!BW:BW,탕데이터!$O:$O,'코스+운전자별'!$A42,탕데이터!$BL:$BL,'코스+운전자별'!$C42)</f>
        <v>29825.345000000001</v>
      </c>
      <c r="W42" s="66">
        <f t="shared" si="13"/>
        <v>3.0204828814565605E-2</v>
      </c>
      <c r="X42" s="66">
        <f t="shared" si="14"/>
        <v>0.23216406095388878</v>
      </c>
      <c r="Y42" s="122">
        <f t="shared" si="15"/>
        <v>6.1285775571489856</v>
      </c>
      <c r="Z42" s="122">
        <f t="shared" si="16"/>
        <v>8.7931764950398499</v>
      </c>
      <c r="AA42" s="4">
        <f t="shared" si="17"/>
        <v>0.71666631182304841</v>
      </c>
      <c r="AB42" s="4">
        <f t="shared" si="18"/>
        <v>8.5682495877248008E-2</v>
      </c>
      <c r="AC42" s="4">
        <f t="shared" si="19"/>
        <v>0.10539670203311981</v>
      </c>
      <c r="AD42" s="4">
        <f t="shared" si="20"/>
        <v>7.5984401856877076E-2</v>
      </c>
      <c r="AE42" s="4">
        <f t="shared" si="21"/>
        <v>1.4779845798933761E-2</v>
      </c>
      <c r="AF42" s="4">
        <f t="shared" si="22"/>
        <v>1.4902426107728177E-3</v>
      </c>
      <c r="AG42" s="4">
        <f t="shared" si="23"/>
        <v>0</v>
      </c>
      <c r="AH42" s="41" cm="1">
        <f t="array" ref="AH42">SUMPRODUCT((C:C=C42)*(F:F&gt;F42)*(B:B=B42))+1</f>
        <v>9</v>
      </c>
    </row>
    <row r="43" spans="1:34" x14ac:dyDescent="0.3">
      <c r="A43">
        <v>2640</v>
      </c>
      <c r="B43" t="s">
        <v>84</v>
      </c>
      <c r="C43">
        <v>4</v>
      </c>
      <c r="D43">
        <f>SUMIFS(탕데이터!R:R,탕데이터!$O:$O,'코스+운전자별'!$A43,탕데이터!$BL:$BL,'코스+운전자별'!$C43)</f>
        <v>387.85899999999998</v>
      </c>
      <c r="E43">
        <f>SUMIFS(탕데이터!S:S,탕데이터!$O:$O,'코스+운전자별'!$A43,탕데이터!$BL:$BL,'코스+운전자별'!$C43)</f>
        <v>119.79100000000001</v>
      </c>
      <c r="F43" s="122">
        <f t="shared" si="12"/>
        <v>3.2377974973078105</v>
      </c>
      <c r="G43">
        <f>SUMIFS(탕데이터!U:U,탕데이터!$O:$O,'코스+운전자별'!$A43,탕데이터!$BL:$BL,'코스+운전자별'!$C43)</f>
        <v>32584</v>
      </c>
      <c r="H43">
        <f>SUMIFS(탕데이터!V:V,탕데이터!$O:$O,'코스+운전자별'!$A43,탕데이터!$BL:$BL,'코스+운전자별'!$C43)</f>
        <v>1260</v>
      </c>
      <c r="I43">
        <f>SUMIFS(탕데이터!W:W,탕데이터!$O:$O,'코스+운전자별'!$A43,탕데이터!$BL:$BL,'코스+운전자별'!$C43)</f>
        <v>6698</v>
      </c>
      <c r="J43">
        <f>SUMIFS(탕데이터!X:X,탕데이터!$O:$O,'코스+운전자별'!$A43,탕데이터!$BL:$BL,'코스+운전자별'!$C43)</f>
        <v>10192</v>
      </c>
      <c r="K43">
        <f>SUMIFS(탕데이터!Y:Y,탕데이터!$O:$O,'코스+운전자별'!$A43,탕데이터!$BL:$BL,'코스+운전자별'!$C43)</f>
        <v>16</v>
      </c>
      <c r="L43">
        <f>SUMIFS(탕데이터!Z:Z,탕데이터!$O:$O,'코스+운전자별'!$A43,탕데이터!$BL:$BL,'코스+운전자별'!$C43)</f>
        <v>21</v>
      </c>
      <c r="M43" s="122">
        <f>AVERAGEIFS(탕데이터!$AD:$AD,탕데이터!$O:$O,'코스+운전자별'!$A43,탕데이터!$BL:$BL,'코스+운전자별'!$C43)</f>
        <v>41.724999999999994</v>
      </c>
      <c r="N43" s="123">
        <f>INT(_xlfn.MAXIFS(탕데이터!$AC:$AC,탕데이터!$O:$O,'코스+운전자별'!$A43,탕데이터!$G:$G,'코스+운전자별'!$B43,탕데이터!$BL:$BL,'코스+운전자별'!$C43))</f>
        <v>112</v>
      </c>
      <c r="O43">
        <f>SUMIFS(탕데이터!BP:BP,탕데이터!$O:$O,'코스+운전자별'!$A43,탕데이터!$BL:$BL,'코스+운전자별'!$C43)</f>
        <v>19799.042000000001</v>
      </c>
      <c r="P43">
        <f>SUMIFS(탕데이터!BQ:BQ,탕데이터!$O:$O,'코스+운전자별'!$A43,탕데이터!$BL:$BL,'코스+운전자별'!$C43)</f>
        <v>1050.989</v>
      </c>
      <c r="Q43">
        <f>SUMIFS(탕데이터!BR:BR,탕데이터!$O:$O,'코스+운전자별'!$A43,탕데이터!$BL:$BL,'코스+운전자별'!$C43)</f>
        <v>1492.9440000000002</v>
      </c>
      <c r="R43">
        <f>SUMIFS(탕데이터!BS:BS,탕데이터!$O:$O,'코스+운전자별'!$A43,탕데이터!$BL:$BL,'코스+운전자별'!$C43)</f>
        <v>1203.836</v>
      </c>
      <c r="S43">
        <f>SUMIFS(탕데이터!BT:BT,탕데이터!$O:$O,'코스+운전자별'!$A43,탕데이터!$BL:$BL,'코스+운전자별'!$C43)</f>
        <v>616.846</v>
      </c>
      <c r="T43">
        <f>SUMIFS(탕데이터!BU:BU,탕데이터!$O:$O,'코스+운전자별'!$A43,탕데이터!$BL:$BL,'코스+운전자별'!$C43)</f>
        <v>472.35500000000002</v>
      </c>
      <c r="U43">
        <f>SUMIFS(탕데이터!BV:BV,탕데이터!$O:$O,'코스+운전자별'!$A43,탕데이터!$BL:$BL,'코스+운전자별'!$C43)</f>
        <v>0</v>
      </c>
      <c r="V43">
        <f>SUMIFS(탕데이터!BW:BW,탕데이터!$O:$O,'코스+운전자별'!$A43,탕데이터!$BL:$BL,'코스+운전자별'!$C43)</f>
        <v>24636.012000000002</v>
      </c>
      <c r="W43" s="66">
        <f t="shared" si="13"/>
        <v>3.8669285538914806E-2</v>
      </c>
      <c r="X43" s="66">
        <f t="shared" si="14"/>
        <v>0.20556101153940584</v>
      </c>
      <c r="Y43" s="122">
        <f t="shared" si="15"/>
        <v>4.1252104501893729</v>
      </c>
      <c r="Z43" s="122">
        <f t="shared" si="16"/>
        <v>5.4143387158735523</v>
      </c>
      <c r="AA43" s="4">
        <f t="shared" si="17"/>
        <v>0.80366262201853123</v>
      </c>
      <c r="AB43" s="4">
        <f t="shared" si="18"/>
        <v>4.2660679009248734E-2</v>
      </c>
      <c r="AC43" s="4">
        <f t="shared" si="19"/>
        <v>6.0600067900600151E-2</v>
      </c>
      <c r="AD43" s="4">
        <f t="shared" si="20"/>
        <v>4.8864889333549599E-2</v>
      </c>
      <c r="AE43" s="4">
        <f t="shared" si="21"/>
        <v>2.5038386894762024E-2</v>
      </c>
      <c r="AF43" s="4">
        <f t="shared" si="22"/>
        <v>1.9173354843308243E-2</v>
      </c>
      <c r="AG43" s="4">
        <f t="shared" si="23"/>
        <v>0</v>
      </c>
      <c r="AH43" s="41" cm="1">
        <f t="array" ref="AH43">SUMPRODUCT((C:C=C43)*(F:F&gt;F43)*(B:B=B43))+1</f>
        <v>6</v>
      </c>
    </row>
    <row r="44" spans="1:34" x14ac:dyDescent="0.3">
      <c r="A44">
        <v>2730</v>
      </c>
      <c r="B44" t="s">
        <v>62</v>
      </c>
      <c r="C44">
        <v>1</v>
      </c>
      <c r="D44">
        <f>SUMIFS(탕데이터!R:R,탕데이터!$O:$O,'코스+운전자별'!$A44,탕데이터!$BL:$BL,'코스+운전자별'!$C44)</f>
        <v>336.67900000000003</v>
      </c>
      <c r="E44">
        <f>SUMIFS(탕데이터!S:S,탕데이터!$O:$O,'코스+운전자별'!$A44,탕데이터!$BL:$BL,'코스+운전자별'!$C44)</f>
        <v>124.40600000000001</v>
      </c>
      <c r="F44" s="122">
        <f t="shared" si="12"/>
        <v>2.7062923010144209</v>
      </c>
      <c r="G44">
        <f>SUMIFS(탕데이터!U:U,탕데이터!$O:$O,'코스+운전자별'!$A44,탕데이터!$BL:$BL,'코스+운전자별'!$C44)</f>
        <v>40732</v>
      </c>
      <c r="H44">
        <f>SUMIFS(탕데이터!V:V,탕데이터!$O:$O,'코스+운전자별'!$A44,탕데이터!$BL:$BL,'코스+운전자별'!$C44)</f>
        <v>1536</v>
      </c>
      <c r="I44">
        <f>SUMIFS(탕데이터!W:W,탕데이터!$O:$O,'코스+운전자별'!$A44,탕데이터!$BL:$BL,'코스+운전자별'!$C44)</f>
        <v>13608</v>
      </c>
      <c r="J44">
        <f>SUMIFS(탕데이터!X:X,탕데이터!$O:$O,'코스+운전자별'!$A44,탕데이터!$BL:$BL,'코스+운전자별'!$C44)</f>
        <v>6270</v>
      </c>
      <c r="K44">
        <f>SUMIFS(탕데이터!Y:Y,탕데이터!$O:$O,'코스+운전자별'!$A44,탕데이터!$BL:$BL,'코스+운전자별'!$C44)</f>
        <v>6</v>
      </c>
      <c r="L44">
        <f>SUMIFS(탕데이터!Z:Z,탕데이터!$O:$O,'코스+운전자별'!$A44,탕데이터!$BL:$BL,'코스+운전자별'!$C44)</f>
        <v>188</v>
      </c>
      <c r="M44" s="122">
        <f>AVERAGEIFS(탕데이터!$AD:$AD,탕데이터!$O:$O,'코스+운전자별'!$A44,탕데이터!$BL:$BL,'코스+운전자별'!$C44)</f>
        <v>32.379999999999995</v>
      </c>
      <c r="N44" s="123">
        <f>INT(_xlfn.MAXIFS(탕데이터!$AC:$AC,탕데이터!$O:$O,'코스+운전자별'!$A44,탕데이터!$G:$G,'코스+운전자별'!$B44,탕데이터!$BL:$BL,'코스+운전자별'!$C44))</f>
        <v>109</v>
      </c>
      <c r="O44">
        <f>SUMIFS(탕데이터!BP:BP,탕데이터!$O:$O,'코스+운전자별'!$A44,탕데이터!$BL:$BL,'코스+운전자별'!$C44)</f>
        <v>13869.481</v>
      </c>
      <c r="P44">
        <f>SUMIFS(탕데이터!BQ:BQ,탕데이터!$O:$O,'코스+운전자별'!$A44,탕데이터!$BL:$BL,'코스+운전자별'!$C44)</f>
        <v>3164.4940000000001</v>
      </c>
      <c r="Q44">
        <f>SUMIFS(탕데이터!BR:BR,탕데이터!$O:$O,'코스+운전자별'!$A44,탕데이터!$BL:$BL,'코스+운전자별'!$C44)</f>
        <v>4864.4340000000002</v>
      </c>
      <c r="R44">
        <f>SUMIFS(탕데이터!BS:BS,탕데이터!$O:$O,'코스+운전자별'!$A44,탕데이터!$BL:$BL,'코스+운전자별'!$C44)</f>
        <v>3216.125</v>
      </c>
      <c r="S44">
        <f>SUMIFS(탕데이터!BT:BT,탕데이터!$O:$O,'코스+운전자별'!$A44,탕데이터!$BL:$BL,'코스+운전자별'!$C44)</f>
        <v>425.20000000000005</v>
      </c>
      <c r="T44">
        <f>SUMIFS(탕데이터!BU:BU,탕데이터!$O:$O,'코스+운전자별'!$A44,탕데이터!$BL:$BL,'코스+운전자별'!$C44)</f>
        <v>37.441000000000003</v>
      </c>
      <c r="U44">
        <f>SUMIFS(탕데이터!BV:BV,탕데이터!$O:$O,'코스+운전자별'!$A44,탕데이터!$BL:$BL,'코스+운전자별'!$C44)</f>
        <v>0</v>
      </c>
      <c r="V44">
        <f>SUMIFS(탕데이터!BW:BW,탕데이터!$O:$O,'코스+운전자별'!$A44,탕데이터!$BL:$BL,'코스+운전자별'!$C44)</f>
        <v>25577.175000000003</v>
      </c>
      <c r="W44" s="66">
        <f t="shared" si="13"/>
        <v>3.7709908671314935E-2</v>
      </c>
      <c r="X44" s="66">
        <f t="shared" si="14"/>
        <v>0.33408622213493078</v>
      </c>
      <c r="Y44" s="122">
        <f t="shared" si="15"/>
        <v>1.7821129324965321</v>
      </c>
      <c r="Z44" s="122">
        <f t="shared" si="16"/>
        <v>55.839538551558007</v>
      </c>
      <c r="AA44" s="4">
        <f t="shared" si="17"/>
        <v>0.54226008149844529</v>
      </c>
      <c r="AB44" s="4">
        <f t="shared" si="18"/>
        <v>0.12372335881503722</v>
      </c>
      <c r="AC44" s="4">
        <f t="shared" si="19"/>
        <v>0.19018652372672118</v>
      </c>
      <c r="AD44" s="4">
        <f t="shared" si="20"/>
        <v>0.12574199457133164</v>
      </c>
      <c r="AE44" s="4">
        <f t="shared" si="21"/>
        <v>1.662419716016331E-2</v>
      </c>
      <c r="AF44" s="4">
        <f t="shared" si="22"/>
        <v>1.4638442283012099E-3</v>
      </c>
      <c r="AG44" s="4">
        <f t="shared" si="23"/>
        <v>0</v>
      </c>
      <c r="AH44" s="41" cm="1">
        <f t="array" ref="AH44">SUMPRODUCT((C:C=C44)*(F:F&gt;F44)*(B:B=B44))+1</f>
        <v>11</v>
      </c>
    </row>
    <row r="45" spans="1:34" x14ac:dyDescent="0.3">
      <c r="A45">
        <v>2730</v>
      </c>
      <c r="B45" t="s">
        <v>62</v>
      </c>
      <c r="C45">
        <v>2</v>
      </c>
      <c r="D45">
        <f>SUMIFS(탕데이터!R:R,탕데이터!$O:$O,'코스+운전자별'!$A45,탕데이터!$BL:$BL,'코스+운전자별'!$C45)</f>
        <v>350.822</v>
      </c>
      <c r="E45">
        <f>SUMIFS(탕데이터!S:S,탕데이터!$O:$O,'코스+운전자별'!$A45,탕데이터!$BL:$BL,'코스+운전자별'!$C45)</f>
        <v>125.628</v>
      </c>
      <c r="F45" s="122">
        <f t="shared" si="12"/>
        <v>2.7925462476517975</v>
      </c>
      <c r="G45">
        <f>SUMIFS(탕데이터!U:U,탕데이터!$O:$O,'코스+운전자별'!$A45,탕데이터!$BL:$BL,'코스+운전자별'!$C45)</f>
        <v>40732</v>
      </c>
      <c r="H45">
        <f>SUMIFS(탕데이터!V:V,탕데이터!$O:$O,'코스+운전자별'!$A45,탕데이터!$BL:$BL,'코스+운전자별'!$C45)</f>
        <v>770</v>
      </c>
      <c r="I45">
        <f>SUMIFS(탕데이터!W:W,탕데이터!$O:$O,'코스+운전자별'!$A45,탕데이터!$BL:$BL,'코스+운전자별'!$C45)</f>
        <v>13119</v>
      </c>
      <c r="J45">
        <f>SUMIFS(탕데이터!X:X,탕데이터!$O:$O,'코스+운전자별'!$A45,탕데이터!$BL:$BL,'코스+운전자별'!$C45)</f>
        <v>7365</v>
      </c>
      <c r="K45">
        <f>SUMIFS(탕데이터!Y:Y,탕데이터!$O:$O,'코스+운전자별'!$A45,탕데이터!$BL:$BL,'코스+운전자별'!$C45)</f>
        <v>9</v>
      </c>
      <c r="L45">
        <f>SUMIFS(탕데이터!Z:Z,탕데이터!$O:$O,'코스+운전자별'!$A45,탕데이터!$BL:$BL,'코스+운전자별'!$C45)</f>
        <v>167</v>
      </c>
      <c r="M45" s="122">
        <f>AVERAGEIFS(탕데이터!$AD:$AD,탕데이터!$O:$O,'코스+운전자별'!$A45,탕데이터!$BL:$BL,'코스+운전자별'!$C45)</f>
        <v>32.21</v>
      </c>
      <c r="N45" s="123">
        <f>INT(_xlfn.MAXIFS(탕데이터!$AC:$AC,탕데이터!$O:$O,'코스+운전자별'!$A45,탕데이터!$G:$G,'코스+운전자별'!$B45,탕데이터!$BL:$BL,'코스+운전자별'!$C45))</f>
        <v>108</v>
      </c>
      <c r="O45">
        <f>SUMIFS(탕데이터!BP:BP,탕데이터!$O:$O,'코스+운전자별'!$A45,탕데이터!$BL:$BL,'코스+운전자별'!$C45)</f>
        <v>15064.958999999999</v>
      </c>
      <c r="P45">
        <f>SUMIFS(탕데이터!BQ:BQ,탕데이터!$O:$O,'코스+운전자별'!$A45,탕데이터!$BL:$BL,'코스+운전자별'!$C45)</f>
        <v>3226.0259999999998</v>
      </c>
      <c r="Q45">
        <f>SUMIFS(탕데이터!BR:BR,탕데이터!$O:$O,'코스+운전자별'!$A45,탕데이터!$BL:$BL,'코스+운전자별'!$C45)</f>
        <v>4269.0830000000005</v>
      </c>
      <c r="R45">
        <f>SUMIFS(탕데이터!BS:BS,탕데이터!$O:$O,'코스+운전자별'!$A45,탕데이터!$BL:$BL,'코스+운전자별'!$C45)</f>
        <v>3212.6970000000001</v>
      </c>
      <c r="S45">
        <f>SUMIFS(탕데이터!BT:BT,탕데이터!$O:$O,'코스+운전자별'!$A45,탕데이터!$BL:$BL,'코스+운전자별'!$C45)</f>
        <v>943.85299999999995</v>
      </c>
      <c r="T45">
        <f>SUMIFS(탕데이터!BU:BU,탕데이터!$O:$O,'코스+운전자별'!$A45,탕데이터!$BL:$BL,'코스+운전자별'!$C45)</f>
        <v>117.61200000000001</v>
      </c>
      <c r="U45">
        <f>SUMIFS(탕데이터!BV:BV,탕데이터!$O:$O,'코스+운전자별'!$A45,탕데이터!$BL:$BL,'코스+운전자별'!$C45)</f>
        <v>0</v>
      </c>
      <c r="V45">
        <f>SUMIFS(탕데이터!BW:BW,탕데이터!$O:$O,'코스+운전자별'!$A45,탕데이터!$BL:$BL,'코스+운전자별'!$C45)</f>
        <v>26834.23</v>
      </c>
      <c r="W45" s="66">
        <f t="shared" si="13"/>
        <v>1.8904055779239908E-2</v>
      </c>
      <c r="X45" s="66">
        <f t="shared" si="14"/>
        <v>0.32208091917902387</v>
      </c>
      <c r="Y45" s="122">
        <f t="shared" si="15"/>
        <v>2.5654035379765237</v>
      </c>
      <c r="Z45" s="122">
        <f t="shared" si="16"/>
        <v>47.602487871342163</v>
      </c>
      <c r="AA45" s="4">
        <f t="shared" si="17"/>
        <v>0.56140828337537541</v>
      </c>
      <c r="AB45" s="4">
        <f t="shared" si="18"/>
        <v>0.12022055412061386</v>
      </c>
      <c r="AC45" s="4">
        <f t="shared" si="19"/>
        <v>0.15909094466284296</v>
      </c>
      <c r="AD45" s="4">
        <f t="shared" si="20"/>
        <v>0.11972383779970583</v>
      </c>
      <c r="AE45" s="4">
        <f t="shared" si="21"/>
        <v>3.5173470600796071E-2</v>
      </c>
      <c r="AF45" s="4">
        <f t="shared" si="22"/>
        <v>4.3829094406658961E-3</v>
      </c>
      <c r="AG45" s="4">
        <f t="shared" si="23"/>
        <v>0</v>
      </c>
      <c r="AH45" s="41" cm="1">
        <f t="array" ref="AH45">SUMPRODUCT((C:C=C45)*(F:F&gt;F45)*(B:B=B45))+1</f>
        <v>10</v>
      </c>
    </row>
    <row r="46" spans="1:34" x14ac:dyDescent="0.3">
      <c r="A46">
        <v>2730</v>
      </c>
      <c r="B46" t="s">
        <v>62</v>
      </c>
      <c r="C46">
        <v>3</v>
      </c>
      <c r="D46">
        <f>SUMIFS(탕데이터!R:R,탕데이터!$O:$O,'코스+운전자별'!$A46,탕데이터!$BL:$BL,'코스+운전자별'!$C46)</f>
        <v>196.10599999999999</v>
      </c>
      <c r="E46">
        <f>SUMIFS(탕데이터!S:S,탕데이터!$O:$O,'코스+운전자별'!$A46,탕데이터!$BL:$BL,'코스+운전자별'!$C46)</f>
        <v>85.278999999999996</v>
      </c>
      <c r="F46" s="122">
        <f t="shared" si="12"/>
        <v>2.2995813740780262</v>
      </c>
      <c r="G46">
        <f>SUMIFS(탕데이터!U:U,탕데이터!$O:$O,'코스+운전자별'!$A46,탕데이터!$BL:$BL,'코스+운전자별'!$C46)</f>
        <v>32569</v>
      </c>
      <c r="H46">
        <f>SUMIFS(탕데이터!V:V,탕데이터!$O:$O,'코스+운전자별'!$A46,탕데이터!$BL:$BL,'코스+운전자별'!$C46)</f>
        <v>4670</v>
      </c>
      <c r="I46">
        <f>SUMIFS(탕데이터!W:W,탕데이터!$O:$O,'코스+운전자별'!$A46,탕데이터!$BL:$BL,'코스+운전자별'!$C46)</f>
        <v>13064</v>
      </c>
      <c r="J46">
        <f>SUMIFS(탕데이터!X:X,탕데이터!$O:$O,'코스+운전자별'!$A46,탕데이터!$BL:$BL,'코스+운전자별'!$C46)</f>
        <v>4267</v>
      </c>
      <c r="K46">
        <f>SUMIFS(탕데이터!Y:Y,탕데이터!$O:$O,'코스+운전자별'!$A46,탕데이터!$BL:$BL,'코스+운전자별'!$C46)</f>
        <v>10</v>
      </c>
      <c r="L46">
        <f>SUMIFS(탕데이터!Z:Z,탕데이터!$O:$O,'코스+운전자별'!$A46,탕데이터!$BL:$BL,'코스+운전자별'!$C46)</f>
        <v>102</v>
      </c>
      <c r="M46" s="122">
        <f>AVERAGEIFS(탕데이터!$AD:$AD,탕데이터!$O:$O,'코스+운전자별'!$A46,탕데이터!$BL:$BL,'코스+운전자별'!$C46)</f>
        <v>22.977499999999999</v>
      </c>
      <c r="N46" s="123">
        <f>INT(_xlfn.MAXIFS(탕데이터!$AC:$AC,탕데이터!$O:$O,'코스+운전자별'!$A46,탕데이터!$G:$G,'코스+운전자별'!$B46,탕데이터!$BL:$BL,'코스+운전자별'!$C46))</f>
        <v>111</v>
      </c>
      <c r="O46">
        <f>SUMIFS(탕데이터!BP:BP,탕데이터!$O:$O,'코스+운전자별'!$A46,탕데이터!$BL:$BL,'코스+운전자별'!$C46)</f>
        <v>11719.195</v>
      </c>
      <c r="P46">
        <f>SUMIFS(탕데이터!BQ:BQ,탕데이터!$O:$O,'코스+운전자별'!$A46,탕데이터!$BL:$BL,'코스+운전자별'!$C46)</f>
        <v>816.60399999999993</v>
      </c>
      <c r="Q46">
        <f>SUMIFS(탕데이터!BR:BR,탕데이터!$O:$O,'코스+운전자별'!$A46,탕데이터!$BL:$BL,'코스+운전자별'!$C46)</f>
        <v>936.39600000000007</v>
      </c>
      <c r="R46">
        <f>SUMIFS(탕데이터!BS:BS,탕데이터!$O:$O,'코스+운전자별'!$A46,탕데이터!$BL:$BL,'코스+운전자별'!$C46)</f>
        <v>859.90400000000011</v>
      </c>
      <c r="S46">
        <f>SUMIFS(탕데이터!BT:BT,탕데이터!$O:$O,'코스+운전자별'!$A46,탕데이터!$BL:$BL,'코스+운전자별'!$C46)</f>
        <v>326.18099999999998</v>
      </c>
      <c r="T46">
        <f>SUMIFS(탕데이터!BU:BU,탕데이터!$O:$O,'코스+운전자별'!$A46,탕데이터!$BL:$BL,'코스+운전자별'!$C46)</f>
        <v>165.98999999999998</v>
      </c>
      <c r="U46">
        <f>SUMIFS(탕데이터!BV:BV,탕데이터!$O:$O,'코스+운전자별'!$A46,탕데이터!$BL:$BL,'코스+운전자별'!$C46)</f>
        <v>0</v>
      </c>
      <c r="V46">
        <f>SUMIFS(탕데이터!BW:BW,탕데이터!$O:$O,'코스+운전자별'!$A46,탕데이터!$BL:$BL,'코스+운전자별'!$C46)</f>
        <v>14824.270000000002</v>
      </c>
      <c r="W46" s="66">
        <f t="shared" si="13"/>
        <v>0.14338788418434709</v>
      </c>
      <c r="X46" s="66">
        <f t="shared" si="14"/>
        <v>0.40111762719150112</v>
      </c>
      <c r="Y46" s="122">
        <f t="shared" si="15"/>
        <v>5.0992830408044627</v>
      </c>
      <c r="Z46" s="122">
        <f t="shared" si="16"/>
        <v>52.012687016205525</v>
      </c>
      <c r="AA46" s="4">
        <f t="shared" si="17"/>
        <v>0.79054111939407457</v>
      </c>
      <c r="AB46" s="4">
        <f t="shared" si="18"/>
        <v>5.5085612984652858E-2</v>
      </c>
      <c r="AC46" s="4">
        <f t="shared" si="19"/>
        <v>6.3166415614394497E-2</v>
      </c>
      <c r="AD46" s="4">
        <f t="shared" si="20"/>
        <v>5.8006498802301902E-2</v>
      </c>
      <c r="AE46" s="4">
        <f t="shared" si="21"/>
        <v>2.2003174523939455E-2</v>
      </c>
      <c r="AF46" s="4">
        <f t="shared" si="22"/>
        <v>1.1197178680636547E-2</v>
      </c>
      <c r="AG46" s="4">
        <f t="shared" si="23"/>
        <v>0</v>
      </c>
      <c r="AH46" s="41" cm="1">
        <f t="array" ref="AH46">SUMPRODUCT((C:C=C46)*(F:F&gt;F46)*(B:B=B46))+1</f>
        <v>12</v>
      </c>
    </row>
    <row r="47" spans="1:34" x14ac:dyDescent="0.3">
      <c r="A47">
        <v>2730</v>
      </c>
      <c r="B47" t="s">
        <v>62</v>
      </c>
      <c r="C47">
        <v>4</v>
      </c>
      <c r="D47">
        <f>SUMIFS(탕데이터!R:R,탕데이터!$O:$O,'코스+운전자별'!$A47,탕데이터!$BL:$BL,'코스+운전자별'!$C47)</f>
        <v>393.476</v>
      </c>
      <c r="E47">
        <f>SUMIFS(탕데이터!S:S,탕데이터!$O:$O,'코스+운전자별'!$A47,탕데이터!$BL:$BL,'코스+운전자별'!$C47)</f>
        <v>153.886</v>
      </c>
      <c r="F47" s="122">
        <f t="shared" si="12"/>
        <v>2.556931754675539</v>
      </c>
      <c r="G47">
        <f>SUMIFS(탕데이터!U:U,탕데이터!$O:$O,'코스+운전자별'!$A47,탕데이터!$BL:$BL,'코스+운전자별'!$C47)</f>
        <v>47394</v>
      </c>
      <c r="H47">
        <f>SUMIFS(탕데이터!V:V,탕데이터!$O:$O,'코스+운전자별'!$A47,탕데이터!$BL:$BL,'코스+운전자별'!$C47)</f>
        <v>1029</v>
      </c>
      <c r="I47">
        <f>SUMIFS(탕데이터!W:W,탕데이터!$O:$O,'코스+운전자별'!$A47,탕데이터!$BL:$BL,'코스+운전자별'!$C47)</f>
        <v>18051</v>
      </c>
      <c r="J47">
        <f>SUMIFS(탕데이터!X:X,탕데이터!$O:$O,'코스+운전자별'!$A47,탕데이터!$BL:$BL,'코스+운전자별'!$C47)</f>
        <v>6616</v>
      </c>
      <c r="K47">
        <f>SUMIFS(탕데이터!Y:Y,탕데이터!$O:$O,'코스+운전자별'!$A47,탕데이터!$BL:$BL,'코스+운전자별'!$C47)</f>
        <v>5</v>
      </c>
      <c r="L47">
        <f>SUMIFS(탕데이터!Z:Z,탕데이터!$O:$O,'코스+운전자별'!$A47,탕데이터!$BL:$BL,'코스+운전자별'!$C47)</f>
        <v>192</v>
      </c>
      <c r="M47" s="122">
        <f>AVERAGEIFS(탕데이터!$AD:$AD,탕데이터!$O:$O,'코스+운전자별'!$A47,탕데이터!$BL:$BL,'코스+운전자별'!$C47)</f>
        <v>30.636666666666667</v>
      </c>
      <c r="N47" s="123">
        <f>INT(_xlfn.MAXIFS(탕데이터!$AC:$AC,탕데이터!$O:$O,'코스+운전자별'!$A47,탕데이터!$G:$G,'코스+운전자별'!$B47,탕데이터!$BL:$BL,'코스+운전자별'!$C47))</f>
        <v>106</v>
      </c>
      <c r="O47">
        <f>SUMIFS(탕데이터!BP:BP,탕데이터!$O:$O,'코스+운전자별'!$A47,탕데이터!$BL:$BL,'코스+운전자별'!$C47)</f>
        <v>17839.764000000003</v>
      </c>
      <c r="P47">
        <f>SUMIFS(탕데이터!BQ:BQ,탕데이터!$O:$O,'코스+운전자별'!$A47,탕데이터!$BL:$BL,'코스+운전자별'!$C47)</f>
        <v>2647.9780000000001</v>
      </c>
      <c r="Q47">
        <f>SUMIFS(탕데이터!BR:BR,탕데이터!$O:$O,'코스+운전자별'!$A47,탕데이터!$BL:$BL,'코스+운전자별'!$C47)</f>
        <v>3139.922</v>
      </c>
      <c r="R47">
        <f>SUMIFS(탕데이터!BS:BS,탕데이터!$O:$O,'코스+운전자별'!$A47,탕데이터!$BL:$BL,'코스+운전자별'!$C47)</f>
        <v>2520.3120000000004</v>
      </c>
      <c r="S47">
        <f>SUMIFS(탕데이터!BT:BT,탕데이터!$O:$O,'코스+운전자별'!$A47,탕데이터!$BL:$BL,'코스+운전자별'!$C47)</f>
        <v>1712.682</v>
      </c>
      <c r="T47">
        <f>SUMIFS(탕데이터!BU:BU,탕데이터!$O:$O,'코스+운전자별'!$A47,탕데이터!$BL:$BL,'코스+운전자별'!$C47)</f>
        <v>467.00000000000006</v>
      </c>
      <c r="U47">
        <f>SUMIFS(탕데이터!BV:BV,탕데이터!$O:$O,'코스+운전자별'!$A47,탕데이터!$BL:$BL,'코스+운전자별'!$C47)</f>
        <v>0</v>
      </c>
      <c r="V47">
        <f>SUMIFS(탕데이터!BW:BW,탕데이터!$O:$O,'코스+운전자별'!$A47,탕데이터!$BL:$BL,'코스+운전자별'!$C47)</f>
        <v>28327.657999999999</v>
      </c>
      <c r="W47" s="66">
        <f t="shared" si="13"/>
        <v>2.1711609064438538E-2</v>
      </c>
      <c r="X47" s="66">
        <f t="shared" si="14"/>
        <v>0.38087099632864918</v>
      </c>
      <c r="Y47" s="122">
        <f t="shared" si="15"/>
        <v>1.2707255334505789</v>
      </c>
      <c r="Z47" s="122">
        <f t="shared" si="16"/>
        <v>48.795860484502235</v>
      </c>
      <c r="AA47" s="4">
        <f t="shared" si="17"/>
        <v>0.62976487502073075</v>
      </c>
      <c r="AB47" s="4">
        <f t="shared" si="18"/>
        <v>9.3476771005919376E-2</v>
      </c>
      <c r="AC47" s="4">
        <f t="shared" si="19"/>
        <v>0.11084297897129371</v>
      </c>
      <c r="AD47" s="4">
        <f t="shared" si="20"/>
        <v>8.8970009451540266E-2</v>
      </c>
      <c r="AE47" s="4">
        <f t="shared" si="21"/>
        <v>6.0459710435645617E-2</v>
      </c>
      <c r="AF47" s="4">
        <f t="shared" si="22"/>
        <v>1.6485655114870424E-2</v>
      </c>
      <c r="AG47" s="4">
        <f t="shared" si="23"/>
        <v>0</v>
      </c>
      <c r="AH47" s="41" cm="1">
        <f t="array" ref="AH47">SUMPRODUCT((C:C=C47)*(F:F&gt;F47)*(B:B=B47))+1</f>
        <v>16</v>
      </c>
    </row>
    <row r="48" spans="1:34" x14ac:dyDescent="0.3">
      <c r="A48">
        <v>2730</v>
      </c>
      <c r="B48" t="s">
        <v>62</v>
      </c>
      <c r="C48">
        <v>5</v>
      </c>
      <c r="D48">
        <f>SUMIFS(탕데이터!R:R,탕데이터!$O:$O,'코스+운전자별'!$A48,탕데이터!$BL:$BL,'코스+운전자별'!$C48)</f>
        <v>292.55799999999999</v>
      </c>
      <c r="E48">
        <f>SUMIFS(탕데이터!S:S,탕데이터!$O:$O,'코스+운전자별'!$A48,탕데이터!$BL:$BL,'코스+운전자별'!$C48)</f>
        <v>117.29900000000001</v>
      </c>
      <c r="F48" s="122">
        <f t="shared" si="12"/>
        <v>2.4941218595213939</v>
      </c>
      <c r="G48">
        <f>SUMIFS(탕데이터!U:U,탕데이터!$O:$O,'코스+운전자별'!$A48,탕데이터!$BL:$BL,'코스+운전자별'!$C48)</f>
        <v>38448</v>
      </c>
      <c r="H48">
        <f>SUMIFS(탕데이터!V:V,탕데이터!$O:$O,'코스+운전자별'!$A48,탕데이터!$BL:$BL,'코스+운전자별'!$C48)</f>
        <v>717</v>
      </c>
      <c r="I48">
        <f>SUMIFS(탕데이터!W:W,탕데이터!$O:$O,'코스+운전자별'!$A48,탕데이터!$BL:$BL,'코스+운전자별'!$C48)</f>
        <v>16115</v>
      </c>
      <c r="J48">
        <f>SUMIFS(탕데이터!X:X,탕데이터!$O:$O,'코스+운전자별'!$A48,탕데이터!$BL:$BL,'코스+운전자별'!$C48)</f>
        <v>5388</v>
      </c>
      <c r="K48">
        <f>SUMIFS(탕데이터!Y:Y,탕데이터!$O:$O,'코스+운전자별'!$A48,탕데이터!$BL:$BL,'코스+운전자별'!$C48)</f>
        <v>3</v>
      </c>
      <c r="L48">
        <f>SUMIFS(탕데이터!Z:Z,탕데이터!$O:$O,'코스+운전자별'!$A48,탕데이터!$BL:$BL,'코스+운전자별'!$C48)</f>
        <v>108</v>
      </c>
      <c r="M48" s="122">
        <f>AVERAGEIFS(탕데이터!$AD:$AD,탕데이터!$O:$O,'코스+운전자별'!$A48,탕데이터!$BL:$BL,'코스+운전자별'!$C48)</f>
        <v>26.715999999999998</v>
      </c>
      <c r="N48" s="123">
        <f>INT(_xlfn.MAXIFS(탕데이터!$AC:$AC,탕데이터!$O:$O,'코스+운전자별'!$A48,탕데이터!$G:$G,'코스+운전자별'!$B48,탕데이터!$BL:$BL,'코스+운전자별'!$C48))</f>
        <v>106</v>
      </c>
      <c r="O48">
        <f>SUMIFS(탕데이터!BP:BP,탕데이터!$O:$O,'코스+운전자별'!$A48,탕데이터!$BL:$BL,'코스+운전자별'!$C48)</f>
        <v>17236.636999999999</v>
      </c>
      <c r="P48">
        <f>SUMIFS(탕데이터!BQ:BQ,탕데이터!$O:$O,'코스+운전자별'!$A48,탕데이터!$BL:$BL,'코스+운전자별'!$C48)</f>
        <v>1071.981</v>
      </c>
      <c r="Q48">
        <f>SUMIFS(탕데이터!BR:BR,탕데이터!$O:$O,'코스+운전자별'!$A48,탕데이터!$BL:$BL,'코스+운전자별'!$C48)</f>
        <v>1507.0649999999998</v>
      </c>
      <c r="R48">
        <f>SUMIFS(탕데이터!BS:BS,탕데이터!$O:$O,'코스+운전자별'!$A48,탕데이터!$BL:$BL,'코스+운전자별'!$C48)</f>
        <v>1163.7270000000001</v>
      </c>
      <c r="S48">
        <f>SUMIFS(탕데이터!BT:BT,탕데이터!$O:$O,'코스+운전자별'!$A48,탕데이터!$BL:$BL,'코스+운전자별'!$C48)</f>
        <v>571.5680000000001</v>
      </c>
      <c r="T48">
        <f>SUMIFS(탕데이터!BU:BU,탕데이터!$O:$O,'코스+운전자별'!$A48,탕데이터!$BL:$BL,'코스+운전자별'!$C48)</f>
        <v>75.322000000000003</v>
      </c>
      <c r="U48">
        <f>SUMIFS(탕데이터!BV:BV,탕데이터!$O:$O,'코스+운전자별'!$A48,탕데이터!$BL:$BL,'코스+운전자별'!$C48)</f>
        <v>0</v>
      </c>
      <c r="V48">
        <f>SUMIFS(탕데이터!BW:BW,탕데이터!$O:$O,'코스+운전자별'!$A48,탕데이터!$BL:$BL,'코스+운전자별'!$C48)</f>
        <v>21626.299999999996</v>
      </c>
      <c r="W48" s="66">
        <f t="shared" si="13"/>
        <v>1.8648564294631711E-2</v>
      </c>
      <c r="X48" s="66">
        <f t="shared" si="14"/>
        <v>0.41913753641281731</v>
      </c>
      <c r="Y48" s="122">
        <f t="shared" si="15"/>
        <v>1.02543769098777</v>
      </c>
      <c r="Z48" s="122">
        <f t="shared" si="16"/>
        <v>36.915756875559723</v>
      </c>
      <c r="AA48" s="4">
        <f t="shared" si="17"/>
        <v>0.79702200561353542</v>
      </c>
      <c r="AB48" s="4">
        <f t="shared" si="18"/>
        <v>4.9568395888339667E-2</v>
      </c>
      <c r="AC48" s="4">
        <f t="shared" si="19"/>
        <v>6.9686677795092092E-2</v>
      </c>
      <c r="AD48" s="4">
        <f t="shared" si="20"/>
        <v>5.3810730453198202E-2</v>
      </c>
      <c r="AE48" s="4">
        <f t="shared" si="21"/>
        <v>2.6429301359918257E-2</v>
      </c>
      <c r="AF48" s="4">
        <f t="shared" si="22"/>
        <v>3.4828888899164452E-3</v>
      </c>
      <c r="AG48" s="4">
        <f t="shared" si="23"/>
        <v>0</v>
      </c>
      <c r="AH48" s="41" cm="1">
        <f t="array" ref="AH48">SUMPRODUCT((C:C=C48)*(F:F&gt;F48)*(B:B=B48))+1</f>
        <v>14</v>
      </c>
    </row>
    <row r="49" spans="1:34" x14ac:dyDescent="0.3">
      <c r="A49">
        <v>2730</v>
      </c>
      <c r="B49" t="s">
        <v>62</v>
      </c>
      <c r="C49">
        <v>6</v>
      </c>
      <c r="D49">
        <f>SUMIFS(탕데이터!R:R,탕데이터!$O:$O,'코스+운전자별'!$A49,탕데이터!$BL:$BL,'코스+운전자별'!$C49)</f>
        <v>223.44400000000002</v>
      </c>
      <c r="E49">
        <f>SUMIFS(탕데이터!S:S,탕데이터!$O:$O,'코스+운전자별'!$A49,탕데이터!$BL:$BL,'코스+운전자별'!$C49)</f>
        <v>81.503</v>
      </c>
      <c r="F49" s="122">
        <f t="shared" si="12"/>
        <v>2.7415432560764637</v>
      </c>
      <c r="G49">
        <f>SUMIFS(탕데이터!U:U,탕데이터!$O:$O,'코스+운전자별'!$A49,탕데이터!$BL:$BL,'코스+운전자별'!$C49)</f>
        <v>24135</v>
      </c>
      <c r="H49">
        <f>SUMIFS(탕데이터!V:V,탕데이터!$O:$O,'코스+운전자별'!$A49,탕데이터!$BL:$BL,'코스+운전자별'!$C49)</f>
        <v>776</v>
      </c>
      <c r="I49">
        <f>SUMIFS(탕데이터!W:W,탕데이터!$O:$O,'코스+운전자별'!$A49,탕데이터!$BL:$BL,'코스+운전자별'!$C49)</f>
        <v>6808</v>
      </c>
      <c r="J49">
        <f>SUMIFS(탕데이터!X:X,탕데이터!$O:$O,'코스+운전자별'!$A49,탕데이터!$BL:$BL,'코스+운전자별'!$C49)</f>
        <v>4375</v>
      </c>
      <c r="K49">
        <f>SUMIFS(탕데이터!Y:Y,탕데이터!$O:$O,'코스+운전자별'!$A49,탕데이터!$BL:$BL,'코스+운전자별'!$C49)</f>
        <v>1</v>
      </c>
      <c r="L49">
        <f>SUMIFS(탕데이터!Z:Z,탕데이터!$O:$O,'코스+운전자별'!$A49,탕데이터!$BL:$BL,'코스+운전자별'!$C49)</f>
        <v>76</v>
      </c>
      <c r="M49" s="122">
        <f>AVERAGEIFS(탕데이터!$AD:$AD,탕데이터!$O:$O,'코스+운전자별'!$A49,탕데이터!$BL:$BL,'코스+운전자별'!$C49)</f>
        <v>33.344999999999999</v>
      </c>
      <c r="N49" s="123">
        <f>INT(_xlfn.MAXIFS(탕데이터!$AC:$AC,탕데이터!$O:$O,'코스+운전자별'!$A49,탕데이터!$G:$G,'코스+운전자별'!$B49,탕데이터!$BL:$BL,'코스+운전자별'!$C49))</f>
        <v>109</v>
      </c>
      <c r="O49">
        <f>SUMIFS(탕데이터!BP:BP,탕데이터!$O:$O,'코스+운전자별'!$A49,탕데이터!$BL:$BL,'코스+운전자별'!$C49)</f>
        <v>4937.6800000000021</v>
      </c>
      <c r="P49">
        <f>SUMIFS(탕데이터!BQ:BQ,탕데이터!$O:$O,'코스+운전자별'!$A49,탕데이터!$BL:$BL,'코스+운전자별'!$C49)</f>
        <v>2912.7889999999998</v>
      </c>
      <c r="Q49">
        <f>SUMIFS(탕데이터!BR:BR,탕데이터!$O:$O,'코스+운전자별'!$A49,탕데이터!$BL:$BL,'코스+운전자별'!$C49)</f>
        <v>3613.39</v>
      </c>
      <c r="R49">
        <f>SUMIFS(탕데이터!BS:BS,탕데이터!$O:$O,'코스+운전자별'!$A49,탕데이터!$BL:$BL,'코스+운전자별'!$C49)</f>
        <v>3683.7370000000001</v>
      </c>
      <c r="S49">
        <f>SUMIFS(탕데이터!BT:BT,탕데이터!$O:$O,'코스+운전자별'!$A49,탕데이터!$BL:$BL,'코스+운전자별'!$C49)</f>
        <v>1301.6109999999999</v>
      </c>
      <c r="T49">
        <f>SUMIFS(탕데이터!BU:BU,탕데이터!$O:$O,'코스+운전자별'!$A49,탕데이터!$BL:$BL,'코스+운전자별'!$C49)</f>
        <v>112.98499999999999</v>
      </c>
      <c r="U49">
        <f>SUMIFS(탕데이터!BV:BV,탕데이터!$O:$O,'코스+운전자별'!$A49,탕데이터!$BL:$BL,'코스+운전자별'!$C49)</f>
        <v>0</v>
      </c>
      <c r="V49">
        <f>SUMIFS(탕데이터!BW:BW,탕데이터!$O:$O,'코스+운전자별'!$A49,탕데이터!$BL:$BL,'코스+운전자별'!$C49)</f>
        <v>16562.192000000003</v>
      </c>
      <c r="W49" s="66">
        <f t="shared" si="13"/>
        <v>3.2152475657758445E-2</v>
      </c>
      <c r="X49" s="66">
        <f t="shared" si="14"/>
        <v>0.28207996685311787</v>
      </c>
      <c r="Y49" s="122">
        <f t="shared" si="15"/>
        <v>0.44753942822362647</v>
      </c>
      <c r="Z49" s="122">
        <f t="shared" si="16"/>
        <v>34.012996544995609</v>
      </c>
      <c r="AA49" s="4">
        <f t="shared" si="17"/>
        <v>0.29812961955760453</v>
      </c>
      <c r="AB49" s="4">
        <f t="shared" si="18"/>
        <v>0.17586977617455463</v>
      </c>
      <c r="AC49" s="4">
        <f t="shared" si="19"/>
        <v>0.21817100055354988</v>
      </c>
      <c r="AD49" s="4">
        <f t="shared" si="20"/>
        <v>0.2224184455777351</v>
      </c>
      <c r="AE49" s="4">
        <f t="shared" si="21"/>
        <v>7.8589295426595693E-2</v>
      </c>
      <c r="AF49" s="4">
        <f t="shared" si="22"/>
        <v>6.8218627099601286E-3</v>
      </c>
      <c r="AG49" s="4">
        <f t="shared" si="23"/>
        <v>0</v>
      </c>
      <c r="AH49" s="41" cm="1">
        <f t="array" ref="AH49">SUMPRODUCT((C:C=C49)*(F:F&gt;F49)*(B:B=B49))+1</f>
        <v>10</v>
      </c>
    </row>
    <row r="50" spans="1:34" x14ac:dyDescent="0.3">
      <c r="A50">
        <v>2880</v>
      </c>
      <c r="B50" t="s">
        <v>62</v>
      </c>
      <c r="C50">
        <v>5</v>
      </c>
      <c r="D50">
        <f>SUMIFS(탕데이터!R:R,탕데이터!$O:$O,'코스+운전자별'!$A50,탕데이터!$BL:$BL,'코스+운전자별'!$C50)</f>
        <v>377.62700000000001</v>
      </c>
      <c r="E50">
        <f>SUMIFS(탕데이터!S:S,탕데이터!$O:$O,'코스+운전자별'!$A50,탕데이터!$BL:$BL,'코스+운전자별'!$C50)</f>
        <v>121.154</v>
      </c>
      <c r="F50" s="122">
        <f t="shared" si="12"/>
        <v>3.1169173118510329</v>
      </c>
      <c r="G50">
        <f>SUMIFS(탕데이터!U:U,탕데이터!$O:$O,'코스+운전자별'!$A50,탕데이터!$BL:$BL,'코스+운전자별'!$C50)</f>
        <v>37982</v>
      </c>
      <c r="H50">
        <f>SUMIFS(탕데이터!V:V,탕데이터!$O:$O,'코스+운전자별'!$A50,탕데이터!$BL:$BL,'코스+운전자별'!$C50)</f>
        <v>591</v>
      </c>
      <c r="I50">
        <f>SUMIFS(탕데이터!W:W,탕데이터!$O:$O,'코스+운전자별'!$A50,탕데이터!$BL:$BL,'코스+운전자별'!$C50)</f>
        <v>9655</v>
      </c>
      <c r="J50">
        <f>SUMIFS(탕데이터!X:X,탕데이터!$O:$O,'코스+운전자별'!$A50,탕데이터!$BL:$BL,'코스+운전자별'!$C50)</f>
        <v>8938</v>
      </c>
      <c r="K50">
        <f>SUMIFS(탕데이터!Y:Y,탕데이터!$O:$O,'코스+운전자별'!$A50,탕데이터!$BL:$BL,'코스+운전자별'!$C50)</f>
        <v>3</v>
      </c>
      <c r="L50">
        <f>SUMIFS(탕데이터!Z:Z,탕데이터!$O:$O,'코스+운전자별'!$A50,탕데이터!$BL:$BL,'코스+운전자별'!$C50)</f>
        <v>116</v>
      </c>
      <c r="M50" s="122">
        <f>AVERAGEIFS(탕데이터!$AD:$AD,탕데이터!$O:$O,'코스+운전자별'!$A50,탕데이터!$BL:$BL,'코스+운전자별'!$C50)</f>
        <v>37.475714285714282</v>
      </c>
      <c r="N50" s="123">
        <f>INT(_xlfn.MAXIFS(탕데이터!$AC:$AC,탕데이터!$O:$O,'코스+운전자별'!$A50,탕데이터!$G:$G,'코스+운전자별'!$B50,탕데이터!$BL:$BL,'코스+운전자별'!$C50))</f>
        <v>106</v>
      </c>
      <c r="O50">
        <f>SUMIFS(탕데이터!BP:BP,탕데이터!$O:$O,'코스+운전자별'!$A50,탕데이터!$BL:$BL,'코스+운전자별'!$C50)</f>
        <v>17907.990000000002</v>
      </c>
      <c r="P50">
        <f>SUMIFS(탕데이터!BQ:BQ,탕데이터!$O:$O,'코스+운전자별'!$A50,탕데이터!$BL:$BL,'코스+운전자별'!$C50)</f>
        <v>2365.1310000000003</v>
      </c>
      <c r="Q50">
        <f>SUMIFS(탕데이터!BR:BR,탕데이터!$O:$O,'코스+운전자별'!$A50,탕데이터!$BL:$BL,'코스+운전자별'!$C50)</f>
        <v>2973.3710000000001</v>
      </c>
      <c r="R50">
        <f>SUMIFS(탕데이터!BS:BS,탕데이터!$O:$O,'코스+운전자별'!$A50,탕데이터!$BL:$BL,'코스+운전자별'!$C50)</f>
        <v>2659.6580000000004</v>
      </c>
      <c r="S50">
        <f>SUMIFS(탕데이터!BT:BT,탕데이터!$O:$O,'코스+운전자별'!$A50,탕데이터!$BL:$BL,'코스+운전자별'!$C50)</f>
        <v>1799.875</v>
      </c>
      <c r="T50">
        <f>SUMIFS(탕데이터!BU:BU,탕데이터!$O:$O,'코스+운전자별'!$A50,탕데이터!$BL:$BL,'코스+운전자별'!$C50)</f>
        <v>43.225999999999999</v>
      </c>
      <c r="U50">
        <f>SUMIFS(탕데이터!BV:BV,탕데이터!$O:$O,'코스+운전자별'!$A50,탕데이터!$BL:$BL,'코스+운전자별'!$C50)</f>
        <v>0</v>
      </c>
      <c r="V50">
        <f>SUMIFS(탕데이터!BW:BW,탕데이터!$O:$O,'코스+운전자별'!$A50,탕데이터!$BL:$BL,'코스+운전자별'!$C50)</f>
        <v>27749.251000000004</v>
      </c>
      <c r="W50" s="66">
        <f t="shared" si="13"/>
        <v>1.5560002106260861E-2</v>
      </c>
      <c r="X50" s="66">
        <f t="shared" si="14"/>
        <v>0.2541993575904376</v>
      </c>
      <c r="Y50" s="122">
        <f t="shared" si="15"/>
        <v>0.79443471997500181</v>
      </c>
      <c r="Z50" s="122">
        <f t="shared" si="16"/>
        <v>30.718142505700069</v>
      </c>
      <c r="AA50" s="4">
        <f t="shared" si="17"/>
        <v>0.64535039161957919</v>
      </c>
      <c r="AB50" s="4">
        <f t="shared" si="18"/>
        <v>8.5232246448741986E-2</v>
      </c>
      <c r="AC50" s="4">
        <f t="shared" si="19"/>
        <v>0.10715139662688553</v>
      </c>
      <c r="AD50" s="4">
        <f t="shared" si="20"/>
        <v>9.5846118513252837E-2</v>
      </c>
      <c r="AE50" s="4">
        <f t="shared" si="21"/>
        <v>6.4862111053015439E-2</v>
      </c>
      <c r="AF50" s="4">
        <f t="shared" si="22"/>
        <v>1.5577357385249783E-3</v>
      </c>
      <c r="AG50" s="4">
        <f t="shared" si="23"/>
        <v>0</v>
      </c>
      <c r="AH50" s="41" cm="1">
        <f t="array" ref="AH50">SUMPRODUCT((C:C=C50)*(F:F&gt;F50)*(B:B=B50))+1</f>
        <v>5</v>
      </c>
    </row>
    <row r="51" spans="1:34" x14ac:dyDescent="0.3">
      <c r="A51">
        <v>2880</v>
      </c>
      <c r="B51" t="s">
        <v>62</v>
      </c>
      <c r="C51">
        <v>8</v>
      </c>
      <c r="D51">
        <f>SUMIFS(탕데이터!R:R,탕데이터!$O:$O,'코스+운전자별'!$A51,탕데이터!$BL:$BL,'코스+운전자별'!$C51)</f>
        <v>235.59900000000002</v>
      </c>
      <c r="E51">
        <f>SUMIFS(탕데이터!S:S,탕데이터!$O:$O,'코스+운전자별'!$A51,탕데이터!$BL:$BL,'코스+운전자별'!$C51)</f>
        <v>76.998999999999995</v>
      </c>
      <c r="F51" s="122">
        <f t="shared" si="12"/>
        <v>3.0597670099611687</v>
      </c>
      <c r="G51">
        <f>SUMIFS(탕데이터!U:U,탕데이터!$O:$O,'코스+운전자별'!$A51,탕데이터!$BL:$BL,'코스+운전자별'!$C51)</f>
        <v>21612</v>
      </c>
      <c r="H51">
        <f>SUMIFS(탕데이터!V:V,탕데이터!$O:$O,'코스+운전자별'!$A51,탕데이터!$BL:$BL,'코스+운전자별'!$C51)</f>
        <v>656</v>
      </c>
      <c r="I51">
        <f>SUMIFS(탕데이터!W:W,탕데이터!$O:$O,'코스+운전자별'!$A51,탕데이터!$BL:$BL,'코스+운전자별'!$C51)</f>
        <v>4459</v>
      </c>
      <c r="J51">
        <f>SUMIFS(탕데이터!X:X,탕데이터!$O:$O,'코스+운전자별'!$A51,탕데이터!$BL:$BL,'코스+운전자별'!$C51)</f>
        <v>4369</v>
      </c>
      <c r="K51">
        <f>SUMIFS(탕데이터!Y:Y,탕데이터!$O:$O,'코스+운전자별'!$A51,탕데이터!$BL:$BL,'코스+운전자별'!$C51)</f>
        <v>2</v>
      </c>
      <c r="L51">
        <f>SUMIFS(탕데이터!Z:Z,탕데이터!$O:$O,'코스+운전자별'!$A51,탕데이터!$BL:$BL,'코스+운전자별'!$C51)</f>
        <v>69</v>
      </c>
      <c r="M51" s="122">
        <f>AVERAGEIFS(탕데이터!$AD:$AD,탕데이터!$O:$O,'코스+운전자별'!$A51,탕데이터!$BL:$BL,'코스+운전자별'!$C51)</f>
        <v>41.668333333333337</v>
      </c>
      <c r="N51" s="123">
        <f>INT(_xlfn.MAXIFS(탕데이터!$AC:$AC,탕데이터!$O:$O,'코스+운전자별'!$A51,탕데이터!$G:$G,'코스+운전자별'!$B51,탕데이터!$BL:$BL,'코스+운전자별'!$C51))</f>
        <v>105</v>
      </c>
      <c r="O51">
        <f>SUMIFS(탕데이터!BP:BP,탕데이터!$O:$O,'코스+운전자별'!$A51,탕데이터!$BL:$BL,'코스+운전자별'!$C51)</f>
        <v>14303.123</v>
      </c>
      <c r="P51">
        <f>SUMIFS(탕데이터!BQ:BQ,탕데이터!$O:$O,'코스+운전자별'!$A51,탕데이터!$BL:$BL,'코스+운전자별'!$C51)</f>
        <v>462.86700000000002</v>
      </c>
      <c r="Q51">
        <f>SUMIFS(탕데이터!BR:BR,탕데이터!$O:$O,'코스+운전자별'!$A51,탕데이터!$BL:$BL,'코스+운전자별'!$C51)</f>
        <v>650.92000000000007</v>
      </c>
      <c r="R51">
        <f>SUMIFS(탕데이터!BS:BS,탕데이터!$O:$O,'코스+운전자별'!$A51,탕데이터!$BL:$BL,'코스+운전자별'!$C51)</f>
        <v>591.39</v>
      </c>
      <c r="S51">
        <f>SUMIFS(탕데이터!BT:BT,탕데이터!$O:$O,'코스+운전자별'!$A51,탕데이터!$BL:$BL,'코스+운전자별'!$C51)</f>
        <v>472.21299999999997</v>
      </c>
      <c r="T51">
        <f>SUMIFS(탕데이터!BU:BU,탕데이터!$O:$O,'코스+운전자별'!$A51,탕데이터!$BL:$BL,'코스+운전자별'!$C51)</f>
        <v>7.891</v>
      </c>
      <c r="U51">
        <f>SUMIFS(탕데이터!BV:BV,탕데이터!$O:$O,'코스+운전자별'!$A51,탕데이터!$BL:$BL,'코스+운전자별'!$C51)</f>
        <v>0</v>
      </c>
      <c r="V51">
        <f>SUMIFS(탕데이터!BW:BW,탕데이터!$O:$O,'코스+운전자별'!$A51,탕데이터!$BL:$BL,'코스+운전자별'!$C51)</f>
        <v>16488.403999999999</v>
      </c>
      <c r="W51" s="66">
        <f t="shared" si="13"/>
        <v>3.0353507310753286E-2</v>
      </c>
      <c r="X51" s="66">
        <f t="shared" si="14"/>
        <v>0.20632056265037943</v>
      </c>
      <c r="Y51" s="122">
        <f t="shared" si="15"/>
        <v>0.84890003777605161</v>
      </c>
      <c r="Z51" s="122">
        <f t="shared" si="16"/>
        <v>29.287051303273781</v>
      </c>
      <c r="AA51" s="4">
        <f t="shared" si="17"/>
        <v>0.86746558369142346</v>
      </c>
      <c r="AB51" s="4">
        <f t="shared" si="18"/>
        <v>2.8072274308659592E-2</v>
      </c>
      <c r="AC51" s="4">
        <f t="shared" si="19"/>
        <v>3.947744123688382E-2</v>
      </c>
      <c r="AD51" s="4">
        <f t="shared" si="20"/>
        <v>3.5867025092301233E-2</v>
      </c>
      <c r="AE51" s="4">
        <f t="shared" si="21"/>
        <v>2.8639096907135463E-2</v>
      </c>
      <c r="AF51" s="4">
        <f t="shared" si="22"/>
        <v>4.7857876359652521E-4</v>
      </c>
      <c r="AG51" s="4">
        <f t="shared" si="23"/>
        <v>0</v>
      </c>
      <c r="AH51" s="41" cm="1">
        <f t="array" ref="AH51">SUMPRODUCT((C:C=C51)*(F:F&gt;F51)*(B:B=B51))+1</f>
        <v>10</v>
      </c>
    </row>
    <row r="52" spans="1:34" x14ac:dyDescent="0.3">
      <c r="A52">
        <v>2880</v>
      </c>
      <c r="B52" t="s">
        <v>62</v>
      </c>
      <c r="C52">
        <v>9</v>
      </c>
      <c r="D52">
        <f>SUMIFS(탕데이터!R:R,탕데이터!$O:$O,'코스+운전자별'!$A52,탕데이터!$BL:$BL,'코스+운전자별'!$C52)</f>
        <v>263.78300000000002</v>
      </c>
      <c r="E52">
        <f>SUMIFS(탕데이터!S:S,탕데이터!$O:$O,'코스+운전자별'!$A52,탕데이터!$BL:$BL,'코스+운전자별'!$C52)</f>
        <v>83.39</v>
      </c>
      <c r="F52" s="122">
        <f t="shared" si="12"/>
        <v>3.1632449934044851</v>
      </c>
      <c r="G52">
        <f>SUMIFS(탕데이터!U:U,탕데이터!$O:$O,'코스+운전자별'!$A52,탕데이터!$BL:$BL,'코스+운전자별'!$C52)</f>
        <v>23678</v>
      </c>
      <c r="H52">
        <f>SUMIFS(탕데이터!V:V,탕데이터!$O:$O,'코스+운전자별'!$A52,탕데이터!$BL:$BL,'코스+운전자별'!$C52)</f>
        <v>469</v>
      </c>
      <c r="I52">
        <f>SUMIFS(탕데이터!W:W,탕데이터!$O:$O,'코스+운전자별'!$A52,탕데이터!$BL:$BL,'코스+운전자별'!$C52)</f>
        <v>4285</v>
      </c>
      <c r="J52">
        <f>SUMIFS(탕데이터!X:X,탕데이터!$O:$O,'코스+운전자별'!$A52,탕데이터!$BL:$BL,'코스+운전자별'!$C52)</f>
        <v>5101</v>
      </c>
      <c r="K52">
        <f>SUMIFS(탕데이터!Y:Y,탕데이터!$O:$O,'코스+운전자별'!$A52,탕데이터!$BL:$BL,'코스+운전자별'!$C52)</f>
        <v>0</v>
      </c>
      <c r="L52">
        <f>SUMIFS(탕데이터!Z:Z,탕데이터!$O:$O,'코스+운전자별'!$A52,탕데이터!$BL:$BL,'코스+운전자별'!$C52)</f>
        <v>43</v>
      </c>
      <c r="M52" s="122">
        <f>AVERAGEIFS(탕데이터!$AD:$AD,탕데이터!$O:$O,'코스+운전자별'!$A52,탕데이터!$BL:$BL,'코스+운전자별'!$C52)</f>
        <v>40.674999999999997</v>
      </c>
      <c r="N52" s="123">
        <f>INT(_xlfn.MAXIFS(탕데이터!$AC:$AC,탕데이터!$O:$O,'코스+운전자별'!$A52,탕데이터!$G:$G,'코스+운전자별'!$B52,탕데이터!$BL:$BL,'코스+운전자별'!$C52))</f>
        <v>102</v>
      </c>
      <c r="O52">
        <f>SUMIFS(탕데이터!BP:BP,탕데이터!$O:$O,'코스+운전자별'!$A52,탕데이터!$BL:$BL,'코스+운전자별'!$C52)</f>
        <v>16266.841000000004</v>
      </c>
      <c r="P52">
        <f>SUMIFS(탕데이터!BQ:BQ,탕데이터!$O:$O,'코스+운전자별'!$A52,탕데이터!$BL:$BL,'코스+운전자별'!$C52)</f>
        <v>531.94600000000003</v>
      </c>
      <c r="Q52">
        <f>SUMIFS(탕데이터!BR:BR,탕데이터!$O:$O,'코스+운전자별'!$A52,탕데이터!$BL:$BL,'코스+운전자별'!$C52)</f>
        <v>926.7349999999999</v>
      </c>
      <c r="R52">
        <f>SUMIFS(탕데이터!BS:BS,탕데이터!$O:$O,'코스+운전자별'!$A52,탕데이터!$BL:$BL,'코스+운전자별'!$C52)</f>
        <v>992.48400000000004</v>
      </c>
      <c r="S52">
        <f>SUMIFS(탕데이터!BT:BT,탕데이터!$O:$O,'코스+운전자별'!$A52,탕데이터!$BL:$BL,'코스+운전자별'!$C52)</f>
        <v>210.89200000000005</v>
      </c>
      <c r="T52">
        <f>SUMIFS(탕데이터!BU:BU,탕데이터!$O:$O,'코스+운전자별'!$A52,탕데이터!$BL:$BL,'코스+운전자별'!$C52)</f>
        <v>0</v>
      </c>
      <c r="U52">
        <f>SUMIFS(탕데이터!BV:BV,탕데이터!$O:$O,'코스+운전자별'!$A52,탕데이터!$BL:$BL,'코스+운전자별'!$C52)</f>
        <v>0</v>
      </c>
      <c r="V52">
        <f>SUMIFS(탕데이터!BW:BW,탕데이터!$O:$O,'코스+운전자별'!$A52,탕데이터!$BL:$BL,'코스+운전자별'!$C52)</f>
        <v>18928.898000000001</v>
      </c>
      <c r="W52" s="66">
        <f t="shared" si="13"/>
        <v>1.980741616690599E-2</v>
      </c>
      <c r="X52" s="66">
        <f t="shared" si="14"/>
        <v>0.18096967649294704</v>
      </c>
      <c r="Y52" s="122">
        <f t="shared" si="15"/>
        <v>0</v>
      </c>
      <c r="Z52" s="122">
        <f t="shared" si="16"/>
        <v>16.301277944370941</v>
      </c>
      <c r="AA52" s="4">
        <f t="shared" si="17"/>
        <v>0.85936545275905674</v>
      </c>
      <c r="AB52" s="4">
        <f t="shared" si="18"/>
        <v>2.8102322702568315E-2</v>
      </c>
      <c r="AC52" s="4">
        <f t="shared" si="19"/>
        <v>4.8958740228828949E-2</v>
      </c>
      <c r="AD52" s="4">
        <f t="shared" si="20"/>
        <v>5.2432212377075516E-2</v>
      </c>
      <c r="AE52" s="4">
        <f t="shared" si="21"/>
        <v>1.1141271932470661E-2</v>
      </c>
      <c r="AF52" s="4">
        <f t="shared" si="22"/>
        <v>0</v>
      </c>
      <c r="AG52" s="4">
        <f t="shared" si="23"/>
        <v>0</v>
      </c>
      <c r="AH52" s="41" cm="1">
        <f t="array" ref="AH52">SUMPRODUCT((C:C=C52)*(F:F&gt;F52)*(B:B=B52))+1</f>
        <v>5</v>
      </c>
    </row>
    <row r="53" spans="1:34" x14ac:dyDescent="0.3">
      <c r="A53">
        <v>2982</v>
      </c>
      <c r="B53" t="s">
        <v>84</v>
      </c>
      <c r="C53">
        <v>1</v>
      </c>
      <c r="D53">
        <f>SUMIFS(탕데이터!R:R,탕데이터!$O:$O,'코스+운전자별'!$A53,탕데이터!$BL:$BL,'코스+운전자별'!$C53)</f>
        <v>309.20999999999998</v>
      </c>
      <c r="E53">
        <f>SUMIFS(탕데이터!S:S,탕데이터!$O:$O,'코스+운전자별'!$A53,탕데이터!$BL:$BL,'코스+운전자별'!$C53)</f>
        <v>107.14099999999999</v>
      </c>
      <c r="F53" s="122">
        <f t="shared" si="12"/>
        <v>2.8860100241737525</v>
      </c>
      <c r="G53">
        <f>SUMIFS(탕데이터!U:U,탕데이터!$O:$O,'코스+운전자별'!$A53,탕데이터!$BL:$BL,'코스+운전자별'!$C53)</f>
        <v>36227</v>
      </c>
      <c r="H53">
        <f>SUMIFS(탕데이터!V:V,탕데이터!$O:$O,'코스+운전자별'!$A53,탕데이터!$BL:$BL,'코스+운전자별'!$C53)</f>
        <v>2429</v>
      </c>
      <c r="I53">
        <f>SUMIFS(탕데이터!W:W,탕데이터!$O:$O,'코스+운전자별'!$A53,탕데이터!$BL:$BL,'코스+운전자별'!$C53)</f>
        <v>10582</v>
      </c>
      <c r="J53">
        <f>SUMIFS(탕데이터!X:X,탕데이터!$O:$O,'코스+운전자별'!$A53,탕데이터!$BL:$BL,'코스+운전자별'!$C53)</f>
        <v>9614</v>
      </c>
      <c r="K53">
        <f>SUMIFS(탕데이터!Y:Y,탕데이터!$O:$O,'코스+운전자별'!$A53,탕데이터!$BL:$BL,'코스+운전자별'!$C53)</f>
        <v>13</v>
      </c>
      <c r="L53">
        <f>SUMIFS(탕데이터!Z:Z,탕데이터!$O:$O,'코스+운전자별'!$A53,탕데이터!$BL:$BL,'코스+운전자별'!$C53)</f>
        <v>51</v>
      </c>
      <c r="M53" s="122">
        <f>AVERAGEIFS(탕데이터!$AD:$AD,탕데이터!$O:$O,'코스+운전자별'!$A53,탕데이터!$BL:$BL,'코스+운전자별'!$C53)</f>
        <v>30.592000000000002</v>
      </c>
      <c r="N53" s="123">
        <f>INT(_xlfn.MAXIFS(탕데이터!$AC:$AC,탕데이터!$O:$O,'코스+운전자별'!$A53,탕데이터!$G:$G,'코스+운전자별'!$B53,탕데이터!$BL:$BL,'코스+운전자별'!$C53))</f>
        <v>106</v>
      </c>
      <c r="O53">
        <f>SUMIFS(탕데이터!BP:BP,탕데이터!$O:$O,'코스+운전자별'!$A53,탕데이터!$BL:$BL,'코스+운전자별'!$C53)</f>
        <v>15248.381000000001</v>
      </c>
      <c r="P53">
        <f>SUMIFS(탕데이터!BQ:BQ,탕데이터!$O:$O,'코스+운전자별'!$A53,탕데이터!$BL:$BL,'코스+운전자별'!$C53)</f>
        <v>2089.6549999999997</v>
      </c>
      <c r="Q53">
        <f>SUMIFS(탕데이터!BR:BR,탕데이터!$O:$O,'코스+운전자별'!$A53,탕데이터!$BL:$BL,'코스+운전자별'!$C53)</f>
        <v>2377.462</v>
      </c>
      <c r="R53">
        <f>SUMIFS(탕데이터!BS:BS,탕데이터!$O:$O,'코스+운전자별'!$A53,탕데이터!$BL:$BL,'코스+운전자별'!$C53)</f>
        <v>2312.6059999999998</v>
      </c>
      <c r="S53">
        <f>SUMIFS(탕데이터!BT:BT,탕데이터!$O:$O,'코스+운전자별'!$A53,탕데이터!$BL:$BL,'코스+운전자별'!$C53)</f>
        <v>1176.1709999999998</v>
      </c>
      <c r="T53">
        <f>SUMIFS(탕데이터!BU:BU,탕데이터!$O:$O,'코스+운전자별'!$A53,탕데이터!$BL:$BL,'코스+운전자별'!$C53)</f>
        <v>14.908000000000001</v>
      </c>
      <c r="U53">
        <f>SUMIFS(탕데이터!BV:BV,탕데이터!$O:$O,'코스+운전자별'!$A53,탕데이터!$BL:$BL,'코스+운전자별'!$C53)</f>
        <v>0</v>
      </c>
      <c r="V53">
        <f>SUMIFS(탕데이터!BW:BW,탕데이터!$O:$O,'코스+운전자별'!$A53,탕데이터!$BL:$BL,'코스+운전자별'!$C53)</f>
        <v>23219.182999999997</v>
      </c>
      <c r="W53" s="66">
        <f t="shared" si="13"/>
        <v>6.7049438264278019E-2</v>
      </c>
      <c r="X53" s="66">
        <f t="shared" si="14"/>
        <v>0.29210257542716755</v>
      </c>
      <c r="Y53" s="122">
        <f t="shared" si="15"/>
        <v>4.2042624753403839</v>
      </c>
      <c r="Z53" s="122">
        <f t="shared" si="16"/>
        <v>16.493645095566123</v>
      </c>
      <c r="AA53" s="4">
        <f t="shared" si="17"/>
        <v>0.65671479483149786</v>
      </c>
      <c r="AB53" s="4">
        <f t="shared" si="18"/>
        <v>8.9996921941654887E-2</v>
      </c>
      <c r="AC53" s="4">
        <f t="shared" si="19"/>
        <v>0.1023921470449671</v>
      </c>
      <c r="AD53" s="4">
        <f t="shared" si="20"/>
        <v>9.9598939376979806E-2</v>
      </c>
      <c r="AE53" s="4">
        <f t="shared" si="21"/>
        <v>5.06551414836603E-2</v>
      </c>
      <c r="AF53" s="4">
        <f t="shared" si="22"/>
        <v>6.4205532124020056E-4</v>
      </c>
      <c r="AG53" s="4">
        <f t="shared" si="23"/>
        <v>0</v>
      </c>
      <c r="AH53" s="41" cm="1">
        <f t="array" ref="AH53">SUMPRODUCT((C:C=C53)*(F:F&gt;F53)*(B:B=B53))+1</f>
        <v>8</v>
      </c>
    </row>
    <row r="54" spans="1:34" x14ac:dyDescent="0.3">
      <c r="A54">
        <v>2982</v>
      </c>
      <c r="B54" t="s">
        <v>84</v>
      </c>
      <c r="C54">
        <v>2</v>
      </c>
      <c r="D54">
        <f>SUMIFS(탕데이터!R:R,탕데이터!$O:$O,'코스+운전자별'!$A54,탕데이터!$BL:$BL,'코스+운전자별'!$C54)</f>
        <v>290.52199999999999</v>
      </c>
      <c r="E54">
        <f>SUMIFS(탕데이터!S:S,탕데이터!$O:$O,'코스+운전자별'!$A54,탕데이터!$BL:$BL,'코스+운전자별'!$C54)</f>
        <v>104.89800000000001</v>
      </c>
      <c r="F54" s="122">
        <f t="shared" si="12"/>
        <v>2.7695666266277712</v>
      </c>
      <c r="G54">
        <f>SUMIFS(탕데이터!U:U,탕데이터!$O:$O,'코스+운전자별'!$A54,탕데이터!$BL:$BL,'코스+운전자별'!$C54)</f>
        <v>33234</v>
      </c>
      <c r="H54">
        <f>SUMIFS(탕데이터!V:V,탕데이터!$O:$O,'코스+운전자별'!$A54,탕데이터!$BL:$BL,'코스+운전자별'!$C54)</f>
        <v>424</v>
      </c>
      <c r="I54">
        <f>SUMIFS(탕데이터!W:W,탕데이터!$O:$O,'코스+운전자별'!$A54,탕데이터!$BL:$BL,'코스+운전자별'!$C54)</f>
        <v>11188</v>
      </c>
      <c r="J54">
        <f>SUMIFS(탕데이터!X:X,탕데이터!$O:$O,'코스+운전자별'!$A54,탕데이터!$BL:$BL,'코스+운전자별'!$C54)</f>
        <v>9595</v>
      </c>
      <c r="K54">
        <f>SUMIFS(탕데이터!Y:Y,탕데이터!$O:$O,'코스+운전자별'!$A54,탕데이터!$BL:$BL,'코스+운전자별'!$C54)</f>
        <v>8</v>
      </c>
      <c r="L54">
        <f>SUMIFS(탕데이터!Z:Z,탕데이터!$O:$O,'코스+운전자별'!$A54,탕데이터!$BL:$BL,'코스+운전자별'!$C54)</f>
        <v>19</v>
      </c>
      <c r="M54" s="122">
        <f>AVERAGEIFS(탕데이터!$AD:$AD,탕데이터!$O:$O,'코스+운전자별'!$A54,탕데이터!$BL:$BL,'코스+운전자별'!$C54)</f>
        <v>31.36</v>
      </c>
      <c r="N54" s="123">
        <f>INT(_xlfn.MAXIFS(탕데이터!$AC:$AC,탕데이터!$O:$O,'코스+운전자별'!$A54,탕데이터!$G:$G,'코스+운전자별'!$B54,탕데이터!$BL:$BL,'코스+운전자별'!$C54))</f>
        <v>108</v>
      </c>
      <c r="O54">
        <f>SUMIFS(탕데이터!BP:BP,탕데이터!$O:$O,'코스+운전자별'!$A54,탕데이터!$BL:$BL,'코스+운전자별'!$C54)</f>
        <v>18375.306</v>
      </c>
      <c r="P54">
        <f>SUMIFS(탕데이터!BQ:BQ,탕데이터!$O:$O,'코스+운전자별'!$A54,탕데이터!$BL:$BL,'코스+운전자별'!$C54)</f>
        <v>841.22199999999998</v>
      </c>
      <c r="Q54">
        <f>SUMIFS(탕데이터!BR:BR,탕데이터!$O:$O,'코스+운전자별'!$A54,탕데이터!$BL:$BL,'코스+운전자별'!$C54)</f>
        <v>1094.3109999999999</v>
      </c>
      <c r="R54">
        <f>SUMIFS(탕데이터!BS:BS,탕데이터!$O:$O,'코스+운전자별'!$A54,탕데이터!$BL:$BL,'코스+운전자별'!$C54)</f>
        <v>895.19800000000009</v>
      </c>
      <c r="S54">
        <f>SUMIFS(탕데이터!BT:BT,탕데이터!$O:$O,'코스+운전자별'!$A54,탕데이터!$BL:$BL,'코스+운전자별'!$C54)</f>
        <v>408.32000000000005</v>
      </c>
      <c r="T54">
        <f>SUMIFS(탕데이터!BU:BU,탕데이터!$O:$O,'코스+운전자별'!$A54,탕데이터!$BL:$BL,'코스+운전자별'!$C54)</f>
        <v>22.655000000000001</v>
      </c>
      <c r="U54">
        <f>SUMIFS(탕데이터!BV:BV,탕데이터!$O:$O,'코스+운전자별'!$A54,탕데이터!$BL:$BL,'코스+운전자별'!$C54)</f>
        <v>0</v>
      </c>
      <c r="V54">
        <f>SUMIFS(탕데이터!BW:BW,탕데이터!$O:$O,'코스+운전자별'!$A54,탕데이터!$BL:$BL,'코스+운전자별'!$C54)</f>
        <v>21637.011999999999</v>
      </c>
      <c r="W54" s="66">
        <f t="shared" si="13"/>
        <v>1.2758018896311007E-2</v>
      </c>
      <c r="X54" s="66">
        <f t="shared" si="14"/>
        <v>0.33664319672624421</v>
      </c>
      <c r="Y54" s="122">
        <f t="shared" si="15"/>
        <v>2.7536640942854587</v>
      </c>
      <c r="Z54" s="122">
        <f t="shared" si="16"/>
        <v>6.5399522239279646</v>
      </c>
      <c r="AA54" s="4">
        <f t="shared" si="17"/>
        <v>0.84925339968383806</v>
      </c>
      <c r="AB54" s="4">
        <f t="shared" si="18"/>
        <v>3.8878843344912872E-2</v>
      </c>
      <c r="AC54" s="4">
        <f t="shared" si="19"/>
        <v>5.0575883583186071E-2</v>
      </c>
      <c r="AD54" s="4">
        <f t="shared" si="20"/>
        <v>4.1373457665966083E-2</v>
      </c>
      <c r="AE54" s="4">
        <f t="shared" si="21"/>
        <v>1.8871367266422929E-2</v>
      </c>
      <c r="AF54" s="4">
        <f t="shared" si="22"/>
        <v>1.047048455674009E-3</v>
      </c>
      <c r="AG54" s="4">
        <f t="shared" si="23"/>
        <v>0</v>
      </c>
      <c r="AH54" s="41" cm="1">
        <f t="array" ref="AH54">SUMPRODUCT((C:C=C54)*(F:F&gt;F54)*(B:B=B54))+1</f>
        <v>8</v>
      </c>
    </row>
    <row r="55" spans="1:34" x14ac:dyDescent="0.3">
      <c r="A55">
        <v>2982</v>
      </c>
      <c r="B55" t="s">
        <v>84</v>
      </c>
      <c r="C55">
        <v>3</v>
      </c>
      <c r="D55">
        <f>SUMIFS(탕데이터!R:R,탕데이터!$O:$O,'코스+운전자별'!$A55,탕데이터!$BL:$BL,'코스+운전자별'!$C55)</f>
        <v>370.49099999999999</v>
      </c>
      <c r="E55">
        <f>SUMIFS(탕데이터!S:S,탕데이터!$O:$O,'코스+운전자별'!$A55,탕데이터!$BL:$BL,'코스+운전자별'!$C55)</f>
        <v>126.45800000000001</v>
      </c>
      <c r="F55" s="122">
        <f t="shared" si="12"/>
        <v>2.9297553337867113</v>
      </c>
      <c r="G55">
        <f>SUMIFS(탕데이터!U:U,탕데이터!$O:$O,'코스+운전자별'!$A55,탕데이터!$BL:$BL,'코스+운전자별'!$C55)</f>
        <v>37737</v>
      </c>
      <c r="H55">
        <f>SUMIFS(탕데이터!V:V,탕데이터!$O:$O,'코스+운전자별'!$A55,탕데이터!$BL:$BL,'코스+운전자별'!$C55)</f>
        <v>665</v>
      </c>
      <c r="I55">
        <f>SUMIFS(탕데이터!W:W,탕데이터!$O:$O,'코스+운전자별'!$A55,탕데이터!$BL:$BL,'코스+운전자별'!$C55)</f>
        <v>9912</v>
      </c>
      <c r="J55">
        <f>SUMIFS(탕데이터!X:X,탕데이터!$O:$O,'코스+운전자별'!$A55,탕데이터!$BL:$BL,'코스+운전자별'!$C55)</f>
        <v>11734</v>
      </c>
      <c r="K55">
        <f>SUMIFS(탕데이터!Y:Y,탕데이터!$O:$O,'코스+운전자별'!$A55,탕데이터!$BL:$BL,'코스+운전자별'!$C55)</f>
        <v>10</v>
      </c>
      <c r="L55">
        <f>SUMIFS(탕데이터!Z:Z,탕데이터!$O:$O,'코스+운전자별'!$A55,탕데이터!$BL:$BL,'코스+운전자별'!$C55)</f>
        <v>46</v>
      </c>
      <c r="M55" s="122">
        <f>AVERAGEIFS(탕데이터!$AD:$AD,탕데이터!$O:$O,'코스+운전자별'!$A55,탕데이터!$BL:$BL,'코스+운전자별'!$C55)</f>
        <v>38.491250000000001</v>
      </c>
      <c r="N55" s="123">
        <f>INT(_xlfn.MAXIFS(탕데이터!$AC:$AC,탕데이터!$O:$O,'코스+운전자별'!$A55,탕데이터!$G:$G,'코스+운전자별'!$B55,탕데이터!$BL:$BL,'코스+운전자별'!$C55))</f>
        <v>108</v>
      </c>
      <c r="O55">
        <f>SUMIFS(탕데이터!BP:BP,탕데이터!$O:$O,'코스+운전자별'!$A55,탕데이터!$BL:$BL,'코스+운전자별'!$C55)</f>
        <v>16520.327000000001</v>
      </c>
      <c r="P55">
        <f>SUMIFS(탕데이터!BQ:BQ,탕데이터!$O:$O,'코스+운전자별'!$A55,탕데이터!$BL:$BL,'코스+운전자별'!$C55)</f>
        <v>3028.6419999999998</v>
      </c>
      <c r="Q55">
        <f>SUMIFS(탕데이터!BR:BR,탕데이터!$O:$O,'코스+운전자별'!$A55,탕데이터!$BL:$BL,'코스+운전자별'!$C55)</f>
        <v>4119.3059999999996</v>
      </c>
      <c r="R55">
        <f>SUMIFS(탕데이터!BS:BS,탕데이터!$O:$O,'코스+운전자별'!$A55,탕데이터!$BL:$BL,'코스+운전자별'!$C55)</f>
        <v>2626.0810000000006</v>
      </c>
      <c r="S55">
        <f>SUMIFS(탕데이터!BT:BT,탕데이터!$O:$O,'코스+운전자별'!$A55,탕데이터!$BL:$BL,'코스+운전자별'!$C55)</f>
        <v>801.99700000000007</v>
      </c>
      <c r="T55">
        <f>SUMIFS(탕데이터!BU:BU,탕데이터!$O:$O,'코스+운전자별'!$A55,탕데이터!$BL:$BL,'코스+운전자별'!$C55)</f>
        <v>46.209000000000003</v>
      </c>
      <c r="U55">
        <f>SUMIFS(탕데이터!BV:BV,탕데이터!$O:$O,'코스+운전자별'!$A55,탕데이터!$BL:$BL,'코스+운전자별'!$C55)</f>
        <v>0</v>
      </c>
      <c r="V55">
        <f>SUMIFS(탕데이터!BW:BW,탕데이터!$O:$O,'코스+운전자별'!$A55,탕데이터!$BL:$BL,'코스+운전자별'!$C55)</f>
        <v>27142.562000000002</v>
      </c>
      <c r="W55" s="66">
        <f t="shared" si="13"/>
        <v>1.762196253014283E-2</v>
      </c>
      <c r="X55" s="66">
        <f t="shared" si="14"/>
        <v>0.26265998887033948</v>
      </c>
      <c r="Y55" s="122">
        <f t="shared" si="15"/>
        <v>2.6991208963240672</v>
      </c>
      <c r="Z55" s="122">
        <f t="shared" si="16"/>
        <v>12.415956123090711</v>
      </c>
      <c r="AA55" s="4">
        <f t="shared" si="17"/>
        <v>0.60865024458634376</v>
      </c>
      <c r="AB55" s="4">
        <f t="shared" si="18"/>
        <v>0.11158276068412405</v>
      </c>
      <c r="AC55" s="4">
        <f t="shared" si="19"/>
        <v>0.15176555551388257</v>
      </c>
      <c r="AD55" s="4">
        <f t="shared" si="20"/>
        <v>9.6751404675800332E-2</v>
      </c>
      <c r="AE55" s="4">
        <f t="shared" si="21"/>
        <v>2.9547579185782095E-2</v>
      </c>
      <c r="AF55" s="4">
        <f t="shared" si="22"/>
        <v>1.7024553540671658E-3</v>
      </c>
      <c r="AG55" s="4">
        <f t="shared" si="23"/>
        <v>0</v>
      </c>
      <c r="AH55" s="41" cm="1">
        <f t="array" ref="AH55">SUMPRODUCT((C:C=C55)*(F:F&gt;F55)*(B:B=B55))+1</f>
        <v>10</v>
      </c>
    </row>
    <row r="56" spans="1:34" x14ac:dyDescent="0.3">
      <c r="A56">
        <v>2982</v>
      </c>
      <c r="B56" t="s">
        <v>84</v>
      </c>
      <c r="C56">
        <v>4</v>
      </c>
      <c r="D56">
        <f>SUMIFS(탕데이터!R:R,탕데이터!$O:$O,'코스+운전자별'!$A56,탕데이터!$BL:$BL,'코스+운전자별'!$C56)</f>
        <v>383.82299999999998</v>
      </c>
      <c r="E56">
        <f>SUMIFS(탕데이터!S:S,탕데이터!$O:$O,'코스+운전자별'!$A56,탕데이터!$BL:$BL,'코스+운전자별'!$C56)</f>
        <v>111.1</v>
      </c>
      <c r="F56" s="122">
        <f t="shared" si="12"/>
        <v>3.4547524752475249</v>
      </c>
      <c r="G56">
        <f>SUMIFS(탕데이터!U:U,탕데이터!$O:$O,'코스+운전자별'!$A56,탕데이터!$BL:$BL,'코스+운전자별'!$C56)</f>
        <v>30252</v>
      </c>
      <c r="H56">
        <f>SUMIFS(탕데이터!V:V,탕데이터!$O:$O,'코스+운전자별'!$A56,탕데이터!$BL:$BL,'코스+운전자별'!$C56)</f>
        <v>609</v>
      </c>
      <c r="I56">
        <f>SUMIFS(탕데이터!W:W,탕데이터!$O:$O,'코스+운전자별'!$A56,탕데이터!$BL:$BL,'코스+운전자별'!$C56)</f>
        <v>6519</v>
      </c>
      <c r="J56">
        <f>SUMIFS(탕데이터!X:X,탕데이터!$O:$O,'코스+운전자별'!$A56,탕데이터!$BL:$BL,'코스+운전자별'!$C56)</f>
        <v>10759</v>
      </c>
      <c r="K56">
        <f>SUMIFS(탕데이터!Y:Y,탕데이터!$O:$O,'코스+운전자별'!$A56,탕데이터!$BL:$BL,'코스+운전자별'!$C56)</f>
        <v>12</v>
      </c>
      <c r="L56">
        <f>SUMIFS(탕데이터!Z:Z,탕데이터!$O:$O,'코스+운전자별'!$A56,탕데이터!$BL:$BL,'코스+운전자별'!$C56)</f>
        <v>35</v>
      </c>
      <c r="M56" s="122">
        <f>AVERAGEIFS(탕데이터!$AD:$AD,탕데이터!$O:$O,'코스+운전자별'!$A56,탕데이터!$BL:$BL,'코스+운전자별'!$C56)</f>
        <v>43.408333333333331</v>
      </c>
      <c r="N56" s="123">
        <f>INT(_xlfn.MAXIFS(탕데이터!$AC:$AC,탕데이터!$O:$O,'코스+운전자별'!$A56,탕데이터!$G:$G,'코스+운전자별'!$B56,탕데이터!$BL:$BL,'코스+운전자별'!$C56))</f>
        <v>109</v>
      </c>
      <c r="O56">
        <f>SUMIFS(탕데이터!BP:BP,탕데이터!$O:$O,'코스+운전자별'!$A56,탕데이터!$BL:$BL,'코스+운전자별'!$C56)</f>
        <v>14810.755000000001</v>
      </c>
      <c r="P56">
        <f>SUMIFS(탕데이터!BQ:BQ,탕데이터!$O:$O,'코스+운전자별'!$A56,탕데이터!$BL:$BL,'코스+운전자별'!$C56)</f>
        <v>1168.402</v>
      </c>
      <c r="Q56">
        <f>SUMIFS(탕데이터!BR:BR,탕데이터!$O:$O,'코스+운전자별'!$A56,탕데이터!$BL:$BL,'코스+운전자별'!$C56)</f>
        <v>1793.7930000000001</v>
      </c>
      <c r="R56">
        <f>SUMIFS(탕데이터!BS:BS,탕데이터!$O:$O,'코스+운전자별'!$A56,탕데이터!$BL:$BL,'코스+운전자별'!$C56)</f>
        <v>1944.0720000000001</v>
      </c>
      <c r="S56">
        <f>SUMIFS(탕데이터!BT:BT,탕데이터!$O:$O,'코스+운전자별'!$A56,탕데이터!$BL:$BL,'코스+운전자별'!$C56)</f>
        <v>1307.2259999999999</v>
      </c>
      <c r="T56">
        <f>SUMIFS(탕데이터!BU:BU,탕데이터!$O:$O,'코스+운전자별'!$A56,탕데이터!$BL:$BL,'코스+운전자별'!$C56)</f>
        <v>2112.375</v>
      </c>
      <c r="U56">
        <f>SUMIFS(탕데이터!BV:BV,탕데이터!$O:$O,'코스+운전자별'!$A56,탕데이터!$BL:$BL,'코스+운전자별'!$C56)</f>
        <v>0</v>
      </c>
      <c r="V56">
        <f>SUMIFS(탕데이터!BW:BW,탕데이터!$O:$O,'코스+운전자별'!$A56,탕데이터!$BL:$BL,'코스+운전자별'!$C56)</f>
        <v>23136.623000000003</v>
      </c>
      <c r="W56" s="66">
        <f t="shared" si="13"/>
        <v>2.0130900436334788E-2</v>
      </c>
      <c r="X56" s="66">
        <f t="shared" si="14"/>
        <v>0.21548988496628321</v>
      </c>
      <c r="Y56" s="122">
        <f t="shared" si="15"/>
        <v>3.1264410939417391</v>
      </c>
      <c r="Z56" s="122">
        <f t="shared" si="16"/>
        <v>9.1187865239967394</v>
      </c>
      <c r="AA56" s="4">
        <f t="shared" si="17"/>
        <v>0.64014333466037798</v>
      </c>
      <c r="AB56" s="4">
        <f t="shared" si="18"/>
        <v>5.0500109717827008E-2</v>
      </c>
      <c r="AC56" s="4">
        <f t="shared" si="19"/>
        <v>7.7530458961102486E-2</v>
      </c>
      <c r="AD56" s="4">
        <f t="shared" si="20"/>
        <v>8.4025745676021946E-2</v>
      </c>
      <c r="AE56" s="4">
        <f t="shared" si="21"/>
        <v>5.6500293927942716E-2</v>
      </c>
      <c r="AF56" s="4">
        <f t="shared" si="22"/>
        <v>9.1300057056727751E-2</v>
      </c>
      <c r="AG56" s="4">
        <f t="shared" si="23"/>
        <v>0</v>
      </c>
      <c r="AH56" s="41" cm="1">
        <f t="array" ref="AH56">SUMPRODUCT((C:C=C56)*(F:F&gt;F56)*(B:B=B56))+1</f>
        <v>3</v>
      </c>
    </row>
    <row r="57" spans="1:34" x14ac:dyDescent="0.3">
      <c r="A57">
        <v>2982</v>
      </c>
      <c r="B57" t="s">
        <v>84</v>
      </c>
      <c r="C57">
        <v>5</v>
      </c>
      <c r="D57">
        <f>SUMIFS(탕데이터!R:R,탕데이터!$O:$O,'코스+운전자별'!$A57,탕데이터!$BL:$BL,'코스+운전자별'!$C57)</f>
        <v>261.21600000000001</v>
      </c>
      <c r="E57">
        <f>SUMIFS(탕데이터!S:S,탕데이터!$O:$O,'코스+운전자별'!$A57,탕데이터!$BL:$BL,'코스+운전자별'!$C57)</f>
        <v>89.676000000000016</v>
      </c>
      <c r="F57" s="122">
        <f t="shared" si="12"/>
        <v>2.912886391007627</v>
      </c>
      <c r="G57">
        <f>SUMIFS(탕데이터!U:U,탕데이터!$O:$O,'코스+운전자별'!$A57,탕데이터!$BL:$BL,'코스+운전자별'!$C57)</f>
        <v>28160</v>
      </c>
      <c r="H57">
        <f>SUMIFS(탕데이터!V:V,탕데이터!$O:$O,'코스+운전자별'!$A57,탕데이터!$BL:$BL,'코스+운전자별'!$C57)</f>
        <v>810</v>
      </c>
      <c r="I57">
        <f>SUMIFS(탕데이터!W:W,탕데이터!$O:$O,'코스+운전자별'!$A57,탕데이터!$BL:$BL,'코스+운전자별'!$C57)</f>
        <v>8159</v>
      </c>
      <c r="J57">
        <f>SUMIFS(탕데이터!X:X,탕데이터!$O:$O,'코스+운전자별'!$A57,탕데이터!$BL:$BL,'코스+운전자별'!$C57)</f>
        <v>8222</v>
      </c>
      <c r="K57">
        <f>SUMIFS(탕데이터!Y:Y,탕데이터!$O:$O,'코스+운전자별'!$A57,탕데이터!$BL:$BL,'코스+운전자별'!$C57)</f>
        <v>5</v>
      </c>
      <c r="L57">
        <f>SUMIFS(탕데이터!Z:Z,탕데이터!$O:$O,'코스+운전자별'!$A57,탕데이터!$BL:$BL,'코스+운전자별'!$C57)</f>
        <v>19</v>
      </c>
      <c r="M57" s="122">
        <f>AVERAGEIFS(탕데이터!$AD:$AD,탕데이터!$O:$O,'코스+운전자별'!$A57,탕데이터!$BL:$BL,'코스+운전자별'!$C57)</f>
        <v>38.174285714285716</v>
      </c>
      <c r="N57" s="123">
        <f>INT(_xlfn.MAXIFS(탕데이터!$AC:$AC,탕데이터!$O:$O,'코스+운전자별'!$A57,탕데이터!$G:$G,'코스+운전자별'!$B57,탕데이터!$BL:$BL,'코스+운전자별'!$C57))</f>
        <v>107</v>
      </c>
      <c r="O57">
        <f>SUMIFS(탕데이터!BP:BP,탕데이터!$O:$O,'코스+운전자별'!$A57,탕데이터!$BL:$BL,'코스+운전자별'!$C57)</f>
        <v>17054.133000000002</v>
      </c>
      <c r="P57">
        <f>SUMIFS(탕데이터!BQ:BQ,탕데이터!$O:$O,'코스+운전자별'!$A57,탕데이터!$BL:$BL,'코스+운전자별'!$C57)</f>
        <v>636.98700000000008</v>
      </c>
      <c r="Q57">
        <f>SUMIFS(탕데이터!BR:BR,탕데이터!$O:$O,'코스+운전자별'!$A57,탕데이터!$BL:$BL,'코스+운전자별'!$C57)</f>
        <v>614.68600000000004</v>
      </c>
      <c r="R57">
        <f>SUMIFS(탕데이터!BS:BS,탕데이터!$O:$O,'코스+운전자별'!$A57,탕데이터!$BL:$BL,'코스+운전자별'!$C57)</f>
        <v>666.70600000000002</v>
      </c>
      <c r="S57">
        <f>SUMIFS(탕데이터!BT:BT,탕데이터!$O:$O,'코스+운전자별'!$A57,탕데이터!$BL:$BL,'코스+운전자별'!$C57)</f>
        <v>207.55900000000003</v>
      </c>
      <c r="T57">
        <f>SUMIFS(탕데이터!BU:BU,탕데이터!$O:$O,'코스+운전자별'!$A57,탕데이터!$BL:$BL,'코스+운전자별'!$C57)</f>
        <v>11.692</v>
      </c>
      <c r="U57">
        <f>SUMIFS(탕데이터!BV:BV,탕데이터!$O:$O,'코스+운전자별'!$A57,탕데이터!$BL:$BL,'코스+운전자별'!$C57)</f>
        <v>0</v>
      </c>
      <c r="V57">
        <f>SUMIFS(탕데이터!BW:BW,탕데이터!$O:$O,'코스+운전자별'!$A57,탕데이터!$BL:$BL,'코스+운전자별'!$C57)</f>
        <v>19191.763000000003</v>
      </c>
      <c r="W57" s="66">
        <f t="shared" si="13"/>
        <v>2.8764204545454544E-2</v>
      </c>
      <c r="X57" s="66">
        <f t="shared" si="14"/>
        <v>0.28973721590909091</v>
      </c>
      <c r="Y57" s="122">
        <f t="shared" si="15"/>
        <v>1.9141247090530442</v>
      </c>
      <c r="Z57" s="122">
        <f t="shared" si="16"/>
        <v>7.2736738944015675</v>
      </c>
      <c r="AA57" s="4">
        <f t="shared" si="17"/>
        <v>0.88861731983664027</v>
      </c>
      <c r="AB57" s="4">
        <f t="shared" si="18"/>
        <v>3.3190645382605029E-2</v>
      </c>
      <c r="AC57" s="4">
        <f t="shared" si="19"/>
        <v>3.2028636452002872E-2</v>
      </c>
      <c r="AD57" s="4">
        <f t="shared" si="20"/>
        <v>3.4739174300974847E-2</v>
      </c>
      <c r="AE57" s="4">
        <f t="shared" si="21"/>
        <v>1.081500433284842E-2</v>
      </c>
      <c r="AF57" s="4">
        <f t="shared" si="22"/>
        <v>6.0921969492849608E-4</v>
      </c>
      <c r="AG57" s="4">
        <f t="shared" si="23"/>
        <v>0</v>
      </c>
      <c r="AH57" s="41" cm="1">
        <f t="array" ref="AH57">SUMPRODUCT((C:C=C57)*(F:F&gt;F57)*(B:B=B57))+1</f>
        <v>7</v>
      </c>
    </row>
    <row r="58" spans="1:34" x14ac:dyDescent="0.3">
      <c r="A58">
        <v>2982</v>
      </c>
      <c r="B58" t="s">
        <v>84</v>
      </c>
      <c r="C58">
        <v>6</v>
      </c>
      <c r="D58">
        <f>SUMIFS(탕데이터!R:R,탕데이터!$O:$O,'코스+운전자별'!$A58,탕데이터!$BL:$BL,'코스+운전자별'!$C58)</f>
        <v>348.99199999999996</v>
      </c>
      <c r="E58">
        <f>SUMIFS(탕데이터!S:S,탕데이터!$O:$O,'코스+운전자별'!$A58,탕데이터!$BL:$BL,'코스+운전자별'!$C58)</f>
        <v>121.16099999999999</v>
      </c>
      <c r="F58" s="122">
        <f t="shared" si="12"/>
        <v>2.8803988081973571</v>
      </c>
      <c r="G58">
        <f>SUMIFS(탕데이터!U:U,탕데이터!$O:$O,'코스+운전자별'!$A58,탕데이터!$BL:$BL,'코스+운전자별'!$C58)</f>
        <v>35608</v>
      </c>
      <c r="H58">
        <f>SUMIFS(탕데이터!V:V,탕데이터!$O:$O,'코스+운전자별'!$A58,탕데이터!$BL:$BL,'코스+운전자별'!$C58)</f>
        <v>881</v>
      </c>
      <c r="I58">
        <f>SUMIFS(탕데이터!W:W,탕데이터!$O:$O,'코스+운전자별'!$A58,탕데이터!$BL:$BL,'코스+운전자별'!$C58)</f>
        <v>10750</v>
      </c>
      <c r="J58">
        <f>SUMIFS(탕데이터!X:X,탕데이터!$O:$O,'코스+운전자별'!$A58,탕데이터!$BL:$BL,'코스+운전자별'!$C58)</f>
        <v>10711</v>
      </c>
      <c r="K58">
        <f>SUMIFS(탕데이터!Y:Y,탕데이터!$O:$O,'코스+운전자별'!$A58,탕데이터!$BL:$BL,'코스+운전자별'!$C58)</f>
        <v>12</v>
      </c>
      <c r="L58">
        <f>SUMIFS(탕데이터!Z:Z,탕데이터!$O:$O,'코스+운전자별'!$A58,탕데이터!$BL:$BL,'코스+운전자별'!$C58)</f>
        <v>42</v>
      </c>
      <c r="M58" s="122">
        <f>AVERAGEIFS(탕데이터!$AD:$AD,탕데이터!$O:$O,'코스+운전자별'!$A58,탕데이터!$BL:$BL,'코스+운전자별'!$C58)</f>
        <v>35.722857142857144</v>
      </c>
      <c r="N58" s="123">
        <f>INT(_xlfn.MAXIFS(탕데이터!$AC:$AC,탕데이터!$O:$O,'코스+운전자별'!$A58,탕데이터!$G:$G,'코스+운전자별'!$B58,탕데이터!$BL:$BL,'코스+운전자별'!$C58))</f>
        <v>111</v>
      </c>
      <c r="O58">
        <f>SUMIFS(탕데이터!BP:BP,탕데이터!$O:$O,'코스+운전자별'!$A58,탕데이터!$BL:$BL,'코스+운전자별'!$C58)</f>
        <v>21494.191999999999</v>
      </c>
      <c r="P58">
        <f>SUMIFS(탕데이터!BQ:BQ,탕데이터!$O:$O,'코스+운전자별'!$A58,탕데이터!$BL:$BL,'코스+운전자별'!$C58)</f>
        <v>575.78899999999999</v>
      </c>
      <c r="Q58">
        <f>SUMIFS(탕데이터!BR:BR,탕데이터!$O:$O,'코스+운전자별'!$A58,탕데이터!$BL:$BL,'코스+운전자별'!$C58)</f>
        <v>750.95100000000002</v>
      </c>
      <c r="R58">
        <f>SUMIFS(탕데이터!BS:BS,탕데이터!$O:$O,'코스+운전자별'!$A58,탕데이터!$BL:$BL,'코스+운전자별'!$C58)</f>
        <v>612.25100000000009</v>
      </c>
      <c r="S58">
        <f>SUMIFS(탕데이터!BT:BT,탕데이터!$O:$O,'코스+운전자별'!$A58,탕데이터!$BL:$BL,'코스+운전자별'!$C58)</f>
        <v>480.17700000000002</v>
      </c>
      <c r="T58">
        <f>SUMIFS(탕데이터!BU:BU,탕데이터!$O:$O,'코스+운전자별'!$A58,탕데이터!$BL:$BL,'코스+운전자별'!$C58)</f>
        <v>54.515000000000001</v>
      </c>
      <c r="U58">
        <f>SUMIFS(탕데이터!BV:BV,탕데이터!$O:$O,'코스+운전자별'!$A58,탕데이터!$BL:$BL,'코스+운전자별'!$C58)</f>
        <v>0</v>
      </c>
      <c r="V58">
        <f>SUMIFS(탕데이터!BW:BW,탕데이터!$O:$O,'코스+운전자별'!$A58,탕데이터!$BL:$BL,'코스+운전자별'!$C58)</f>
        <v>23967.874999999996</v>
      </c>
      <c r="W58" s="66">
        <f t="shared" si="13"/>
        <v>2.474163109413615E-2</v>
      </c>
      <c r="X58" s="66">
        <f t="shared" si="14"/>
        <v>0.30189844978656483</v>
      </c>
      <c r="Y58" s="122">
        <f t="shared" si="15"/>
        <v>3.4384742343664043</v>
      </c>
      <c r="Z58" s="122">
        <f t="shared" si="16"/>
        <v>12.034659820282414</v>
      </c>
      <c r="AA58" s="4">
        <f t="shared" si="17"/>
        <v>0.89679172642547589</v>
      </c>
      <c r="AB58" s="4">
        <f t="shared" si="18"/>
        <v>2.4023364607834448E-2</v>
      </c>
      <c r="AC58" s="4">
        <f t="shared" si="19"/>
        <v>3.1331563603364927E-2</v>
      </c>
      <c r="AD58" s="4">
        <f t="shared" si="20"/>
        <v>2.5544650912940767E-2</v>
      </c>
      <c r="AE58" s="4">
        <f t="shared" si="21"/>
        <v>2.0034191600214874E-2</v>
      </c>
      <c r="AF58" s="4">
        <f t="shared" si="22"/>
        <v>2.2745028501692374E-3</v>
      </c>
      <c r="AG58" s="4">
        <f t="shared" si="23"/>
        <v>0</v>
      </c>
      <c r="AH58" s="41" cm="1">
        <f t="array" ref="AH58">SUMPRODUCT((C:C=C58)*(F:F&gt;F58)*(B:B=B58))+1</f>
        <v>8</v>
      </c>
    </row>
    <row r="59" spans="1:34" x14ac:dyDescent="0.3">
      <c r="A59">
        <v>2982</v>
      </c>
      <c r="B59" t="s">
        <v>84</v>
      </c>
      <c r="C59">
        <v>7</v>
      </c>
      <c r="D59">
        <f>SUMIFS(탕데이터!R:R,탕데이터!$O:$O,'코스+운전자별'!$A59,탕데이터!$BL:$BL,'코스+운전자별'!$C59)</f>
        <v>332.916</v>
      </c>
      <c r="E59">
        <f>SUMIFS(탕데이터!S:S,탕데이터!$O:$O,'코스+운전자별'!$A59,탕데이터!$BL:$BL,'코스+운전자별'!$C59)</f>
        <v>105.274</v>
      </c>
      <c r="F59" s="122">
        <f t="shared" si="12"/>
        <v>3.1623762752436497</v>
      </c>
      <c r="G59">
        <f>SUMIFS(탕데이터!U:U,탕데이터!$O:$O,'코스+운전자별'!$A59,탕데이터!$BL:$BL,'코스+운전자별'!$C59)</f>
        <v>33457</v>
      </c>
      <c r="H59">
        <f>SUMIFS(탕데이터!V:V,탕데이터!$O:$O,'코스+운전자별'!$A59,탕데이터!$BL:$BL,'코스+운전자별'!$C59)</f>
        <v>569</v>
      </c>
      <c r="I59">
        <f>SUMIFS(탕데이터!W:W,탕데이터!$O:$O,'코스+운전자별'!$A59,탕데이터!$BL:$BL,'코스+운전자별'!$C59)</f>
        <v>9327</v>
      </c>
      <c r="J59">
        <f>SUMIFS(탕데이터!X:X,탕데이터!$O:$O,'코스+운전자별'!$A59,탕데이터!$BL:$BL,'코스+운전자별'!$C59)</f>
        <v>9510</v>
      </c>
      <c r="K59">
        <f>SUMIFS(탕데이터!Y:Y,탕데이터!$O:$O,'코스+운전자별'!$A59,탕데이터!$BL:$BL,'코스+운전자별'!$C59)</f>
        <v>10</v>
      </c>
      <c r="L59">
        <f>SUMIFS(탕데이터!Z:Z,탕데이터!$O:$O,'코스+운전자별'!$A59,탕데이터!$BL:$BL,'코스+운전자별'!$C59)</f>
        <v>26</v>
      </c>
      <c r="M59" s="122">
        <f>AVERAGEIFS(탕데이터!$AD:$AD,탕데이터!$O:$O,'코스+운전자별'!$A59,탕데이터!$BL:$BL,'코스+운전자별'!$C59)</f>
        <v>36.466666666666669</v>
      </c>
      <c r="N59" s="123">
        <f>INT(_xlfn.MAXIFS(탕데이터!$AC:$AC,탕데이터!$O:$O,'코스+운전자별'!$A59,탕데이터!$G:$G,'코스+운전자별'!$B59,탕데이터!$BL:$BL,'코스+운전자별'!$C59))</f>
        <v>108</v>
      </c>
      <c r="O59">
        <f>SUMIFS(탕데이터!BP:BP,탕데이터!$O:$O,'코스+운전자별'!$A59,탕데이터!$BL:$BL,'코스+운전자별'!$C59)</f>
        <v>18407.774000000001</v>
      </c>
      <c r="P59">
        <f>SUMIFS(탕데이터!BQ:BQ,탕데이터!$O:$O,'코스+운전자별'!$A59,탕데이터!$BL:$BL,'코스+운전자별'!$C59)</f>
        <v>1214.8900000000001</v>
      </c>
      <c r="Q59">
        <f>SUMIFS(탕데이터!BR:BR,탕데이터!$O:$O,'코스+운전자별'!$A59,탕데이터!$BL:$BL,'코스+운전자별'!$C59)</f>
        <v>1488.3500000000001</v>
      </c>
      <c r="R59">
        <f>SUMIFS(탕데이터!BS:BS,탕데이터!$O:$O,'코스+운전자별'!$A59,탕데이터!$BL:$BL,'코스+운전자별'!$C59)</f>
        <v>1638.182</v>
      </c>
      <c r="S59">
        <f>SUMIFS(탕데이터!BT:BT,탕데이터!$O:$O,'코스+운전자별'!$A59,탕데이터!$BL:$BL,'코스+운전자별'!$C59)</f>
        <v>775.053</v>
      </c>
      <c r="T59">
        <f>SUMIFS(탕데이터!BU:BU,탕데이터!$O:$O,'코스+운전자별'!$A59,탕데이터!$BL:$BL,'코스+운전자별'!$C59)</f>
        <v>57.286000000000008</v>
      </c>
      <c r="U59">
        <f>SUMIFS(탕데이터!BV:BV,탕데이터!$O:$O,'코스+운전자별'!$A59,탕데이터!$BL:$BL,'코스+운전자별'!$C59)</f>
        <v>0</v>
      </c>
      <c r="V59">
        <f>SUMIFS(탕데이터!BW:BW,탕데이터!$O:$O,'코스+운전자별'!$A59,탕데이터!$BL:$BL,'코스+운전자별'!$C59)</f>
        <v>23581.535</v>
      </c>
      <c r="W59" s="66">
        <f t="shared" si="13"/>
        <v>1.7006904384732641E-2</v>
      </c>
      <c r="X59" s="66">
        <f t="shared" si="14"/>
        <v>0.27877574199719041</v>
      </c>
      <c r="Y59" s="122">
        <f t="shared" si="15"/>
        <v>3.0037607084069253</v>
      </c>
      <c r="Z59" s="122">
        <f t="shared" si="16"/>
        <v>7.8097778418580059</v>
      </c>
      <c r="AA59" s="4">
        <f t="shared" si="17"/>
        <v>0.78060117799795481</v>
      </c>
      <c r="AB59" s="4">
        <f t="shared" si="18"/>
        <v>5.1518698846364334E-2</v>
      </c>
      <c r="AC59" s="4">
        <f t="shared" si="19"/>
        <v>6.3115060151936686E-2</v>
      </c>
      <c r="AD59" s="4">
        <f t="shared" si="20"/>
        <v>6.946884500945337E-2</v>
      </c>
      <c r="AE59" s="4">
        <f t="shared" si="21"/>
        <v>3.2866944412227615E-2</v>
      </c>
      <c r="AF59" s="4">
        <f t="shared" si="22"/>
        <v>2.4292735820632544E-3</v>
      </c>
      <c r="AG59" s="4">
        <f t="shared" si="23"/>
        <v>0</v>
      </c>
      <c r="AH59" s="41" cm="1">
        <f t="array" ref="AH59">SUMPRODUCT((C:C=C59)*(F:F&gt;F59)*(B:B=B59))+1</f>
        <v>6</v>
      </c>
    </row>
    <row r="60" spans="1:34" x14ac:dyDescent="0.3">
      <c r="A60">
        <v>2982</v>
      </c>
      <c r="B60" t="s">
        <v>84</v>
      </c>
      <c r="C60">
        <v>8</v>
      </c>
      <c r="D60">
        <f>SUMIFS(탕데이터!R:R,탕데이터!$O:$O,'코스+운전자별'!$A60,탕데이터!$BL:$BL,'코스+운전자별'!$C60)</f>
        <v>364.733</v>
      </c>
      <c r="E60">
        <f>SUMIFS(탕데이터!S:S,탕데이터!$O:$O,'코스+운전자별'!$A60,탕데이터!$BL:$BL,'코스+운전자별'!$C60)</f>
        <v>121.041</v>
      </c>
      <c r="F60" s="122">
        <f t="shared" si="12"/>
        <v>3.0133012780793287</v>
      </c>
      <c r="G60">
        <f>SUMIFS(탕데이터!U:U,탕데이터!$O:$O,'코스+운전자별'!$A60,탕데이터!$BL:$BL,'코스+운전자별'!$C60)</f>
        <v>38519</v>
      </c>
      <c r="H60">
        <f>SUMIFS(탕데이터!V:V,탕데이터!$O:$O,'코스+운전자별'!$A60,탕데이터!$BL:$BL,'코스+운전자별'!$C60)</f>
        <v>583</v>
      </c>
      <c r="I60">
        <f>SUMIFS(탕데이터!W:W,탕데이터!$O:$O,'코스+운전자별'!$A60,탕데이터!$BL:$BL,'코스+운전자별'!$C60)</f>
        <v>10843</v>
      </c>
      <c r="J60">
        <f>SUMIFS(탕데이터!X:X,탕데이터!$O:$O,'코스+운전자별'!$A60,탕데이터!$BL:$BL,'코스+운전자별'!$C60)</f>
        <v>10669</v>
      </c>
      <c r="K60">
        <f>SUMIFS(탕데이터!Y:Y,탕데이터!$O:$O,'코스+운전자별'!$A60,탕데이터!$BL:$BL,'코스+운전자별'!$C60)</f>
        <v>14</v>
      </c>
      <c r="L60">
        <f>SUMIFS(탕데이터!Z:Z,탕데이터!$O:$O,'코스+운전자별'!$A60,탕데이터!$BL:$BL,'코스+운전자별'!$C60)</f>
        <v>42</v>
      </c>
      <c r="M60" s="122">
        <f>AVERAGEIFS(탕데이터!$AD:$AD,탕데이터!$O:$O,'코스+운전자별'!$A60,탕데이터!$BL:$BL,'코스+운전자별'!$C60)</f>
        <v>35.556250000000006</v>
      </c>
      <c r="N60" s="123">
        <f>INT(_xlfn.MAXIFS(탕데이터!$AC:$AC,탕데이터!$O:$O,'코스+운전자별'!$A60,탕데이터!$G:$G,'코스+운전자별'!$B60,탕데이터!$BL:$BL,'코스+운전자별'!$C60))</f>
        <v>109</v>
      </c>
      <c r="O60">
        <f>SUMIFS(탕데이터!BP:BP,탕데이터!$O:$O,'코스+운전자별'!$A60,탕데이터!$BL:$BL,'코스+운전자별'!$C60)</f>
        <v>19792.668999999994</v>
      </c>
      <c r="P60">
        <f>SUMIFS(탕데이터!BQ:BQ,탕데이터!$O:$O,'코스+운전자별'!$A60,탕데이터!$BL:$BL,'코스+운전자별'!$C60)</f>
        <v>1999.2330000000002</v>
      </c>
      <c r="Q60">
        <f>SUMIFS(탕데이터!BR:BR,탕데이터!$O:$O,'코스+운전자별'!$A60,탕데이터!$BL:$BL,'코스+운전자별'!$C60)</f>
        <v>2777.6030000000001</v>
      </c>
      <c r="R60">
        <f>SUMIFS(탕데이터!BS:BS,탕데이터!$O:$O,'코스+운전자별'!$A60,탕데이터!$BL:$BL,'코스+운전자별'!$C60)</f>
        <v>1818.732</v>
      </c>
      <c r="S60">
        <f>SUMIFS(탕데이터!BT:BT,탕데이터!$O:$O,'코스+운전자별'!$A60,탕데이터!$BL:$BL,'코스+운전자별'!$C60)</f>
        <v>587.17399999999998</v>
      </c>
      <c r="T60">
        <f>SUMIFS(탕데이터!BU:BU,탕데이터!$O:$O,'코스+운전자별'!$A60,탕데이터!$BL:$BL,'코스+운전자별'!$C60)</f>
        <v>116.56500000000001</v>
      </c>
      <c r="U60">
        <f>SUMIFS(탕데이터!BV:BV,탕데이터!$O:$O,'코스+운전자별'!$A60,탕데이터!$BL:$BL,'코스+운전자별'!$C60)</f>
        <v>0</v>
      </c>
      <c r="V60">
        <f>SUMIFS(탕데이터!BW:BW,탕데이터!$O:$O,'코스+운전자별'!$A60,탕데이터!$BL:$BL,'코스+운전자별'!$C60)</f>
        <v>27091.975999999999</v>
      </c>
      <c r="W60" s="66">
        <f t="shared" si="13"/>
        <v>1.5135387730730289E-2</v>
      </c>
      <c r="X60" s="66">
        <f t="shared" si="14"/>
        <v>0.28149744282042627</v>
      </c>
      <c r="Y60" s="122">
        <f t="shared" si="15"/>
        <v>3.8384242720017108</v>
      </c>
      <c r="Z60" s="122">
        <f t="shared" si="16"/>
        <v>11.515272816005133</v>
      </c>
      <c r="AA60" s="4">
        <f t="shared" si="17"/>
        <v>0.73057310400688369</v>
      </c>
      <c r="AB60" s="4">
        <f t="shared" si="18"/>
        <v>7.3794285068021631E-2</v>
      </c>
      <c r="AC60" s="4">
        <f t="shared" si="19"/>
        <v>0.10252493210535843</v>
      </c>
      <c r="AD60" s="4">
        <f t="shared" si="20"/>
        <v>6.7131758864691152E-2</v>
      </c>
      <c r="AE60" s="4">
        <f t="shared" si="21"/>
        <v>2.1673354501716671E-2</v>
      </c>
      <c r="AF60" s="4">
        <f t="shared" si="22"/>
        <v>4.3025654533283223E-3</v>
      </c>
      <c r="AG60" s="4">
        <f t="shared" si="23"/>
        <v>0</v>
      </c>
      <c r="AH60" s="41" cm="1">
        <f t="array" ref="AH60">SUMPRODUCT((C:C=C60)*(F:F&gt;F60)*(B:B=B60))+1</f>
        <v>5</v>
      </c>
    </row>
    <row r="61" spans="1:34" x14ac:dyDescent="0.3">
      <c r="A61">
        <v>3406</v>
      </c>
      <c r="B61" t="s">
        <v>84</v>
      </c>
      <c r="C61">
        <v>1</v>
      </c>
      <c r="D61">
        <f>SUMIFS(탕데이터!R:R,탕데이터!$O:$O,'코스+운전자별'!$A61,탕데이터!$BL:$BL,'코스+운전자별'!$C61)</f>
        <v>209.90900000000002</v>
      </c>
      <c r="E61">
        <f>SUMIFS(탕데이터!S:S,탕데이터!$O:$O,'코스+운전자별'!$A61,탕데이터!$BL:$BL,'코스+운전자별'!$C61)</f>
        <v>79.466999999999999</v>
      </c>
      <c r="F61" s="122">
        <f t="shared" si="12"/>
        <v>2.6414612354813949</v>
      </c>
      <c r="G61">
        <f>SUMIFS(탕데이터!U:U,탕데이터!$O:$O,'코스+운전자별'!$A61,탕데이터!$BL:$BL,'코스+운전자별'!$C61)</f>
        <v>25664</v>
      </c>
      <c r="H61">
        <f>SUMIFS(탕데이터!V:V,탕데이터!$O:$O,'코스+운전자별'!$A61,탕데이터!$BL:$BL,'코스+운전자별'!$C61)</f>
        <v>528</v>
      </c>
      <c r="I61">
        <f>SUMIFS(탕데이터!W:W,탕데이터!$O:$O,'코스+운전자별'!$A61,탕데이터!$BL:$BL,'코스+운전자별'!$C61)</f>
        <v>8704</v>
      </c>
      <c r="J61">
        <f>SUMIFS(탕데이터!X:X,탕데이터!$O:$O,'코스+운전자별'!$A61,탕데이터!$BL:$BL,'코스+운전자별'!$C61)</f>
        <v>4991</v>
      </c>
      <c r="K61">
        <f>SUMIFS(탕데이터!Y:Y,탕데이터!$O:$O,'코스+운전자별'!$A61,탕데이터!$BL:$BL,'코스+운전자별'!$C61)</f>
        <v>8</v>
      </c>
      <c r="L61">
        <f>SUMIFS(탕데이터!Z:Z,탕데이터!$O:$O,'코스+운전자별'!$A61,탕데이터!$BL:$BL,'코스+운전자별'!$C61)</f>
        <v>27</v>
      </c>
      <c r="M61" s="122">
        <f>AVERAGEIFS(탕데이터!$AD:$AD,탕데이터!$O:$O,'코스+운전자별'!$A61,탕데이터!$BL:$BL,'코스+운전자별'!$C61)</f>
        <v>31.0625</v>
      </c>
      <c r="N61" s="123">
        <f>INT(_xlfn.MAXIFS(탕데이터!$AC:$AC,탕데이터!$O:$O,'코스+운전자별'!$A61,탕데이터!$G:$G,'코스+운전자별'!$B61,탕데이터!$BL:$BL,'코스+운전자별'!$C61))</f>
        <v>99</v>
      </c>
      <c r="O61">
        <f>SUMIFS(탕데이터!BP:BP,탕데이터!$O:$O,'코스+운전자별'!$A61,탕데이터!$BL:$BL,'코스+운전자별'!$C61)</f>
        <v>13061.785999999998</v>
      </c>
      <c r="P61">
        <f>SUMIFS(탕데이터!BQ:BQ,탕데이터!$O:$O,'코스+운전자별'!$A61,탕데이터!$BL:$BL,'코스+운전자별'!$C61)</f>
        <v>873.56299999999999</v>
      </c>
      <c r="Q61">
        <f>SUMIFS(탕데이터!BR:BR,탕데이터!$O:$O,'코스+운전자별'!$A61,탕데이터!$BL:$BL,'코스+운전자별'!$C61)</f>
        <v>1321.5909999999999</v>
      </c>
      <c r="R61">
        <f>SUMIFS(탕데이터!BS:BS,탕데이터!$O:$O,'코스+운전자별'!$A61,탕데이터!$BL:$BL,'코스+운전자별'!$C61)</f>
        <v>1016.579</v>
      </c>
      <c r="S61">
        <f>SUMIFS(탕데이터!BT:BT,탕데이터!$O:$O,'코스+운전자별'!$A61,탕데이터!$BL:$BL,'코스+운전자별'!$C61)</f>
        <v>154.23399999999998</v>
      </c>
      <c r="T61">
        <f>SUMIFS(탕데이터!BU:BU,탕데이터!$O:$O,'코스+운전자별'!$A61,탕데이터!$BL:$BL,'코스+운전자별'!$C61)</f>
        <v>0</v>
      </c>
      <c r="U61">
        <f>SUMIFS(탕데이터!BV:BV,탕데이터!$O:$O,'코스+운전자별'!$A61,탕데이터!$BL:$BL,'코스+운전자별'!$C61)</f>
        <v>0</v>
      </c>
      <c r="V61">
        <f>SUMIFS(탕데이터!BW:BW,탕데이터!$O:$O,'코스+운전자별'!$A61,탕데이터!$BL:$BL,'코스+운전자별'!$C61)</f>
        <v>16427.752999999997</v>
      </c>
      <c r="W61" s="66">
        <f t="shared" si="13"/>
        <v>2.0573566084788029E-2</v>
      </c>
      <c r="X61" s="66">
        <f t="shared" si="14"/>
        <v>0.33915211970074816</v>
      </c>
      <c r="Y61" s="122">
        <f t="shared" si="15"/>
        <v>3.811175318828635</v>
      </c>
      <c r="Z61" s="122">
        <f t="shared" si="16"/>
        <v>12.862716701046644</v>
      </c>
      <c r="AA61" s="4">
        <f t="shared" si="17"/>
        <v>0.79510484483179167</v>
      </c>
      <c r="AB61" s="4">
        <f t="shared" si="18"/>
        <v>5.3176049092045645E-2</v>
      </c>
      <c r="AC61" s="4">
        <f t="shared" si="19"/>
        <v>8.0448677308454786E-2</v>
      </c>
      <c r="AD61" s="4">
        <f t="shared" si="20"/>
        <v>6.1881804529201292E-2</v>
      </c>
      <c r="AE61" s="4">
        <f t="shared" si="21"/>
        <v>9.3886242385066293E-3</v>
      </c>
      <c r="AF61" s="4">
        <f t="shared" si="22"/>
        <v>0</v>
      </c>
      <c r="AG61" s="4">
        <f t="shared" si="23"/>
        <v>0</v>
      </c>
      <c r="AH61" s="41" cm="1">
        <f t="array" ref="AH61">SUMPRODUCT((C:C=C61)*(F:F&gt;F61)*(B:B=B61))+1</f>
        <v>9</v>
      </c>
    </row>
    <row r="62" spans="1:34" x14ac:dyDescent="0.3">
      <c r="A62">
        <v>3406</v>
      </c>
      <c r="B62" t="s">
        <v>84</v>
      </c>
      <c r="C62">
        <v>2</v>
      </c>
      <c r="D62">
        <f>SUMIFS(탕데이터!R:R,탕데이터!$O:$O,'코스+운전자별'!$A62,탕데이터!$BL:$BL,'코스+운전자별'!$C62)</f>
        <v>296.43200000000002</v>
      </c>
      <c r="E62">
        <f>SUMIFS(탕데이터!S:S,탕데이터!$O:$O,'코스+운전자별'!$A62,탕데이터!$BL:$BL,'코스+운전자별'!$C62)</f>
        <v>99.680999999999997</v>
      </c>
      <c r="F62" s="122">
        <f t="shared" si="12"/>
        <v>2.9738064425517403</v>
      </c>
      <c r="G62">
        <f>SUMIFS(탕데이터!U:U,탕데이터!$O:$O,'코스+운전자별'!$A62,탕데이터!$BL:$BL,'코스+운전자별'!$C62)</f>
        <v>28680</v>
      </c>
      <c r="H62">
        <f>SUMIFS(탕데이터!V:V,탕데이터!$O:$O,'코스+운전자별'!$A62,탕데이터!$BL:$BL,'코스+운전자별'!$C62)</f>
        <v>1213</v>
      </c>
      <c r="I62">
        <f>SUMIFS(탕데이터!W:W,탕데이터!$O:$O,'코스+운전자별'!$A62,탕데이터!$BL:$BL,'코스+운전자별'!$C62)</f>
        <v>5793</v>
      </c>
      <c r="J62">
        <f>SUMIFS(탕데이터!X:X,탕데이터!$O:$O,'코스+운전자별'!$A62,탕데이터!$BL:$BL,'코스+운전자별'!$C62)</f>
        <v>7029</v>
      </c>
      <c r="K62">
        <f>SUMIFS(탕데이터!Y:Y,탕데이터!$O:$O,'코스+운전자별'!$A62,탕데이터!$BL:$BL,'코스+운전자별'!$C62)</f>
        <v>12</v>
      </c>
      <c r="L62">
        <f>SUMIFS(탕데이터!Z:Z,탕데이터!$O:$O,'코스+운전자별'!$A62,탕데이터!$BL:$BL,'코스+운전자별'!$C62)</f>
        <v>64</v>
      </c>
      <c r="M62" s="122">
        <f>AVERAGEIFS(탕데이터!$AD:$AD,탕데이터!$O:$O,'코스+운전자별'!$A62,탕데이터!$BL:$BL,'코스+운전자별'!$C62)</f>
        <v>37.196000000000005</v>
      </c>
      <c r="N62" s="123">
        <f>INT(_xlfn.MAXIFS(탕데이터!$AC:$AC,탕데이터!$O:$O,'코스+운전자별'!$A62,탕데이터!$G:$G,'코스+운전자별'!$B62,탕데이터!$BL:$BL,'코스+운전자별'!$C62))</f>
        <v>102</v>
      </c>
      <c r="O62">
        <f>SUMIFS(탕데이터!BP:BP,탕데이터!$O:$O,'코스+운전자별'!$A62,탕데이터!$BL:$BL,'코스+운전자별'!$C62)</f>
        <v>12505.158000000003</v>
      </c>
      <c r="P62">
        <f>SUMIFS(탕데이터!BQ:BQ,탕데이터!$O:$O,'코스+운전자별'!$A62,탕데이터!$BL:$BL,'코스+운전자별'!$C62)</f>
        <v>2259.2769999999996</v>
      </c>
      <c r="Q62">
        <f>SUMIFS(탕데이터!BR:BR,탕데이터!$O:$O,'코스+운전자별'!$A62,탕데이터!$BL:$BL,'코스+운전자별'!$C62)</f>
        <v>3214.8129999999996</v>
      </c>
      <c r="R62">
        <f>SUMIFS(탕데이터!BS:BS,탕데이터!$O:$O,'코스+운전자별'!$A62,탕데이터!$BL:$BL,'코스+운전자별'!$C62)</f>
        <v>3195.7290000000003</v>
      </c>
      <c r="S62">
        <f>SUMIFS(탕데이터!BT:BT,탕데이터!$O:$O,'코스+운전자별'!$A62,탕데이터!$BL:$BL,'코스+운전자별'!$C62)</f>
        <v>506.82100000000003</v>
      </c>
      <c r="T62">
        <f>SUMIFS(탕데이터!BU:BU,탕데이터!$O:$O,'코스+운전자별'!$A62,탕데이터!$BL:$BL,'코스+운전자별'!$C62)</f>
        <v>0</v>
      </c>
      <c r="U62">
        <f>SUMIFS(탕데이터!BV:BV,탕데이터!$O:$O,'코스+운전자별'!$A62,탕데이터!$BL:$BL,'코스+운전자별'!$C62)</f>
        <v>0</v>
      </c>
      <c r="V62">
        <f>SUMIFS(탕데이터!BW:BW,탕데이터!$O:$O,'코스+운전자별'!$A62,탕데이터!$BL:$BL,'코스+운전자별'!$C62)</f>
        <v>21681.797999999999</v>
      </c>
      <c r="W62" s="66">
        <f t="shared" si="13"/>
        <v>4.2294281729428174E-2</v>
      </c>
      <c r="X62" s="66">
        <f t="shared" si="14"/>
        <v>0.20198744769874477</v>
      </c>
      <c r="Y62" s="122">
        <f t="shared" si="15"/>
        <v>4.0481459491552867</v>
      </c>
      <c r="Z62" s="122">
        <f t="shared" si="16"/>
        <v>21.590111728828195</v>
      </c>
      <c r="AA62" s="4">
        <f t="shared" si="17"/>
        <v>0.57675834817758209</v>
      </c>
      <c r="AB62" s="4">
        <f t="shared" si="18"/>
        <v>0.10420155191926425</v>
      </c>
      <c r="AC62" s="4">
        <f t="shared" si="19"/>
        <v>0.14827243570851456</v>
      </c>
      <c r="AD62" s="4">
        <f t="shared" si="20"/>
        <v>0.14739225040284945</v>
      </c>
      <c r="AE62" s="4">
        <f t="shared" si="21"/>
        <v>2.3375413791789781E-2</v>
      </c>
      <c r="AF62" s="4">
        <f t="shared" si="22"/>
        <v>0</v>
      </c>
      <c r="AG62" s="4">
        <f t="shared" si="23"/>
        <v>0</v>
      </c>
      <c r="AH62" s="41" cm="1">
        <f t="array" ref="AH62">SUMPRODUCT((C:C=C62)*(F:F&gt;F62)*(B:B=B62))+1</f>
        <v>5</v>
      </c>
    </row>
    <row r="63" spans="1:34" x14ac:dyDescent="0.3">
      <c r="A63">
        <v>3406</v>
      </c>
      <c r="B63" t="s">
        <v>84</v>
      </c>
      <c r="C63">
        <v>3</v>
      </c>
      <c r="D63">
        <f>SUMIFS(탕데이터!R:R,탕데이터!$O:$O,'코스+운전자별'!$A63,탕데이터!$BL:$BL,'코스+운전자별'!$C63)</f>
        <v>67.180000000000007</v>
      </c>
      <c r="E63">
        <f>SUMIFS(탕데이터!S:S,탕데이터!$O:$O,'코스+운전자별'!$A63,탕데이터!$BL:$BL,'코스+운전자별'!$C63)</f>
        <v>21.518999999999998</v>
      </c>
      <c r="F63" s="122">
        <f t="shared" si="12"/>
        <v>3.1218922812398353</v>
      </c>
      <c r="G63">
        <f>SUMIFS(탕데이터!U:U,탕데이터!$O:$O,'코스+운전자별'!$A63,탕데이터!$BL:$BL,'코스+운전자별'!$C63)</f>
        <v>6670</v>
      </c>
      <c r="H63">
        <f>SUMIFS(탕데이터!V:V,탕데이터!$O:$O,'코스+운전자별'!$A63,탕데이터!$BL:$BL,'코스+운전자별'!$C63)</f>
        <v>17</v>
      </c>
      <c r="I63">
        <f>SUMIFS(탕데이터!W:W,탕데이터!$O:$O,'코스+운전자별'!$A63,탕데이터!$BL:$BL,'코스+운전자별'!$C63)</f>
        <v>1808</v>
      </c>
      <c r="J63">
        <f>SUMIFS(탕데이터!X:X,탕데이터!$O:$O,'코스+운전자별'!$A63,탕데이터!$BL:$BL,'코스+운전자별'!$C63)</f>
        <v>1525</v>
      </c>
      <c r="K63">
        <f>SUMIFS(탕데이터!Y:Y,탕데이터!$O:$O,'코스+운전자별'!$A63,탕데이터!$BL:$BL,'코스+운전자별'!$C63)</f>
        <v>5</v>
      </c>
      <c r="L63">
        <f>SUMIFS(탕데이터!Z:Z,탕데이터!$O:$O,'코스+운전자별'!$A63,탕데이터!$BL:$BL,'코스+운전자별'!$C63)</f>
        <v>19</v>
      </c>
      <c r="M63" s="122">
        <f>AVERAGEIFS(탕데이터!$AD:$AD,탕데이터!$O:$O,'코스+운전자별'!$A63,탕데이터!$BL:$BL,'코스+운전자별'!$C63)</f>
        <v>39.15</v>
      </c>
      <c r="N63" s="123">
        <f>INT(_xlfn.MAXIFS(탕데이터!$AC:$AC,탕데이터!$O:$O,'코스+운전자별'!$A63,탕데이터!$G:$G,'코스+운전자별'!$B63,탕데이터!$BL:$BL,'코스+운전자별'!$C63))</f>
        <v>89</v>
      </c>
      <c r="O63">
        <f>SUMIFS(탕데이터!BP:BP,탕데이터!$O:$O,'코스+운전자별'!$A63,탕데이터!$BL:$BL,'코스+운전자별'!$C63)</f>
        <v>3554.9799999999996</v>
      </c>
      <c r="P63">
        <f>SUMIFS(탕데이터!BQ:BQ,탕데이터!$O:$O,'코스+운전자별'!$A63,탕데이터!$BL:$BL,'코스+운전자별'!$C63)</f>
        <v>265.69799999999998</v>
      </c>
      <c r="Q63">
        <f>SUMIFS(탕데이터!BR:BR,탕데이터!$O:$O,'코스+운전자별'!$A63,탕데이터!$BL:$BL,'코스+운전자별'!$C63)</f>
        <v>365.74799999999999</v>
      </c>
      <c r="R63">
        <f>SUMIFS(탕데이터!BS:BS,탕데이터!$O:$O,'코스+운전자별'!$A63,탕데이터!$BL:$BL,'코스+운전자별'!$C63)</f>
        <v>520.17999999999995</v>
      </c>
      <c r="S63">
        <f>SUMIFS(탕데이터!BT:BT,탕데이터!$O:$O,'코스+운전자별'!$A63,탕데이터!$BL:$BL,'코스+운전자별'!$C63)</f>
        <v>143.03199999999998</v>
      </c>
      <c r="T63">
        <f>SUMIFS(탕데이터!BU:BU,탕데이터!$O:$O,'코스+운전자별'!$A63,탕데이터!$BL:$BL,'코스+운전자별'!$C63)</f>
        <v>0</v>
      </c>
      <c r="U63">
        <f>SUMIFS(탕데이터!BV:BV,탕데이터!$O:$O,'코스+운전자별'!$A63,탕데이터!$BL:$BL,'코스+운전자별'!$C63)</f>
        <v>0</v>
      </c>
      <c r="V63">
        <f>SUMIFS(탕데이터!BW:BW,탕데이터!$O:$O,'코스+운전자별'!$A63,탕데이터!$BL:$BL,'코스+운전자별'!$C63)</f>
        <v>4849.637999999999</v>
      </c>
      <c r="W63" s="66">
        <f t="shared" si="13"/>
        <v>2.5487256371814091E-3</v>
      </c>
      <c r="X63" s="66">
        <f t="shared" si="14"/>
        <v>0.27106446776611692</v>
      </c>
      <c r="Y63" s="122">
        <f t="shared" si="15"/>
        <v>7.4426912771658227</v>
      </c>
      <c r="Z63" s="122">
        <f t="shared" si="16"/>
        <v>28.282226853230124</v>
      </c>
      <c r="AA63" s="4">
        <f t="shared" si="17"/>
        <v>0.73304028053227899</v>
      </c>
      <c r="AB63" s="4">
        <f t="shared" si="18"/>
        <v>5.4787182053588339E-2</v>
      </c>
      <c r="AC63" s="4">
        <f t="shared" si="19"/>
        <v>7.5417587869445107E-2</v>
      </c>
      <c r="AD63" s="4">
        <f t="shared" si="20"/>
        <v>0.10726161416584085</v>
      </c>
      <c r="AE63" s="4">
        <f t="shared" si="21"/>
        <v>2.9493335378846835E-2</v>
      </c>
      <c r="AF63" s="4">
        <f t="shared" si="22"/>
        <v>0</v>
      </c>
      <c r="AG63" s="4">
        <f t="shared" si="23"/>
        <v>0</v>
      </c>
      <c r="AH63" s="41" cm="1">
        <f t="array" ref="AH63">SUMPRODUCT((C:C=C63)*(F:F&gt;F63)*(B:B=B63))+1</f>
        <v>6</v>
      </c>
    </row>
    <row r="64" spans="1:34" x14ac:dyDescent="0.3">
      <c r="A64">
        <v>3489</v>
      </c>
      <c r="B64" t="s">
        <v>84</v>
      </c>
      <c r="C64">
        <v>1</v>
      </c>
      <c r="D64">
        <f>SUMIFS(탕데이터!R:R,탕데이터!$O:$O,'코스+운전자별'!$A64,탕데이터!$BL:$BL,'코스+운전자별'!$C64)</f>
        <v>531.09800000000007</v>
      </c>
      <c r="E64">
        <f>SUMIFS(탕데이터!S:S,탕데이터!$O:$O,'코스+운전자별'!$A64,탕데이터!$BL:$BL,'코스+운전자별'!$C64)</f>
        <v>174.66800000000001</v>
      </c>
      <c r="F64" s="122">
        <f t="shared" si="12"/>
        <v>3.0406141937847804</v>
      </c>
      <c r="G64">
        <f>SUMIFS(탕데이터!U:U,탕데이터!$O:$O,'코스+운전자별'!$A64,탕데이터!$BL:$BL,'코스+운전자별'!$C64)</f>
        <v>56334</v>
      </c>
      <c r="H64">
        <f>SUMIFS(탕데이터!V:V,탕데이터!$O:$O,'코스+운전자별'!$A64,탕데이터!$BL:$BL,'코스+운전자별'!$C64)</f>
        <v>956</v>
      </c>
      <c r="I64">
        <f>SUMIFS(탕데이터!W:W,탕데이터!$O:$O,'코스+운전자별'!$A64,탕데이터!$BL:$BL,'코스+운전자별'!$C64)</f>
        <v>12736</v>
      </c>
      <c r="J64">
        <f>SUMIFS(탕데이터!X:X,탕데이터!$O:$O,'코스+운전자별'!$A64,탕데이터!$BL:$BL,'코스+운전자별'!$C64)</f>
        <v>16806</v>
      </c>
      <c r="K64">
        <f>SUMIFS(탕데이터!Y:Y,탕데이터!$O:$O,'코스+운전자별'!$A64,탕데이터!$BL:$BL,'코스+운전자별'!$C64)</f>
        <v>22</v>
      </c>
      <c r="L64">
        <f>SUMIFS(탕데이터!Z:Z,탕데이터!$O:$O,'코스+운전자별'!$A64,탕데이터!$BL:$BL,'코스+운전자별'!$C64)</f>
        <v>169</v>
      </c>
      <c r="M64" s="122">
        <f>AVERAGEIFS(탕데이터!$AD:$AD,탕데이터!$O:$O,'코스+운전자별'!$A64,탕데이터!$BL:$BL,'코스+운전자별'!$C64)</f>
        <v>34.837000000000003</v>
      </c>
      <c r="N64" s="123">
        <f>INT(_xlfn.MAXIFS(탕데이터!$AC:$AC,탕데이터!$O:$O,'코스+운전자별'!$A64,탕데이터!$G:$G,'코스+운전자별'!$B64,탕데이터!$BL:$BL,'코스+운전자별'!$C64))</f>
        <v>105</v>
      </c>
      <c r="O64">
        <f>SUMIFS(탕데이터!BP:BP,탕데이터!$O:$O,'코스+운전자별'!$A64,탕데이터!$BL:$BL,'코스+운전자별'!$C64)</f>
        <v>37420.957000000002</v>
      </c>
      <c r="P64">
        <f>SUMIFS(탕데이터!BQ:BQ,탕데이터!$O:$O,'코스+운전자별'!$A64,탕데이터!$BL:$BL,'코스+운전자별'!$C64)</f>
        <v>1502.4880000000001</v>
      </c>
      <c r="Q64">
        <f>SUMIFS(탕데이터!BR:BR,탕데이터!$O:$O,'코스+운전자별'!$A64,탕데이터!$BL:$BL,'코스+운전자별'!$C64)</f>
        <v>2090.9920000000002</v>
      </c>
      <c r="R64">
        <f>SUMIFS(탕데이터!BS:BS,탕데이터!$O:$O,'코스+운전자별'!$A64,탕데이터!$BL:$BL,'코스+운전자별'!$C64)</f>
        <v>1279.9180000000001</v>
      </c>
      <c r="S64">
        <f>SUMIFS(탕데이터!BT:BT,탕데이터!$O:$O,'코스+운전자별'!$A64,탕데이터!$BL:$BL,'코스+운전자별'!$C64)</f>
        <v>348.15500000000003</v>
      </c>
      <c r="T64">
        <f>SUMIFS(탕데이터!BU:BU,탕데이터!$O:$O,'코스+운전자별'!$A64,탕데이터!$BL:$BL,'코스+운전자별'!$C64)</f>
        <v>12.914</v>
      </c>
      <c r="U64">
        <f>SUMIFS(탕데이터!BV:BV,탕데이터!$O:$O,'코스+운전자별'!$A64,탕데이터!$BL:$BL,'코스+운전자별'!$C64)</f>
        <v>0</v>
      </c>
      <c r="V64">
        <f>SUMIFS(탕데이터!BW:BW,탕데이터!$O:$O,'코스+운전자별'!$A64,탕데이터!$BL:$BL,'코스+운전자별'!$C64)</f>
        <v>42655.423999999999</v>
      </c>
      <c r="W64" s="66">
        <f t="shared" si="13"/>
        <v>1.6970213370255973E-2</v>
      </c>
      <c r="X64" s="66">
        <f t="shared" si="14"/>
        <v>0.22608016473177833</v>
      </c>
      <c r="Y64" s="122">
        <f t="shared" si="15"/>
        <v>4.1423616733634843</v>
      </c>
      <c r="Z64" s="122">
        <f t="shared" si="16"/>
        <v>31.820869218110403</v>
      </c>
      <c r="AA64" s="4">
        <f t="shared" si="17"/>
        <v>0.87728484424395836</v>
      </c>
      <c r="AB64" s="4">
        <f t="shared" si="18"/>
        <v>3.5223843982889497E-2</v>
      </c>
      <c r="AC64" s="4">
        <f t="shared" si="19"/>
        <v>4.9020541912794029E-2</v>
      </c>
      <c r="AD64" s="4">
        <f t="shared" si="20"/>
        <v>3.0005984701968972E-2</v>
      </c>
      <c r="AE64" s="4">
        <f t="shared" si="21"/>
        <v>8.1620335083294453E-3</v>
      </c>
      <c r="AF64" s="4">
        <f t="shared" si="22"/>
        <v>3.0275165005979075E-4</v>
      </c>
      <c r="AG64" s="4">
        <f t="shared" si="23"/>
        <v>0</v>
      </c>
      <c r="AH64" s="41" cm="1">
        <f t="array" ref="AH64">SUMPRODUCT((C:C=C64)*(F:F&gt;F64)*(B:B=B64))+1</f>
        <v>4</v>
      </c>
    </row>
    <row r="65" spans="1:34" x14ac:dyDescent="0.3">
      <c r="A65">
        <v>3489</v>
      </c>
      <c r="B65" t="s">
        <v>84</v>
      </c>
      <c r="C65">
        <v>2</v>
      </c>
      <c r="D65">
        <f>SUMIFS(탕데이터!R:R,탕데이터!$O:$O,'코스+운전자별'!$A65,탕데이터!$BL:$BL,'코스+운전자별'!$C65)</f>
        <v>580.38800000000003</v>
      </c>
      <c r="E65">
        <f>SUMIFS(탕데이터!S:S,탕데이터!$O:$O,'코스+운전자별'!$A65,탕데이터!$BL:$BL,'코스+운전자별'!$C65)</f>
        <v>199.46600000000001</v>
      </c>
      <c r="F65" s="122">
        <f t="shared" si="12"/>
        <v>2.9097089228239401</v>
      </c>
      <c r="G65">
        <f>SUMIFS(탕데이터!U:U,탕데이터!$O:$O,'코스+운전자별'!$A65,탕데이터!$BL:$BL,'코스+운전자별'!$C65)</f>
        <v>61733</v>
      </c>
      <c r="H65">
        <f>SUMIFS(탕데이터!V:V,탕데이터!$O:$O,'코스+운전자별'!$A65,탕데이터!$BL:$BL,'코스+운전자별'!$C65)</f>
        <v>599</v>
      </c>
      <c r="I65">
        <f>SUMIFS(탕데이터!W:W,탕데이터!$O:$O,'코스+운전자별'!$A65,탕데이터!$BL:$BL,'코스+운전자별'!$C65)</f>
        <v>16433</v>
      </c>
      <c r="J65">
        <f>SUMIFS(탕데이터!X:X,탕데이터!$O:$O,'코스+운전자별'!$A65,탕데이터!$BL:$BL,'코스+운전자별'!$C65)</f>
        <v>17468</v>
      </c>
      <c r="K65">
        <f>SUMIFS(탕데이터!Y:Y,탕데이터!$O:$O,'코스+운전자별'!$A65,탕데이터!$BL:$BL,'코스+운전자별'!$C65)</f>
        <v>49</v>
      </c>
      <c r="L65">
        <f>SUMIFS(탕데이터!Z:Z,탕데이터!$O:$O,'코스+운전자별'!$A65,탕데이터!$BL:$BL,'코스+운전자별'!$C65)</f>
        <v>185</v>
      </c>
      <c r="M65" s="122">
        <f>AVERAGEIFS(탕데이터!$AD:$AD,탕데이터!$O:$O,'코스+운전자별'!$A65,탕데이터!$BL:$BL,'코스+운전자별'!$C65)</f>
        <v>34.264166666666668</v>
      </c>
      <c r="N65" s="123">
        <f>INT(_xlfn.MAXIFS(탕데이터!$AC:$AC,탕데이터!$O:$O,'코스+운전자별'!$A65,탕데이터!$G:$G,'코스+운전자별'!$B65,탕데이터!$BL:$BL,'코스+운전자별'!$C65))</f>
        <v>107</v>
      </c>
      <c r="O65">
        <f>SUMIFS(탕데이터!BP:BP,탕데이터!$O:$O,'코스+운전자별'!$A65,탕데이터!$BL:$BL,'코스+운전자별'!$C65)</f>
        <v>27333.272000000001</v>
      </c>
      <c r="P65">
        <f>SUMIFS(탕데이터!BQ:BQ,탕데이터!$O:$O,'코스+운전자별'!$A65,탕데이터!$BL:$BL,'코스+운전자별'!$C65)</f>
        <v>4981.7000000000007</v>
      </c>
      <c r="Q65">
        <f>SUMIFS(탕데이터!BR:BR,탕데이터!$O:$O,'코스+운전자별'!$A65,탕데이터!$BL:$BL,'코스+운전자별'!$C65)</f>
        <v>7325.2290000000012</v>
      </c>
      <c r="R65">
        <f>SUMIFS(탕데이터!BS:BS,탕데이터!$O:$O,'코스+운전자별'!$A65,탕데이터!$BL:$BL,'코스+운전자별'!$C65)</f>
        <v>4125.0540000000001</v>
      </c>
      <c r="S65">
        <f>SUMIFS(탕데이터!BT:BT,탕데이터!$O:$O,'코스+운전자별'!$A65,탕데이터!$BL:$BL,'코스+운전자별'!$C65)</f>
        <v>896.11200000000008</v>
      </c>
      <c r="T65">
        <f>SUMIFS(탕데이터!BU:BU,탕데이터!$O:$O,'코스+운전자별'!$A65,탕데이터!$BL:$BL,'코스+운전자별'!$C65)</f>
        <v>26.926000000000002</v>
      </c>
      <c r="U65">
        <f>SUMIFS(탕데이터!BV:BV,탕데이터!$O:$O,'코스+운전자별'!$A65,탕데이터!$BL:$BL,'코스+운전자별'!$C65)</f>
        <v>0</v>
      </c>
      <c r="V65">
        <f>SUMIFS(탕데이터!BW:BW,탕데이터!$O:$O,'코스+운전자별'!$A65,탕데이터!$BL:$BL,'코스+운전자별'!$C65)</f>
        <v>44688.293000000005</v>
      </c>
      <c r="W65" s="66">
        <f t="shared" si="13"/>
        <v>9.7030761505191715E-3</v>
      </c>
      <c r="X65" s="66">
        <f t="shared" si="14"/>
        <v>0.26619474187225634</v>
      </c>
      <c r="Y65" s="122">
        <f t="shared" si="15"/>
        <v>8.4426280350386289</v>
      </c>
      <c r="Z65" s="122">
        <f t="shared" si="16"/>
        <v>31.875228295554006</v>
      </c>
      <c r="AA65" s="4">
        <f t="shared" si="17"/>
        <v>0.61164278528159488</v>
      </c>
      <c r="AB65" s="4">
        <f t="shared" si="18"/>
        <v>0.1114766231952516</v>
      </c>
      <c r="AC65" s="4">
        <f t="shared" si="19"/>
        <v>0.1639182995868739</v>
      </c>
      <c r="AD65" s="4">
        <f t="shared" si="20"/>
        <v>9.230726266496686E-2</v>
      </c>
      <c r="AE65" s="4">
        <f t="shared" si="21"/>
        <v>2.0052500103326838E-2</v>
      </c>
      <c r="AF65" s="4">
        <f t="shared" si="22"/>
        <v>6.025291679858973E-4</v>
      </c>
      <c r="AG65" s="4">
        <f t="shared" si="23"/>
        <v>0</v>
      </c>
      <c r="AH65" s="41" cm="1">
        <f t="array" ref="AH65">SUMPRODUCT((C:C=C65)*(F:F&gt;F65)*(B:B=B65))+1</f>
        <v>7</v>
      </c>
    </row>
    <row r="66" spans="1:34" x14ac:dyDescent="0.3">
      <c r="A66">
        <v>3489</v>
      </c>
      <c r="B66" t="s">
        <v>84</v>
      </c>
      <c r="C66">
        <v>3</v>
      </c>
      <c r="D66">
        <f>SUMIFS(탕데이터!R:R,탕데이터!$O:$O,'코스+운전자별'!$A66,탕데이터!$BL:$BL,'코스+운전자별'!$C66)</f>
        <v>434.03400000000005</v>
      </c>
      <c r="E66">
        <f>SUMIFS(탕데이터!S:S,탕데이터!$O:$O,'코스+운전자별'!$A66,탕데이터!$BL:$BL,'코스+운전자별'!$C66)</f>
        <v>144.24700000000001</v>
      </c>
      <c r="F66" s="122">
        <f t="shared" si="12"/>
        <v>3.0089637912746885</v>
      </c>
      <c r="G66">
        <f>SUMIFS(탕데이터!U:U,탕데이터!$O:$O,'코스+운전자별'!$A66,탕데이터!$BL:$BL,'코스+운전자별'!$C66)</f>
        <v>45488</v>
      </c>
      <c r="H66">
        <f>SUMIFS(탕데이터!V:V,탕데이터!$O:$O,'코스+운전자별'!$A66,탕데이터!$BL:$BL,'코스+운전자별'!$C66)</f>
        <v>989</v>
      </c>
      <c r="I66">
        <f>SUMIFS(탕데이터!W:W,탕데이터!$O:$O,'코스+운전자별'!$A66,탕데이터!$BL:$BL,'코스+운전자별'!$C66)</f>
        <v>9713</v>
      </c>
      <c r="J66">
        <f>SUMIFS(탕데이터!X:X,탕데이터!$O:$O,'코스+운전자별'!$A66,탕데이터!$BL:$BL,'코스+운전자별'!$C66)</f>
        <v>13379</v>
      </c>
      <c r="K66">
        <f>SUMIFS(탕데이터!Y:Y,탕데이터!$O:$O,'코스+운전자별'!$A66,탕데이터!$BL:$BL,'코스+운전자별'!$C66)</f>
        <v>28</v>
      </c>
      <c r="L66">
        <f>SUMIFS(탕데이터!Z:Z,탕데이터!$O:$O,'코스+운전자별'!$A66,탕데이터!$BL:$BL,'코스+운전자별'!$C66)</f>
        <v>164</v>
      </c>
      <c r="M66" s="122">
        <f>AVERAGEIFS(탕데이터!$AD:$AD,탕데이터!$O:$O,'코스+운전자별'!$A66,탕데이터!$BL:$BL,'코스+운전자별'!$C66)</f>
        <v>35.959000000000003</v>
      </c>
      <c r="N66" s="123">
        <f>INT(_xlfn.MAXIFS(탕데이터!$AC:$AC,탕데이터!$O:$O,'코스+운전자별'!$A66,탕데이터!$G:$G,'코스+운전자별'!$B66,탕데이터!$BL:$BL,'코스+운전자별'!$C66))</f>
        <v>106</v>
      </c>
      <c r="O66">
        <f>SUMIFS(탕데이터!BP:BP,탕데이터!$O:$O,'코스+운전자별'!$A66,탕데이터!$BL:$BL,'코스+운전자별'!$C66)</f>
        <v>30751.776000000002</v>
      </c>
      <c r="P66">
        <f>SUMIFS(탕데이터!BQ:BQ,탕데이터!$O:$O,'코스+운전자별'!$A66,탕데이터!$BL:$BL,'코스+운전자별'!$C66)</f>
        <v>1187.104</v>
      </c>
      <c r="Q66">
        <f>SUMIFS(탕데이터!BR:BR,탕데이터!$O:$O,'코스+운전자별'!$A66,탕데이터!$BL:$BL,'코스+운전자별'!$C66)</f>
        <v>1614.2539999999999</v>
      </c>
      <c r="R66">
        <f>SUMIFS(탕데이터!BS:BS,탕데이터!$O:$O,'코스+운전자별'!$A66,탕데이터!$BL:$BL,'코스+운전자별'!$C66)</f>
        <v>924.74799999999993</v>
      </c>
      <c r="S66">
        <f>SUMIFS(탕데이터!BT:BT,탕데이터!$O:$O,'코스+운전자별'!$A66,탕데이터!$BL:$BL,'코스+운전자별'!$C66)</f>
        <v>292.87799999999999</v>
      </c>
      <c r="T66">
        <f>SUMIFS(탕데이터!BU:BU,탕데이터!$O:$O,'코스+운전자별'!$A66,탕데이터!$BL:$BL,'코스+운전자별'!$C66)</f>
        <v>24.991000000000003</v>
      </c>
      <c r="U66">
        <f>SUMIFS(탕데이터!BV:BV,탕데이터!$O:$O,'코스+운전자별'!$A66,탕데이터!$BL:$BL,'코스+운전자별'!$C66)</f>
        <v>0</v>
      </c>
      <c r="V66">
        <f>SUMIFS(탕데이터!BW:BW,탕데이터!$O:$O,'코스+운전자별'!$A66,탕데이터!$BL:$BL,'코스+운전자별'!$C66)</f>
        <v>34795.751000000004</v>
      </c>
      <c r="W66" s="66">
        <f t="shared" ref="W66:W87" si="24">H66/G66</f>
        <v>2.1741997889553288E-2</v>
      </c>
      <c r="X66" s="66">
        <f t="shared" ref="X66:X87" si="25">I66/G66</f>
        <v>0.21352884277172002</v>
      </c>
      <c r="Y66" s="122">
        <f t="shared" ref="Y66:Y87" si="26">K66*100/D66</f>
        <v>6.4511075169226366</v>
      </c>
      <c r="Z66" s="122">
        <f t="shared" ref="Z66:Z87" si="27">L66*100/D66</f>
        <v>37.785058313404015</v>
      </c>
      <c r="AA66" s="4">
        <f t="shared" ref="AA66:AA87" si="28">O66/$V66</f>
        <v>0.88377963159927198</v>
      </c>
      <c r="AB66" s="4">
        <f t="shared" ref="AB66:AB87" si="29">P66/$V66</f>
        <v>3.4116349435883708E-2</v>
      </c>
      <c r="AC66" s="4">
        <f t="shared" ref="AC66:AC87" si="30">Q66/$V66</f>
        <v>4.6392273585358156E-2</v>
      </c>
      <c r="AD66" s="4">
        <f t="shared" ref="AD66:AD87" si="31">R66/$V66</f>
        <v>2.6576463315880143E-2</v>
      </c>
      <c r="AE66" s="4">
        <f t="shared" ref="AE66:AE87" si="32">S66/$V66</f>
        <v>8.4170621867020474E-3</v>
      </c>
      <c r="AF66" s="4">
        <f t="shared" ref="AF66:AF87" si="33">T66/$V66</f>
        <v>7.1821987690393583E-4</v>
      </c>
      <c r="AG66" s="4">
        <f t="shared" ref="AG66:AG87" si="34">U66/$V66</f>
        <v>0</v>
      </c>
      <c r="AH66" s="41" cm="1">
        <f t="array" ref="AH66">SUMPRODUCT((C:C=C66)*(F:F&gt;F66)*(B:B=B66))+1</f>
        <v>8</v>
      </c>
    </row>
    <row r="67" spans="1:34" x14ac:dyDescent="0.3">
      <c r="A67">
        <v>3489</v>
      </c>
      <c r="B67" t="s">
        <v>84</v>
      </c>
      <c r="C67">
        <v>4</v>
      </c>
      <c r="D67">
        <f>SUMIFS(탕데이터!R:R,탕데이터!$O:$O,'코스+운전자별'!$A67,탕데이터!$BL:$BL,'코스+운전자별'!$C67)</f>
        <v>778.7650000000001</v>
      </c>
      <c r="E67">
        <f>SUMIFS(탕데이터!S:S,탕데이터!$O:$O,'코스+운전자별'!$A67,탕데이터!$BL:$BL,'코스+운전자별'!$C67)</f>
        <v>238.18399999999997</v>
      </c>
      <c r="F67" s="122">
        <f t="shared" si="12"/>
        <v>3.2695940953212652</v>
      </c>
      <c r="G67">
        <f>SUMIFS(탕데이터!U:U,탕데이터!$O:$O,'코스+운전자별'!$A67,탕데이터!$BL:$BL,'코스+운전자별'!$C67)</f>
        <v>65312</v>
      </c>
      <c r="H67">
        <f>SUMIFS(탕데이터!V:V,탕데이터!$O:$O,'코스+운전자별'!$A67,탕데이터!$BL:$BL,'코스+운전자별'!$C67)</f>
        <v>1251</v>
      </c>
      <c r="I67">
        <f>SUMIFS(탕데이터!W:W,탕데이터!$O:$O,'코스+운전자별'!$A67,탕데이터!$BL:$BL,'코스+운전자별'!$C67)</f>
        <v>12992</v>
      </c>
      <c r="J67">
        <f>SUMIFS(탕데이터!X:X,탕데이터!$O:$O,'코스+운전자별'!$A67,탕데이터!$BL:$BL,'코스+운전자별'!$C67)</f>
        <v>21385</v>
      </c>
      <c r="K67">
        <f>SUMIFS(탕데이터!Y:Y,탕데이터!$O:$O,'코스+운전자별'!$A67,탕데이터!$BL:$BL,'코스+운전자별'!$C67)</f>
        <v>37</v>
      </c>
      <c r="L67">
        <f>SUMIFS(탕데이터!Z:Z,탕데이터!$O:$O,'코스+운전자별'!$A67,탕데이터!$BL:$BL,'코스+운전자별'!$C67)</f>
        <v>202</v>
      </c>
      <c r="M67" s="122">
        <f>AVERAGEIFS(탕데이터!$AD:$AD,탕데이터!$O:$O,'코스+운전자별'!$A67,탕데이터!$BL:$BL,'코스+운전자별'!$C67)</f>
        <v>42.589999999999996</v>
      </c>
      <c r="N67" s="123">
        <f>INT(_xlfn.MAXIFS(탕데이터!$AC:$AC,탕데이터!$O:$O,'코스+운전자별'!$A67,탕데이터!$G:$G,'코스+운전자별'!$B67,탕데이터!$BL:$BL,'코스+운전자별'!$C67))</f>
        <v>108</v>
      </c>
      <c r="O67">
        <f>SUMIFS(탕데이터!BP:BP,탕데이터!$O:$O,'코스+운전자별'!$A67,탕데이터!$BL:$BL,'코스+운전자별'!$C67)</f>
        <v>18498.188000000002</v>
      </c>
      <c r="P67">
        <f>SUMIFS(탕데이터!BQ:BQ,탕데이터!$O:$O,'코스+운전자별'!$A67,탕데이터!$BL:$BL,'코스+운전자별'!$C67)</f>
        <v>6789.2960000000003</v>
      </c>
      <c r="Q67">
        <f>SUMIFS(탕데이터!BR:BR,탕데이터!$O:$O,'코스+운전자별'!$A67,탕데이터!$BL:$BL,'코스+운전자별'!$C67)</f>
        <v>10155.167000000001</v>
      </c>
      <c r="R67">
        <f>SUMIFS(탕데이터!BS:BS,탕데이터!$O:$O,'코스+운전자별'!$A67,탕데이터!$BL:$BL,'코스+운전자별'!$C67)</f>
        <v>7729.5410000000011</v>
      </c>
      <c r="S67">
        <f>SUMIFS(탕데이터!BT:BT,탕데이터!$O:$O,'코스+운전자별'!$A67,탕데이터!$BL:$BL,'코스+운전자별'!$C67)</f>
        <v>3149.143</v>
      </c>
      <c r="T67">
        <f>SUMIFS(탕데이터!BU:BU,탕데이터!$O:$O,'코스+운전자별'!$A67,탕데이터!$BL:$BL,'코스+운전자별'!$C67)</f>
        <v>4734.723</v>
      </c>
      <c r="U67">
        <f>SUMIFS(탕데이터!BV:BV,탕데이터!$O:$O,'코스+운전자별'!$A67,탕데이터!$BL:$BL,'코스+운전자별'!$C67)</f>
        <v>0</v>
      </c>
      <c r="V67">
        <f>SUMIFS(탕데이터!BW:BW,탕데이터!$O:$O,'코스+운전자별'!$A67,탕데이터!$BL:$BL,'코스+운전자별'!$C67)</f>
        <v>51056.057999999997</v>
      </c>
      <c r="W67" s="66">
        <f t="shared" si="24"/>
        <v>1.915421362077413E-2</v>
      </c>
      <c r="X67" s="66">
        <f t="shared" si="25"/>
        <v>0.19892209701126898</v>
      </c>
      <c r="Y67" s="122">
        <f t="shared" si="26"/>
        <v>4.7511123381251075</v>
      </c>
      <c r="Z67" s="122">
        <f t="shared" si="27"/>
        <v>25.938505197331668</v>
      </c>
      <c r="AA67" s="4">
        <f t="shared" si="28"/>
        <v>0.36231132454448406</v>
      </c>
      <c r="AB67" s="4">
        <f t="shared" si="29"/>
        <v>0.13297728547707308</v>
      </c>
      <c r="AC67" s="4">
        <f t="shared" si="30"/>
        <v>0.19890229284838248</v>
      </c>
      <c r="AD67" s="4">
        <f t="shared" si="31"/>
        <v>0.15139321958620466</v>
      </c>
      <c r="AE67" s="4">
        <f t="shared" si="32"/>
        <v>6.1680104641059448E-2</v>
      </c>
      <c r="AF67" s="4">
        <f t="shared" si="33"/>
        <v>9.2735772902796373E-2</v>
      </c>
      <c r="AG67" s="4">
        <f t="shared" si="34"/>
        <v>0</v>
      </c>
      <c r="AH67" s="41" cm="1">
        <f t="array" ref="AH67">SUMPRODUCT((C:C=C67)*(F:F&gt;F67)*(B:B=B67))+1</f>
        <v>4</v>
      </c>
    </row>
    <row r="68" spans="1:34" x14ac:dyDescent="0.3">
      <c r="A68">
        <v>3489</v>
      </c>
      <c r="B68" t="s">
        <v>84</v>
      </c>
      <c r="C68">
        <v>5</v>
      </c>
      <c r="D68">
        <f>SUMIFS(탕데이터!R:R,탕데이터!$O:$O,'코스+운전자별'!$A68,탕데이터!$BL:$BL,'코스+운전자별'!$C68)</f>
        <v>264.76900000000001</v>
      </c>
      <c r="E68">
        <f>SUMIFS(탕데이터!S:S,탕데이터!$O:$O,'코스+운전자별'!$A68,탕데이터!$BL:$BL,'코스+운전자별'!$C68)</f>
        <v>82.573999999999998</v>
      </c>
      <c r="F68" s="122">
        <f t="shared" si="12"/>
        <v>3.2064451280063944</v>
      </c>
      <c r="G68">
        <f>SUMIFS(탕데이터!U:U,탕데이터!$O:$O,'코스+운전자별'!$A68,탕데이터!$BL:$BL,'코스+운전자별'!$C68)</f>
        <v>26610</v>
      </c>
      <c r="H68">
        <f>SUMIFS(탕데이터!V:V,탕데이터!$O:$O,'코스+운전자별'!$A68,탕데이터!$BL:$BL,'코스+운전자별'!$C68)</f>
        <v>366</v>
      </c>
      <c r="I68">
        <f>SUMIFS(탕데이터!W:W,탕데이터!$O:$O,'코스+운전자별'!$A68,탕데이터!$BL:$BL,'코스+운전자별'!$C68)</f>
        <v>5667</v>
      </c>
      <c r="J68">
        <f>SUMIFS(탕데이터!X:X,탕데이터!$O:$O,'코스+운전자별'!$A68,탕데이터!$BL:$BL,'코스+운전자별'!$C68)</f>
        <v>8913</v>
      </c>
      <c r="K68">
        <f>SUMIFS(탕데이터!Y:Y,탕데이터!$O:$O,'코스+운전자별'!$A68,탕데이터!$BL:$BL,'코스+운전자별'!$C68)</f>
        <v>13</v>
      </c>
      <c r="L68">
        <f>SUMIFS(탕데이터!Z:Z,탕데이터!$O:$O,'코스+운전자별'!$A68,탕데이터!$BL:$BL,'코스+운전자별'!$C68)</f>
        <v>90</v>
      </c>
      <c r="M68" s="122">
        <f>AVERAGEIFS(탕데이터!$AD:$AD,탕데이터!$O:$O,'코스+운전자별'!$A68,탕데이터!$BL:$BL,'코스+운전자별'!$C68)</f>
        <v>36.398333333333333</v>
      </c>
      <c r="N68" s="123">
        <f>INT(_xlfn.MAXIFS(탕데이터!$AC:$AC,탕데이터!$O:$O,'코스+운전자별'!$A68,탕데이터!$G:$G,'코스+운전자별'!$B68,탕데이터!$BL:$BL,'코스+운전자별'!$C68))</f>
        <v>113</v>
      </c>
      <c r="O68">
        <f>SUMIFS(탕데이터!BP:BP,탕데이터!$O:$O,'코스+운전자별'!$A68,탕데이터!$BL:$BL,'코스+운전자별'!$C68)</f>
        <v>15890.617000000002</v>
      </c>
      <c r="P68">
        <f>SUMIFS(탕데이터!BQ:BQ,탕데이터!$O:$O,'코스+운전자별'!$A68,탕데이터!$BL:$BL,'코스+운전자별'!$C68)</f>
        <v>1270.3530000000001</v>
      </c>
      <c r="Q68">
        <f>SUMIFS(탕데이터!BR:BR,탕데이터!$O:$O,'코스+운전자별'!$A68,탕데이터!$BL:$BL,'코스+운전자별'!$C68)</f>
        <v>1741.548</v>
      </c>
      <c r="R68">
        <f>SUMIFS(탕데이터!BS:BS,탕데이터!$O:$O,'코스+운전자별'!$A68,탕데이터!$BL:$BL,'코스+운전자별'!$C68)</f>
        <v>1310.3990000000001</v>
      </c>
      <c r="S68">
        <f>SUMIFS(탕데이터!BT:BT,탕데이터!$O:$O,'코스+운전자별'!$A68,탕데이터!$BL:$BL,'코스+운전자별'!$C68)</f>
        <v>307.96199999999999</v>
      </c>
      <c r="T68">
        <f>SUMIFS(탕데이터!BU:BU,탕데이터!$O:$O,'코스+운전자별'!$A68,탕데이터!$BL:$BL,'코스+운전자별'!$C68)</f>
        <v>50.166000000000004</v>
      </c>
      <c r="U68">
        <f>SUMIFS(탕데이터!BV:BV,탕데이터!$O:$O,'코스+운전자별'!$A68,탕데이터!$BL:$BL,'코스+운전자별'!$C68)</f>
        <v>0</v>
      </c>
      <c r="V68">
        <f>SUMIFS(탕데이터!BW:BW,탕데이터!$O:$O,'코스+운전자별'!$A68,탕데이터!$BL:$BL,'코스+운전자별'!$C68)</f>
        <v>20571.045000000002</v>
      </c>
      <c r="W68" s="66">
        <f t="shared" si="24"/>
        <v>1.3754227733934612E-2</v>
      </c>
      <c r="X68" s="66">
        <f t="shared" si="25"/>
        <v>0.21296505073280722</v>
      </c>
      <c r="Y68" s="122">
        <f t="shared" si="26"/>
        <v>4.9099403631089737</v>
      </c>
      <c r="Z68" s="122">
        <f t="shared" si="27"/>
        <v>33.991894821523665</v>
      </c>
      <c r="AA68" s="4">
        <f t="shared" si="28"/>
        <v>0.77247495205032124</v>
      </c>
      <c r="AB68" s="4">
        <f t="shared" si="29"/>
        <v>6.1754422295999055E-2</v>
      </c>
      <c r="AC68" s="4">
        <f t="shared" si="30"/>
        <v>8.4660161892601948E-2</v>
      </c>
      <c r="AD68" s="4">
        <f t="shared" si="31"/>
        <v>6.3701139149712621E-2</v>
      </c>
      <c r="AE68" s="4">
        <f t="shared" si="32"/>
        <v>1.497065414032199E-2</v>
      </c>
      <c r="AF68" s="4">
        <f t="shared" si="33"/>
        <v>2.438670471043158E-3</v>
      </c>
      <c r="AG68" s="4">
        <f t="shared" si="34"/>
        <v>0</v>
      </c>
      <c r="AH68" s="41" cm="1">
        <f t="array" ref="AH68">SUMPRODUCT((C:C=C68)*(F:F&gt;F68)*(B:B=B68))+1</f>
        <v>4</v>
      </c>
    </row>
    <row r="69" spans="1:34" x14ac:dyDescent="0.3">
      <c r="A69">
        <v>3489</v>
      </c>
      <c r="B69" t="s">
        <v>84</v>
      </c>
      <c r="C69">
        <v>6</v>
      </c>
      <c r="D69">
        <f>SUMIFS(탕데이터!R:R,탕데이터!$O:$O,'코스+운전자별'!$A69,탕데이터!$BL:$BL,'코스+운전자별'!$C69)</f>
        <v>346.63599999999997</v>
      </c>
      <c r="E69">
        <f>SUMIFS(탕데이터!S:S,탕데이터!$O:$O,'코스+운전자별'!$A69,탕데이터!$BL:$BL,'코스+운전자별'!$C69)</f>
        <v>106.524</v>
      </c>
      <c r="F69" s="122">
        <f t="shared" si="12"/>
        <v>3.254064811685629</v>
      </c>
      <c r="G69">
        <f>SUMIFS(탕데이터!U:U,탕데이터!$O:$O,'코스+운전자별'!$A69,탕데이터!$BL:$BL,'코스+운전자별'!$C69)</f>
        <v>34320</v>
      </c>
      <c r="H69">
        <f>SUMIFS(탕데이터!V:V,탕데이터!$O:$O,'코스+운전자별'!$A69,탕데이터!$BL:$BL,'코스+운전자별'!$C69)</f>
        <v>884</v>
      </c>
      <c r="I69">
        <f>SUMIFS(탕데이터!W:W,탕데이터!$O:$O,'코스+운전자별'!$A69,탕데이터!$BL:$BL,'코스+운전자별'!$C69)</f>
        <v>6670</v>
      </c>
      <c r="J69">
        <f>SUMIFS(탕데이터!X:X,탕데이터!$O:$O,'코스+운전자별'!$A69,탕데이터!$BL:$BL,'코스+운전자별'!$C69)</f>
        <v>9693</v>
      </c>
      <c r="K69">
        <f>SUMIFS(탕데이터!Y:Y,탕데이터!$O:$O,'코스+운전자별'!$A69,탕데이터!$BL:$BL,'코스+운전자별'!$C69)</f>
        <v>15</v>
      </c>
      <c r="L69">
        <f>SUMIFS(탕데이터!Z:Z,탕데이터!$O:$O,'코스+운전자별'!$A69,탕데이터!$BL:$BL,'코스+운전자별'!$C69)</f>
        <v>84</v>
      </c>
      <c r="M69" s="122">
        <f>AVERAGEIFS(탕데이터!$AD:$AD,탕데이터!$O:$O,'코스+운전자별'!$A69,탕데이터!$BL:$BL,'코스+운전자별'!$C69)</f>
        <v>35.152857142857144</v>
      </c>
      <c r="N69" s="123">
        <f>INT(_xlfn.MAXIFS(탕데이터!$AC:$AC,탕데이터!$O:$O,'코스+운전자별'!$A69,탕데이터!$G:$G,'코스+운전자별'!$B69,탕데이터!$BL:$BL,'코스+운전자별'!$C69))</f>
        <v>105</v>
      </c>
      <c r="O69">
        <f>SUMIFS(탕데이터!BP:BP,탕데이터!$O:$O,'코스+운전자별'!$A69,탕데이터!$BL:$BL,'코스+운전자별'!$C69)</f>
        <v>19858.815000000002</v>
      </c>
      <c r="P69">
        <f>SUMIFS(탕데이터!BQ:BQ,탕데이터!$O:$O,'코스+운전자별'!$A69,탕데이터!$BL:$BL,'코스+운전자별'!$C69)</f>
        <v>1622.732</v>
      </c>
      <c r="Q69">
        <f>SUMIFS(탕데이터!BR:BR,탕데이터!$O:$O,'코스+운전자별'!$A69,탕데이터!$BL:$BL,'코스+운전자별'!$C69)</f>
        <v>2674.1749999999997</v>
      </c>
      <c r="R69">
        <f>SUMIFS(탕데이터!BS:BS,탕데이터!$O:$O,'코스+운전자별'!$A69,탕데이터!$BL:$BL,'코스+운전자별'!$C69)</f>
        <v>2195.125</v>
      </c>
      <c r="S69">
        <f>SUMIFS(탕데이터!BT:BT,탕데이터!$O:$O,'코스+운전자별'!$A69,탕데이터!$BL:$BL,'코스+운전자별'!$C69)</f>
        <v>398.17900000000009</v>
      </c>
      <c r="T69">
        <f>SUMIFS(탕데이터!BU:BU,탕데이터!$O:$O,'코스+운전자별'!$A69,탕데이터!$BL:$BL,'코스+운전자별'!$C69)</f>
        <v>23.681000000000001</v>
      </c>
      <c r="U69">
        <f>SUMIFS(탕데이터!BV:BV,탕데이터!$O:$O,'코스+운전자별'!$A69,탕데이터!$BL:$BL,'코스+운전자별'!$C69)</f>
        <v>0</v>
      </c>
      <c r="V69">
        <f>SUMIFS(탕데이터!BW:BW,탕데이터!$O:$O,'코스+운전자별'!$A69,탕데이터!$BL:$BL,'코스+운전자별'!$C69)</f>
        <v>26772.706999999999</v>
      </c>
      <c r="W69" s="66">
        <f t="shared" si="24"/>
        <v>2.5757575757575757E-2</v>
      </c>
      <c r="X69" s="66">
        <f t="shared" si="25"/>
        <v>0.19434731934731936</v>
      </c>
      <c r="Y69" s="122">
        <f t="shared" si="26"/>
        <v>4.3273058770583557</v>
      </c>
      <c r="Z69" s="122">
        <f t="shared" si="27"/>
        <v>24.232912911526792</v>
      </c>
      <c r="AA69" s="4">
        <f t="shared" si="28"/>
        <v>0.74175596065052385</v>
      </c>
      <c r="AB69" s="4">
        <f t="shared" si="29"/>
        <v>6.0611427899315527E-2</v>
      </c>
      <c r="AC69" s="4">
        <f t="shared" si="30"/>
        <v>9.988437104996517E-2</v>
      </c>
      <c r="AD69" s="4">
        <f t="shared" si="31"/>
        <v>8.199114867241479E-2</v>
      </c>
      <c r="AE69" s="4">
        <f t="shared" si="32"/>
        <v>1.4872571533390333E-2</v>
      </c>
      <c r="AF69" s="4">
        <f t="shared" si="33"/>
        <v>8.8452019439050377E-4</v>
      </c>
      <c r="AG69" s="4">
        <f t="shared" si="34"/>
        <v>0</v>
      </c>
      <c r="AH69" s="41" cm="1">
        <f t="array" ref="AH69">SUMPRODUCT((C:C=C69)*(F:F&gt;F69)*(B:B=B69))+1</f>
        <v>5</v>
      </c>
    </row>
    <row r="70" spans="1:34" x14ac:dyDescent="0.3">
      <c r="A70">
        <v>3489</v>
      </c>
      <c r="B70" t="s">
        <v>84</v>
      </c>
      <c r="C70">
        <v>7</v>
      </c>
      <c r="D70">
        <f>SUMIFS(탕데이터!R:R,탕데이터!$O:$O,'코스+운전자별'!$A70,탕데이터!$BL:$BL,'코스+운전자별'!$C70)</f>
        <v>334.012</v>
      </c>
      <c r="E70">
        <f>SUMIFS(탕데이터!S:S,탕데이터!$O:$O,'코스+운전자별'!$A70,탕데이터!$BL:$BL,'코스+운전자별'!$C70)</f>
        <v>109.12799999999999</v>
      </c>
      <c r="F70" s="122">
        <f t="shared" si="12"/>
        <v>3.0607360164210839</v>
      </c>
      <c r="G70">
        <f>SUMIFS(탕데이터!U:U,탕데이터!$O:$O,'코스+운전자별'!$A70,탕데이터!$BL:$BL,'코스+운전자별'!$C70)</f>
        <v>34294</v>
      </c>
      <c r="H70">
        <f>SUMIFS(탕데이터!V:V,탕데이터!$O:$O,'코스+운전자별'!$A70,탕데이터!$BL:$BL,'코스+운전자별'!$C70)</f>
        <v>1065</v>
      </c>
      <c r="I70">
        <f>SUMIFS(탕데이터!W:W,탕데이터!$O:$O,'코스+운전자별'!$A70,탕데이터!$BL:$BL,'코스+운전자별'!$C70)</f>
        <v>7123</v>
      </c>
      <c r="J70">
        <f>SUMIFS(탕데이터!X:X,탕데이터!$O:$O,'코스+운전자별'!$A70,탕데이터!$BL:$BL,'코스+운전자별'!$C70)</f>
        <v>9830</v>
      </c>
      <c r="K70">
        <f>SUMIFS(탕데이터!Y:Y,탕데이터!$O:$O,'코스+운전자별'!$A70,탕데이터!$BL:$BL,'코스+운전자별'!$C70)</f>
        <v>16</v>
      </c>
      <c r="L70">
        <f>SUMIFS(탕데이터!Z:Z,탕데이터!$O:$O,'코스+운전자별'!$A70,탕데이터!$BL:$BL,'코스+운전자별'!$C70)</f>
        <v>104</v>
      </c>
      <c r="M70" s="122">
        <f>AVERAGEIFS(탕데이터!$AD:$AD,탕데이터!$O:$O,'코스+운전자별'!$A70,탕데이터!$BL:$BL,'코스+운전자별'!$C70)</f>
        <v>35.198333333333331</v>
      </c>
      <c r="N70" s="123">
        <f>INT(_xlfn.MAXIFS(탕데이터!$AC:$AC,탕데이터!$O:$O,'코스+운전자별'!$A70,탕데이터!$G:$G,'코스+운전자별'!$B70,탕데이터!$BL:$BL,'코스+운전자별'!$C70))</f>
        <v>104</v>
      </c>
      <c r="O70">
        <f>SUMIFS(탕데이터!BP:BP,탕데이터!$O:$O,'코스+운전자별'!$A70,탕데이터!$BL:$BL,'코스+운전자별'!$C70)</f>
        <v>21001.468999999997</v>
      </c>
      <c r="P70">
        <f>SUMIFS(탕데이터!BQ:BQ,탕데이터!$O:$O,'코스+운전자별'!$A70,탕데이터!$BL:$BL,'코스+운전자별'!$C70)</f>
        <v>1447.0750000000003</v>
      </c>
      <c r="Q70">
        <f>SUMIFS(탕데이터!BR:BR,탕데이터!$O:$O,'코스+운전자별'!$A70,탕데이터!$BL:$BL,'코스+운전자별'!$C70)</f>
        <v>1659.1039999999998</v>
      </c>
      <c r="R70">
        <f>SUMIFS(탕데이터!BS:BS,탕데이터!$O:$O,'코스+운전자별'!$A70,탕데이터!$BL:$BL,'코스+운전자별'!$C70)</f>
        <v>1515.9780000000001</v>
      </c>
      <c r="S70">
        <f>SUMIFS(탕데이터!BT:BT,탕데이터!$O:$O,'코스+운전자별'!$A70,탕데이터!$BL:$BL,'코스+운전자별'!$C70)</f>
        <v>479.02300000000002</v>
      </c>
      <c r="T70">
        <f>SUMIFS(탕데이터!BU:BU,탕데이터!$O:$O,'코스+운전자별'!$A70,탕데이터!$BL:$BL,'코스+운전자별'!$C70)</f>
        <v>6.0549999999999997</v>
      </c>
      <c r="U70">
        <f>SUMIFS(탕데이터!BV:BV,탕데이터!$O:$O,'코스+운전자별'!$A70,탕데이터!$BL:$BL,'코스+운전자별'!$C70)</f>
        <v>0</v>
      </c>
      <c r="V70">
        <f>SUMIFS(탕데이터!BW:BW,탕데이터!$O:$O,'코스+운전자별'!$A70,탕데이터!$BL:$BL,'코스+운전자별'!$C70)</f>
        <v>26108.704000000002</v>
      </c>
      <c r="W70" s="66">
        <f t="shared" si="24"/>
        <v>3.1054995042864641E-2</v>
      </c>
      <c r="X70" s="66">
        <f t="shared" si="25"/>
        <v>0.20770397154021111</v>
      </c>
      <c r="Y70" s="122">
        <f t="shared" si="26"/>
        <v>4.790247056991964</v>
      </c>
      <c r="Z70" s="122">
        <f t="shared" si="27"/>
        <v>31.136605870447767</v>
      </c>
      <c r="AA70" s="4">
        <f t="shared" si="28"/>
        <v>0.80438573281921599</v>
      </c>
      <c r="AB70" s="4">
        <f t="shared" si="29"/>
        <v>5.5425003094753386E-2</v>
      </c>
      <c r="AC70" s="4">
        <f t="shared" si="30"/>
        <v>6.3546011322507603E-2</v>
      </c>
      <c r="AD70" s="4">
        <f t="shared" si="31"/>
        <v>5.8064084682257683E-2</v>
      </c>
      <c r="AE70" s="4">
        <f t="shared" si="32"/>
        <v>1.8347253084641812E-2</v>
      </c>
      <c r="AF70" s="4">
        <f t="shared" si="33"/>
        <v>2.3191499662334828E-4</v>
      </c>
      <c r="AG70" s="4">
        <f t="shared" si="34"/>
        <v>0</v>
      </c>
      <c r="AH70" s="41" cm="1">
        <f t="array" ref="AH70">SUMPRODUCT((C:C=C70)*(F:F&gt;F70)*(B:B=B70))+1</f>
        <v>8</v>
      </c>
    </row>
    <row r="71" spans="1:34" x14ac:dyDescent="0.3">
      <c r="A71">
        <v>3489</v>
      </c>
      <c r="B71" t="s">
        <v>84</v>
      </c>
      <c r="C71">
        <v>8</v>
      </c>
      <c r="D71">
        <f>SUMIFS(탕데이터!R:R,탕데이터!$O:$O,'코스+운전자별'!$A71,탕데이터!$BL:$BL,'코스+운전자별'!$C71)</f>
        <v>366.00599999999997</v>
      </c>
      <c r="E71">
        <f>SUMIFS(탕데이터!S:S,탕데이터!$O:$O,'코스+운전자별'!$A71,탕데이터!$BL:$BL,'코스+운전자별'!$C71)</f>
        <v>122.658</v>
      </c>
      <c r="F71" s="122">
        <f t="shared" si="12"/>
        <v>2.9839553881524234</v>
      </c>
      <c r="G71">
        <f>SUMIFS(탕데이터!U:U,탕데이터!$O:$O,'코스+운전자별'!$A71,탕데이터!$BL:$BL,'코스+운전자별'!$C71)</f>
        <v>40343</v>
      </c>
      <c r="H71">
        <f>SUMIFS(탕데이터!V:V,탕데이터!$O:$O,'코스+운전자별'!$A71,탕데이터!$BL:$BL,'코스+운전자별'!$C71)</f>
        <v>1398</v>
      </c>
      <c r="I71">
        <f>SUMIFS(탕데이터!W:W,탕데이터!$O:$O,'코스+운전자별'!$A71,탕데이터!$BL:$BL,'코스+운전자별'!$C71)</f>
        <v>9331</v>
      </c>
      <c r="J71">
        <f>SUMIFS(탕데이터!X:X,탕데이터!$O:$O,'코스+운전자별'!$A71,탕데이터!$BL:$BL,'코스+운전자별'!$C71)</f>
        <v>11245</v>
      </c>
      <c r="K71">
        <f>SUMIFS(탕데이터!Y:Y,탕데이터!$O:$O,'코스+운전자별'!$A71,탕데이터!$BL:$BL,'코스+운전자별'!$C71)</f>
        <v>30</v>
      </c>
      <c r="L71">
        <f>SUMIFS(탕데이터!Z:Z,탕데이터!$O:$O,'코스+운전자별'!$A71,탕데이터!$BL:$BL,'코스+운전자별'!$C71)</f>
        <v>183</v>
      </c>
      <c r="M71" s="122">
        <f>AVERAGEIFS(탕데이터!$AD:$AD,탕데이터!$O:$O,'코스+운전자별'!$A71,탕데이터!$BL:$BL,'코스+운전자별'!$C71)</f>
        <v>32.845714285714287</v>
      </c>
      <c r="N71" s="123">
        <f>INT(_xlfn.MAXIFS(탕데이터!$AC:$AC,탕데이터!$O:$O,'코스+운전자별'!$A71,탕데이터!$G:$G,'코스+운전자별'!$B71,탕데이터!$BL:$BL,'코스+운전자별'!$C71))</f>
        <v>105</v>
      </c>
      <c r="O71">
        <f>SUMIFS(탕데이터!BP:BP,탕데이터!$O:$O,'코스+운전자별'!$A71,탕데이터!$BL:$BL,'코스+운전자별'!$C71)</f>
        <v>20074.995999999999</v>
      </c>
      <c r="P71">
        <f>SUMIFS(탕데이터!BQ:BQ,탕데이터!$O:$O,'코스+운전자별'!$A71,탕데이터!$BL:$BL,'코스+운전자별'!$C71)</f>
        <v>2493.3960000000002</v>
      </c>
      <c r="Q71">
        <f>SUMIFS(탕데이터!BR:BR,탕데이터!$O:$O,'코스+운전자별'!$A71,탕데이터!$BL:$BL,'코스+운전자별'!$C71)</f>
        <v>3332.8650000000002</v>
      </c>
      <c r="R71">
        <f>SUMIFS(탕데이터!BS:BS,탕데이터!$O:$O,'코스+운전자별'!$A71,탕데이터!$BL:$BL,'코스+운전자별'!$C71)</f>
        <v>2782.2739999999999</v>
      </c>
      <c r="S71">
        <f>SUMIFS(탕데이터!BT:BT,탕데이터!$O:$O,'코스+운전자별'!$A71,탕데이터!$BL:$BL,'코스+운전자별'!$C71)</f>
        <v>823.63499999999999</v>
      </c>
      <c r="T71">
        <f>SUMIFS(탕데이터!BU:BU,탕데이터!$O:$O,'코스+운전자별'!$A71,탕데이터!$BL:$BL,'코스+운전자별'!$C71)</f>
        <v>113.879</v>
      </c>
      <c r="U71">
        <f>SUMIFS(탕데이터!BV:BV,탕데이터!$O:$O,'코스+운전자별'!$A71,탕데이터!$BL:$BL,'코스+운전자별'!$C71)</f>
        <v>0</v>
      </c>
      <c r="V71">
        <f>SUMIFS(탕데이터!BW:BW,탕데이터!$O:$O,'코스+운전자별'!$A71,탕데이터!$BL:$BL,'코스+운전자별'!$C71)</f>
        <v>29621.045000000002</v>
      </c>
      <c r="W71" s="66">
        <f t="shared" si="24"/>
        <v>3.4652851795850578E-2</v>
      </c>
      <c r="X71" s="66">
        <f t="shared" si="25"/>
        <v>0.2312916738963389</v>
      </c>
      <c r="Y71" s="122">
        <f t="shared" si="26"/>
        <v>8.1965869411976851</v>
      </c>
      <c r="Z71" s="122">
        <f t="shared" si="27"/>
        <v>49.999180341305888</v>
      </c>
      <c r="AA71" s="4">
        <f t="shared" si="28"/>
        <v>0.67772747382815146</v>
      </c>
      <c r="AB71" s="4">
        <f t="shared" si="29"/>
        <v>8.4176503563598112E-2</v>
      </c>
      <c r="AC71" s="4">
        <f t="shared" si="30"/>
        <v>0.11251679338119233</v>
      </c>
      <c r="AD71" s="4">
        <f t="shared" si="31"/>
        <v>9.3928961655471627E-2</v>
      </c>
      <c r="AE71" s="4">
        <f t="shared" si="32"/>
        <v>2.7805737441065969E-2</v>
      </c>
      <c r="AF71" s="4">
        <f t="shared" si="33"/>
        <v>3.8445301305203784E-3</v>
      </c>
      <c r="AG71" s="4">
        <f t="shared" si="34"/>
        <v>0</v>
      </c>
      <c r="AH71" s="41" cm="1">
        <f t="array" ref="AH71">SUMPRODUCT((C:C=C71)*(F:F&gt;F71)*(B:B=B71))+1</f>
        <v>7</v>
      </c>
    </row>
    <row r="72" spans="1:34" x14ac:dyDescent="0.3">
      <c r="A72">
        <v>3562</v>
      </c>
      <c r="B72" t="s">
        <v>62</v>
      </c>
      <c r="C72">
        <v>2</v>
      </c>
      <c r="D72">
        <f>SUMIFS(탕데이터!R:R,탕데이터!$O:$O,'코스+운전자별'!$A72,탕데이터!$BL:$BL,'코스+운전자별'!$C72)</f>
        <v>349.02199999999999</v>
      </c>
      <c r="E72">
        <f>SUMIFS(탕데이터!S:S,탕데이터!$O:$O,'코스+운전자별'!$A72,탕데이터!$BL:$BL,'코스+운전자별'!$C72)</f>
        <v>123.56700000000001</v>
      </c>
      <c r="F72" s="122">
        <f t="shared" si="12"/>
        <v>2.824556718217647</v>
      </c>
      <c r="G72">
        <f>SUMIFS(탕데이터!U:U,탕데이터!$O:$O,'코스+운전자별'!$A72,탕데이터!$BL:$BL,'코스+운전자별'!$C72)</f>
        <v>38226</v>
      </c>
      <c r="H72">
        <f>SUMIFS(탕데이터!V:V,탕데이터!$O:$O,'코스+운전자별'!$A72,탕데이터!$BL:$BL,'코스+운전자별'!$C72)</f>
        <v>636</v>
      </c>
      <c r="I72">
        <f>SUMIFS(탕데이터!W:W,탕데이터!$O:$O,'코스+운전자별'!$A72,탕데이터!$BL:$BL,'코스+운전자별'!$C72)</f>
        <v>11859</v>
      </c>
      <c r="J72">
        <f>SUMIFS(탕데이터!X:X,탕데이터!$O:$O,'코스+운전자별'!$A72,탕데이터!$BL:$BL,'코스+운전자별'!$C72)</f>
        <v>9806</v>
      </c>
      <c r="K72">
        <f>SUMIFS(탕데이터!Y:Y,탕데이터!$O:$O,'코스+운전자별'!$A72,탕데이터!$BL:$BL,'코스+운전자별'!$C72)</f>
        <v>0</v>
      </c>
      <c r="L72">
        <f>SUMIFS(탕데이터!Z:Z,탕데이터!$O:$O,'코스+운전자별'!$A72,탕데이터!$BL:$BL,'코스+운전자별'!$C72)</f>
        <v>33</v>
      </c>
      <c r="M72" s="122">
        <f>AVERAGEIFS(탕데이터!$AD:$AD,탕데이터!$O:$O,'코스+운전자별'!$A72,탕데이터!$BL:$BL,'코스+운전자별'!$C72)</f>
        <v>37.83</v>
      </c>
      <c r="N72" s="123">
        <f>INT(_xlfn.MAXIFS(탕데이터!$AC:$AC,탕데이터!$O:$O,'코스+운전자별'!$A72,탕데이터!$G:$G,'코스+운전자별'!$B72,탕데이터!$BL:$BL,'코스+운전자별'!$C72))</f>
        <v>104</v>
      </c>
      <c r="O72">
        <f>SUMIFS(탕데이터!BP:BP,탕데이터!$O:$O,'코스+운전자별'!$A72,탕데이터!$BL:$BL,'코스+운전자별'!$C72)</f>
        <v>17479.662</v>
      </c>
      <c r="P72">
        <f>SUMIFS(탕데이터!BQ:BQ,탕데이터!$O:$O,'코스+운전자별'!$A72,탕데이터!$BL:$BL,'코스+운전자별'!$C72)</f>
        <v>2201.1749999999997</v>
      </c>
      <c r="Q72">
        <f>SUMIFS(탕데이터!BR:BR,탕데이터!$O:$O,'코스+운전자별'!$A72,탕데이터!$BL:$BL,'코스+운전자별'!$C72)</f>
        <v>2477.6459999999997</v>
      </c>
      <c r="R72">
        <f>SUMIFS(탕데이터!BS:BS,탕데이터!$O:$O,'코스+운전자별'!$A72,탕데이터!$BL:$BL,'코스+운전자별'!$C72)</f>
        <v>2425.6419999999998</v>
      </c>
      <c r="S72">
        <f>SUMIFS(탕데이터!BT:BT,탕데이터!$O:$O,'코스+운전자별'!$A72,탕데이터!$BL:$BL,'코스+운전자별'!$C72)</f>
        <v>1118.048</v>
      </c>
      <c r="T72">
        <f>SUMIFS(탕데이터!BU:BU,탕데이터!$O:$O,'코스+운전자별'!$A72,탕데이터!$BL:$BL,'코스+운전자별'!$C72)</f>
        <v>0</v>
      </c>
      <c r="U72">
        <f>SUMIFS(탕데이터!BV:BV,탕데이터!$O:$O,'코스+운전자별'!$A72,탕데이터!$BL:$BL,'코스+운전자별'!$C72)</f>
        <v>0</v>
      </c>
      <c r="V72">
        <f>SUMIFS(탕데이터!BW:BW,탕데이터!$O:$O,'코스+운전자별'!$A72,탕데이터!$BL:$BL,'코스+운전자별'!$C72)</f>
        <v>25702.172999999999</v>
      </c>
      <c r="W72" s="66">
        <f t="shared" si="24"/>
        <v>1.6637890441061058E-2</v>
      </c>
      <c r="X72" s="66">
        <f t="shared" si="25"/>
        <v>0.31023387223355831</v>
      </c>
      <c r="Y72" s="122">
        <f t="shared" si="26"/>
        <v>0</v>
      </c>
      <c r="Z72" s="122">
        <f t="shared" si="27"/>
        <v>9.4549913759018054</v>
      </c>
      <c r="AA72" s="4">
        <f t="shared" si="28"/>
        <v>0.68008498736663248</v>
      </c>
      <c r="AB72" s="4">
        <f t="shared" si="29"/>
        <v>8.5641591471662726E-2</v>
      </c>
      <c r="AC72" s="4">
        <f t="shared" si="30"/>
        <v>9.6398308423182741E-2</v>
      </c>
      <c r="AD72" s="4">
        <f t="shared" si="31"/>
        <v>9.4374977555399697E-2</v>
      </c>
      <c r="AE72" s="4">
        <f t="shared" si="32"/>
        <v>4.3500135183122457E-2</v>
      </c>
      <c r="AF72" s="4">
        <f t="shared" si="33"/>
        <v>0</v>
      </c>
      <c r="AG72" s="4">
        <f t="shared" si="34"/>
        <v>0</v>
      </c>
      <c r="AH72" s="41" cm="1">
        <f t="array" ref="AH72">SUMPRODUCT((C:C=C72)*(F:F&gt;F72)*(B:B=B72))+1</f>
        <v>9</v>
      </c>
    </row>
    <row r="73" spans="1:34" x14ac:dyDescent="0.3">
      <c r="A73">
        <v>3562</v>
      </c>
      <c r="B73" t="s">
        <v>62</v>
      </c>
      <c r="C73">
        <v>3</v>
      </c>
      <c r="D73">
        <f>SUMIFS(탕데이터!R:R,탕데이터!$O:$O,'코스+운전자별'!$A73,탕데이터!$BL:$BL,'코스+운전자별'!$C73)</f>
        <v>289.529</v>
      </c>
      <c r="E73">
        <f>SUMIFS(탕데이터!S:S,탕데이터!$O:$O,'코스+운전자별'!$A73,탕데이터!$BL:$BL,'코스+운전자별'!$C73)</f>
        <v>103.17200000000001</v>
      </c>
      <c r="F73" s="122">
        <f t="shared" si="12"/>
        <v>2.806274958322025</v>
      </c>
      <c r="G73">
        <f>SUMIFS(탕데이터!U:U,탕데이터!$O:$O,'코스+운전자별'!$A73,탕데이터!$BL:$BL,'코스+운전자별'!$C73)</f>
        <v>32608</v>
      </c>
      <c r="H73">
        <f>SUMIFS(탕데이터!V:V,탕데이터!$O:$O,'코스+운전자별'!$A73,탕데이터!$BL:$BL,'코스+운전자별'!$C73)</f>
        <v>1035</v>
      </c>
      <c r="I73">
        <f>SUMIFS(탕데이터!W:W,탕데이터!$O:$O,'코스+운전자별'!$A73,탕데이터!$BL:$BL,'코스+운전자별'!$C73)</f>
        <v>10163</v>
      </c>
      <c r="J73">
        <f>SUMIFS(탕데이터!X:X,탕데이터!$O:$O,'코스+운전자별'!$A73,탕데이터!$BL:$BL,'코스+운전자별'!$C73)</f>
        <v>7123</v>
      </c>
      <c r="K73">
        <f>SUMIFS(탕데이터!Y:Y,탕데이터!$O:$O,'코스+운전자별'!$A73,탕데이터!$BL:$BL,'코스+운전자별'!$C73)</f>
        <v>0</v>
      </c>
      <c r="L73">
        <f>SUMIFS(탕데이터!Z:Z,탕데이터!$O:$O,'코스+운전자별'!$A73,탕데이터!$BL:$BL,'코스+운전자별'!$C73)</f>
        <v>22</v>
      </c>
      <c r="M73" s="122">
        <f>AVERAGEIFS(탕데이터!$AD:$AD,탕데이터!$O:$O,'코스+운전자별'!$A73,탕데이터!$BL:$BL,'코스+운전자별'!$C73)</f>
        <v>34.454999999999998</v>
      </c>
      <c r="N73" s="123">
        <f>INT(_xlfn.MAXIFS(탕데이터!$AC:$AC,탕데이터!$O:$O,'코스+운전자별'!$A73,탕데이터!$G:$G,'코스+운전자별'!$B73,탕데이터!$BL:$BL,'코스+운전자별'!$C73))</f>
        <v>110</v>
      </c>
      <c r="O73">
        <f>SUMIFS(탕데이터!BP:BP,탕데이터!$O:$O,'코스+운전자별'!$A73,탕데이터!$BL:$BL,'코스+운전자별'!$C73)</f>
        <v>17457.679</v>
      </c>
      <c r="P73">
        <f>SUMIFS(탕데이터!BQ:BQ,탕데이터!$O:$O,'코스+운전자별'!$A73,탕데이터!$BL:$BL,'코스+운전자별'!$C73)</f>
        <v>987.447</v>
      </c>
      <c r="Q73">
        <f>SUMIFS(탕데이터!BR:BR,탕데이터!$O:$O,'코스+운전자별'!$A73,탕데이터!$BL:$BL,'코스+운전자별'!$C73)</f>
        <v>1244.4279999999999</v>
      </c>
      <c r="R73">
        <f>SUMIFS(탕데이터!BS:BS,탕데이터!$O:$O,'코스+운전자별'!$A73,탕데이터!$BL:$BL,'코스+운전자별'!$C73)</f>
        <v>1292.528</v>
      </c>
      <c r="S73">
        <f>SUMIFS(탕데이터!BT:BT,탕데이터!$O:$O,'코스+운전자별'!$A73,탕데이터!$BL:$BL,'코스+운전자별'!$C73)</f>
        <v>422.274</v>
      </c>
      <c r="T73">
        <f>SUMIFS(탕데이터!BU:BU,탕데이터!$O:$O,'코스+운전자별'!$A73,탕데이터!$BL:$BL,'코스+운전자별'!$C73)</f>
        <v>3.677</v>
      </c>
      <c r="U73">
        <f>SUMIFS(탕데이터!BV:BV,탕데이터!$O:$O,'코스+운전자별'!$A73,탕데이터!$BL:$BL,'코스+운전자별'!$C73)</f>
        <v>0</v>
      </c>
      <c r="V73">
        <f>SUMIFS(탕데이터!BW:BW,탕데이터!$O:$O,'코스+운전자별'!$A73,탕데이터!$BL:$BL,'코스+운전자별'!$C73)</f>
        <v>21408.032999999999</v>
      </c>
      <c r="W73" s="66">
        <f t="shared" si="24"/>
        <v>3.1740677134445533E-2</v>
      </c>
      <c r="X73" s="66">
        <f t="shared" si="25"/>
        <v>0.31167198233562315</v>
      </c>
      <c r="Y73" s="122">
        <f t="shared" si="26"/>
        <v>0</v>
      </c>
      <c r="Z73" s="122">
        <f t="shared" si="27"/>
        <v>7.5985479865574783</v>
      </c>
      <c r="AA73" s="4">
        <f t="shared" si="28"/>
        <v>0.81547328519159146</v>
      </c>
      <c r="AB73" s="4">
        <f t="shared" si="29"/>
        <v>4.6125069033666012E-2</v>
      </c>
      <c r="AC73" s="4">
        <f t="shared" si="30"/>
        <v>5.8129021008142129E-2</v>
      </c>
      <c r="AD73" s="4">
        <f t="shared" si="31"/>
        <v>6.0375841162053516E-2</v>
      </c>
      <c r="AE73" s="4">
        <f t="shared" si="32"/>
        <v>1.9725025648082661E-2</v>
      </c>
      <c r="AF73" s="4">
        <f t="shared" si="33"/>
        <v>1.7175795646428611E-4</v>
      </c>
      <c r="AG73" s="4">
        <f t="shared" si="34"/>
        <v>0</v>
      </c>
      <c r="AH73" s="41" cm="1">
        <f t="array" ref="AH73">SUMPRODUCT((C:C=C73)*(F:F&gt;F73)*(B:B=B73))+1</f>
        <v>10</v>
      </c>
    </row>
    <row r="74" spans="1:34" x14ac:dyDescent="0.3">
      <c r="A74">
        <v>3562</v>
      </c>
      <c r="B74" t="s">
        <v>62</v>
      </c>
      <c r="C74">
        <v>4</v>
      </c>
      <c r="D74">
        <f>SUMIFS(탕데이터!R:R,탕데이터!$O:$O,'코스+운전자별'!$A74,탕데이터!$BL:$BL,'코스+운전자별'!$C74)</f>
        <v>392.45100000000002</v>
      </c>
      <c r="E74">
        <f>SUMIFS(탕데이터!S:S,탕데이터!$O:$O,'코스+운전자별'!$A74,탕데이터!$BL:$BL,'코스+운전자별'!$C74)</f>
        <v>135.62599999999998</v>
      </c>
      <c r="F74" s="122">
        <f t="shared" si="12"/>
        <v>2.8936265907716816</v>
      </c>
      <c r="G74">
        <f>SUMIFS(탕데이터!U:U,탕데이터!$O:$O,'코스+운전자별'!$A74,탕데이터!$BL:$BL,'코스+운전자별'!$C74)</f>
        <v>43077</v>
      </c>
      <c r="H74">
        <f>SUMIFS(탕데이터!V:V,탕데이터!$O:$O,'코스+운전자별'!$A74,탕데이터!$BL:$BL,'코스+운전자별'!$C74)</f>
        <v>1513</v>
      </c>
      <c r="I74">
        <f>SUMIFS(탕데이터!W:W,탕데이터!$O:$O,'코스+운전자별'!$A74,탕데이터!$BL:$BL,'코스+운전자별'!$C74)</f>
        <v>12517</v>
      </c>
      <c r="J74">
        <f>SUMIFS(탕데이터!X:X,탕데이터!$O:$O,'코스+운전자별'!$A74,탕데이터!$BL:$BL,'코스+운전자별'!$C74)</f>
        <v>10774</v>
      </c>
      <c r="K74">
        <f>SUMIFS(탕데이터!Y:Y,탕데이터!$O:$O,'코스+운전자별'!$A74,탕데이터!$BL:$BL,'코스+운전자별'!$C74)</f>
        <v>0</v>
      </c>
      <c r="L74">
        <f>SUMIFS(탕데이터!Z:Z,탕데이터!$O:$O,'코스+운전자별'!$A74,탕데이터!$BL:$BL,'코스+운전자별'!$C74)</f>
        <v>39</v>
      </c>
      <c r="M74" s="122">
        <f>AVERAGEIFS(탕데이터!$AD:$AD,탕데이터!$O:$O,'코스+운전자별'!$A74,탕데이터!$BL:$BL,'코스+운전자별'!$C74)</f>
        <v>31.654999999999998</v>
      </c>
      <c r="N74" s="123">
        <f>INT(_xlfn.MAXIFS(탕데이터!$AC:$AC,탕데이터!$O:$O,'코스+운전자별'!$A74,탕데이터!$G:$G,'코스+운전자별'!$B74,탕데이터!$BL:$BL,'코스+운전자별'!$C74))</f>
        <v>103</v>
      </c>
      <c r="O74">
        <f>SUMIFS(탕데이터!BP:BP,탕데이터!$O:$O,'코스+운전자별'!$A74,탕데이터!$BL:$BL,'코스+운전자별'!$C74)</f>
        <v>13853.940000000004</v>
      </c>
      <c r="P74">
        <f>SUMIFS(탕데이터!BQ:BQ,탕데이터!$O:$O,'코스+운전자별'!$A74,탕데이터!$BL:$BL,'코스+운전자별'!$C74)</f>
        <v>4040.9920000000002</v>
      </c>
      <c r="Q74">
        <f>SUMIFS(탕데이터!BR:BR,탕데이터!$O:$O,'코스+운전자별'!$A74,탕데이터!$BL:$BL,'코스+운전자별'!$C74)</f>
        <v>4824.01</v>
      </c>
      <c r="R74">
        <f>SUMIFS(탕데이터!BS:BS,탕데이터!$O:$O,'코스+운전자별'!$A74,탕데이터!$BL:$BL,'코스+운전자별'!$C74)</f>
        <v>4215.2790000000005</v>
      </c>
      <c r="S74">
        <f>SUMIFS(탕데이터!BT:BT,탕데이터!$O:$O,'코스+운전자별'!$A74,탕데이터!$BL:$BL,'코스+운전자별'!$C74)</f>
        <v>2133.6910000000003</v>
      </c>
      <c r="T74">
        <f>SUMIFS(탕데이터!BU:BU,탕데이터!$O:$O,'코스+운전자별'!$A74,탕데이터!$BL:$BL,'코스+운전자별'!$C74)</f>
        <v>5.3449999999999998</v>
      </c>
      <c r="U74">
        <f>SUMIFS(탕데이터!BV:BV,탕데이터!$O:$O,'코스+운전자별'!$A74,탕데이터!$BL:$BL,'코스+운전자별'!$C74)</f>
        <v>0</v>
      </c>
      <c r="V74">
        <f>SUMIFS(탕데이터!BW:BW,탕데이터!$O:$O,'코스+운전자별'!$A74,탕데이터!$BL:$BL,'코스+운전자별'!$C74)</f>
        <v>29073.257000000005</v>
      </c>
      <c r="W74" s="66">
        <f t="shared" si="24"/>
        <v>3.5123151565800773E-2</v>
      </c>
      <c r="X74" s="66">
        <f t="shared" si="25"/>
        <v>0.29057269540590108</v>
      </c>
      <c r="Y74" s="122">
        <f t="shared" si="26"/>
        <v>0</v>
      </c>
      <c r="Z74" s="122">
        <f t="shared" si="27"/>
        <v>9.9375463433651579</v>
      </c>
      <c r="AA74" s="4">
        <f t="shared" si="28"/>
        <v>0.47651833435792906</v>
      </c>
      <c r="AB74" s="4">
        <f t="shared" si="29"/>
        <v>0.13899343991627769</v>
      </c>
      <c r="AC74" s="4">
        <f t="shared" si="30"/>
        <v>0.16592602610708526</v>
      </c>
      <c r="AD74" s="4">
        <f t="shared" si="31"/>
        <v>0.14498819310130956</v>
      </c>
      <c r="AE74" s="4">
        <f t="shared" si="32"/>
        <v>7.3390160586411068E-2</v>
      </c>
      <c r="AF74" s="4">
        <f t="shared" si="33"/>
        <v>1.8384593098736749E-4</v>
      </c>
      <c r="AG74" s="4">
        <f t="shared" si="34"/>
        <v>0</v>
      </c>
      <c r="AH74" s="41" cm="1">
        <f t="array" ref="AH74">SUMPRODUCT((C:C=C74)*(F:F&gt;F74)*(B:B=B74))+1</f>
        <v>10</v>
      </c>
    </row>
    <row r="75" spans="1:34" x14ac:dyDescent="0.3">
      <c r="A75">
        <v>3584</v>
      </c>
      <c r="B75" t="s">
        <v>62</v>
      </c>
      <c r="C75">
        <v>1</v>
      </c>
      <c r="D75">
        <f>SUMIFS(탕데이터!R:R,탕데이터!$O:$O,'코스+운전자별'!$A75,탕데이터!$BL:$BL,'코스+운전자별'!$C75)</f>
        <v>331.42300000000006</v>
      </c>
      <c r="E75">
        <f>SUMIFS(탕데이터!S:S,탕데이터!$O:$O,'코스+운전자별'!$A75,탕데이터!$BL:$BL,'코스+운전자별'!$C75)</f>
        <v>113.599</v>
      </c>
      <c r="F75" s="122">
        <f t="shared" si="12"/>
        <v>2.9174816679724298</v>
      </c>
      <c r="G75">
        <f>SUMIFS(탕데이터!U:U,탕데이터!$O:$O,'코스+운전자별'!$A75,탕데이터!$BL:$BL,'코스+운전자별'!$C75)</f>
        <v>31593</v>
      </c>
      <c r="H75">
        <f>SUMIFS(탕데이터!V:V,탕데이터!$O:$O,'코스+운전자별'!$A75,탕데이터!$BL:$BL,'코스+운전자별'!$C75)</f>
        <v>599</v>
      </c>
      <c r="I75">
        <f>SUMIFS(탕데이터!W:W,탕데이터!$O:$O,'코스+운전자별'!$A75,탕데이터!$BL:$BL,'코스+운전자별'!$C75)</f>
        <v>6484</v>
      </c>
      <c r="J75">
        <f>SUMIFS(탕데이터!X:X,탕데이터!$O:$O,'코스+운전자별'!$A75,탕데이터!$BL:$BL,'코스+운전자별'!$C75)</f>
        <v>8290</v>
      </c>
      <c r="K75">
        <f>SUMIFS(탕데이터!Y:Y,탕데이터!$O:$O,'코스+운전자별'!$A75,탕데이터!$BL:$BL,'코스+운전자별'!$C75)</f>
        <v>6</v>
      </c>
      <c r="L75">
        <f>SUMIFS(탕데이터!Z:Z,탕데이터!$O:$O,'코스+운전자별'!$A75,탕데이터!$BL:$BL,'코스+운전자별'!$C75)</f>
        <v>106</v>
      </c>
      <c r="M75" s="122">
        <f>AVERAGEIFS(탕데이터!$AD:$AD,탕데이터!$O:$O,'코스+운전자별'!$A75,탕데이터!$BL:$BL,'코스+운전자별'!$C75)</f>
        <v>38.566666666666663</v>
      </c>
      <c r="N75" s="123">
        <f>INT(_xlfn.MAXIFS(탕데이터!$AC:$AC,탕데이터!$O:$O,'코스+운전자별'!$A75,탕데이터!$G:$G,'코스+운전자별'!$B75,탕데이터!$BL:$BL,'코스+운전자별'!$C75))</f>
        <v>102</v>
      </c>
      <c r="O75">
        <f>SUMIFS(탕데이터!BP:BP,탕데이터!$O:$O,'코스+운전자별'!$A75,탕데이터!$BL:$BL,'코스+운전자별'!$C75)</f>
        <v>19767.650999999998</v>
      </c>
      <c r="P75">
        <f>SUMIFS(탕데이터!BQ:BQ,탕데이터!$O:$O,'코스+운전자별'!$A75,탕데이터!$BL:$BL,'코스+운전자별'!$C75)</f>
        <v>1195.3020000000001</v>
      </c>
      <c r="Q75">
        <f>SUMIFS(탕데이터!BR:BR,탕데이터!$O:$O,'코스+운전자별'!$A75,탕데이터!$BL:$BL,'코스+운전자별'!$C75)</f>
        <v>1658.1079999999999</v>
      </c>
      <c r="R75">
        <f>SUMIFS(탕데이터!BS:BS,탕데이터!$O:$O,'코스+운전자별'!$A75,탕데이터!$BL:$BL,'코스+운전자별'!$C75)</f>
        <v>1459.9760000000001</v>
      </c>
      <c r="S75">
        <f>SUMIFS(탕데이터!BT:BT,탕데이터!$O:$O,'코스+운전자별'!$A75,탕데이터!$BL:$BL,'코스+운전자별'!$C75)</f>
        <v>431.26800000000003</v>
      </c>
      <c r="T75">
        <f>SUMIFS(탕데이터!BU:BU,탕데이터!$O:$O,'코스+운전자별'!$A75,탕데이터!$BL:$BL,'코스+운전자별'!$C75)</f>
        <v>0</v>
      </c>
      <c r="U75">
        <f>SUMIFS(탕데이터!BV:BV,탕데이터!$O:$O,'코스+운전자별'!$A75,탕데이터!$BL:$BL,'코스+운전자별'!$C75)</f>
        <v>0</v>
      </c>
      <c r="V75">
        <f>SUMIFS(탕데이터!BW:BW,탕데이터!$O:$O,'코스+운전자별'!$A75,탕데이터!$BL:$BL,'코스+운전자별'!$C75)</f>
        <v>24512.305</v>
      </c>
      <c r="W75" s="66">
        <f t="shared" si="24"/>
        <v>1.8959896179533441E-2</v>
      </c>
      <c r="X75" s="66">
        <f t="shared" si="25"/>
        <v>0.2052353369417276</v>
      </c>
      <c r="Y75" s="122">
        <f t="shared" si="26"/>
        <v>1.810375260618605</v>
      </c>
      <c r="Z75" s="122">
        <f t="shared" si="27"/>
        <v>31.983296270928687</v>
      </c>
      <c r="AA75" s="4">
        <f t="shared" si="28"/>
        <v>0.80643786865413092</v>
      </c>
      <c r="AB75" s="4">
        <f t="shared" si="29"/>
        <v>4.8763345593162297E-2</v>
      </c>
      <c r="AC75" s="4">
        <f t="shared" si="30"/>
        <v>6.7643903745486192E-2</v>
      </c>
      <c r="AD75" s="4">
        <f t="shared" si="31"/>
        <v>5.9560942963136271E-2</v>
      </c>
      <c r="AE75" s="4">
        <f t="shared" si="32"/>
        <v>1.7593939044084187E-2</v>
      </c>
      <c r="AF75" s="4">
        <f t="shared" si="33"/>
        <v>0</v>
      </c>
      <c r="AG75" s="4">
        <f t="shared" si="34"/>
        <v>0</v>
      </c>
      <c r="AH75" s="41" cm="1">
        <f t="array" ref="AH75">SUMPRODUCT((C:C=C75)*(F:F&gt;F75)*(B:B=B75))+1</f>
        <v>8</v>
      </c>
    </row>
    <row r="76" spans="1:34" x14ac:dyDescent="0.3">
      <c r="A76">
        <v>3584</v>
      </c>
      <c r="B76" t="s">
        <v>62</v>
      </c>
      <c r="C76">
        <v>2</v>
      </c>
      <c r="D76">
        <f>SUMIFS(탕데이터!R:R,탕데이터!$O:$O,'코스+운전자별'!$A76,탕데이터!$BL:$BL,'코스+운전자별'!$C76)</f>
        <v>346.27599999999995</v>
      </c>
      <c r="E76">
        <f>SUMIFS(탕데이터!S:S,탕데이터!$O:$O,'코스+운전자별'!$A76,탕데이터!$BL:$BL,'코스+운전자별'!$C76)</f>
        <v>121.203</v>
      </c>
      <c r="F76" s="122">
        <f t="shared" si="12"/>
        <v>2.8569919886471453</v>
      </c>
      <c r="G76">
        <f>SUMIFS(탕데이터!U:U,탕데이터!$O:$O,'코스+운전자별'!$A76,탕데이터!$BL:$BL,'코스+운전자별'!$C76)</f>
        <v>33381</v>
      </c>
      <c r="H76">
        <f>SUMIFS(탕데이터!V:V,탕데이터!$O:$O,'코스+운전자별'!$A76,탕데이터!$BL:$BL,'코스+운전자별'!$C76)</f>
        <v>665</v>
      </c>
      <c r="I76">
        <f>SUMIFS(탕데이터!W:W,탕데이터!$O:$O,'코스+운전자별'!$A76,탕데이터!$BL:$BL,'코스+운전자별'!$C76)</f>
        <v>6796</v>
      </c>
      <c r="J76">
        <f>SUMIFS(탕데이터!X:X,탕데이터!$O:$O,'코스+운전자별'!$A76,탕데이터!$BL:$BL,'코스+운전자별'!$C76)</f>
        <v>8192</v>
      </c>
      <c r="K76">
        <f>SUMIFS(탕데이터!Y:Y,탕데이터!$O:$O,'코스+운전자별'!$A76,탕데이터!$BL:$BL,'코스+운전자별'!$C76)</f>
        <v>3</v>
      </c>
      <c r="L76">
        <f>SUMIFS(탕데이터!Z:Z,탕데이터!$O:$O,'코스+운전자별'!$A76,탕데이터!$BL:$BL,'코스+운전자별'!$C76)</f>
        <v>85</v>
      </c>
      <c r="M76" s="122">
        <f>AVERAGEIFS(탕데이터!$AD:$AD,탕데이터!$O:$O,'코스+운전자별'!$A76,탕데이터!$BL:$BL,'코스+운전자별'!$C76)</f>
        <v>38.153333333333336</v>
      </c>
      <c r="N76" s="123">
        <f>INT(_xlfn.MAXIFS(탕데이터!$AC:$AC,탕데이터!$O:$O,'코스+운전자별'!$A76,탕데이터!$G:$G,'코스+운전자별'!$B76,탕데이터!$BL:$BL,'코스+운전자별'!$C76))</f>
        <v>101</v>
      </c>
      <c r="O76">
        <f>SUMIFS(탕데이터!BP:BP,탕데이터!$O:$O,'코스+운전자별'!$A76,탕데이터!$BL:$BL,'코스+운전자별'!$C76)</f>
        <v>22305.152999999998</v>
      </c>
      <c r="P76">
        <f>SUMIFS(탕데이터!BQ:BQ,탕데이터!$O:$O,'코스+운전자별'!$A76,탕데이터!$BL:$BL,'코스+운전자별'!$C76)</f>
        <v>993.58199999999999</v>
      </c>
      <c r="Q76">
        <f>SUMIFS(탕데이터!BR:BR,탕데이터!$O:$O,'코스+운전자별'!$A76,탕데이터!$BL:$BL,'코스+운전자별'!$C76)</f>
        <v>1087.942</v>
      </c>
      <c r="R76">
        <f>SUMIFS(탕데이터!BS:BS,탕데이터!$O:$O,'코스+운전자별'!$A76,탕데이터!$BL:$BL,'코스+운전자별'!$C76)</f>
        <v>1118.876</v>
      </c>
      <c r="S76">
        <f>SUMIFS(탕데이터!BT:BT,탕데이터!$O:$O,'코스+운전자별'!$A76,탕데이터!$BL:$BL,'코스+운전자별'!$C76)</f>
        <v>407.26700000000005</v>
      </c>
      <c r="T76">
        <f>SUMIFS(탕데이터!BU:BU,탕데이터!$O:$O,'코스+운전자별'!$A76,탕데이터!$BL:$BL,'코스+운전자별'!$C76)</f>
        <v>0</v>
      </c>
      <c r="U76">
        <f>SUMIFS(탕데이터!BV:BV,탕데이터!$O:$O,'코스+운전자별'!$A76,탕데이터!$BL:$BL,'코스+운전자별'!$C76)</f>
        <v>0</v>
      </c>
      <c r="V76">
        <f>SUMIFS(탕데이터!BW:BW,탕데이터!$O:$O,'코스+운전자별'!$A76,탕데이터!$BL:$BL,'코스+운전자별'!$C76)</f>
        <v>25912.82</v>
      </c>
      <c r="W76" s="66">
        <f t="shared" si="24"/>
        <v>1.9921512237500376E-2</v>
      </c>
      <c r="X76" s="66">
        <f t="shared" si="25"/>
        <v>0.20358886791887601</v>
      </c>
      <c r="Y76" s="122">
        <f t="shared" si="26"/>
        <v>0.86636093751804932</v>
      </c>
      <c r="Z76" s="122">
        <f t="shared" si="27"/>
        <v>24.546893229678062</v>
      </c>
      <c r="AA76" s="4">
        <f t="shared" si="28"/>
        <v>0.8607767506585543</v>
      </c>
      <c r="AB76" s="4">
        <f t="shared" si="29"/>
        <v>3.834326020865348E-2</v>
      </c>
      <c r="AC76" s="4">
        <f t="shared" si="30"/>
        <v>4.1984701008998634E-2</v>
      </c>
      <c r="AD76" s="4">
        <f t="shared" si="31"/>
        <v>4.3178473049247434E-2</v>
      </c>
      <c r="AE76" s="4">
        <f t="shared" si="32"/>
        <v>1.5716815074546114E-2</v>
      </c>
      <c r="AF76" s="4">
        <f t="shared" si="33"/>
        <v>0</v>
      </c>
      <c r="AG76" s="4">
        <f t="shared" si="34"/>
        <v>0</v>
      </c>
      <c r="AH76" s="41" cm="1">
        <f t="array" ref="AH76">SUMPRODUCT((C:C=C76)*(F:F&gt;F76)*(B:B=B76))+1</f>
        <v>7</v>
      </c>
    </row>
    <row r="77" spans="1:34" x14ac:dyDescent="0.3">
      <c r="A77">
        <v>3584</v>
      </c>
      <c r="B77" t="s">
        <v>62</v>
      </c>
      <c r="C77">
        <v>3</v>
      </c>
      <c r="D77">
        <f>SUMIFS(탕데이터!R:R,탕데이터!$O:$O,'코스+운전자별'!$A77,탕데이터!$BL:$BL,'코스+운전자별'!$C77)</f>
        <v>283.07500000000005</v>
      </c>
      <c r="E77">
        <f>SUMIFS(탕데이터!S:S,탕데이터!$O:$O,'코스+운전자별'!$A77,탕데이터!$BL:$BL,'코스+운전자별'!$C77)</f>
        <v>99.835999999999999</v>
      </c>
      <c r="F77" s="122">
        <f t="shared" ref="F77:F87" si="35">D77/E77</f>
        <v>2.8354000560919914</v>
      </c>
      <c r="G77">
        <f>SUMIFS(탕데이터!U:U,탕데이터!$O:$O,'코스+운전자별'!$A77,탕데이터!$BL:$BL,'코스+운전자별'!$C77)</f>
        <v>28813</v>
      </c>
      <c r="H77">
        <f>SUMIFS(탕데이터!V:V,탕데이터!$O:$O,'코스+운전자별'!$A77,탕데이터!$BL:$BL,'코스+운전자별'!$C77)</f>
        <v>528</v>
      </c>
      <c r="I77">
        <f>SUMIFS(탕데이터!W:W,탕데이터!$O:$O,'코스+운전자별'!$A77,탕데이터!$BL:$BL,'코스+운전자별'!$C77)</f>
        <v>6675</v>
      </c>
      <c r="J77">
        <f>SUMIFS(탕데이터!X:X,탕데이터!$O:$O,'코스+운전자별'!$A77,탕데이터!$BL:$BL,'코스+운전자별'!$C77)</f>
        <v>7014</v>
      </c>
      <c r="K77">
        <f>SUMIFS(탕데이터!Y:Y,탕데이터!$O:$O,'코스+운전자별'!$A77,탕데이터!$BL:$BL,'코스+운전자별'!$C77)</f>
        <v>7</v>
      </c>
      <c r="L77">
        <f>SUMIFS(탕데이터!Z:Z,탕데이터!$O:$O,'코스+운전자별'!$A77,탕데이터!$BL:$BL,'코스+운전자별'!$C77)</f>
        <v>67</v>
      </c>
      <c r="M77" s="122">
        <f>AVERAGEIFS(탕데이터!$AD:$AD,탕데이터!$O:$O,'코스+운전자별'!$A77,탕데이터!$BL:$BL,'코스+운전자별'!$C77)</f>
        <v>38.046666666666667</v>
      </c>
      <c r="N77" s="123">
        <f>INT(_xlfn.MAXIFS(탕데이터!$AC:$AC,탕데이터!$O:$O,'코스+운전자별'!$A77,탕데이터!$G:$G,'코스+운전자별'!$B77,탕데이터!$BL:$BL,'코스+운전자별'!$C77))</f>
        <v>104</v>
      </c>
      <c r="O77">
        <f>SUMIFS(탕데이터!BP:BP,탕데이터!$O:$O,'코스+운전자별'!$A77,탕데이터!$BL:$BL,'코스+운전자별'!$C77)</f>
        <v>18178.554</v>
      </c>
      <c r="P77">
        <f>SUMIFS(탕데이터!BQ:BQ,탕데이터!$O:$O,'코스+운전자별'!$A77,탕데이터!$BL:$BL,'코스+운전자별'!$C77)</f>
        <v>983.07299999999998</v>
      </c>
      <c r="Q77">
        <f>SUMIFS(탕데이터!BR:BR,탕데이터!$O:$O,'코스+운전자별'!$A77,탕데이터!$BL:$BL,'코스+운전자별'!$C77)</f>
        <v>1037.384</v>
      </c>
      <c r="R77">
        <f>SUMIFS(탕데이터!BS:BS,탕데이터!$O:$O,'코스+운전자별'!$A77,탕데이터!$BL:$BL,'코스+운전자별'!$C77)</f>
        <v>917.03300000000002</v>
      </c>
      <c r="S77">
        <f>SUMIFS(탕데이터!BT:BT,탕데이터!$O:$O,'코스+운전자별'!$A77,탕데이터!$BL:$BL,'코스+운전자별'!$C77)</f>
        <v>484.55099999999999</v>
      </c>
      <c r="T77">
        <f>SUMIFS(탕데이터!BU:BU,탕데이터!$O:$O,'코스+운전자별'!$A77,탕데이터!$BL:$BL,'코스+운전자별'!$C77)</f>
        <v>6.1479999999999997</v>
      </c>
      <c r="U77">
        <f>SUMIFS(탕데이터!BV:BV,탕데이터!$O:$O,'코스+운전자별'!$A77,탕데이터!$BL:$BL,'코스+운전자별'!$C77)</f>
        <v>0</v>
      </c>
      <c r="V77">
        <f>SUMIFS(탕데이터!BW:BW,탕데이터!$O:$O,'코스+운전자별'!$A77,탕데이터!$BL:$BL,'코스+운전자별'!$C77)</f>
        <v>21606.742999999999</v>
      </c>
      <c r="W77" s="66">
        <f t="shared" si="24"/>
        <v>1.8325061604137022E-2</v>
      </c>
      <c r="X77" s="66">
        <f t="shared" si="25"/>
        <v>0.23166626175684588</v>
      </c>
      <c r="Y77" s="122">
        <f t="shared" si="26"/>
        <v>2.4728428861609109</v>
      </c>
      <c r="Z77" s="122">
        <f t="shared" si="27"/>
        <v>23.668639053254434</v>
      </c>
      <c r="AA77" s="4">
        <f t="shared" si="28"/>
        <v>0.8413370770411811</v>
      </c>
      <c r="AB77" s="4">
        <f t="shared" si="29"/>
        <v>4.5498435372698237E-2</v>
      </c>
      <c r="AC77" s="4">
        <f t="shared" si="30"/>
        <v>4.8012048831237546E-2</v>
      </c>
      <c r="AD77" s="4">
        <f t="shared" si="31"/>
        <v>4.2441982116416165E-2</v>
      </c>
      <c r="AE77" s="4">
        <f t="shared" si="32"/>
        <v>2.2425915835625945E-2</v>
      </c>
      <c r="AF77" s="4">
        <f t="shared" si="33"/>
        <v>2.8454080284103905E-4</v>
      </c>
      <c r="AG77" s="4">
        <f t="shared" si="34"/>
        <v>0</v>
      </c>
      <c r="AH77" s="41" cm="1">
        <f t="array" ref="AH77">SUMPRODUCT((C:C=C77)*(F:F&gt;F77)*(B:B=B77))+1</f>
        <v>9</v>
      </c>
    </row>
    <row r="78" spans="1:34" x14ac:dyDescent="0.3">
      <c r="A78">
        <v>3584</v>
      </c>
      <c r="B78" t="s">
        <v>62</v>
      </c>
      <c r="C78">
        <v>4</v>
      </c>
      <c r="D78">
        <f>SUMIFS(탕데이터!R:R,탕데이터!$O:$O,'코스+운전자별'!$A78,탕데이터!$BL:$BL,'코스+운전자별'!$C78)</f>
        <v>179.84399999999999</v>
      </c>
      <c r="E78">
        <f>SUMIFS(탕데이터!S:S,탕데이터!$O:$O,'코스+운전자별'!$A78,탕데이터!$BL:$BL,'코스+운전자별'!$C78)</f>
        <v>64.802999999999997</v>
      </c>
      <c r="F78" s="122">
        <f t="shared" si="35"/>
        <v>2.7752418869496784</v>
      </c>
      <c r="G78">
        <f>SUMIFS(탕데이터!U:U,탕데이터!$O:$O,'코스+운전자별'!$A78,탕데이터!$BL:$BL,'코스+운전자별'!$C78)</f>
        <v>16508</v>
      </c>
      <c r="H78">
        <f>SUMIFS(탕데이터!V:V,탕데이터!$O:$O,'코스+운전자별'!$A78,탕데이터!$BL:$BL,'코스+운전자별'!$C78)</f>
        <v>328</v>
      </c>
      <c r="I78">
        <f>SUMIFS(탕데이터!W:W,탕데이터!$O:$O,'코스+운전자별'!$A78,탕데이터!$BL:$BL,'코스+운전자별'!$C78)</f>
        <v>4190</v>
      </c>
      <c r="J78">
        <f>SUMIFS(탕데이터!X:X,탕데이터!$O:$O,'코스+운전자별'!$A78,탕데이터!$BL:$BL,'코스+운전자별'!$C78)</f>
        <v>3771</v>
      </c>
      <c r="K78">
        <f>SUMIFS(탕데이터!Y:Y,탕데이터!$O:$O,'코스+운전자별'!$A78,탕데이터!$BL:$BL,'코스+운전자별'!$C78)</f>
        <v>3</v>
      </c>
      <c r="L78">
        <f>SUMIFS(탕데이터!Z:Z,탕데이터!$O:$O,'코스+운전자별'!$A78,탕데이터!$BL:$BL,'코스+운전자별'!$C78)</f>
        <v>32</v>
      </c>
      <c r="M78" s="122">
        <f>AVERAGEIFS(탕데이터!$AD:$AD,탕데이터!$O:$O,'코스+운전자별'!$A78,탕데이터!$BL:$BL,'코스+운전자별'!$C78)</f>
        <v>38.03</v>
      </c>
      <c r="N78" s="123">
        <f>INT(_xlfn.MAXIFS(탕데이터!$AC:$AC,탕데이터!$O:$O,'코스+운전자별'!$A78,탕데이터!$G:$G,'코스+운전자별'!$B78,탕데이터!$BL:$BL,'코스+운전자별'!$C78))</f>
        <v>106</v>
      </c>
      <c r="O78">
        <f>SUMIFS(탕데이터!BP:BP,탕데이터!$O:$O,'코스+운전자별'!$A78,탕데이터!$BL:$BL,'코스+운전자별'!$C78)</f>
        <v>10420.857999999998</v>
      </c>
      <c r="P78">
        <f>SUMIFS(탕데이터!BQ:BQ,탕데이터!$O:$O,'코스+운전자별'!$A78,탕데이터!$BL:$BL,'코스+운전자별'!$C78)</f>
        <v>328.745</v>
      </c>
      <c r="Q78">
        <f>SUMIFS(탕데이터!BR:BR,탕데이터!$O:$O,'코스+운전자별'!$A78,탕데이터!$BL:$BL,'코스+운전자별'!$C78)</f>
        <v>407.24099999999999</v>
      </c>
      <c r="R78">
        <f>SUMIFS(탕데이터!BS:BS,탕데이터!$O:$O,'코스+운전자별'!$A78,탕데이터!$BL:$BL,'코스+운전자별'!$C78)</f>
        <v>316.32100000000003</v>
      </c>
      <c r="S78">
        <f>SUMIFS(탕데이터!BT:BT,탕데이터!$O:$O,'코스+운전자별'!$A78,탕데이터!$BL:$BL,'코스+운전자별'!$C78)</f>
        <v>366.28600000000006</v>
      </c>
      <c r="T78">
        <f>SUMIFS(탕데이터!BU:BU,탕데이터!$O:$O,'코스+운전자별'!$A78,탕데이터!$BL:$BL,'코스+운전자별'!$C78)</f>
        <v>147.99400000000003</v>
      </c>
      <c r="U78">
        <f>SUMIFS(탕데이터!BV:BV,탕데이터!$O:$O,'코스+운전자별'!$A78,탕데이터!$BL:$BL,'코스+운전자별'!$C78)</f>
        <v>0</v>
      </c>
      <c r="V78">
        <f>SUMIFS(탕데이터!BW:BW,탕데이터!$O:$O,'코스+운전자별'!$A78,탕데이터!$BL:$BL,'코스+운전자별'!$C78)</f>
        <v>11987.445</v>
      </c>
      <c r="W78" s="66">
        <f t="shared" si="24"/>
        <v>1.9869154349406348E-2</v>
      </c>
      <c r="X78" s="66">
        <f t="shared" si="25"/>
        <v>0.25381633147564819</v>
      </c>
      <c r="Y78" s="122">
        <f t="shared" si="26"/>
        <v>1.6681123640488424</v>
      </c>
      <c r="Z78" s="122">
        <f t="shared" si="27"/>
        <v>17.793198549854317</v>
      </c>
      <c r="AA78" s="4">
        <f t="shared" si="28"/>
        <v>0.86931435347565711</v>
      </c>
      <c r="AB78" s="4">
        <f t="shared" si="29"/>
        <v>2.7424109140855288E-2</v>
      </c>
      <c r="AC78" s="4">
        <f t="shared" si="30"/>
        <v>3.3972293512087019E-2</v>
      </c>
      <c r="AD78" s="4">
        <f t="shared" si="31"/>
        <v>2.6387691455518673E-2</v>
      </c>
      <c r="AE78" s="4">
        <f t="shared" si="32"/>
        <v>3.0555802341533166E-2</v>
      </c>
      <c r="AF78" s="4">
        <f t="shared" si="33"/>
        <v>1.2345750074348624E-2</v>
      </c>
      <c r="AG78" s="4">
        <f t="shared" si="34"/>
        <v>0</v>
      </c>
      <c r="AH78" s="41" cm="1">
        <f t="array" ref="AH78">SUMPRODUCT((C:C=C78)*(F:F&gt;F78)*(B:B=B78))+1</f>
        <v>15</v>
      </c>
    </row>
    <row r="79" spans="1:34" x14ac:dyDescent="0.3">
      <c r="A79">
        <v>3584</v>
      </c>
      <c r="B79" t="s">
        <v>62</v>
      </c>
      <c r="C79">
        <v>5</v>
      </c>
      <c r="D79">
        <f>SUMIFS(탕데이터!R:R,탕데이터!$O:$O,'코스+운전자별'!$A79,탕데이터!$BL:$BL,'코스+운전자별'!$C79)</f>
        <v>376.22899999999993</v>
      </c>
      <c r="E79">
        <f>SUMIFS(탕데이터!S:S,탕데이터!$O:$O,'코스+운전자별'!$A79,탕데이터!$BL:$BL,'코스+운전자별'!$C79)</f>
        <v>126.931</v>
      </c>
      <c r="F79" s="122">
        <f t="shared" si="35"/>
        <v>2.9640434566811886</v>
      </c>
      <c r="G79">
        <f>SUMIFS(탕데이터!U:U,탕데이터!$O:$O,'코스+운전자별'!$A79,탕데이터!$BL:$BL,'코스+운전자별'!$C79)</f>
        <v>36626</v>
      </c>
      <c r="H79">
        <f>SUMIFS(탕데이터!V:V,탕데이터!$O:$O,'코스+운전자별'!$A79,탕데이터!$BL:$BL,'코스+운전자별'!$C79)</f>
        <v>731</v>
      </c>
      <c r="I79">
        <f>SUMIFS(탕데이터!W:W,탕데이터!$O:$O,'코스+운전자별'!$A79,탕데이터!$BL:$BL,'코스+운전자별'!$C79)</f>
        <v>8407</v>
      </c>
      <c r="J79">
        <f>SUMIFS(탕데이터!X:X,탕데이터!$O:$O,'코스+운전자별'!$A79,탕데이터!$BL:$BL,'코스+운전자별'!$C79)</f>
        <v>9179</v>
      </c>
      <c r="K79">
        <f>SUMIFS(탕데이터!Y:Y,탕데이터!$O:$O,'코스+운전자별'!$A79,탕데이터!$BL:$BL,'코스+운전자별'!$C79)</f>
        <v>1</v>
      </c>
      <c r="L79">
        <f>SUMIFS(탕데이터!Z:Z,탕데이터!$O:$O,'코스+운전자별'!$A79,탕데이터!$BL:$BL,'코스+운전자별'!$C79)</f>
        <v>77</v>
      </c>
      <c r="M79" s="122">
        <f>AVERAGEIFS(탕데이터!$AD:$AD,탕데이터!$O:$O,'코스+운전자별'!$A79,탕데이터!$BL:$BL,'코스+운전자별'!$C79)</f>
        <v>39.19</v>
      </c>
      <c r="N79" s="123">
        <f>INT(_xlfn.MAXIFS(탕데이터!$AC:$AC,탕데이터!$O:$O,'코스+운전자별'!$A79,탕데이터!$G:$G,'코스+운전자별'!$B79,탕데이터!$BL:$BL,'코스+운전자별'!$C79))</f>
        <v>102</v>
      </c>
      <c r="O79">
        <f>SUMIFS(탕데이터!BP:BP,탕데이터!$O:$O,'코스+운전자별'!$A79,탕데이터!$BL:$BL,'코스+운전자별'!$C79)</f>
        <v>22296.050000000003</v>
      </c>
      <c r="P79">
        <f>SUMIFS(탕데이터!BQ:BQ,탕데이터!$O:$O,'코스+운전자별'!$A79,탕데이터!$BL:$BL,'코스+운전자별'!$C79)</f>
        <v>1422.8180000000002</v>
      </c>
      <c r="Q79">
        <f>SUMIFS(탕데이터!BR:BR,탕데이터!$O:$O,'코스+운전자별'!$A79,탕데이터!$BL:$BL,'코스+운전자별'!$C79)</f>
        <v>1569.4229999999998</v>
      </c>
      <c r="R79">
        <f>SUMIFS(탕데이터!BS:BS,탕데이터!$O:$O,'코스+운전자별'!$A79,탕데이터!$BL:$BL,'코스+운전자별'!$C79)</f>
        <v>1584.4419999999998</v>
      </c>
      <c r="S79">
        <f>SUMIFS(탕데이터!BT:BT,탕데이터!$O:$O,'코스+운전자별'!$A79,탕데이터!$BL:$BL,'코스+운전자별'!$C79)</f>
        <v>622.91499999999996</v>
      </c>
      <c r="T79">
        <f>SUMIFS(탕데이터!BU:BU,탕데이터!$O:$O,'코스+운전자별'!$A79,탕데이터!$BL:$BL,'코스+운전자별'!$C79)</f>
        <v>0</v>
      </c>
      <c r="U79">
        <f>SUMIFS(탕데이터!BV:BV,탕데이터!$O:$O,'코스+운전자별'!$A79,탕데이터!$BL:$BL,'코스+운전자별'!$C79)</f>
        <v>0</v>
      </c>
      <c r="V79">
        <f>SUMIFS(탕데이터!BW:BW,탕데이터!$O:$O,'코스+운전자별'!$A79,탕데이터!$BL:$BL,'코스+운전자별'!$C79)</f>
        <v>27495.648000000001</v>
      </c>
      <c r="W79" s="66">
        <f t="shared" si="24"/>
        <v>1.9958499426636814E-2</v>
      </c>
      <c r="X79" s="66">
        <f t="shared" si="25"/>
        <v>0.22953639491071917</v>
      </c>
      <c r="Y79" s="122">
        <f t="shared" si="26"/>
        <v>0.26579556599836807</v>
      </c>
      <c r="Z79" s="122">
        <f t="shared" si="27"/>
        <v>20.466258581874342</v>
      </c>
      <c r="AA79" s="4">
        <f t="shared" si="28"/>
        <v>0.81089378217236419</v>
      </c>
      <c r="AB79" s="4">
        <f t="shared" si="29"/>
        <v>5.1747025565645886E-2</v>
      </c>
      <c r="AC79" s="4">
        <f t="shared" si="30"/>
        <v>5.7078960277641019E-2</v>
      </c>
      <c r="AD79" s="4">
        <f t="shared" si="31"/>
        <v>5.7625192175867243E-2</v>
      </c>
      <c r="AE79" s="4">
        <f t="shared" si="32"/>
        <v>2.265503980848169E-2</v>
      </c>
      <c r="AF79" s="4">
        <f t="shared" si="33"/>
        <v>0</v>
      </c>
      <c r="AG79" s="4">
        <f t="shared" si="34"/>
        <v>0</v>
      </c>
      <c r="AH79" s="41" cm="1">
        <f t="array" ref="AH79">SUMPRODUCT((C:C=C79)*(F:F&gt;F79)*(B:B=B79))+1</f>
        <v>11</v>
      </c>
    </row>
    <row r="80" spans="1:34" x14ac:dyDescent="0.3">
      <c r="A80">
        <v>3584</v>
      </c>
      <c r="B80" t="s">
        <v>62</v>
      </c>
      <c r="C80">
        <v>6</v>
      </c>
      <c r="D80">
        <f>SUMIFS(탕데이터!R:R,탕데이터!$O:$O,'코스+운전자별'!$A80,탕데이터!$BL:$BL,'코스+운전자별'!$C80)</f>
        <v>329.709</v>
      </c>
      <c r="E80">
        <f>SUMIFS(탕데이터!S:S,탕데이터!$O:$O,'코스+운전자별'!$A80,탕데이터!$BL:$BL,'코스+운전자별'!$C80)</f>
        <v>119.91800000000001</v>
      </c>
      <c r="F80" s="122">
        <f t="shared" si="35"/>
        <v>2.7494537934255074</v>
      </c>
      <c r="G80">
        <f>SUMIFS(탕데이터!U:U,탕데이터!$O:$O,'코스+운전자별'!$A80,탕데이터!$BL:$BL,'코스+운전자별'!$C80)</f>
        <v>34555</v>
      </c>
      <c r="H80">
        <f>SUMIFS(탕데이터!V:V,탕데이터!$O:$O,'코스+운전자별'!$A80,탕데이터!$BL:$BL,'코스+운전자별'!$C80)</f>
        <v>231</v>
      </c>
      <c r="I80">
        <f>SUMIFS(탕데이터!W:W,탕데이터!$O:$O,'코스+운전자별'!$A80,탕데이터!$BL:$BL,'코스+운전자별'!$C80)</f>
        <v>9837</v>
      </c>
      <c r="J80">
        <f>SUMIFS(탕데이터!X:X,탕데이터!$O:$O,'코스+운전자별'!$A80,탕데이터!$BL:$BL,'코스+운전자별'!$C80)</f>
        <v>8239</v>
      </c>
      <c r="K80">
        <f>SUMIFS(탕데이터!Y:Y,탕데이터!$O:$O,'코스+운전자별'!$A80,탕데이터!$BL:$BL,'코스+운전자별'!$C80)</f>
        <v>3</v>
      </c>
      <c r="L80">
        <f>SUMIFS(탕데이터!Z:Z,탕데이터!$O:$O,'코스+운전자별'!$A80,탕데이터!$BL:$BL,'코스+운전자별'!$C80)</f>
        <v>112</v>
      </c>
      <c r="M80" s="122">
        <f>AVERAGEIFS(탕데이터!$AD:$AD,탕데이터!$O:$O,'코스+운전자별'!$A80,탕데이터!$BL:$BL,'코스+운전자별'!$C80)</f>
        <v>34.107500000000002</v>
      </c>
      <c r="N80" s="123">
        <f>INT(_xlfn.MAXIFS(탕데이터!$AC:$AC,탕데이터!$O:$O,'코스+운전자별'!$A80,탕데이터!$G:$G,'코스+운전자별'!$B80,탕데이터!$BL:$BL,'코스+운전자별'!$C80))</f>
        <v>105</v>
      </c>
      <c r="O80">
        <f>SUMIFS(탕데이터!BP:BP,탕데이터!$O:$O,'코스+운전자별'!$A80,탕데이터!$BL:$BL,'코스+운전자별'!$C80)</f>
        <v>9202.8870000000024</v>
      </c>
      <c r="P80">
        <f>SUMIFS(탕데이터!BQ:BQ,탕데이터!$O:$O,'코스+운전자별'!$A80,탕데이터!$BL:$BL,'코스+운전자별'!$C80)</f>
        <v>3693.2389999999996</v>
      </c>
      <c r="Q80">
        <f>SUMIFS(탕데이터!BR:BR,탕데이터!$O:$O,'코스+운전자별'!$A80,탕데이터!$BL:$BL,'코스+운전자별'!$C80)</f>
        <v>4215.9939999999997</v>
      </c>
      <c r="R80">
        <f>SUMIFS(탕데이터!BS:BS,탕데이터!$O:$O,'코스+운전자별'!$A80,탕데이터!$BL:$BL,'코스+운전자별'!$C80)</f>
        <v>4211.835</v>
      </c>
      <c r="S80">
        <f>SUMIFS(탕데이터!BT:BT,탕데이터!$O:$O,'코스+운전자별'!$A80,탕데이터!$BL:$BL,'코스+운전자별'!$C80)</f>
        <v>3130.5299999999997</v>
      </c>
      <c r="T80">
        <f>SUMIFS(탕데이터!BU:BU,탕데이터!$O:$O,'코스+운전자별'!$A80,탕데이터!$BL:$BL,'코스+운전자별'!$C80)</f>
        <v>42.216000000000001</v>
      </c>
      <c r="U80">
        <f>SUMIFS(탕데이터!BV:BV,탕데이터!$O:$O,'코스+운전자별'!$A80,탕데이터!$BL:$BL,'코스+운전자별'!$C80)</f>
        <v>0</v>
      </c>
      <c r="V80">
        <f>SUMIFS(탕데이터!BW:BW,탕데이터!$O:$O,'코스+운전자별'!$A80,탕데이터!$BL:$BL,'코스+운전자별'!$C80)</f>
        <v>24496.701000000001</v>
      </c>
      <c r="W80" s="66">
        <f t="shared" si="24"/>
        <v>6.6849949356098974E-3</v>
      </c>
      <c r="X80" s="66">
        <f t="shared" si="25"/>
        <v>0.28467660251772536</v>
      </c>
      <c r="Y80" s="122">
        <f t="shared" si="26"/>
        <v>0.90989326951948535</v>
      </c>
      <c r="Z80" s="122">
        <f t="shared" si="27"/>
        <v>33.969348728727454</v>
      </c>
      <c r="AA80" s="4">
        <f t="shared" si="28"/>
        <v>0.37567862709350136</v>
      </c>
      <c r="AB80" s="4">
        <f t="shared" si="29"/>
        <v>0.15076474991469258</v>
      </c>
      <c r="AC80" s="4">
        <f t="shared" si="30"/>
        <v>0.17210456216124773</v>
      </c>
      <c r="AD80" s="4">
        <f t="shared" si="31"/>
        <v>0.17193478419808447</v>
      </c>
      <c r="AE80" s="4">
        <f t="shared" si="32"/>
        <v>0.12779394253944643</v>
      </c>
      <c r="AF80" s="4">
        <f t="shared" si="33"/>
        <v>1.7233340930274653E-3</v>
      </c>
      <c r="AG80" s="4">
        <f t="shared" si="34"/>
        <v>0</v>
      </c>
      <c r="AH80" s="41" cm="1">
        <f t="array" ref="AH80">SUMPRODUCT((C:C=C80)*(F:F&gt;F80)*(B:B=B80))+1</f>
        <v>9</v>
      </c>
    </row>
    <row r="81" spans="1:34" x14ac:dyDescent="0.3">
      <c r="A81">
        <v>3584</v>
      </c>
      <c r="B81" t="s">
        <v>62</v>
      </c>
      <c r="C81">
        <v>7</v>
      </c>
      <c r="D81">
        <f>SUMIFS(탕데이터!R:R,탕데이터!$O:$O,'코스+운전자별'!$A81,탕데이터!$BL:$BL,'코스+운전자별'!$C81)</f>
        <v>331.221</v>
      </c>
      <c r="E81">
        <f>SUMIFS(탕데이터!S:S,탕데이터!$O:$O,'코스+운전자별'!$A81,탕데이터!$BL:$BL,'코스+운전자별'!$C81)</f>
        <v>111.01900000000001</v>
      </c>
      <c r="F81" s="122">
        <f t="shared" si="35"/>
        <v>2.9834622902386077</v>
      </c>
      <c r="G81">
        <f>SUMIFS(탕데이터!U:U,탕데이터!$O:$O,'코스+운전자별'!$A81,탕데이터!$BL:$BL,'코스+운전자별'!$C81)</f>
        <v>31411</v>
      </c>
      <c r="H81">
        <f>SUMIFS(탕데이터!V:V,탕데이터!$O:$O,'코스+운전자별'!$A81,탕데이터!$BL:$BL,'코스+운전자별'!$C81)</f>
        <v>448</v>
      </c>
      <c r="I81">
        <f>SUMIFS(탕데이터!W:W,탕데이터!$O:$O,'코스+운전자별'!$A81,탕데이터!$BL:$BL,'코스+운전자별'!$C81)</f>
        <v>7576</v>
      </c>
      <c r="J81">
        <f>SUMIFS(탕데이터!X:X,탕데이터!$O:$O,'코스+운전자별'!$A81,탕데이터!$BL:$BL,'코스+운전자별'!$C81)</f>
        <v>7914</v>
      </c>
      <c r="K81">
        <f>SUMIFS(탕데이터!Y:Y,탕데이터!$O:$O,'코스+운전자별'!$A81,탕데이터!$BL:$BL,'코스+운전자별'!$C81)</f>
        <v>9</v>
      </c>
      <c r="L81">
        <f>SUMIFS(탕데이터!Z:Z,탕데이터!$O:$O,'코스+운전자별'!$A81,탕데이터!$BL:$BL,'코스+운전자별'!$C81)</f>
        <v>63</v>
      </c>
      <c r="M81" s="122">
        <f>AVERAGEIFS(탕데이터!$AD:$AD,탕데이터!$O:$O,'코스+운전자별'!$A81,탕데이터!$BL:$BL,'코스+운전자별'!$C81)</f>
        <v>36.962857142857146</v>
      </c>
      <c r="N81" s="123">
        <f>INT(_xlfn.MAXIFS(탕데이터!$AC:$AC,탕데이터!$O:$O,'코스+운전자별'!$A81,탕데이터!$G:$G,'코스+운전자별'!$B81,탕데이터!$BL:$BL,'코스+운전자별'!$C81))</f>
        <v>100</v>
      </c>
      <c r="O81">
        <f>SUMIFS(탕데이터!BP:BP,탕데이터!$O:$O,'코스+운전자별'!$A81,탕데이터!$BL:$BL,'코스+운전자별'!$C81)</f>
        <v>18558.945999999996</v>
      </c>
      <c r="P81">
        <f>SUMIFS(탕데이터!BQ:BQ,탕데이터!$O:$O,'코스+운전자별'!$A81,탕데이터!$BL:$BL,'코스+운전자별'!$C81)</f>
        <v>853.93600000000015</v>
      </c>
      <c r="Q81">
        <f>SUMIFS(탕데이터!BR:BR,탕데이터!$O:$O,'코스+운전자별'!$A81,탕데이터!$BL:$BL,'코스+운전자별'!$C81)</f>
        <v>1262.7760000000001</v>
      </c>
      <c r="R81">
        <f>SUMIFS(탕데이터!BS:BS,탕데이터!$O:$O,'코스+운전자별'!$A81,탕데이터!$BL:$BL,'코스+운전자별'!$C81)</f>
        <v>1647.251</v>
      </c>
      <c r="S81">
        <f>SUMIFS(탕데이터!BT:BT,탕데이터!$O:$O,'코스+운전자별'!$A81,탕데이터!$BL:$BL,'코스+운전자별'!$C81)</f>
        <v>1079.3130000000001</v>
      </c>
      <c r="T81">
        <f>SUMIFS(탕데이터!BU:BU,탕데이터!$O:$O,'코스+운전자별'!$A81,탕데이터!$BL:$BL,'코스+운전자별'!$C81)</f>
        <v>0</v>
      </c>
      <c r="U81">
        <f>SUMIFS(탕데이터!BV:BV,탕데이터!$O:$O,'코스+운전자별'!$A81,탕데이터!$BL:$BL,'코스+운전자별'!$C81)</f>
        <v>0</v>
      </c>
      <c r="V81">
        <f>SUMIFS(탕데이터!BW:BW,탕데이터!$O:$O,'코스+운전자별'!$A81,탕데이터!$BL:$BL,'코스+운전자별'!$C81)</f>
        <v>23402.221999999998</v>
      </c>
      <c r="W81" s="66">
        <f t="shared" si="24"/>
        <v>1.4262519499538379E-2</v>
      </c>
      <c r="X81" s="66">
        <f t="shared" si="25"/>
        <v>0.24118939225112221</v>
      </c>
      <c r="Y81" s="122">
        <f t="shared" si="26"/>
        <v>2.7172190169101595</v>
      </c>
      <c r="Z81" s="122">
        <f t="shared" si="27"/>
        <v>19.020533118371116</v>
      </c>
      <c r="AA81" s="4">
        <f t="shared" si="28"/>
        <v>0.79304204532373024</v>
      </c>
      <c r="AB81" s="4">
        <f t="shared" si="29"/>
        <v>3.6489526507354736E-2</v>
      </c>
      <c r="AC81" s="4">
        <f t="shared" si="30"/>
        <v>5.3959662462820843E-2</v>
      </c>
      <c r="AD81" s="4">
        <f t="shared" si="31"/>
        <v>7.0388657965897425E-2</v>
      </c>
      <c r="AE81" s="4">
        <f t="shared" si="32"/>
        <v>4.6120107740196647E-2</v>
      </c>
      <c r="AF81" s="4">
        <f t="shared" si="33"/>
        <v>0</v>
      </c>
      <c r="AG81" s="4">
        <f t="shared" si="34"/>
        <v>0</v>
      </c>
      <c r="AH81" s="41" cm="1">
        <f t="array" ref="AH81">SUMPRODUCT((C:C=C81)*(F:F&gt;F81)*(B:B=B81))+1</f>
        <v>8</v>
      </c>
    </row>
    <row r="82" spans="1:34" x14ac:dyDescent="0.3">
      <c r="A82">
        <v>3584</v>
      </c>
      <c r="B82" t="s">
        <v>62</v>
      </c>
      <c r="C82">
        <v>8</v>
      </c>
      <c r="D82">
        <f>SUMIFS(탕데이터!R:R,탕데이터!$O:$O,'코스+운전자별'!$A82,탕데이터!$BL:$BL,'코스+운전자별'!$C82)</f>
        <v>359.67300000000006</v>
      </c>
      <c r="E82">
        <f>SUMIFS(탕데이터!S:S,탕데이터!$O:$O,'코스+운전자별'!$A82,탕데이터!$BL:$BL,'코스+운전자별'!$C82)</f>
        <v>114.75299999999999</v>
      </c>
      <c r="F82" s="122">
        <f t="shared" si="35"/>
        <v>3.1343232856657353</v>
      </c>
      <c r="G82">
        <f>SUMIFS(탕데이터!U:U,탕데이터!$O:$O,'코스+운전자별'!$A82,탕데이터!$BL:$BL,'코스+운전자별'!$C82)</f>
        <v>33590</v>
      </c>
      <c r="H82">
        <f>SUMIFS(탕데이터!V:V,탕데이터!$O:$O,'코스+운전자별'!$A82,탕데이터!$BL:$BL,'코스+운전자별'!$C82)</f>
        <v>616</v>
      </c>
      <c r="I82">
        <f>SUMIFS(탕데이터!W:W,탕데이터!$O:$O,'코스+운전자별'!$A82,탕데이터!$BL:$BL,'코스+운전자별'!$C82)</f>
        <v>6970</v>
      </c>
      <c r="J82">
        <f>SUMIFS(탕데이터!X:X,탕데이터!$O:$O,'코스+운전자별'!$A82,탕데이터!$BL:$BL,'코스+운전자별'!$C82)</f>
        <v>8221</v>
      </c>
      <c r="K82">
        <f>SUMIFS(탕데이터!Y:Y,탕데이터!$O:$O,'코스+운전자별'!$A82,탕데이터!$BL:$BL,'코스+운전자별'!$C82)</f>
        <v>1</v>
      </c>
      <c r="L82">
        <f>SUMIFS(탕데이터!Z:Z,탕데이터!$O:$O,'코스+운전자별'!$A82,탕데이터!$BL:$BL,'코스+운전자별'!$C82)</f>
        <v>61</v>
      </c>
      <c r="M82" s="122">
        <f>AVERAGEIFS(탕데이터!$AD:$AD,탕데이터!$O:$O,'코스+운전자별'!$A82,탕데이터!$BL:$BL,'코스+운전자별'!$C82)</f>
        <v>39.768333333333338</v>
      </c>
      <c r="N82" s="123">
        <f>INT(_xlfn.MAXIFS(탕데이터!$AC:$AC,탕데이터!$O:$O,'코스+운전자별'!$A82,탕데이터!$G:$G,'코스+운전자별'!$B82,탕데이터!$BL:$BL,'코스+운전자별'!$C82))</f>
        <v>102</v>
      </c>
      <c r="O82">
        <f>SUMIFS(탕데이터!BP:BP,탕데이터!$O:$O,'코스+운전자별'!$A82,탕데이터!$BL:$BL,'코스+운전자별'!$C82)</f>
        <v>22907.104000000007</v>
      </c>
      <c r="P82">
        <f>SUMIFS(탕데이터!BQ:BQ,탕데이터!$O:$O,'코스+운전자별'!$A82,탕데이터!$BL:$BL,'코스+운전자별'!$C82)</f>
        <v>689.20399999999995</v>
      </c>
      <c r="Q82">
        <f>SUMIFS(탕데이터!BR:BR,탕데이터!$O:$O,'코스+운전자별'!$A82,탕데이터!$BL:$BL,'코스+운전자별'!$C82)</f>
        <v>822.197</v>
      </c>
      <c r="R82">
        <f>SUMIFS(탕데이터!BS:BS,탕데이터!$O:$O,'코스+운전자별'!$A82,탕데이터!$BL:$BL,'코스+운전자별'!$C82)</f>
        <v>1217.1469999999999</v>
      </c>
      <c r="S82">
        <f>SUMIFS(탕데이터!BT:BT,탕데이터!$O:$O,'코스+운전자별'!$A82,탕데이터!$BL:$BL,'코스+운전자별'!$C82)</f>
        <v>358.85899999999998</v>
      </c>
      <c r="T82">
        <f>SUMIFS(탕데이터!BU:BU,탕데이터!$O:$O,'코스+운전자별'!$A82,탕데이터!$BL:$BL,'코스+운전자별'!$C82)</f>
        <v>0</v>
      </c>
      <c r="U82">
        <f>SUMIFS(탕데이터!BV:BV,탕데이터!$O:$O,'코스+운전자별'!$A82,탕데이터!$BL:$BL,'코스+운전자별'!$C82)</f>
        <v>0</v>
      </c>
      <c r="V82">
        <f>SUMIFS(탕데이터!BW:BW,탕데이터!$O:$O,'코스+운전자별'!$A82,탕데이터!$BL:$BL,'코스+운전자별'!$C82)</f>
        <v>25994.510999999999</v>
      </c>
      <c r="W82" s="66">
        <f t="shared" si="24"/>
        <v>1.8338791306936587E-2</v>
      </c>
      <c r="X82" s="66">
        <f t="shared" si="25"/>
        <v>0.20750223280738314</v>
      </c>
      <c r="Y82" s="122">
        <f t="shared" si="26"/>
        <v>0.27803032198691585</v>
      </c>
      <c r="Z82" s="122">
        <f t="shared" si="27"/>
        <v>16.959849641201867</v>
      </c>
      <c r="AA82" s="4">
        <f t="shared" si="28"/>
        <v>0.88122850243268691</v>
      </c>
      <c r="AB82" s="4">
        <f t="shared" si="29"/>
        <v>2.6513443549678623E-2</v>
      </c>
      <c r="AC82" s="4">
        <f t="shared" si="30"/>
        <v>3.162963904187311E-2</v>
      </c>
      <c r="AD82" s="4">
        <f t="shared" si="31"/>
        <v>4.682323125832219E-2</v>
      </c>
      <c r="AE82" s="4">
        <f t="shared" si="32"/>
        <v>1.3805183717439424E-2</v>
      </c>
      <c r="AF82" s="4">
        <f t="shared" si="33"/>
        <v>0</v>
      </c>
      <c r="AG82" s="4">
        <f t="shared" si="34"/>
        <v>0</v>
      </c>
      <c r="AH82" s="41" cm="1">
        <f t="array" ref="AH82">SUMPRODUCT((C:C=C82)*(F:F&gt;F82)*(B:B=B82))+1</f>
        <v>7</v>
      </c>
    </row>
    <row r="83" spans="1:34" x14ac:dyDescent="0.3">
      <c r="A83">
        <v>3584</v>
      </c>
      <c r="B83" t="s">
        <v>62</v>
      </c>
      <c r="C83">
        <v>9</v>
      </c>
      <c r="D83">
        <f>SUMIFS(탕데이터!R:R,탕데이터!$O:$O,'코스+운전자별'!$A83,탕데이터!$BL:$BL,'코스+운전자별'!$C83)</f>
        <v>333.03899999999999</v>
      </c>
      <c r="E83">
        <f>SUMIFS(탕데이터!S:S,탕데이터!$O:$O,'코스+운전자별'!$A83,탕데이터!$BL:$BL,'코스+운전자별'!$C83)</f>
        <v>115.482</v>
      </c>
      <c r="F83" s="122">
        <f t="shared" si="35"/>
        <v>2.8839039850366288</v>
      </c>
      <c r="G83">
        <f>SUMIFS(탕데이터!U:U,탕데이터!$O:$O,'코스+운전자별'!$A83,탕데이터!$BL:$BL,'코스+운전자별'!$C83)</f>
        <v>32077</v>
      </c>
      <c r="H83">
        <f>SUMIFS(탕데이터!V:V,탕데이터!$O:$O,'코스+운전자별'!$A83,탕데이터!$BL:$BL,'코스+운전자별'!$C83)</f>
        <v>764</v>
      </c>
      <c r="I83">
        <f>SUMIFS(탕데이터!W:W,탕데이터!$O:$O,'코스+운전자별'!$A83,탕데이터!$BL:$BL,'코스+운전자별'!$C83)</f>
        <v>7564</v>
      </c>
      <c r="J83">
        <f>SUMIFS(탕데이터!X:X,탕데이터!$O:$O,'코스+운전자별'!$A83,탕데이터!$BL:$BL,'코스+운전자별'!$C83)</f>
        <v>7322</v>
      </c>
      <c r="K83">
        <f>SUMIFS(탕데이터!Y:Y,탕데이터!$O:$O,'코스+운전자별'!$A83,탕데이터!$BL:$BL,'코스+운전자별'!$C83)</f>
        <v>1</v>
      </c>
      <c r="L83">
        <f>SUMIFS(탕데이터!Z:Z,탕데이터!$O:$O,'코스+운전자별'!$A83,탕데이터!$BL:$BL,'코스+운전자별'!$C83)</f>
        <v>56</v>
      </c>
      <c r="M83" s="122">
        <f>AVERAGEIFS(탕데이터!$AD:$AD,탕데이터!$O:$O,'코스+운전자별'!$A83,탕데이터!$BL:$BL,'코스+운전자별'!$C83)</f>
        <v>40.496000000000002</v>
      </c>
      <c r="N83" s="123">
        <f>INT(_xlfn.MAXIFS(탕데이터!$AC:$AC,탕데이터!$O:$O,'코스+운전자별'!$A83,탕데이터!$G:$G,'코스+운전자별'!$B83,탕데이터!$BL:$BL,'코스+운전자별'!$C83))</f>
        <v>104</v>
      </c>
      <c r="O83">
        <f>SUMIFS(탕데이터!BP:BP,탕데이터!$O:$O,'코스+운전자별'!$A83,탕데이터!$BL:$BL,'코스+운전자별'!$C83)</f>
        <v>19301.495000000003</v>
      </c>
      <c r="P83">
        <f>SUMIFS(탕데이터!BQ:BQ,탕데이터!$O:$O,'코스+운전자별'!$A83,탕데이터!$BL:$BL,'코스+운전자별'!$C83)</f>
        <v>991.93</v>
      </c>
      <c r="Q83">
        <f>SUMIFS(탕데이터!BR:BR,탕데이터!$O:$O,'코스+운전자별'!$A83,탕데이터!$BL:$BL,'코스+운전자별'!$C83)</f>
        <v>1326.9899999999998</v>
      </c>
      <c r="R83">
        <f>SUMIFS(탕데이터!BS:BS,탕데이터!$O:$O,'코스+운전자별'!$A83,탕데이터!$BL:$BL,'코스+운전자별'!$C83)</f>
        <v>1694.7459999999999</v>
      </c>
      <c r="S83">
        <f>SUMIFS(탕데이터!BT:BT,탕데이터!$O:$O,'코스+운전자별'!$A83,탕데이터!$BL:$BL,'코스+운전자별'!$C83)</f>
        <v>423.2</v>
      </c>
      <c r="T83">
        <f>SUMIFS(탕데이터!BU:BU,탕데이터!$O:$O,'코스+운전자별'!$A83,탕데이터!$BL:$BL,'코스+운전자별'!$C83)</f>
        <v>0</v>
      </c>
      <c r="U83">
        <f>SUMIFS(탕데이터!BV:BV,탕데이터!$O:$O,'코스+운전자별'!$A83,탕데이터!$BL:$BL,'코스+운전자별'!$C83)</f>
        <v>0</v>
      </c>
      <c r="V83">
        <f>SUMIFS(탕데이터!BW:BW,탕데이터!$O:$O,'코스+운전자별'!$A83,탕데이터!$BL:$BL,'코스+운전자별'!$C83)</f>
        <v>23738.361000000001</v>
      </c>
      <c r="W83" s="66">
        <f t="shared" si="24"/>
        <v>2.3817688686597872E-2</v>
      </c>
      <c r="X83" s="66">
        <f t="shared" si="25"/>
        <v>0.2358075879913957</v>
      </c>
      <c r="Y83" s="122">
        <f t="shared" si="26"/>
        <v>0.30026513411342215</v>
      </c>
      <c r="Z83" s="122">
        <f t="shared" si="27"/>
        <v>16.81484751035164</v>
      </c>
      <c r="AA83" s="4">
        <f t="shared" si="28"/>
        <v>0.81309299323571671</v>
      </c>
      <c r="AB83" s="4">
        <f t="shared" si="29"/>
        <v>4.1785951439528617E-2</v>
      </c>
      <c r="AC83" s="4">
        <f t="shared" si="30"/>
        <v>5.5900658010887935E-2</v>
      </c>
      <c r="AD83" s="4">
        <f t="shared" si="31"/>
        <v>7.1392713254297538E-2</v>
      </c>
      <c r="AE83" s="4">
        <f t="shared" si="32"/>
        <v>1.7827684059569235E-2</v>
      </c>
      <c r="AF83" s="4">
        <f t="shared" si="33"/>
        <v>0</v>
      </c>
      <c r="AG83" s="4">
        <f t="shared" si="34"/>
        <v>0</v>
      </c>
      <c r="AH83" s="41" cm="1">
        <f t="array" ref="AH83">SUMPRODUCT((C:C=C83)*(F:F&gt;F83)*(B:B=B83))+1</f>
        <v>9</v>
      </c>
    </row>
    <row r="84" spans="1:34" x14ac:dyDescent="0.3">
      <c r="A84">
        <v>3584</v>
      </c>
      <c r="B84" t="s">
        <v>62</v>
      </c>
      <c r="C84">
        <v>10</v>
      </c>
      <c r="D84">
        <f>SUMIFS(탕데이터!R:R,탕데이터!$O:$O,'코스+운전자별'!$A84,탕데이터!$BL:$BL,'코스+운전자별'!$C84)</f>
        <v>275.90100000000001</v>
      </c>
      <c r="E84">
        <f>SUMIFS(탕데이터!S:S,탕데이터!$O:$O,'코스+운전자별'!$A84,탕데이터!$BL:$BL,'코스+운전자별'!$C84)</f>
        <v>97.448000000000008</v>
      </c>
      <c r="F84" s="122">
        <f t="shared" si="35"/>
        <v>2.831263853542402</v>
      </c>
      <c r="G84">
        <f>SUMIFS(탕데이터!U:U,탕데이터!$O:$O,'코스+운전자별'!$A84,탕데이터!$BL:$BL,'코스+운전자별'!$C84)</f>
        <v>27959</v>
      </c>
      <c r="H84">
        <f>SUMIFS(탕데이터!V:V,탕데이터!$O:$O,'코스+운전자별'!$A84,탕데이터!$BL:$BL,'코스+운전자별'!$C84)</f>
        <v>183</v>
      </c>
      <c r="I84">
        <f>SUMIFS(탕데이터!W:W,탕데이터!$O:$O,'코스+운전자별'!$A84,탕데이터!$BL:$BL,'코스+운전자별'!$C84)</f>
        <v>7494</v>
      </c>
      <c r="J84">
        <f>SUMIFS(탕데이터!X:X,탕데이터!$O:$O,'코스+운전자별'!$A84,탕데이터!$BL:$BL,'코스+운전자별'!$C84)</f>
        <v>7003</v>
      </c>
      <c r="K84">
        <f>SUMIFS(탕데이터!Y:Y,탕데이터!$O:$O,'코스+운전자별'!$A84,탕데이터!$BL:$BL,'코스+운전자별'!$C84)</f>
        <v>5</v>
      </c>
      <c r="L84">
        <f>SUMIFS(탕데이터!Z:Z,탕데이터!$O:$O,'코스+운전자별'!$A84,탕데이터!$BL:$BL,'코스+운전자별'!$C84)</f>
        <v>88</v>
      </c>
      <c r="M84" s="122">
        <f>AVERAGEIFS(탕데이터!$AD:$AD,탕데이터!$O:$O,'코스+운전자별'!$A84,탕데이터!$BL:$BL,'코스+운전자별'!$C84)</f>
        <v>37.380000000000003</v>
      </c>
      <c r="N84" s="123">
        <f>INT(_xlfn.MAXIFS(탕데이터!$AC:$AC,탕데이터!$O:$O,'코스+운전자별'!$A84,탕데이터!$G:$G,'코스+운전자별'!$B84,탕데이터!$BL:$BL,'코스+운전자별'!$C84))</f>
        <v>102</v>
      </c>
      <c r="O84">
        <f>SUMIFS(탕데이터!BP:BP,탕데이터!$O:$O,'코스+운전자별'!$A84,탕데이터!$BL:$BL,'코스+운전자별'!$C84)</f>
        <v>13111.769</v>
      </c>
      <c r="P84">
        <f>SUMIFS(탕데이터!BQ:BQ,탕데이터!$O:$O,'코스+운전자별'!$A84,탕데이터!$BL:$BL,'코스+운전자별'!$C84)</f>
        <v>1879.127</v>
      </c>
      <c r="Q84">
        <f>SUMIFS(탕데이터!BR:BR,탕데이터!$O:$O,'코스+운전자별'!$A84,탕데이터!$BL:$BL,'코스+운전자별'!$C84)</f>
        <v>2513.9899999999998</v>
      </c>
      <c r="R84">
        <f>SUMIFS(탕데이터!BS:BS,탕데이터!$O:$O,'코스+운전자별'!$A84,탕데이터!$BL:$BL,'코스+운전자별'!$C84)</f>
        <v>2095.0830000000001</v>
      </c>
      <c r="S84">
        <f>SUMIFS(탕데이터!BT:BT,탕데이터!$O:$O,'코스+운전자별'!$A84,탕데이터!$BL:$BL,'코스+운전자별'!$C84)</f>
        <v>678.11500000000001</v>
      </c>
      <c r="T84">
        <f>SUMIFS(탕데이터!BU:BU,탕데이터!$O:$O,'코스+운전자별'!$A84,탕데이터!$BL:$BL,'코스+운전자별'!$C84)</f>
        <v>0</v>
      </c>
      <c r="U84">
        <f>SUMIFS(탕데이터!BV:BV,탕데이터!$O:$O,'코스+운전자별'!$A84,탕데이터!$BL:$BL,'코스+운전자별'!$C84)</f>
        <v>0</v>
      </c>
      <c r="V84">
        <f>SUMIFS(탕데이터!BW:BW,탕데이터!$O:$O,'코스+운전자별'!$A84,탕데이터!$BL:$BL,'코스+운전자별'!$C84)</f>
        <v>20278.084000000003</v>
      </c>
      <c r="W84" s="66">
        <f t="shared" si="24"/>
        <v>6.5452984727636899E-3</v>
      </c>
      <c r="X84" s="66">
        <f t="shared" si="25"/>
        <v>0.26803533745842129</v>
      </c>
      <c r="Y84" s="122">
        <f t="shared" si="26"/>
        <v>1.8122442470306377</v>
      </c>
      <c r="Z84" s="122">
        <f t="shared" si="27"/>
        <v>31.895498747739225</v>
      </c>
      <c r="AA84" s="4">
        <f t="shared" si="28"/>
        <v>0.64659802178549008</v>
      </c>
      <c r="AB84" s="4">
        <f t="shared" si="29"/>
        <v>9.2667877300439225E-2</v>
      </c>
      <c r="AC84" s="4">
        <f t="shared" si="30"/>
        <v>0.12397571683794187</v>
      </c>
      <c r="AD84" s="4">
        <f t="shared" si="31"/>
        <v>0.10331760140652341</v>
      </c>
      <c r="AE84" s="4">
        <f t="shared" si="32"/>
        <v>3.3440782669605269E-2</v>
      </c>
      <c r="AF84" s="4">
        <f t="shared" si="33"/>
        <v>0</v>
      </c>
      <c r="AG84" s="4">
        <f t="shared" si="34"/>
        <v>0</v>
      </c>
      <c r="AH84" s="41" cm="1">
        <f t="array" ref="AH84">SUMPRODUCT((C:C=C84)*(F:F&gt;F84)*(B:B=B84))+1</f>
        <v>11</v>
      </c>
    </row>
    <row r="85" spans="1:34" x14ac:dyDescent="0.3">
      <c r="A85">
        <v>3584</v>
      </c>
      <c r="B85" t="s">
        <v>62</v>
      </c>
      <c r="C85">
        <v>11</v>
      </c>
      <c r="D85">
        <f>SUMIFS(탕데이터!R:R,탕데이터!$O:$O,'코스+운전자별'!$A85,탕데이터!$BL:$BL,'코스+운전자별'!$C85)</f>
        <v>417.61399999999992</v>
      </c>
      <c r="E85">
        <f>SUMIFS(탕데이터!S:S,탕데이터!$O:$O,'코스+운전자별'!$A85,탕데이터!$BL:$BL,'코스+운전자별'!$C85)</f>
        <v>142.393</v>
      </c>
      <c r="F85" s="122">
        <f t="shared" si="35"/>
        <v>2.9328267541241488</v>
      </c>
      <c r="G85">
        <f>SUMIFS(탕데이터!U:U,탕데이터!$O:$O,'코스+운전자별'!$A85,탕데이터!$BL:$BL,'코스+운전자별'!$C85)</f>
        <v>40861</v>
      </c>
      <c r="H85">
        <f>SUMIFS(탕데이터!V:V,탕데이터!$O:$O,'코스+운전자별'!$A85,탕데이터!$BL:$BL,'코스+운전자별'!$C85)</f>
        <v>606</v>
      </c>
      <c r="I85">
        <f>SUMIFS(탕데이터!W:W,탕데이터!$O:$O,'코스+운전자별'!$A85,탕데이터!$BL:$BL,'코스+운전자별'!$C85)</f>
        <v>9779</v>
      </c>
      <c r="J85">
        <f>SUMIFS(탕데이터!X:X,탕데이터!$O:$O,'코스+운전자별'!$A85,탕데이터!$BL:$BL,'코스+운전자별'!$C85)</f>
        <v>10021</v>
      </c>
      <c r="K85">
        <f>SUMIFS(탕데이터!Y:Y,탕데이터!$O:$O,'코스+운전자별'!$A85,탕데이터!$BL:$BL,'코스+운전자별'!$C85)</f>
        <v>4</v>
      </c>
      <c r="L85">
        <f>SUMIFS(탕데이터!Z:Z,탕데이터!$O:$O,'코스+운전자별'!$A85,탕데이터!$BL:$BL,'코스+운전자별'!$C85)</f>
        <v>101</v>
      </c>
      <c r="M85" s="122">
        <f>AVERAGEIFS(탕데이터!$AD:$AD,탕데이터!$O:$O,'코스+운전자별'!$A85,탕데이터!$BL:$BL,'코스+운전자별'!$C85)</f>
        <v>41.16375</v>
      </c>
      <c r="N85" s="123">
        <f>INT(_xlfn.MAXIFS(탕데이터!$AC:$AC,탕데이터!$O:$O,'코스+운전자별'!$A85,탕데이터!$G:$G,'코스+운전자별'!$B85,탕데이터!$BL:$BL,'코스+운전자별'!$C85))</f>
        <v>106</v>
      </c>
      <c r="O85">
        <f>SUMIFS(탕데이터!BP:BP,탕데이터!$O:$O,'코스+운전자별'!$A85,탕데이터!$BL:$BL,'코스+운전자별'!$C85)</f>
        <v>25250.859000000004</v>
      </c>
      <c r="P85">
        <f>SUMIFS(탕데이터!BQ:BQ,탕데이터!$O:$O,'코스+운전자별'!$A85,탕데이터!$BL:$BL,'코스+운전자별'!$C85)</f>
        <v>1317.9839999999999</v>
      </c>
      <c r="Q85">
        <f>SUMIFS(탕데이터!BR:BR,탕데이터!$O:$O,'코스+운전자별'!$A85,탕데이터!$BL:$BL,'코스+운전자별'!$C85)</f>
        <v>1800.796</v>
      </c>
      <c r="R85">
        <f>SUMIFS(탕데이터!BS:BS,탕데이터!$O:$O,'코스+운전자별'!$A85,탕데이터!$BL:$BL,'코스+운전자별'!$C85)</f>
        <v>1391.4499999999998</v>
      </c>
      <c r="S85">
        <f>SUMIFS(탕데이터!BT:BT,탕데이터!$O:$O,'코스+운전자별'!$A85,탕데이터!$BL:$BL,'코스+운전자별'!$C85)</f>
        <v>701.01700000000005</v>
      </c>
      <c r="T85">
        <f>SUMIFS(탕데이터!BU:BU,탕데이터!$O:$O,'코스+운전자별'!$A85,탕데이터!$BL:$BL,'코스+운전자별'!$C85)</f>
        <v>15.816000000000001</v>
      </c>
      <c r="U85">
        <f>SUMIFS(탕데이터!BV:BV,탕데이터!$O:$O,'코스+운전자별'!$A85,탕데이터!$BL:$BL,'코스+운전자별'!$C85)</f>
        <v>0</v>
      </c>
      <c r="V85">
        <f>SUMIFS(탕데이터!BW:BW,탕데이터!$O:$O,'코스+운전자별'!$A85,탕데이터!$BL:$BL,'코스+운전자별'!$C85)</f>
        <v>30477.922000000002</v>
      </c>
      <c r="W85" s="66">
        <f t="shared" si="24"/>
        <v>1.4830767724725288E-2</v>
      </c>
      <c r="X85" s="66">
        <f t="shared" si="25"/>
        <v>0.2393235603631825</v>
      </c>
      <c r="Y85" s="122">
        <f t="shared" si="26"/>
        <v>0.95782229522956619</v>
      </c>
      <c r="Z85" s="122">
        <f t="shared" si="27"/>
        <v>24.185012954546547</v>
      </c>
      <c r="AA85" s="4">
        <f t="shared" si="28"/>
        <v>0.82849673937744184</v>
      </c>
      <c r="AB85" s="4">
        <f t="shared" si="29"/>
        <v>4.3243893071187721E-2</v>
      </c>
      <c r="AC85" s="4">
        <f t="shared" si="30"/>
        <v>5.9085261783923454E-2</v>
      </c>
      <c r="AD85" s="4">
        <f t="shared" si="31"/>
        <v>4.5654359244045567E-2</v>
      </c>
      <c r="AE85" s="4">
        <f t="shared" si="32"/>
        <v>2.3000813506905096E-2</v>
      </c>
      <c r="AF85" s="4">
        <f t="shared" si="33"/>
        <v>5.1893301649633464E-4</v>
      </c>
      <c r="AG85" s="4">
        <f t="shared" si="34"/>
        <v>0</v>
      </c>
      <c r="AH85" s="41" cm="1">
        <f t="array" ref="AH85">SUMPRODUCT((C:C=C85)*(F:F&gt;F85)*(B:B=B85))+1</f>
        <v>9</v>
      </c>
    </row>
    <row r="86" spans="1:34" x14ac:dyDescent="0.3">
      <c r="A86">
        <v>4069</v>
      </c>
      <c r="B86" t="s">
        <v>84</v>
      </c>
      <c r="C86">
        <v>1</v>
      </c>
      <c r="D86">
        <f>SUMIFS(탕데이터!R:R,탕데이터!$O:$O,'코스+운전자별'!$A86,탕데이터!$BL:$BL,'코스+운전자별'!$C86)</f>
        <v>269.887</v>
      </c>
      <c r="E86">
        <f>SUMIFS(탕데이터!S:S,탕데이터!$O:$O,'코스+운전자별'!$A86,탕데이터!$BL:$BL,'코스+운전자별'!$C86)</f>
        <v>83.206000000000003</v>
      </c>
      <c r="F86" s="122">
        <f t="shared" si="35"/>
        <v>3.2436002211378985</v>
      </c>
      <c r="G86">
        <f>SUMIFS(탕데이터!U:U,탕데이터!$O:$O,'코스+운전자별'!$A86,탕데이터!$BL:$BL,'코스+운전자별'!$C86)</f>
        <v>29967</v>
      </c>
      <c r="H86">
        <f>SUMIFS(탕데이터!V:V,탕데이터!$O:$O,'코스+운전자별'!$A86,탕데이터!$BL:$BL,'코스+운전자별'!$C86)</f>
        <v>2288</v>
      </c>
      <c r="I86">
        <f>SUMIFS(탕데이터!W:W,탕데이터!$O:$O,'코스+운전자별'!$A86,탕데이터!$BL:$BL,'코스+운전자별'!$C86)</f>
        <v>6158</v>
      </c>
      <c r="J86">
        <f>SUMIFS(탕데이터!X:X,탕데이터!$O:$O,'코스+운전자별'!$A86,탕데이터!$BL:$BL,'코스+운전자별'!$C86)</f>
        <v>6278</v>
      </c>
      <c r="K86">
        <f>SUMIFS(탕데이터!Y:Y,탕데이터!$O:$O,'코스+운전자별'!$A86,탕데이터!$BL:$BL,'코스+운전자별'!$C86)</f>
        <v>0</v>
      </c>
      <c r="L86">
        <f>SUMIFS(탕데이터!Z:Z,탕데이터!$O:$O,'코스+운전자별'!$A86,탕데이터!$BL:$BL,'코스+운전자별'!$C86)</f>
        <v>24</v>
      </c>
      <c r="M86" s="122">
        <f>AVERAGEIFS(탕데이터!$AD:$AD,탕데이터!$O:$O,'코스+운전자별'!$A86,탕데이터!$BL:$BL,'코스+운전자별'!$C86)</f>
        <v>32.027500000000003</v>
      </c>
      <c r="N86" s="123">
        <f>INT(_xlfn.MAXIFS(탕데이터!$AC:$AC,탕데이터!$O:$O,'코스+운전자별'!$A86,탕데이터!$G:$G,'코스+운전자별'!$B86,탕데이터!$BL:$BL,'코스+운전자별'!$C86))</f>
        <v>100</v>
      </c>
      <c r="O86">
        <f>SUMIFS(탕데이터!BP:BP,탕데이터!$O:$O,'코스+운전자별'!$A86,탕데이터!$BL:$BL,'코스+운전자별'!$C86)</f>
        <v>17800.805999999997</v>
      </c>
      <c r="P86">
        <f>SUMIFS(탕데이터!BQ:BQ,탕데이터!$O:$O,'코스+운전자별'!$A86,탕데이터!$BL:$BL,'코스+운전자별'!$C86)</f>
        <v>1109.4720000000002</v>
      </c>
      <c r="Q86">
        <f>SUMIFS(탕데이터!BR:BR,탕데이터!$O:$O,'코스+운전자별'!$A86,탕데이터!$BL:$BL,'코스+운전자별'!$C86)</f>
        <v>1272.204</v>
      </c>
      <c r="R86">
        <f>SUMIFS(탕데이터!BS:BS,탕데이터!$O:$O,'코스+운전자별'!$A86,탕데이터!$BL:$BL,'코스+운전자별'!$C86)</f>
        <v>1087.951</v>
      </c>
      <c r="S86">
        <f>SUMIFS(탕데이터!BT:BT,탕데이터!$O:$O,'코스+운전자별'!$A86,탕데이터!$BL:$BL,'코스+운전자별'!$C86)</f>
        <v>253.386</v>
      </c>
      <c r="T86">
        <f>SUMIFS(탕데이터!BU:BU,탕데이터!$O:$O,'코스+운전자별'!$A86,탕데이터!$BL:$BL,'코스+운전자별'!$C86)</f>
        <v>0</v>
      </c>
      <c r="U86">
        <f>SUMIFS(탕데이터!BV:BV,탕데이터!$O:$O,'코스+운전자별'!$A86,탕데이터!$BL:$BL,'코스+운전자별'!$C86)</f>
        <v>0</v>
      </c>
      <c r="V86">
        <f>SUMIFS(탕데이터!BW:BW,탕데이터!$O:$O,'코스+운전자별'!$A86,탕데이터!$BL:$BL,'코스+운전자별'!$C86)</f>
        <v>21523.819</v>
      </c>
      <c r="W86" s="66">
        <f t="shared" si="24"/>
        <v>7.6350652384289383E-2</v>
      </c>
      <c r="X86" s="66">
        <f t="shared" si="25"/>
        <v>0.20549270864617747</v>
      </c>
      <c r="Y86" s="122">
        <f t="shared" si="26"/>
        <v>0</v>
      </c>
      <c r="Z86" s="122">
        <f t="shared" si="27"/>
        <v>8.892610611107612</v>
      </c>
      <c r="AA86" s="4">
        <f t="shared" si="28"/>
        <v>0.827028233233145</v>
      </c>
      <c r="AB86" s="4">
        <f t="shared" si="29"/>
        <v>5.1546242792694E-2</v>
      </c>
      <c r="AC86" s="4">
        <f t="shared" si="30"/>
        <v>5.9106796986166811E-2</v>
      </c>
      <c r="AD86" s="4">
        <f t="shared" si="31"/>
        <v>5.0546373763875267E-2</v>
      </c>
      <c r="AE86" s="4">
        <f t="shared" si="32"/>
        <v>1.1772353224118823E-2</v>
      </c>
      <c r="AF86" s="4">
        <f t="shared" si="33"/>
        <v>0</v>
      </c>
      <c r="AG86" s="4">
        <f t="shared" si="34"/>
        <v>0</v>
      </c>
      <c r="AH86" s="41" cm="1">
        <f t="array" ref="AH86">SUMPRODUCT((C:C=C86)*(F:F&gt;F86)*(B:B=B86))+1</f>
        <v>3</v>
      </c>
    </row>
    <row r="87" spans="1:34" x14ac:dyDescent="0.3">
      <c r="A87">
        <v>4069</v>
      </c>
      <c r="B87" t="s">
        <v>84</v>
      </c>
      <c r="C87">
        <v>2</v>
      </c>
      <c r="D87">
        <f>SUMIFS(탕데이터!R:R,탕데이터!$O:$O,'코스+운전자별'!$A87,탕데이터!$BL:$BL,'코스+운전자별'!$C87)</f>
        <v>294.577</v>
      </c>
      <c r="E87">
        <f>SUMIFS(탕데이터!S:S,탕데이터!$O:$O,'코스+운전자별'!$A87,탕데이터!$BL:$BL,'코스+운전자별'!$C87)</f>
        <v>94.249000000000009</v>
      </c>
      <c r="F87" s="122">
        <f t="shared" si="35"/>
        <v>3.1255185731413593</v>
      </c>
      <c r="G87">
        <f>SUMIFS(탕데이터!U:U,탕데이터!$O:$O,'코스+운전자별'!$A87,탕데이터!$BL:$BL,'코스+운전자별'!$C87)</f>
        <v>33579</v>
      </c>
      <c r="H87">
        <f>SUMIFS(탕데이터!V:V,탕데이터!$O:$O,'코스+운전자별'!$A87,탕데이터!$BL:$BL,'코스+운전자별'!$C87)</f>
        <v>2039</v>
      </c>
      <c r="I87">
        <f>SUMIFS(탕데이터!W:W,탕데이터!$O:$O,'코스+운전자별'!$A87,탕데이터!$BL:$BL,'코스+운전자별'!$C87)</f>
        <v>7832</v>
      </c>
      <c r="J87">
        <f>SUMIFS(탕데이터!X:X,탕데이터!$O:$O,'코스+운전자별'!$A87,탕데이터!$BL:$BL,'코스+운전자별'!$C87)</f>
        <v>6595</v>
      </c>
      <c r="K87">
        <f>SUMIFS(탕데이터!Y:Y,탕데이터!$O:$O,'코스+운전자별'!$A87,탕데이터!$BL:$BL,'코스+운전자별'!$C87)</f>
        <v>0</v>
      </c>
      <c r="L87">
        <f>SUMIFS(탕데이터!Z:Z,탕데이터!$O:$O,'코스+운전자별'!$A87,탕데이터!$BL:$BL,'코스+운전자별'!$C87)</f>
        <v>31</v>
      </c>
      <c r="M87" s="122">
        <f>AVERAGEIFS(탕데이터!$AD:$AD,탕데이터!$O:$O,'코스+운전자별'!$A87,탕데이터!$BL:$BL,'코스+운전자별'!$C87)</f>
        <v>31.334999999999997</v>
      </c>
      <c r="N87" s="123">
        <f>INT(_xlfn.MAXIFS(탕데이터!$AC:$AC,탕데이터!$O:$O,'코스+운전자별'!$A87,탕데이터!$G:$G,'코스+운전자별'!$B87,탕데이터!$BL:$BL,'코스+운전자별'!$C87))</f>
        <v>95</v>
      </c>
      <c r="O87">
        <f>SUMIFS(탕데이터!BP:BP,탕데이터!$O:$O,'코스+운전자별'!$A87,탕데이터!$BL:$BL,'코스+운전자별'!$C87)</f>
        <v>18736.741999999998</v>
      </c>
      <c r="P87">
        <f>SUMIFS(탕데이터!BQ:BQ,탕데이터!$O:$O,'코스+운전자별'!$A87,탕데이터!$BL:$BL,'코스+운전자별'!$C87)</f>
        <v>1487.1390000000001</v>
      </c>
      <c r="Q87">
        <f>SUMIFS(탕데이터!BR:BR,탕데이터!$O:$O,'코스+운전자별'!$A87,탕데이터!$BL:$BL,'코스+운전자별'!$C87)</f>
        <v>1625.77</v>
      </c>
      <c r="R87">
        <f>SUMIFS(탕데이터!BS:BS,탕데이터!$O:$O,'코스+운전자별'!$A87,탕데이터!$BL:$BL,'코스+운전자별'!$C87)</f>
        <v>1510.777</v>
      </c>
      <c r="S87">
        <f>SUMIFS(탕데이터!BT:BT,탕데이터!$O:$O,'코스+운전자별'!$A87,탕데이터!$BL:$BL,'코스+운전자별'!$C87)</f>
        <v>340.17200000000003</v>
      </c>
      <c r="T87">
        <f>SUMIFS(탕데이터!BU:BU,탕데이터!$O:$O,'코스+운전자별'!$A87,탕데이터!$BL:$BL,'코스+운전자별'!$C87)</f>
        <v>0</v>
      </c>
      <c r="U87">
        <f>SUMIFS(탕데이터!BV:BV,탕데이터!$O:$O,'코스+운전자별'!$A87,탕데이터!$BL:$BL,'코스+운전자별'!$C87)</f>
        <v>0</v>
      </c>
      <c r="V87">
        <f>SUMIFS(탕데이터!BW:BW,탕데이터!$O:$O,'코스+운전자별'!$A87,탕데이터!$BL:$BL,'코스+운전자별'!$C87)</f>
        <v>23700.600000000002</v>
      </c>
      <c r="W87" s="66">
        <f t="shared" si="24"/>
        <v>6.0722475356621695E-2</v>
      </c>
      <c r="X87" s="66">
        <f t="shared" si="25"/>
        <v>0.23324101372881861</v>
      </c>
      <c r="Y87" s="122">
        <f t="shared" si="26"/>
        <v>0</v>
      </c>
      <c r="Z87" s="122">
        <f t="shared" si="27"/>
        <v>10.523564297280508</v>
      </c>
      <c r="AA87" s="4">
        <f t="shared" si="28"/>
        <v>0.79055981705104494</v>
      </c>
      <c r="AB87" s="4">
        <f t="shared" si="29"/>
        <v>6.2746892483734593E-2</v>
      </c>
      <c r="AC87" s="4">
        <f t="shared" si="30"/>
        <v>6.8596153683872979E-2</v>
      </c>
      <c r="AD87" s="4">
        <f t="shared" si="31"/>
        <v>6.3744251200391552E-2</v>
      </c>
      <c r="AE87" s="4">
        <f t="shared" si="32"/>
        <v>1.4352885580955757E-2</v>
      </c>
      <c r="AF87" s="4">
        <f t="shared" si="33"/>
        <v>0</v>
      </c>
      <c r="AG87" s="4">
        <f t="shared" si="34"/>
        <v>0</v>
      </c>
      <c r="AH87" s="41" cm="1">
        <f t="array" ref="AH87">SUMPRODUCT((C:C=C87)*(F:F&gt;F87)*(B:B=B87))+1</f>
        <v>3</v>
      </c>
    </row>
    <row r="88" spans="1:34" x14ac:dyDescent="0.3">
      <c r="A88">
        <v>4069</v>
      </c>
      <c r="B88" t="s">
        <v>84</v>
      </c>
      <c r="C88">
        <v>3</v>
      </c>
      <c r="D88">
        <f>SUMIFS(탕데이터!R:R,탕데이터!$O:$O,'코스+운전자별'!$A88,탕데이터!$BL:$BL,'코스+운전자별'!$C88)</f>
        <v>275.45400000000001</v>
      </c>
      <c r="E88">
        <f>SUMIFS(탕데이터!S:S,탕데이터!$O:$O,'코스+운전자별'!$A88,탕데이터!$BL:$BL,'코스+운전자별'!$C88)</f>
        <v>86.459000000000003</v>
      </c>
      <c r="F88" s="122">
        <f t="shared" ref="F88:F151" si="36">D88/E88</f>
        <v>3.1859494095467213</v>
      </c>
      <c r="G88">
        <f>SUMIFS(탕데이터!U:U,탕데이터!$O:$O,'코스+운전자별'!$A88,탕데이터!$BL:$BL,'코스+운전자별'!$C88)</f>
        <v>31374</v>
      </c>
      <c r="H88">
        <f>SUMIFS(탕데이터!V:V,탕데이터!$O:$O,'코스+운전자별'!$A88,탕데이터!$BL:$BL,'코스+운전자별'!$C88)</f>
        <v>1582</v>
      </c>
      <c r="I88">
        <f>SUMIFS(탕데이터!W:W,탕데이터!$O:$O,'코스+운전자별'!$A88,탕데이터!$BL:$BL,'코스+운전자별'!$C88)</f>
        <v>6749</v>
      </c>
      <c r="J88">
        <f>SUMIFS(탕데이터!X:X,탕데이터!$O:$O,'코스+운전자별'!$A88,탕데이터!$BL:$BL,'코스+운전자별'!$C88)</f>
        <v>6417</v>
      </c>
      <c r="K88">
        <f>SUMIFS(탕데이터!Y:Y,탕데이터!$O:$O,'코스+운전자별'!$A88,탕데이터!$BL:$BL,'코스+운전자별'!$C88)</f>
        <v>0</v>
      </c>
      <c r="L88">
        <f>SUMIFS(탕데이터!Z:Z,탕데이터!$O:$O,'코스+운전자별'!$A88,탕데이터!$BL:$BL,'코스+운전자별'!$C88)</f>
        <v>38</v>
      </c>
      <c r="M88" s="122">
        <f>AVERAGEIFS(탕데이터!$AD:$AD,탕데이터!$O:$O,'코스+운전자별'!$A88,탕데이터!$BL:$BL,'코스+운전자별'!$C88)</f>
        <v>31.350000000000005</v>
      </c>
      <c r="N88" s="123">
        <f>INT(_xlfn.MAXIFS(탕데이터!$AC:$AC,탕데이터!$O:$O,'코스+운전자별'!$A88,탕데이터!$G:$G,'코스+운전자별'!$B88,탕데이터!$BL:$BL,'코스+운전자별'!$C88))</f>
        <v>97</v>
      </c>
      <c r="O88">
        <f>SUMIFS(탕데이터!BP:BP,탕데이터!$O:$O,'코스+운전자별'!$A88,탕데이터!$BL:$BL,'코스+운전자별'!$C88)</f>
        <v>16112.182000000001</v>
      </c>
      <c r="P88">
        <f>SUMIFS(탕데이터!BQ:BQ,탕데이터!$O:$O,'코스+운전자별'!$A88,탕데이터!$BL:$BL,'코스+운전자별'!$C88)</f>
        <v>2316.2490000000003</v>
      </c>
      <c r="Q88">
        <f>SUMIFS(탕데이터!BR:BR,탕데이터!$O:$O,'코스+운전자별'!$A88,탕데이터!$BL:$BL,'코스+운전자별'!$C88)</f>
        <v>2589.6699999999996</v>
      </c>
      <c r="R88">
        <f>SUMIFS(탕데이터!BS:BS,탕데이터!$O:$O,'코스+운전자별'!$A88,탕데이터!$BL:$BL,'코스+운전자별'!$C88)</f>
        <v>1812.9550000000002</v>
      </c>
      <c r="S88">
        <f>SUMIFS(탕데이터!BT:BT,탕데이터!$O:$O,'코스+운전자별'!$A88,탕데이터!$BL:$BL,'코스+운전자별'!$C88)</f>
        <v>222.82999999999998</v>
      </c>
      <c r="T88">
        <f>SUMIFS(탕데이터!BU:BU,탕데이터!$O:$O,'코스+운전자별'!$A88,탕데이터!$BL:$BL,'코스+운전자별'!$C88)</f>
        <v>0</v>
      </c>
      <c r="U88">
        <f>SUMIFS(탕데이터!BV:BV,탕데이터!$O:$O,'코스+운전자별'!$A88,탕데이터!$BL:$BL,'코스+운전자별'!$C88)</f>
        <v>0</v>
      </c>
      <c r="V88">
        <f>SUMIFS(탕데이터!BW:BW,탕데이터!$O:$O,'코스+운전자별'!$A88,탕데이터!$BL:$BL,'코스+운전자별'!$C88)</f>
        <v>23053.886000000002</v>
      </c>
      <c r="W88" s="66">
        <f t="shared" ref="W88:W151" si="37">H88/G88</f>
        <v>5.042391789379741E-2</v>
      </c>
      <c r="X88" s="66">
        <f t="shared" ref="X88:X151" si="38">I88/G88</f>
        <v>0.21511442595779945</v>
      </c>
      <c r="Y88" s="122">
        <f t="shared" ref="Y88:Y151" si="39">K88*100/D88</f>
        <v>0</v>
      </c>
      <c r="Z88" s="122">
        <f t="shared" ref="Z88:Z151" si="40">L88*100/D88</f>
        <v>13.795406855591132</v>
      </c>
      <c r="AA88" s="4">
        <f t="shared" ref="AA88:AA151" si="41">O88/$V88</f>
        <v>0.69889223881821916</v>
      </c>
      <c r="AB88" s="4">
        <f t="shared" ref="AB88:AB151" si="42">P88/$V88</f>
        <v>0.1004710876075296</v>
      </c>
      <c r="AC88" s="4">
        <f t="shared" ref="AC88:AC151" si="43">Q88/$V88</f>
        <v>0.11233117054539089</v>
      </c>
      <c r="AD88" s="4">
        <f t="shared" ref="AD88:AD151" si="44">R88/$V88</f>
        <v>7.8639887435896921E-2</v>
      </c>
      <c r="AE88" s="4">
        <f t="shared" ref="AE88:AE151" si="45">S88/$V88</f>
        <v>9.6656155929633718E-3</v>
      </c>
      <c r="AF88" s="4">
        <f t="shared" ref="AF88:AF151" si="46">T88/$V88</f>
        <v>0</v>
      </c>
      <c r="AG88" s="4">
        <f t="shared" ref="AG88:AG151" si="47">U88/$V88</f>
        <v>0</v>
      </c>
      <c r="AH88" s="41" cm="1">
        <f t="array" ref="AH88">SUMPRODUCT((C:C=C88)*(F:F&gt;F88)*(B:B=B88))+1</f>
        <v>4</v>
      </c>
    </row>
    <row r="89" spans="1:34" x14ac:dyDescent="0.3">
      <c r="A89">
        <v>4069</v>
      </c>
      <c r="B89" t="s">
        <v>84</v>
      </c>
      <c r="C89">
        <v>5</v>
      </c>
      <c r="D89">
        <f>SUMIFS(탕데이터!R:R,탕데이터!$O:$O,'코스+운전자별'!$A89,탕데이터!$BL:$BL,'코스+운전자별'!$C89)</f>
        <v>265.58999999999997</v>
      </c>
      <c r="E89">
        <f>SUMIFS(탕데이터!S:S,탕데이터!$O:$O,'코스+운전자별'!$A89,탕데이터!$BL:$BL,'코스+운전자별'!$C89)</f>
        <v>85.997</v>
      </c>
      <c r="F89" s="122">
        <f t="shared" si="36"/>
        <v>3.0883635475656126</v>
      </c>
      <c r="G89">
        <f>SUMIFS(탕데이터!U:U,탕데이터!$O:$O,'코스+운전자별'!$A89,탕데이터!$BL:$BL,'코스+운전자별'!$C89)</f>
        <v>30135</v>
      </c>
      <c r="H89">
        <f>SUMIFS(탕데이터!V:V,탕데이터!$O:$O,'코스+운전자별'!$A89,탕데이터!$BL:$BL,'코스+운전자별'!$C89)</f>
        <v>1614</v>
      </c>
      <c r="I89">
        <f>SUMIFS(탕데이터!W:W,탕데이터!$O:$O,'코스+운전자별'!$A89,탕데이터!$BL:$BL,'코스+운전자별'!$C89)</f>
        <v>8500</v>
      </c>
      <c r="J89">
        <f>SUMIFS(탕데이터!X:X,탕데이터!$O:$O,'코스+운전자별'!$A89,탕데이터!$BL:$BL,'코스+운전자별'!$C89)</f>
        <v>8399</v>
      </c>
      <c r="K89">
        <f>SUMIFS(탕데이터!Y:Y,탕데이터!$O:$O,'코스+운전자별'!$A89,탕데이터!$BL:$BL,'코스+운전자별'!$C89)</f>
        <v>0</v>
      </c>
      <c r="L89">
        <f>SUMIFS(탕데이터!Z:Z,탕데이터!$O:$O,'코스+운전자별'!$A89,탕데이터!$BL:$BL,'코스+운전자별'!$C89)</f>
        <v>14</v>
      </c>
      <c r="M89" s="122">
        <f>AVERAGEIFS(탕데이터!$AD:$AD,탕데이터!$O:$O,'코스+운전자별'!$A89,탕데이터!$BL:$BL,'코스+운전자별'!$C89)</f>
        <v>32.027500000000003</v>
      </c>
      <c r="N89" s="123">
        <f>INT(_xlfn.MAXIFS(탕데이터!$AC:$AC,탕데이터!$O:$O,'코스+운전자별'!$A89,탕데이터!$G:$G,'코스+운전자별'!$B89,탕데이터!$BL:$BL,'코스+운전자별'!$C89))</f>
        <v>97</v>
      </c>
      <c r="O89">
        <f>SUMIFS(탕데이터!BP:BP,탕데이터!$O:$O,'코스+운전자별'!$A89,탕데이터!$BL:$BL,'코스+운전자별'!$C89)</f>
        <v>13466.260000000002</v>
      </c>
      <c r="P89">
        <f>SUMIFS(탕데이터!BQ:BQ,탕데이터!$O:$O,'코스+운전자별'!$A89,탕데이터!$BL:$BL,'코스+운전자별'!$C89)</f>
        <v>1814.7179999999996</v>
      </c>
      <c r="Q89">
        <f>SUMIFS(탕데이터!BR:BR,탕데이터!$O:$O,'코스+운전자별'!$A89,탕데이터!$BL:$BL,'코스+운전자별'!$C89)</f>
        <v>2289.6570000000002</v>
      </c>
      <c r="R89">
        <f>SUMIFS(탕데이터!BS:BS,탕데이터!$O:$O,'코스+운전자별'!$A89,탕데이터!$BL:$BL,'코스+운전자별'!$C89)</f>
        <v>1728.4780000000001</v>
      </c>
      <c r="S89">
        <f>SUMIFS(탕데이터!BT:BT,탕데이터!$O:$O,'코스+운전자별'!$A89,탕데이터!$BL:$BL,'코스+운전자별'!$C89)</f>
        <v>735.79899999999998</v>
      </c>
      <c r="T89">
        <f>SUMIFS(탕데이터!BU:BU,탕데이터!$O:$O,'코스+운전자별'!$A89,탕데이터!$BL:$BL,'코스+운전자별'!$C89)</f>
        <v>0</v>
      </c>
      <c r="U89">
        <f>SUMIFS(탕데이터!BV:BV,탕데이터!$O:$O,'코스+운전자별'!$A89,탕데이터!$BL:$BL,'코스+운전자별'!$C89)</f>
        <v>0</v>
      </c>
      <c r="V89">
        <f>SUMIFS(탕데이터!BW:BW,탕데이터!$O:$O,'코스+운전자별'!$A89,탕데이터!$BL:$BL,'코스+운전자별'!$C89)</f>
        <v>20034.912</v>
      </c>
      <c r="W89" s="66">
        <f t="shared" si="37"/>
        <v>5.3558984569437529E-2</v>
      </c>
      <c r="X89" s="66">
        <f t="shared" si="38"/>
        <v>0.28206404513024724</v>
      </c>
      <c r="Y89" s="122">
        <f t="shared" si="39"/>
        <v>0</v>
      </c>
      <c r="Z89" s="122">
        <f t="shared" si="40"/>
        <v>5.2712828043224524</v>
      </c>
      <c r="AA89" s="4">
        <f t="shared" si="41"/>
        <v>0.67213971291713193</v>
      </c>
      <c r="AB89" s="4">
        <f t="shared" si="42"/>
        <v>9.0577787414289596E-2</v>
      </c>
      <c r="AC89" s="4">
        <f t="shared" si="43"/>
        <v>0.11428335697206957</v>
      </c>
      <c r="AD89" s="4">
        <f t="shared" si="44"/>
        <v>8.6273301325206719E-2</v>
      </c>
      <c r="AE89" s="4">
        <f t="shared" si="45"/>
        <v>3.6725841371302255E-2</v>
      </c>
      <c r="AF89" s="4">
        <f t="shared" si="46"/>
        <v>0</v>
      </c>
      <c r="AG89" s="4">
        <f t="shared" si="47"/>
        <v>0</v>
      </c>
      <c r="AH89" s="41" cm="1">
        <f t="array" ref="AH89">SUMPRODUCT((C:C=C89)*(F:F&gt;F89)*(B:B=B89))+1</f>
        <v>6</v>
      </c>
    </row>
    <row r="90" spans="1:34" x14ac:dyDescent="0.3">
      <c r="A90">
        <v>4069</v>
      </c>
      <c r="B90" t="s">
        <v>84</v>
      </c>
      <c r="C90">
        <v>6</v>
      </c>
      <c r="D90">
        <f>SUMIFS(탕데이터!R:R,탕데이터!$O:$O,'코스+운전자별'!$A90,탕데이터!$BL:$BL,'코스+운전자별'!$C90)</f>
        <v>355.92599999999999</v>
      </c>
      <c r="E90">
        <f>SUMIFS(탕데이터!S:S,탕데이터!$O:$O,'코스+운전자별'!$A90,탕데이터!$BL:$BL,'코스+운전자별'!$C90)</f>
        <v>108.72</v>
      </c>
      <c r="F90" s="122">
        <f t="shared" si="36"/>
        <v>3.2737858719646797</v>
      </c>
      <c r="G90">
        <f>SUMIFS(탕데이터!U:U,탕데이터!$O:$O,'코스+운전자별'!$A90,탕데이터!$BL:$BL,'코스+운전자별'!$C90)</f>
        <v>40219</v>
      </c>
      <c r="H90">
        <f>SUMIFS(탕데이터!V:V,탕데이터!$O:$O,'코스+운전자별'!$A90,탕데이터!$BL:$BL,'코스+운전자별'!$C90)</f>
        <v>1779</v>
      </c>
      <c r="I90">
        <f>SUMIFS(탕데이터!W:W,탕데이터!$O:$O,'코스+운전자별'!$A90,탕데이터!$BL:$BL,'코스+운전자별'!$C90)</f>
        <v>11436</v>
      </c>
      <c r="J90">
        <f>SUMIFS(탕데이터!X:X,탕데이터!$O:$O,'코스+운전자별'!$A90,탕데이터!$BL:$BL,'코스+운전자별'!$C90)</f>
        <v>9839</v>
      </c>
      <c r="K90">
        <f>SUMIFS(탕데이터!Y:Y,탕데이터!$O:$O,'코스+운전자별'!$A90,탕데이터!$BL:$BL,'코스+운전자별'!$C90)</f>
        <v>0</v>
      </c>
      <c r="L90">
        <f>SUMIFS(탕데이터!Z:Z,탕데이터!$O:$O,'코스+운전자별'!$A90,탕데이터!$BL:$BL,'코스+운전자별'!$C90)</f>
        <v>27</v>
      </c>
      <c r="M90" s="122">
        <f>AVERAGEIFS(탕데이터!$AD:$AD,탕데이터!$O:$O,'코스+운전자별'!$A90,탕데이터!$BL:$BL,'코스+운전자별'!$C90)</f>
        <v>31.63</v>
      </c>
      <c r="N90" s="123">
        <f>INT(_xlfn.MAXIFS(탕데이터!$AC:$AC,탕데이터!$O:$O,'코스+운전자별'!$A90,탕데이터!$G:$G,'코스+운전자별'!$B90,탕데이터!$BL:$BL,'코스+운전자별'!$C90))</f>
        <v>103</v>
      </c>
      <c r="O90">
        <f>SUMIFS(탕데이터!BP:BP,탕데이터!$O:$O,'코스+운전자별'!$A90,탕데이터!$BL:$BL,'코스+운전자별'!$C90)</f>
        <v>17725.771000000001</v>
      </c>
      <c r="P90">
        <f>SUMIFS(탕데이터!BQ:BQ,탕데이터!$O:$O,'코스+운전자별'!$A90,탕데이터!$BL:$BL,'코스+운전자별'!$C90)</f>
        <v>2694.4169999999999</v>
      </c>
      <c r="Q90">
        <f>SUMIFS(탕데이터!BR:BR,탕데이터!$O:$O,'코스+운전자별'!$A90,탕데이터!$BL:$BL,'코스+운전자별'!$C90)</f>
        <v>2917.221</v>
      </c>
      <c r="R90">
        <f>SUMIFS(탕데이터!BS:BS,탕데이터!$O:$O,'코스+운전자별'!$A90,탕데이터!$BL:$BL,'코스+운전자별'!$C90)</f>
        <v>2188.0519999999997</v>
      </c>
      <c r="S90">
        <f>SUMIFS(탕데이터!BT:BT,탕데이터!$O:$O,'코스+운전자별'!$A90,탕데이터!$BL:$BL,'코스+운전자별'!$C90)</f>
        <v>1425.6169999999997</v>
      </c>
      <c r="T90">
        <f>SUMIFS(탕데이터!BU:BU,탕데이터!$O:$O,'코스+운전자별'!$A90,탕데이터!$BL:$BL,'코스+운전자별'!$C90)</f>
        <v>25.405999999999999</v>
      </c>
      <c r="U90">
        <f>SUMIFS(탕데이터!BV:BV,탕데이터!$O:$O,'코스+운전자별'!$A90,탕데이터!$BL:$BL,'코스+운전자별'!$C90)</f>
        <v>0</v>
      </c>
      <c r="V90">
        <f>SUMIFS(탕데이터!BW:BW,탕데이터!$O:$O,'코스+운전자별'!$A90,탕데이터!$BL:$BL,'코스+운전자별'!$C90)</f>
        <v>26976.484</v>
      </c>
      <c r="W90" s="66">
        <f t="shared" si="37"/>
        <v>4.4232825281583329E-2</v>
      </c>
      <c r="X90" s="66">
        <f t="shared" si="38"/>
        <v>0.28434322086575997</v>
      </c>
      <c r="Y90" s="122">
        <f t="shared" si="39"/>
        <v>0</v>
      </c>
      <c r="Z90" s="122">
        <f t="shared" si="40"/>
        <v>7.5858464961817909</v>
      </c>
      <c r="AA90" s="4">
        <f t="shared" si="41"/>
        <v>0.65708233141131367</v>
      </c>
      <c r="AB90" s="4">
        <f t="shared" si="42"/>
        <v>9.9880214189514094E-2</v>
      </c>
      <c r="AC90" s="4">
        <f t="shared" si="43"/>
        <v>0.10813940764111439</v>
      </c>
      <c r="AD90" s="4">
        <f t="shared" si="44"/>
        <v>8.1109606426100586E-2</v>
      </c>
      <c r="AE90" s="4">
        <f t="shared" si="45"/>
        <v>5.2846657110689435E-2</v>
      </c>
      <c r="AF90" s="4">
        <f t="shared" si="46"/>
        <v>9.4178322126782716E-4</v>
      </c>
      <c r="AG90" s="4">
        <f t="shared" si="47"/>
        <v>0</v>
      </c>
      <c r="AH90" s="41" cm="1">
        <f t="array" ref="AH90">SUMPRODUCT((C:C=C90)*(F:F&gt;F90)*(B:B=B90))+1</f>
        <v>4</v>
      </c>
    </row>
    <row r="91" spans="1:34" x14ac:dyDescent="0.3">
      <c r="A91">
        <v>4069</v>
      </c>
      <c r="B91" t="s">
        <v>84</v>
      </c>
      <c r="C91">
        <v>7</v>
      </c>
      <c r="D91">
        <f>SUMIFS(탕데이터!R:R,탕데이터!$O:$O,'코스+운전자별'!$A91,탕데이터!$BL:$BL,'코스+운전자별'!$C91)</f>
        <v>342.77700000000004</v>
      </c>
      <c r="E91">
        <f>SUMIFS(탕데이터!S:S,탕데이터!$O:$O,'코스+운전자별'!$A91,탕데이터!$BL:$BL,'코스+운전자별'!$C91)</f>
        <v>108.96299999999999</v>
      </c>
      <c r="F91" s="122">
        <f t="shared" si="36"/>
        <v>3.1458109633545339</v>
      </c>
      <c r="G91">
        <f>SUMIFS(탕데이터!U:U,탕데이터!$O:$O,'코스+운전자별'!$A91,탕데이터!$BL:$BL,'코스+운전자별'!$C91)</f>
        <v>38119</v>
      </c>
      <c r="H91">
        <f>SUMIFS(탕데이터!V:V,탕데이터!$O:$O,'코스+운전자별'!$A91,탕데이터!$BL:$BL,'코스+운전자별'!$C91)</f>
        <v>1386</v>
      </c>
      <c r="I91">
        <f>SUMIFS(탕데이터!W:W,탕데이터!$O:$O,'코스+운전자별'!$A91,탕데이터!$BL:$BL,'코스+운전자별'!$C91)</f>
        <v>11005</v>
      </c>
      <c r="J91">
        <f>SUMIFS(탕데이터!X:X,탕데이터!$O:$O,'코스+운전자별'!$A91,탕데이터!$BL:$BL,'코스+운전자별'!$C91)</f>
        <v>8915</v>
      </c>
      <c r="K91">
        <f>SUMIFS(탕데이터!Y:Y,탕데이터!$O:$O,'코스+운전자별'!$A91,탕데이터!$BL:$BL,'코스+운전자별'!$C91)</f>
        <v>0</v>
      </c>
      <c r="L91">
        <f>SUMIFS(탕데이터!Z:Z,탕데이터!$O:$O,'코스+운전자별'!$A91,탕데이터!$BL:$BL,'코스+운전자별'!$C91)</f>
        <v>32</v>
      </c>
      <c r="M91" s="122">
        <f>AVERAGEIFS(탕데이터!$AD:$AD,탕데이터!$O:$O,'코스+운전자별'!$A91,탕데이터!$BL:$BL,'코스+운전자별'!$C91)</f>
        <v>32.352499999999999</v>
      </c>
      <c r="N91" s="123">
        <f>INT(_xlfn.MAXIFS(탕데이터!$AC:$AC,탕데이터!$O:$O,'코스+운전자별'!$A91,탕데이터!$G:$G,'코스+운전자별'!$B91,탕데이터!$BL:$BL,'코스+운전자별'!$C91))</f>
        <v>101</v>
      </c>
      <c r="O91">
        <f>SUMIFS(탕데이터!BP:BP,탕데이터!$O:$O,'코스+운전자별'!$A91,탕데이터!$BL:$BL,'코스+운전자별'!$C91)</f>
        <v>17380.195999999996</v>
      </c>
      <c r="P91">
        <f>SUMIFS(탕데이터!BQ:BQ,탕데이터!$O:$O,'코스+운전자별'!$A91,탕데이터!$BL:$BL,'코스+운전자별'!$C91)</f>
        <v>2067.2809999999999</v>
      </c>
      <c r="Q91">
        <f>SUMIFS(탕데이터!BR:BR,탕데이터!$O:$O,'코스+운전자별'!$A91,탕데이터!$BL:$BL,'코스+운전자별'!$C91)</f>
        <v>2506.9120000000003</v>
      </c>
      <c r="R91">
        <f>SUMIFS(탕데이터!BS:BS,탕데이터!$O:$O,'코스+운전자별'!$A91,탕데이터!$BL:$BL,'코스+운전자별'!$C91)</f>
        <v>2377.4880000000003</v>
      </c>
      <c r="S91">
        <f>SUMIFS(탕데이터!BT:BT,탕데이터!$O:$O,'코스+운전자별'!$A91,탕데이터!$BL:$BL,'코스+운전자별'!$C91)</f>
        <v>1392.81</v>
      </c>
      <c r="T91">
        <f>SUMIFS(탕데이터!BU:BU,탕데이터!$O:$O,'코스+운전자별'!$A91,탕데이터!$BL:$BL,'코스+운전자별'!$C91)</f>
        <v>10.23</v>
      </c>
      <c r="U91">
        <f>SUMIFS(탕데이터!BV:BV,탕데이터!$O:$O,'코스+운전자별'!$A91,탕데이터!$BL:$BL,'코스+운전자별'!$C91)</f>
        <v>0</v>
      </c>
      <c r="V91">
        <f>SUMIFS(탕데이터!BW:BW,탕데이터!$O:$O,'코스+운전자별'!$A91,탕데이터!$BL:$BL,'코스+운전자별'!$C91)</f>
        <v>25734.917000000001</v>
      </c>
      <c r="W91" s="66">
        <f t="shared" si="37"/>
        <v>3.6359820561924501E-2</v>
      </c>
      <c r="X91" s="66">
        <f t="shared" si="38"/>
        <v>0.2887011726435636</v>
      </c>
      <c r="Y91" s="122">
        <f t="shared" si="39"/>
        <v>0</v>
      </c>
      <c r="Z91" s="122">
        <f t="shared" si="40"/>
        <v>9.3355155100838143</v>
      </c>
      <c r="AA91" s="4">
        <f t="shared" si="41"/>
        <v>0.67535465531130312</v>
      </c>
      <c r="AB91" s="4">
        <f t="shared" si="42"/>
        <v>8.0329810272945501E-2</v>
      </c>
      <c r="AC91" s="4">
        <f t="shared" si="43"/>
        <v>9.7412865174579741E-2</v>
      </c>
      <c r="AD91" s="4">
        <f t="shared" si="44"/>
        <v>9.2383744622141203E-2</v>
      </c>
      <c r="AE91" s="4">
        <f t="shared" si="45"/>
        <v>5.412141022253928E-2</v>
      </c>
      <c r="AF91" s="4">
        <f t="shared" si="46"/>
        <v>3.9751439649096204E-4</v>
      </c>
      <c r="AG91" s="4">
        <f t="shared" si="47"/>
        <v>0</v>
      </c>
      <c r="AH91" s="41" cm="1">
        <f t="array" ref="AH91">SUMPRODUCT((C:C=C91)*(F:F&gt;F91)*(B:B=B91))+1</f>
        <v>7</v>
      </c>
    </row>
    <row r="92" spans="1:34" x14ac:dyDescent="0.3">
      <c r="A92">
        <v>4069</v>
      </c>
      <c r="B92" t="s">
        <v>84</v>
      </c>
      <c r="C92">
        <v>8</v>
      </c>
      <c r="D92">
        <f>SUMIFS(탕데이터!R:R,탕데이터!$O:$O,'코스+운전자별'!$A92,탕데이터!$BL:$BL,'코스+운전자별'!$C92)</f>
        <v>412.99400000000003</v>
      </c>
      <c r="E92">
        <f>SUMIFS(탕데이터!S:S,탕데이터!$O:$O,'코스+운전자별'!$A92,탕데이터!$BL:$BL,'코스+운전자별'!$C92)</f>
        <v>132.73600000000002</v>
      </c>
      <c r="F92" s="122">
        <f t="shared" si="36"/>
        <v>3.1113940453230469</v>
      </c>
      <c r="G92">
        <f>SUMIFS(탕데이터!U:U,탕데이터!$O:$O,'코스+운전자별'!$A92,탕데이터!$BL:$BL,'코스+운전자별'!$C92)</f>
        <v>49620</v>
      </c>
      <c r="H92">
        <f>SUMIFS(탕데이터!V:V,탕데이터!$O:$O,'코스+운전자별'!$A92,탕데이터!$BL:$BL,'코스+운전자별'!$C92)</f>
        <v>2440</v>
      </c>
      <c r="I92">
        <f>SUMIFS(탕데이터!W:W,탕데이터!$O:$O,'코스+운전자별'!$A92,탕데이터!$BL:$BL,'코스+운전자별'!$C92)</f>
        <v>14094</v>
      </c>
      <c r="J92">
        <f>SUMIFS(탕데이터!X:X,탕데이터!$O:$O,'코스+운전자별'!$A92,탕데이터!$BL:$BL,'코스+운전자별'!$C92)</f>
        <v>11478</v>
      </c>
      <c r="K92">
        <f>SUMIFS(탕데이터!Y:Y,탕데이터!$O:$O,'코스+운전자별'!$A92,탕데이터!$BL:$BL,'코스+운전자별'!$C92)</f>
        <v>0</v>
      </c>
      <c r="L92">
        <f>SUMIFS(탕데이터!Z:Z,탕데이터!$O:$O,'코스+운전자별'!$A92,탕데이터!$BL:$BL,'코스+운전자별'!$C92)</f>
        <v>39</v>
      </c>
      <c r="M92" s="122">
        <f>AVERAGEIFS(탕데이터!$AD:$AD,탕데이터!$O:$O,'코스+운전자별'!$A92,탕데이터!$BL:$BL,'코스+운전자별'!$C92)</f>
        <v>29.438571428571432</v>
      </c>
      <c r="N92" s="123">
        <f>INT(_xlfn.MAXIFS(탕데이터!$AC:$AC,탕데이터!$O:$O,'코스+운전자별'!$A92,탕데이터!$G:$G,'코스+운전자별'!$B92,탕데이터!$BL:$BL,'코스+운전자별'!$C92))</f>
        <v>105</v>
      </c>
      <c r="O92">
        <f>SUMIFS(탕데이터!BP:BP,탕데이터!$O:$O,'코스+운전자별'!$A92,탕데이터!$BL:$BL,'코스+운전자별'!$C92)</f>
        <v>17003.129000000001</v>
      </c>
      <c r="P92">
        <f>SUMIFS(탕데이터!BQ:BQ,탕데이터!$O:$O,'코스+운전자별'!$A92,탕데이터!$BL:$BL,'코스+운전자별'!$C92)</f>
        <v>4624.0349999999999</v>
      </c>
      <c r="Q92">
        <f>SUMIFS(탕데이터!BR:BR,탕데이터!$O:$O,'코스+운전자별'!$A92,탕데이터!$BL:$BL,'코스+운전자별'!$C92)</f>
        <v>5789.6949999999997</v>
      </c>
      <c r="R92">
        <f>SUMIFS(탕데이터!BS:BS,탕데이터!$O:$O,'코스+운전자별'!$A92,탕데이터!$BL:$BL,'코스+운전자별'!$C92)</f>
        <v>4499.8040000000001</v>
      </c>
      <c r="S92">
        <f>SUMIFS(탕데이터!BT:BT,탕데이터!$O:$O,'코스+운전자별'!$A92,탕데이터!$BL:$BL,'코스+운전자별'!$C92)</f>
        <v>1171.3120000000001</v>
      </c>
      <c r="T92">
        <f>SUMIFS(탕데이터!BU:BU,탕데이터!$O:$O,'코스+운전자별'!$A92,탕데이터!$BL:$BL,'코스+운전자별'!$C92)</f>
        <v>0</v>
      </c>
      <c r="U92">
        <f>SUMIFS(탕데이터!BV:BV,탕데이터!$O:$O,'코스+운전자별'!$A92,탕데이터!$BL:$BL,'코스+운전자별'!$C92)</f>
        <v>0</v>
      </c>
      <c r="V92">
        <f>SUMIFS(탕데이터!BW:BW,탕데이터!$O:$O,'코스+운전자별'!$A92,탕데이터!$BL:$BL,'코스+운전자별'!$C92)</f>
        <v>33087.974999999999</v>
      </c>
      <c r="W92" s="66">
        <f t="shared" si="37"/>
        <v>4.9173720274083031E-2</v>
      </c>
      <c r="X92" s="66">
        <f t="shared" si="38"/>
        <v>0.28403869407496979</v>
      </c>
      <c r="Y92" s="122">
        <f t="shared" si="39"/>
        <v>0</v>
      </c>
      <c r="Z92" s="122">
        <f t="shared" si="40"/>
        <v>9.4432364634837302</v>
      </c>
      <c r="AA92" s="4">
        <f t="shared" si="41"/>
        <v>0.51387638560534454</v>
      </c>
      <c r="AB92" s="4">
        <f t="shared" si="42"/>
        <v>0.13974971269773989</v>
      </c>
      <c r="AC92" s="4">
        <f t="shared" si="43"/>
        <v>0.17497882538898193</v>
      </c>
      <c r="AD92" s="4">
        <f t="shared" si="44"/>
        <v>0.13599514627292847</v>
      </c>
      <c r="AE92" s="4">
        <f t="shared" si="45"/>
        <v>3.5399930035005168E-2</v>
      </c>
      <c r="AF92" s="4">
        <f t="shared" si="46"/>
        <v>0</v>
      </c>
      <c r="AG92" s="4">
        <f t="shared" si="47"/>
        <v>0</v>
      </c>
      <c r="AH92" s="41" cm="1">
        <f t="array" ref="AH92">SUMPRODUCT((C:C=C92)*(F:F&gt;F92)*(B:B=B92))+1</f>
        <v>4</v>
      </c>
    </row>
    <row r="93" spans="1:34" x14ac:dyDescent="0.3">
      <c r="A93">
        <v>4257</v>
      </c>
      <c r="B93" t="s">
        <v>62</v>
      </c>
      <c r="C93">
        <v>1</v>
      </c>
      <c r="D93">
        <f>SUMIFS(탕데이터!R:R,탕데이터!$O:$O,'코스+운전자별'!$A93,탕데이터!$BL:$BL,'코스+운전자별'!$C93)</f>
        <v>278.38499999999999</v>
      </c>
      <c r="E93">
        <f>SUMIFS(탕데이터!S:S,탕데이터!$O:$O,'코스+운전자별'!$A93,탕데이터!$BL:$BL,'코스+운전자별'!$C93)</f>
        <v>93.81</v>
      </c>
      <c r="F93" s="122">
        <f t="shared" si="36"/>
        <v>2.9675407739047008</v>
      </c>
      <c r="G93">
        <f>SUMIFS(탕데이터!U:U,탕데이터!$O:$O,'코스+운전자별'!$A93,탕데이터!$BL:$BL,'코스+운전자별'!$C93)</f>
        <v>28923</v>
      </c>
      <c r="H93">
        <f>SUMIFS(탕데이터!V:V,탕데이터!$O:$O,'코스+운전자별'!$A93,탕데이터!$BL:$BL,'코스+운전자별'!$C93)</f>
        <v>326</v>
      </c>
      <c r="I93">
        <f>SUMIFS(탕데이터!W:W,탕데이터!$O:$O,'코스+운전자별'!$A93,탕데이터!$BL:$BL,'코스+운전자별'!$C93)</f>
        <v>6915</v>
      </c>
      <c r="J93">
        <f>SUMIFS(탕데이터!X:X,탕데이터!$O:$O,'코스+운전자별'!$A93,탕데이터!$BL:$BL,'코스+운전자별'!$C93)</f>
        <v>10303</v>
      </c>
      <c r="K93">
        <f>SUMIFS(탕데이터!Y:Y,탕데이터!$O:$O,'코스+운전자별'!$A93,탕데이터!$BL:$BL,'코스+운전자별'!$C93)</f>
        <v>2</v>
      </c>
      <c r="L93">
        <f>SUMIFS(탕데이터!Z:Z,탕데이터!$O:$O,'코스+운전자별'!$A93,탕데이터!$BL:$BL,'코스+운전자별'!$C93)</f>
        <v>82</v>
      </c>
      <c r="M93" s="122">
        <f>AVERAGEIFS(탕데이터!$AD:$AD,탕데이터!$O:$O,'코스+운전자별'!$A93,탕데이터!$BL:$BL,'코스+운전자별'!$C93)</f>
        <v>33.613999999999997</v>
      </c>
      <c r="N93" s="123">
        <f>INT(_xlfn.MAXIFS(탕데이터!$AC:$AC,탕데이터!$O:$O,'코스+운전자별'!$A93,탕데이터!$G:$G,'코스+운전자별'!$B93,탕데이터!$BL:$BL,'코스+운전자별'!$C93))</f>
        <v>103</v>
      </c>
      <c r="O93">
        <f>SUMIFS(탕데이터!BP:BP,탕데이터!$O:$O,'코스+운전자별'!$A93,탕데이터!$BL:$BL,'코스+운전자별'!$C93)</f>
        <v>14048.556</v>
      </c>
      <c r="P93">
        <f>SUMIFS(탕데이터!BQ:BQ,탕데이터!$O:$O,'코스+운전자별'!$A93,탕데이터!$BL:$BL,'코스+운전자별'!$C93)</f>
        <v>2452.6010000000001</v>
      </c>
      <c r="Q93">
        <f>SUMIFS(탕데이터!BR:BR,탕데이터!$O:$O,'코스+운전자별'!$A93,탕데이터!$BL:$BL,'코스+운전자별'!$C93)</f>
        <v>2433.5880000000002</v>
      </c>
      <c r="R93">
        <f>SUMIFS(탕데이터!BS:BS,탕데이터!$O:$O,'코스+운전자별'!$A93,탕데이터!$BL:$BL,'코스+운전자별'!$C93)</f>
        <v>1839.5129999999999</v>
      </c>
      <c r="S93">
        <f>SUMIFS(탕데이터!BT:BT,탕데이터!$O:$O,'코스+운전자별'!$A93,탕데이터!$BL:$BL,'코스+운전자별'!$C93)</f>
        <v>882.16800000000012</v>
      </c>
      <c r="T93">
        <f>SUMIFS(탕데이터!BU:BU,탕데이터!$O:$O,'코스+운전자별'!$A93,탕데이터!$BL:$BL,'코스+운전자별'!$C93)</f>
        <v>0</v>
      </c>
      <c r="U93">
        <f>SUMIFS(탕데이터!BV:BV,탕데이터!$O:$O,'코스+운전자별'!$A93,탕데이터!$BL:$BL,'코스+운전자별'!$C93)</f>
        <v>0</v>
      </c>
      <c r="V93">
        <f>SUMIFS(탕데이터!BW:BW,탕데이터!$O:$O,'코스+운전자별'!$A93,탕데이터!$BL:$BL,'코스+운전자별'!$C93)</f>
        <v>21656.426000000003</v>
      </c>
      <c r="W93" s="66">
        <f t="shared" si="37"/>
        <v>1.1271306572623863E-2</v>
      </c>
      <c r="X93" s="66">
        <f t="shared" si="38"/>
        <v>0.23908308266777306</v>
      </c>
      <c r="Y93" s="122">
        <f t="shared" si="39"/>
        <v>0.71842951308439751</v>
      </c>
      <c r="Z93" s="122">
        <f t="shared" si="40"/>
        <v>29.4556100364603</v>
      </c>
      <c r="AA93" s="4">
        <f t="shared" si="41"/>
        <v>0.64870149857598847</v>
      </c>
      <c r="AB93" s="4">
        <f t="shared" si="42"/>
        <v>0.11325049664242844</v>
      </c>
      <c r="AC93" s="4">
        <f t="shared" si="43"/>
        <v>0.1123725586114717</v>
      </c>
      <c r="AD93" s="4">
        <f t="shared" si="44"/>
        <v>8.4940746917335289E-2</v>
      </c>
      <c r="AE93" s="4">
        <f t="shared" si="45"/>
        <v>4.0734699252776056E-2</v>
      </c>
      <c r="AF93" s="4">
        <f t="shared" si="46"/>
        <v>0</v>
      </c>
      <c r="AG93" s="4">
        <f t="shared" si="47"/>
        <v>0</v>
      </c>
      <c r="AH93" s="41" cm="1">
        <f t="array" ref="AH93">SUMPRODUCT((C:C=C93)*(F:F&gt;F93)*(B:B=B93))+1</f>
        <v>7</v>
      </c>
    </row>
    <row r="94" spans="1:34" x14ac:dyDescent="0.3">
      <c r="A94">
        <v>4257</v>
      </c>
      <c r="B94" t="s">
        <v>62</v>
      </c>
      <c r="C94">
        <v>2</v>
      </c>
      <c r="D94">
        <f>SUMIFS(탕데이터!R:R,탕데이터!$O:$O,'코스+운전자별'!$A94,탕데이터!$BL:$BL,'코스+운전자별'!$C94)</f>
        <v>347.16</v>
      </c>
      <c r="E94">
        <f>SUMIFS(탕데이터!S:S,탕데이터!$O:$O,'코스+운전자별'!$A94,탕데이터!$BL:$BL,'코스+운전자별'!$C94)</f>
        <v>122.68899999999999</v>
      </c>
      <c r="F94" s="122">
        <f t="shared" si="36"/>
        <v>2.8295935250918993</v>
      </c>
      <c r="G94">
        <f>SUMIFS(탕데이터!U:U,탕데이터!$O:$O,'코스+운전자별'!$A94,탕데이터!$BL:$BL,'코스+운전자별'!$C94)</f>
        <v>37671</v>
      </c>
      <c r="H94">
        <f>SUMIFS(탕데이터!V:V,탕데이터!$O:$O,'코스+운전자별'!$A94,탕데이터!$BL:$BL,'코스+운전자별'!$C94)</f>
        <v>439</v>
      </c>
      <c r="I94">
        <f>SUMIFS(탕데이터!W:W,탕데이터!$O:$O,'코스+운전자별'!$A94,탕데이터!$BL:$BL,'코스+운전자별'!$C94)</f>
        <v>10990</v>
      </c>
      <c r="J94">
        <f>SUMIFS(탕데이터!X:X,탕데이터!$O:$O,'코스+운전자별'!$A94,탕데이터!$BL:$BL,'코스+운전자별'!$C94)</f>
        <v>12323</v>
      </c>
      <c r="K94">
        <f>SUMIFS(탕데이터!Y:Y,탕데이터!$O:$O,'코스+운전자별'!$A94,탕데이터!$BL:$BL,'코스+운전자별'!$C94)</f>
        <v>5</v>
      </c>
      <c r="L94">
        <f>SUMIFS(탕데이터!Z:Z,탕데이터!$O:$O,'코스+운전자별'!$A94,탕데이터!$BL:$BL,'코스+운전자별'!$C94)</f>
        <v>111</v>
      </c>
      <c r="M94" s="122">
        <f>AVERAGEIFS(탕데이터!$AD:$AD,탕데이터!$O:$O,'코스+운전자별'!$A94,탕데이터!$BL:$BL,'코스+운전자별'!$C94)</f>
        <v>34.1</v>
      </c>
      <c r="N94" s="123">
        <f>INT(_xlfn.MAXIFS(탕데이터!$AC:$AC,탕데이터!$O:$O,'코스+운전자별'!$A94,탕데이터!$G:$G,'코스+운전자별'!$B94,탕데이터!$BL:$BL,'코스+운전자별'!$C94))</f>
        <v>108</v>
      </c>
      <c r="O94">
        <f>SUMIFS(탕데이터!BP:BP,탕데이터!$O:$O,'코스+운전자별'!$A94,탕데이터!$BL:$BL,'코스+운전자별'!$C94)</f>
        <v>22485.079000000005</v>
      </c>
      <c r="P94">
        <f>SUMIFS(탕데이터!BQ:BQ,탕데이터!$O:$O,'코스+운전자별'!$A94,탕데이터!$BL:$BL,'코스+운전자별'!$C94)</f>
        <v>1045.3330000000001</v>
      </c>
      <c r="Q94">
        <f>SUMIFS(탕데이터!BR:BR,탕데이터!$O:$O,'코스+운전자별'!$A94,탕데이터!$BL:$BL,'코스+운전자별'!$C94)</f>
        <v>1199.51</v>
      </c>
      <c r="R94">
        <f>SUMIFS(탕데이터!BS:BS,탕데이터!$O:$O,'코스+운전자별'!$A94,탕데이터!$BL:$BL,'코스+운전자별'!$C94)</f>
        <v>1030.1220000000001</v>
      </c>
      <c r="S94">
        <f>SUMIFS(탕데이터!BT:BT,탕데이터!$O:$O,'코스+운전자별'!$A94,탕데이터!$BL:$BL,'코스+운전자별'!$C94)</f>
        <v>428.44200000000006</v>
      </c>
      <c r="T94">
        <f>SUMIFS(탕데이터!BU:BU,탕데이터!$O:$O,'코스+운전자별'!$A94,탕데이터!$BL:$BL,'코스+운전자별'!$C94)</f>
        <v>37.737000000000002</v>
      </c>
      <c r="U94">
        <f>SUMIFS(탕데이터!BV:BV,탕데이터!$O:$O,'코스+운전자별'!$A94,탕데이터!$BL:$BL,'코스+운전자별'!$C94)</f>
        <v>0</v>
      </c>
      <c r="V94">
        <f>SUMIFS(탕데이터!BW:BW,탕데이터!$O:$O,'코스+운전자별'!$A94,탕데이터!$BL:$BL,'코스+운전자별'!$C94)</f>
        <v>26226.223000000002</v>
      </c>
      <c r="W94" s="66">
        <f t="shared" si="37"/>
        <v>1.1653526585437073E-2</v>
      </c>
      <c r="X94" s="66">
        <f t="shared" si="38"/>
        <v>0.29173634891561145</v>
      </c>
      <c r="Y94" s="122">
        <f t="shared" si="39"/>
        <v>1.4402580942504897</v>
      </c>
      <c r="Z94" s="122">
        <f t="shared" si="40"/>
        <v>31.97372969236087</v>
      </c>
      <c r="AA94" s="4">
        <f t="shared" si="41"/>
        <v>0.85735101848253192</v>
      </c>
      <c r="AB94" s="4">
        <f t="shared" si="42"/>
        <v>3.9858312803944355E-2</v>
      </c>
      <c r="AC94" s="4">
        <f t="shared" si="43"/>
        <v>4.5737047229408516E-2</v>
      </c>
      <c r="AD94" s="4">
        <f t="shared" si="44"/>
        <v>3.9278320786031599E-2</v>
      </c>
      <c r="AE94" s="4">
        <f t="shared" si="45"/>
        <v>1.6336397353137737E-2</v>
      </c>
      <c r="AF94" s="4">
        <f t="shared" si="46"/>
        <v>1.4389033449460106E-3</v>
      </c>
      <c r="AG94" s="4">
        <f t="shared" si="47"/>
        <v>0</v>
      </c>
      <c r="AH94" s="41" cm="1">
        <f t="array" ref="AH94">SUMPRODUCT((C:C=C94)*(F:F&gt;F94)*(B:B=B94))+1</f>
        <v>8</v>
      </c>
    </row>
    <row r="95" spans="1:34" x14ac:dyDescent="0.3">
      <c r="A95">
        <v>4257</v>
      </c>
      <c r="B95" t="s">
        <v>62</v>
      </c>
      <c r="C95">
        <v>3</v>
      </c>
      <c r="D95">
        <f>SUMIFS(탕데이터!R:R,탕데이터!$O:$O,'코스+운전자별'!$A95,탕데이터!$BL:$BL,'코스+운전자별'!$C95)</f>
        <v>289.32499999999999</v>
      </c>
      <c r="E95">
        <f>SUMIFS(탕데이터!S:S,탕데이터!$O:$O,'코스+운전자별'!$A95,탕데이터!$BL:$BL,'코스+운전자별'!$C95)</f>
        <v>95.171000000000006</v>
      </c>
      <c r="F95" s="122">
        <f t="shared" si="36"/>
        <v>3.0400542181967194</v>
      </c>
      <c r="G95">
        <f>SUMIFS(탕데이터!U:U,탕데이터!$O:$O,'코스+운전자별'!$A95,탕데이터!$BL:$BL,'코스+운전자별'!$C95)</f>
        <v>28951</v>
      </c>
      <c r="H95">
        <f>SUMIFS(탕데이터!V:V,탕데이터!$O:$O,'코스+운전자별'!$A95,탕데이터!$BL:$BL,'코스+운전자별'!$C95)</f>
        <v>677</v>
      </c>
      <c r="I95">
        <f>SUMIFS(탕데이터!W:W,탕데이터!$O:$O,'코스+운전자별'!$A95,탕데이터!$BL:$BL,'코스+운전자별'!$C95)</f>
        <v>7224</v>
      </c>
      <c r="J95">
        <f>SUMIFS(탕데이터!X:X,탕데이터!$O:$O,'코스+운전자별'!$A95,탕데이터!$BL:$BL,'코스+운전자별'!$C95)</f>
        <v>10663</v>
      </c>
      <c r="K95">
        <f>SUMIFS(탕데이터!Y:Y,탕데이터!$O:$O,'코스+운전자별'!$A95,탕데이터!$BL:$BL,'코스+운전자별'!$C95)</f>
        <v>5</v>
      </c>
      <c r="L95">
        <f>SUMIFS(탕데이터!Z:Z,탕데이터!$O:$O,'코스+운전자별'!$A95,탕데이터!$BL:$BL,'코스+운전자별'!$C95)</f>
        <v>64</v>
      </c>
      <c r="M95" s="122">
        <f>AVERAGEIFS(탕데이터!$AD:$AD,탕데이터!$O:$O,'코스+운전자별'!$A95,탕데이터!$BL:$BL,'코스+운전자별'!$C95)</f>
        <v>37.166000000000004</v>
      </c>
      <c r="N95" s="123">
        <f>INT(_xlfn.MAXIFS(탕데이터!$AC:$AC,탕데이터!$O:$O,'코스+운전자별'!$A95,탕데이터!$G:$G,'코스+운전자별'!$B95,탕데이터!$BL:$BL,'코스+운전자별'!$C95))</f>
        <v>109</v>
      </c>
      <c r="O95">
        <f>SUMIFS(탕데이터!BP:BP,탕데이터!$O:$O,'코스+운전자별'!$A95,탕데이터!$BL:$BL,'코스+운전자별'!$C95)</f>
        <v>18548.714</v>
      </c>
      <c r="P95">
        <f>SUMIFS(탕데이터!BQ:BQ,탕데이터!$O:$O,'코스+운전자별'!$A95,탕데이터!$BL:$BL,'코스+운전자별'!$C95)</f>
        <v>648.07299999999998</v>
      </c>
      <c r="Q95">
        <f>SUMIFS(탕데이터!BR:BR,탕데이터!$O:$O,'코스+운전자별'!$A95,탕데이터!$BL:$BL,'코스+운전자별'!$C95)</f>
        <v>786.05399999999997</v>
      </c>
      <c r="R95">
        <f>SUMIFS(탕데이터!BS:BS,탕데이터!$O:$O,'코스+운전자별'!$A95,탕데이터!$BL:$BL,'코스+운전자별'!$C95)</f>
        <v>598.48299999999995</v>
      </c>
      <c r="S95">
        <f>SUMIFS(탕데이터!BT:BT,탕데이터!$O:$O,'코스+운전자별'!$A95,탕데이터!$BL:$BL,'코스+운전자별'!$C95)</f>
        <v>453.23700000000008</v>
      </c>
      <c r="T95">
        <f>SUMIFS(탕데이터!BU:BU,탕데이터!$O:$O,'코스+운전자별'!$A95,탕데이터!$BL:$BL,'코스+운전자별'!$C95)</f>
        <v>23.538</v>
      </c>
      <c r="U95">
        <f>SUMIFS(탕데이터!BV:BV,탕데이터!$O:$O,'코스+운전자별'!$A95,탕데이터!$BL:$BL,'코스+운전자별'!$C95)</f>
        <v>0</v>
      </c>
      <c r="V95">
        <f>SUMIFS(탕데이터!BW:BW,탕데이터!$O:$O,'코스+운전자별'!$A95,탕데이터!$BL:$BL,'코스+운전자별'!$C95)</f>
        <v>21058.098999999998</v>
      </c>
      <c r="W95" s="66">
        <f t="shared" si="37"/>
        <v>2.3384339055645745E-2</v>
      </c>
      <c r="X95" s="66">
        <f t="shared" si="38"/>
        <v>0.24952505958343407</v>
      </c>
      <c r="Y95" s="122">
        <f t="shared" si="39"/>
        <v>1.7281603732826407</v>
      </c>
      <c r="Z95" s="122">
        <f t="shared" si="40"/>
        <v>22.1204527780178</v>
      </c>
      <c r="AA95" s="4">
        <f t="shared" si="41"/>
        <v>0.88083515990688432</v>
      </c>
      <c r="AB95" s="4">
        <f t="shared" si="42"/>
        <v>3.0775475032195451E-2</v>
      </c>
      <c r="AC95" s="4">
        <f t="shared" si="43"/>
        <v>3.7327870858618342E-2</v>
      </c>
      <c r="AD95" s="4">
        <f t="shared" si="44"/>
        <v>2.8420561609098713E-2</v>
      </c>
      <c r="AE95" s="4">
        <f t="shared" si="45"/>
        <v>2.1523167879493783E-2</v>
      </c>
      <c r="AF95" s="4">
        <f t="shared" si="46"/>
        <v>1.1177647137094379E-3</v>
      </c>
      <c r="AG95" s="4">
        <f t="shared" si="47"/>
        <v>0</v>
      </c>
      <c r="AH95" s="41" cm="1">
        <f t="array" ref="AH95">SUMPRODUCT((C:C=C95)*(F:F&gt;F95)*(B:B=B95))+1</f>
        <v>5</v>
      </c>
    </row>
    <row r="96" spans="1:34" x14ac:dyDescent="0.3">
      <c r="A96">
        <v>4257</v>
      </c>
      <c r="B96" t="s">
        <v>62</v>
      </c>
      <c r="C96">
        <v>4</v>
      </c>
      <c r="D96">
        <f>SUMIFS(탕데이터!R:R,탕데이터!$O:$O,'코스+운전자별'!$A96,탕데이터!$BL:$BL,'코스+운전자별'!$C96)</f>
        <v>39.518000000000001</v>
      </c>
      <c r="E96">
        <f>SUMIFS(탕데이터!S:S,탕데이터!$O:$O,'코스+운전자별'!$A96,탕데이터!$BL:$BL,'코스+운전자별'!$C96)</f>
        <v>13.745000000000001</v>
      </c>
      <c r="F96" s="122">
        <f t="shared" si="36"/>
        <v>2.8750818479447071</v>
      </c>
      <c r="G96">
        <f>SUMIFS(탕데이터!U:U,탕데이터!$O:$O,'코스+운전자별'!$A96,탕데이터!$BL:$BL,'코스+운전자별'!$C96)</f>
        <v>4736</v>
      </c>
      <c r="H96">
        <f>SUMIFS(탕데이터!V:V,탕데이터!$O:$O,'코스+운전자별'!$A96,탕데이터!$BL:$BL,'코스+운전자별'!$C96)</f>
        <v>204</v>
      </c>
      <c r="I96">
        <f>SUMIFS(탕데이터!W:W,탕데이터!$O:$O,'코스+운전자별'!$A96,탕데이터!$BL:$BL,'코스+운전자별'!$C96)</f>
        <v>1118</v>
      </c>
      <c r="J96">
        <f>SUMIFS(탕데이터!X:X,탕데이터!$O:$O,'코스+운전자별'!$A96,탕데이터!$BL:$BL,'코스+운전자별'!$C96)</f>
        <v>1372</v>
      </c>
      <c r="K96">
        <f>SUMIFS(탕데이터!Y:Y,탕데이터!$O:$O,'코스+운전자별'!$A96,탕데이터!$BL:$BL,'코스+운전자별'!$C96)</f>
        <v>0</v>
      </c>
      <c r="L96">
        <f>SUMIFS(탕데이터!Z:Z,탕데이터!$O:$O,'코스+운전자별'!$A96,탕데이터!$BL:$BL,'코스+운전자별'!$C96)</f>
        <v>7</v>
      </c>
      <c r="M96" s="122">
        <f>AVERAGEIFS(탕데이터!$AD:$AD,탕데이터!$O:$O,'코스+운전자별'!$A96,탕데이터!$BL:$BL,'코스+운전자별'!$C96)</f>
        <v>29.844999999999999</v>
      </c>
      <c r="N96" s="123">
        <f>INT(_xlfn.MAXIFS(탕데이터!$AC:$AC,탕데이터!$O:$O,'코스+운전자별'!$A96,탕데이터!$G:$G,'코스+운전자별'!$B96,탕데이터!$BL:$BL,'코스+운전자별'!$C96))</f>
        <v>97</v>
      </c>
      <c r="O96">
        <f>SUMIFS(탕데이터!BP:BP,탕데이터!$O:$O,'코스+운전자별'!$A96,탕데이터!$BL:$BL,'코스+운전자별'!$C96)</f>
        <v>3226.3379999999997</v>
      </c>
      <c r="P96">
        <f>SUMIFS(탕데이터!BQ:BQ,탕데이터!$O:$O,'코스+운전자별'!$A96,탕데이터!$BL:$BL,'코스+운전자별'!$C96)</f>
        <v>61.331999999999994</v>
      </c>
      <c r="Q96">
        <f>SUMIFS(탕데이터!BR:BR,탕데이터!$O:$O,'코스+운전자별'!$A96,탕데이터!$BL:$BL,'코스+운전자별'!$C96)</f>
        <v>71.748000000000005</v>
      </c>
      <c r="R96">
        <f>SUMIFS(탕데이터!BS:BS,탕데이터!$O:$O,'코스+운전자별'!$A96,탕데이터!$BL:$BL,'코스+운전자별'!$C96)</f>
        <v>47.596000000000004</v>
      </c>
      <c r="S96">
        <f>SUMIFS(탕데이터!BT:BT,탕데이터!$O:$O,'코스+운전자별'!$A96,탕데이터!$BL:$BL,'코스+운전자별'!$C96)</f>
        <v>6.9860000000000007</v>
      </c>
      <c r="T96">
        <f>SUMIFS(탕데이터!BU:BU,탕데이터!$O:$O,'코스+운전자별'!$A96,탕데이터!$BL:$BL,'코스+운전자별'!$C96)</f>
        <v>0</v>
      </c>
      <c r="U96">
        <f>SUMIFS(탕데이터!BV:BV,탕데이터!$O:$O,'코스+운전자별'!$A96,탕데이터!$BL:$BL,'코스+운전자별'!$C96)</f>
        <v>0</v>
      </c>
      <c r="V96">
        <f>SUMIFS(탕데이터!BW:BW,탕데이터!$O:$O,'코스+운전자별'!$A96,탕데이터!$BL:$BL,'코스+운전자별'!$C96)</f>
        <v>3414</v>
      </c>
      <c r="W96" s="66">
        <f t="shared" si="37"/>
        <v>4.3074324324324322E-2</v>
      </c>
      <c r="X96" s="66">
        <f t="shared" si="38"/>
        <v>0.2360641891891892</v>
      </c>
      <c r="Y96" s="122">
        <f t="shared" si="39"/>
        <v>0</v>
      </c>
      <c r="Z96" s="122">
        <f t="shared" si="40"/>
        <v>17.713447036793358</v>
      </c>
      <c r="AA96" s="4">
        <f t="shared" si="41"/>
        <v>0.94503163444639715</v>
      </c>
      <c r="AB96" s="4">
        <f t="shared" si="42"/>
        <v>1.7964850615114235E-2</v>
      </c>
      <c r="AC96" s="4">
        <f t="shared" si="43"/>
        <v>2.1015817223198594E-2</v>
      </c>
      <c r="AD96" s="4">
        <f t="shared" si="44"/>
        <v>1.3941417691857061E-2</v>
      </c>
      <c r="AE96" s="4">
        <f t="shared" si="45"/>
        <v>2.0462800234329233E-3</v>
      </c>
      <c r="AF96" s="4">
        <f t="shared" si="46"/>
        <v>0</v>
      </c>
      <c r="AG96" s="4">
        <f t="shared" si="47"/>
        <v>0</v>
      </c>
      <c r="AH96" s="41" cm="1">
        <f t="array" ref="AH96">SUMPRODUCT((C:C=C96)*(F:F&gt;F96)*(B:B=B96))+1</f>
        <v>11</v>
      </c>
    </row>
    <row r="97" spans="1:34" x14ac:dyDescent="0.3">
      <c r="A97">
        <v>4257</v>
      </c>
      <c r="B97" t="s">
        <v>62</v>
      </c>
      <c r="C97">
        <v>5</v>
      </c>
      <c r="D97">
        <f>SUMIFS(탕데이터!R:R,탕데이터!$O:$O,'코스+운전자별'!$A97,탕데이터!$BL:$BL,'코스+운전자별'!$C97)</f>
        <v>253.78</v>
      </c>
      <c r="E97">
        <f>SUMIFS(탕데이터!S:S,탕데이터!$O:$O,'코스+운전자별'!$A97,탕데이터!$BL:$BL,'코스+운전자별'!$C97)</f>
        <v>86.34</v>
      </c>
      <c r="F97" s="122">
        <f t="shared" si="36"/>
        <v>2.9393097058142228</v>
      </c>
      <c r="G97">
        <f>SUMIFS(탕데이터!U:U,탕데이터!$O:$O,'코스+운전자별'!$A97,탕데이터!$BL:$BL,'코스+운전자별'!$C97)</f>
        <v>26607</v>
      </c>
      <c r="H97">
        <f>SUMIFS(탕데이터!V:V,탕데이터!$O:$O,'코스+운전자별'!$A97,탕데이터!$BL:$BL,'코스+운전자별'!$C97)</f>
        <v>726</v>
      </c>
      <c r="I97">
        <f>SUMIFS(탕데이터!W:W,탕데이터!$O:$O,'코스+운전자별'!$A97,탕데이터!$BL:$BL,'코스+운전자별'!$C97)</f>
        <v>6495</v>
      </c>
      <c r="J97">
        <f>SUMIFS(탕데이터!X:X,탕데이터!$O:$O,'코스+운전자별'!$A97,탕데이터!$BL:$BL,'코스+운전자별'!$C97)</f>
        <v>8426</v>
      </c>
      <c r="K97">
        <f>SUMIFS(탕데이터!Y:Y,탕데이터!$O:$O,'코스+운전자별'!$A97,탕데이터!$BL:$BL,'코스+운전자별'!$C97)</f>
        <v>0</v>
      </c>
      <c r="L97">
        <f>SUMIFS(탕데이터!Z:Z,탕데이터!$O:$O,'코스+운전자별'!$A97,탕데이터!$BL:$BL,'코스+운전자별'!$C97)</f>
        <v>39</v>
      </c>
      <c r="M97" s="122">
        <f>AVERAGEIFS(탕데이터!$AD:$AD,탕데이터!$O:$O,'코스+운전자별'!$A97,탕데이터!$BL:$BL,'코스+운전자별'!$C97)</f>
        <v>36.241666666666667</v>
      </c>
      <c r="N97" s="123">
        <f>INT(_xlfn.MAXIFS(탕데이터!$AC:$AC,탕데이터!$O:$O,'코스+운전자별'!$A97,탕데이터!$G:$G,'코스+운전자별'!$B97,탕데이터!$BL:$BL,'코스+운전자별'!$C97))</f>
        <v>105</v>
      </c>
      <c r="O97">
        <f>SUMIFS(탕데이터!BP:BP,탕데이터!$O:$O,'코스+운전자별'!$A97,탕데이터!$BL:$BL,'코스+운전자별'!$C97)</f>
        <v>14794.144999999999</v>
      </c>
      <c r="P97">
        <f>SUMIFS(탕데이터!BQ:BQ,탕데이터!$O:$O,'코스+운전자별'!$A97,탕데이터!$BL:$BL,'코스+운전자별'!$C97)</f>
        <v>1216.7629999999999</v>
      </c>
      <c r="Q97">
        <f>SUMIFS(탕데이터!BR:BR,탕데이터!$O:$O,'코스+운전자별'!$A97,탕데이터!$BL:$BL,'코스+운전자별'!$C97)</f>
        <v>1372.0709999999999</v>
      </c>
      <c r="R97">
        <f>SUMIFS(탕데이터!BS:BS,탕데이터!$O:$O,'코스+운전자별'!$A97,탕데이터!$BL:$BL,'코스+운전자별'!$C97)</f>
        <v>1143.2629999999999</v>
      </c>
      <c r="S97">
        <f>SUMIFS(탕데이터!BT:BT,탕데이터!$O:$O,'코스+운전자별'!$A97,탕데이터!$BL:$BL,'코스+운전자별'!$C97)</f>
        <v>838.46500000000003</v>
      </c>
      <c r="T97">
        <f>SUMIFS(탕데이터!BU:BU,탕데이터!$O:$O,'코스+운전자별'!$A97,탕데이터!$BL:$BL,'코스+운전자별'!$C97)</f>
        <v>10.504</v>
      </c>
      <c r="U97">
        <f>SUMIFS(탕데이터!BV:BV,탕데이터!$O:$O,'코스+운전자별'!$A97,탕데이터!$BL:$BL,'코스+운전자별'!$C97)</f>
        <v>0</v>
      </c>
      <c r="V97">
        <f>SUMIFS(탕데이터!BW:BW,탕데이터!$O:$O,'코스+운전자별'!$A97,탕데이터!$BL:$BL,'코스+운전자별'!$C97)</f>
        <v>19375.210999999999</v>
      </c>
      <c r="W97" s="66">
        <f t="shared" si="37"/>
        <v>2.7286052542563988E-2</v>
      </c>
      <c r="X97" s="66">
        <f t="shared" si="38"/>
        <v>0.24410869320103731</v>
      </c>
      <c r="Y97" s="122">
        <f t="shared" si="39"/>
        <v>0</v>
      </c>
      <c r="Z97" s="122">
        <f t="shared" si="40"/>
        <v>15.367641264087004</v>
      </c>
      <c r="AA97" s="4">
        <f t="shared" si="41"/>
        <v>0.76356045877384249</v>
      </c>
      <c r="AB97" s="4">
        <f t="shared" si="42"/>
        <v>6.279998705562484E-2</v>
      </c>
      <c r="AC97" s="4">
        <f t="shared" si="43"/>
        <v>7.0815796535067407E-2</v>
      </c>
      <c r="AD97" s="4">
        <f t="shared" si="44"/>
        <v>5.9006479981043816E-2</v>
      </c>
      <c r="AE97" s="4">
        <f t="shared" si="45"/>
        <v>4.3275141622973815E-2</v>
      </c>
      <c r="AF97" s="4">
        <f t="shared" si="46"/>
        <v>5.4213603144760594E-4</v>
      </c>
      <c r="AG97" s="4">
        <f t="shared" si="47"/>
        <v>0</v>
      </c>
      <c r="AH97" s="41" cm="1">
        <f t="array" ref="AH97">SUMPRODUCT((C:C=C97)*(F:F&gt;F97)*(B:B=B97))+1</f>
        <v>12</v>
      </c>
    </row>
    <row r="98" spans="1:34" x14ac:dyDescent="0.3">
      <c r="A98">
        <v>4257</v>
      </c>
      <c r="B98" t="s">
        <v>62</v>
      </c>
      <c r="C98">
        <v>7</v>
      </c>
      <c r="D98">
        <f>SUMIFS(탕데이터!R:R,탕데이터!$O:$O,'코스+운전자별'!$A98,탕데이터!$BL:$BL,'코스+운전자별'!$C98)</f>
        <v>337.38599999999997</v>
      </c>
      <c r="E98">
        <f>SUMIFS(탕데이터!S:S,탕데이터!$O:$O,'코스+운전자별'!$A98,탕데이터!$BL:$BL,'코스+운전자별'!$C98)</f>
        <v>121.358</v>
      </c>
      <c r="F98" s="122">
        <f t="shared" si="36"/>
        <v>2.7800886632937258</v>
      </c>
      <c r="G98">
        <f>SUMIFS(탕데이터!U:U,탕데이터!$O:$O,'코스+운전자별'!$A98,탕데이터!$BL:$BL,'코스+운전자별'!$C98)</f>
        <v>38475</v>
      </c>
      <c r="H98">
        <f>SUMIFS(탕데이터!V:V,탕데이터!$O:$O,'코스+운전자별'!$A98,탕데이터!$BL:$BL,'코스+운전자별'!$C98)</f>
        <v>710</v>
      </c>
      <c r="I98">
        <f>SUMIFS(탕데이터!W:W,탕데이터!$O:$O,'코스+운전자별'!$A98,탕데이터!$BL:$BL,'코스+운전자별'!$C98)</f>
        <v>13934</v>
      </c>
      <c r="J98">
        <f>SUMIFS(탕데이터!X:X,탕데이터!$O:$O,'코스+운전자별'!$A98,탕데이터!$BL:$BL,'코스+운전자별'!$C98)</f>
        <v>12318</v>
      </c>
      <c r="K98">
        <f>SUMIFS(탕데이터!Y:Y,탕데이터!$O:$O,'코스+운전자별'!$A98,탕데이터!$BL:$BL,'코스+운전자별'!$C98)</f>
        <v>17</v>
      </c>
      <c r="L98">
        <f>SUMIFS(탕데이터!Z:Z,탕데이터!$O:$O,'코스+운전자별'!$A98,탕데이터!$BL:$BL,'코스+운전자별'!$C98)</f>
        <v>57</v>
      </c>
      <c r="M98" s="122">
        <f>AVERAGEIFS(탕데이터!$AD:$AD,탕데이터!$O:$O,'코스+운전자별'!$A98,탕데이터!$BL:$BL,'코스+운전자별'!$C98)</f>
        <v>32.192500000000003</v>
      </c>
      <c r="N98" s="123">
        <f>INT(_xlfn.MAXIFS(탕데이터!$AC:$AC,탕데이터!$O:$O,'코스+운전자별'!$A98,탕데이터!$G:$G,'코스+운전자별'!$B98,탕데이터!$BL:$BL,'코스+운전자별'!$C98))</f>
        <v>108</v>
      </c>
      <c r="O98">
        <f>SUMIFS(탕데이터!BP:BP,탕데이터!$O:$O,'코스+운전자별'!$A98,탕데이터!$BL:$BL,'코스+운전자별'!$C98)</f>
        <v>17616.857000000004</v>
      </c>
      <c r="P98">
        <f>SUMIFS(탕데이터!BQ:BQ,탕데이터!$O:$O,'코스+운전자별'!$A98,탕데이터!$BL:$BL,'코스+운전자별'!$C98)</f>
        <v>1462.817</v>
      </c>
      <c r="Q98">
        <f>SUMIFS(탕데이터!BR:BR,탕데이터!$O:$O,'코스+운전자별'!$A98,탕데이터!$BL:$BL,'코스+운전자별'!$C98)</f>
        <v>1738.17</v>
      </c>
      <c r="R98">
        <f>SUMIFS(탕데이터!BS:BS,탕데이터!$O:$O,'코스+운전자별'!$A98,탕데이터!$BL:$BL,'코스+운전자별'!$C98)</f>
        <v>1723.3210000000001</v>
      </c>
      <c r="S98">
        <f>SUMIFS(탕데이터!BT:BT,탕데이터!$O:$O,'코스+운전자별'!$A98,탕데이터!$BL:$BL,'코스+운전자별'!$C98)</f>
        <v>1144.4349999999999</v>
      </c>
      <c r="T98">
        <f>SUMIFS(탕데이터!BU:BU,탕데이터!$O:$O,'코스+운전자별'!$A98,탕데이터!$BL:$BL,'코스+운전자별'!$C98)</f>
        <v>167.15800000000002</v>
      </c>
      <c r="U98">
        <f>SUMIFS(탕데이터!BV:BV,탕데이터!$O:$O,'코스+운전자별'!$A98,탕데이터!$BL:$BL,'코스+운전자별'!$C98)</f>
        <v>0</v>
      </c>
      <c r="V98">
        <f>SUMIFS(탕데이터!BW:BW,탕데이터!$O:$O,'코스+운전자별'!$A98,탕데이터!$BL:$BL,'코스+운전자별'!$C98)</f>
        <v>23852.758000000002</v>
      </c>
      <c r="W98" s="66">
        <f t="shared" si="37"/>
        <v>1.8453541260558804E-2</v>
      </c>
      <c r="X98" s="66">
        <f t="shared" si="38"/>
        <v>0.36215724496426249</v>
      </c>
      <c r="Y98" s="122">
        <f t="shared" si="39"/>
        <v>5.0387390111030097</v>
      </c>
      <c r="Z98" s="122">
        <f t="shared" si="40"/>
        <v>16.894595507815975</v>
      </c>
      <c r="AA98" s="4">
        <f t="shared" si="41"/>
        <v>0.73856687767511009</v>
      </c>
      <c r="AB98" s="4">
        <f t="shared" si="42"/>
        <v>6.1326954308596089E-2</v>
      </c>
      <c r="AC98" s="4">
        <f t="shared" si="43"/>
        <v>7.2870818544337718E-2</v>
      </c>
      <c r="AD98" s="4">
        <f t="shared" si="44"/>
        <v>7.2248290952350247E-2</v>
      </c>
      <c r="AE98" s="4">
        <f t="shared" si="45"/>
        <v>4.7979147736291118E-2</v>
      </c>
      <c r="AF98" s="4">
        <f t="shared" si="46"/>
        <v>7.0079107833148687E-3</v>
      </c>
      <c r="AG98" s="4">
        <f t="shared" si="47"/>
        <v>0</v>
      </c>
      <c r="AH98" s="41" cm="1">
        <f t="array" ref="AH98">SUMPRODUCT((C:C=C98)*(F:F&gt;F98)*(B:B=B98))+1</f>
        <v>10</v>
      </c>
    </row>
    <row r="99" spans="1:34" x14ac:dyDescent="0.3">
      <c r="A99">
        <v>4257</v>
      </c>
      <c r="B99" t="s">
        <v>62</v>
      </c>
      <c r="C99">
        <v>8</v>
      </c>
      <c r="D99">
        <f>SUMIFS(탕데이터!R:R,탕데이터!$O:$O,'코스+운전자별'!$A99,탕데이터!$BL:$BL,'코스+운전자별'!$C99)</f>
        <v>361.37199999999996</v>
      </c>
      <c r="E99">
        <f>SUMIFS(탕데이터!S:S,탕데이터!$O:$O,'코스+운전자별'!$A99,탕데이터!$BL:$BL,'코스+운전자별'!$C99)</f>
        <v>117.47399999999999</v>
      </c>
      <c r="F99" s="122">
        <f t="shared" si="36"/>
        <v>3.0761870711817081</v>
      </c>
      <c r="G99">
        <f>SUMIFS(탕데이터!U:U,탕데이터!$O:$O,'코스+운전자별'!$A99,탕데이터!$BL:$BL,'코스+운전자별'!$C99)</f>
        <v>37085</v>
      </c>
      <c r="H99">
        <f>SUMIFS(탕데이터!V:V,탕데이터!$O:$O,'코스+운전자별'!$A99,탕데이터!$BL:$BL,'코스+운전자별'!$C99)</f>
        <v>1219</v>
      </c>
      <c r="I99">
        <f>SUMIFS(탕데이터!W:W,탕데이터!$O:$O,'코스+운전자별'!$A99,탕데이터!$BL:$BL,'코스+운전자별'!$C99)</f>
        <v>8377</v>
      </c>
      <c r="J99">
        <f>SUMIFS(탕데이터!X:X,탕데이터!$O:$O,'코스+운전자별'!$A99,탕데이터!$BL:$BL,'코스+운전자별'!$C99)</f>
        <v>13273</v>
      </c>
      <c r="K99">
        <f>SUMIFS(탕데이터!Y:Y,탕데이터!$O:$O,'코스+운전자별'!$A99,탕데이터!$BL:$BL,'코스+운전자별'!$C99)</f>
        <v>11</v>
      </c>
      <c r="L99">
        <f>SUMIFS(탕데이터!Z:Z,탕데이터!$O:$O,'코스+운전자별'!$A99,탕데이터!$BL:$BL,'코스+운전자별'!$C99)</f>
        <v>58</v>
      </c>
      <c r="M99" s="122">
        <f>AVERAGEIFS(탕데이터!$AD:$AD,탕데이터!$O:$O,'코스+운전자별'!$A99,탕데이터!$BL:$BL,'코스+운전자별'!$C99)</f>
        <v>35.768571428571427</v>
      </c>
      <c r="N99" s="123">
        <f>INT(_xlfn.MAXIFS(탕데이터!$AC:$AC,탕데이터!$O:$O,'코스+운전자별'!$A99,탕데이터!$G:$G,'코스+운전자별'!$B99,탕데이터!$BL:$BL,'코스+운전자별'!$C99))</f>
        <v>107</v>
      </c>
      <c r="O99">
        <f>SUMIFS(탕데이터!BP:BP,탕데이터!$O:$O,'코스+운전자별'!$A99,탕데이터!$BL:$BL,'코스+운전자별'!$C99)</f>
        <v>22163.5</v>
      </c>
      <c r="P99">
        <f>SUMIFS(탕데이터!BQ:BQ,탕데이터!$O:$O,'코스+운전자별'!$A99,탕데이터!$BL:$BL,'코스+운전자별'!$C99)</f>
        <v>1497.6410000000001</v>
      </c>
      <c r="Q99">
        <f>SUMIFS(탕데이터!BR:BR,탕데이터!$O:$O,'코스+운전자별'!$A99,탕데이터!$BL:$BL,'코스+운전자별'!$C99)</f>
        <v>1660.998</v>
      </c>
      <c r="R99">
        <f>SUMIFS(탕데이터!BS:BS,탕데이터!$O:$O,'코스+운전자별'!$A99,탕데이터!$BL:$BL,'코스+운전자별'!$C99)</f>
        <v>1252.6850000000002</v>
      </c>
      <c r="S99">
        <f>SUMIFS(탕데이터!BT:BT,탕데이터!$O:$O,'코스+운전자별'!$A99,탕데이터!$BL:$BL,'코스+운전자별'!$C99)</f>
        <v>868.15200000000004</v>
      </c>
      <c r="T99">
        <f>SUMIFS(탕데이터!BU:BU,탕데이터!$O:$O,'코스+운전자별'!$A99,탕데이터!$BL:$BL,'코스+운전자별'!$C99)</f>
        <v>36.981999999999999</v>
      </c>
      <c r="U99">
        <f>SUMIFS(탕데이터!BV:BV,탕데이터!$O:$O,'코스+운전자별'!$A99,탕데이터!$BL:$BL,'코스+운전자별'!$C99)</f>
        <v>0</v>
      </c>
      <c r="V99">
        <f>SUMIFS(탕데이터!BW:BW,탕데이터!$O:$O,'코스+운전자별'!$A99,탕데이터!$BL:$BL,'코스+운전자별'!$C99)</f>
        <v>27479.958000000002</v>
      </c>
      <c r="W99" s="66">
        <f t="shared" si="37"/>
        <v>3.2870432789537551E-2</v>
      </c>
      <c r="X99" s="66">
        <f t="shared" si="38"/>
        <v>0.2258864770122691</v>
      </c>
      <c r="Y99" s="122">
        <f t="shared" si="39"/>
        <v>3.0439547059539755</v>
      </c>
      <c r="Z99" s="122">
        <f t="shared" si="40"/>
        <v>16.049942995030055</v>
      </c>
      <c r="AA99" s="4">
        <f t="shared" si="41"/>
        <v>0.80653325598241443</v>
      </c>
      <c r="AB99" s="4">
        <f t="shared" si="42"/>
        <v>5.449939188407784E-2</v>
      </c>
      <c r="AC99" s="4">
        <f t="shared" si="43"/>
        <v>6.0443978844509146E-2</v>
      </c>
      <c r="AD99" s="4">
        <f t="shared" si="44"/>
        <v>4.5585404460952966E-2</v>
      </c>
      <c r="AE99" s="4">
        <f t="shared" si="45"/>
        <v>3.1592188022994794E-2</v>
      </c>
      <c r="AF99" s="4">
        <f t="shared" si="46"/>
        <v>1.3457808050507207E-3</v>
      </c>
      <c r="AG99" s="4">
        <f t="shared" si="47"/>
        <v>0</v>
      </c>
      <c r="AH99" s="41" cm="1">
        <f t="array" ref="AH99">SUMPRODUCT((C:C=C99)*(F:F&gt;F99)*(B:B=B99))+1</f>
        <v>9</v>
      </c>
    </row>
    <row r="100" spans="1:34" x14ac:dyDescent="0.3">
      <c r="A100">
        <v>4257</v>
      </c>
      <c r="B100" t="s">
        <v>62</v>
      </c>
      <c r="C100">
        <v>11</v>
      </c>
      <c r="D100">
        <f>SUMIFS(탕데이터!R:R,탕데이터!$O:$O,'코스+운전자별'!$A100,탕데이터!$BL:$BL,'코스+운전자별'!$C100)</f>
        <v>313.846</v>
      </c>
      <c r="E100">
        <f>SUMIFS(탕데이터!S:S,탕데이터!$O:$O,'코스+운전자별'!$A100,탕데이터!$BL:$BL,'코스+운전자별'!$C100)</f>
        <v>104.947</v>
      </c>
      <c r="F100" s="122">
        <f t="shared" si="36"/>
        <v>2.9905190238882482</v>
      </c>
      <c r="G100">
        <f>SUMIFS(탕데이터!U:U,탕데이터!$O:$O,'코스+운전자별'!$A100,탕데이터!$BL:$BL,'코스+운전자별'!$C100)</f>
        <v>28370</v>
      </c>
      <c r="H100">
        <f>SUMIFS(탕데이터!V:V,탕데이터!$O:$O,'코스+운전자별'!$A100,탕데이터!$BL:$BL,'코스+운전자별'!$C100)</f>
        <v>644</v>
      </c>
      <c r="I100">
        <f>SUMIFS(탕데이터!W:W,탕데이터!$O:$O,'코스+운전자별'!$A100,탕데이터!$BL:$BL,'코스+운전자별'!$C100)</f>
        <v>6594</v>
      </c>
      <c r="J100">
        <f>SUMIFS(탕데이터!X:X,탕데이터!$O:$O,'코스+운전자별'!$A100,탕데이터!$BL:$BL,'코스+운전자별'!$C100)</f>
        <v>10287</v>
      </c>
      <c r="K100">
        <f>SUMIFS(탕데이터!Y:Y,탕데이터!$O:$O,'코스+운전자별'!$A100,탕데이터!$BL:$BL,'코스+운전자별'!$C100)</f>
        <v>3</v>
      </c>
      <c r="L100">
        <f>SUMIFS(탕데이터!Z:Z,탕데이터!$O:$O,'코스+운전자별'!$A100,탕데이터!$BL:$BL,'코스+운전자별'!$C100)</f>
        <v>67</v>
      </c>
      <c r="M100" s="122">
        <f>AVERAGEIFS(탕데이터!$AD:$AD,탕데이터!$O:$O,'코스+운전자별'!$A100,탕데이터!$BL:$BL,'코스+운전자별'!$C100)</f>
        <v>40.337142857142858</v>
      </c>
      <c r="N100" s="123">
        <f>INT(_xlfn.MAXIFS(탕데이터!$AC:$AC,탕데이터!$O:$O,'코스+운전자별'!$A100,탕데이터!$G:$G,'코스+운전자별'!$B100,탕데이터!$BL:$BL,'코스+운전자별'!$C100))</f>
        <v>109</v>
      </c>
      <c r="O100">
        <f>SUMIFS(탕데이터!BP:BP,탕데이터!$O:$O,'코스+운전자별'!$A100,탕데이터!$BL:$BL,'코스+운전자별'!$C100)</f>
        <v>19322.828999999998</v>
      </c>
      <c r="P100">
        <f>SUMIFS(탕데이터!BQ:BQ,탕데이터!$O:$O,'코스+운전자별'!$A100,탕데이터!$BL:$BL,'코스+운전자별'!$C100)</f>
        <v>457.23099999999999</v>
      </c>
      <c r="Q100">
        <f>SUMIFS(탕데이터!BR:BR,탕데이터!$O:$O,'코스+운전자별'!$A100,탕데이터!$BL:$BL,'코스+운전자별'!$C100)</f>
        <v>515.38099999999997</v>
      </c>
      <c r="R100">
        <f>SUMIFS(탕데이터!BS:BS,탕데이터!$O:$O,'코스+운전자별'!$A100,탕데이터!$BL:$BL,'코스+운전자별'!$C100)</f>
        <v>370.26299999999998</v>
      </c>
      <c r="S100">
        <f>SUMIFS(탕데이터!BT:BT,탕데이터!$O:$O,'코스+운전자별'!$A100,탕데이터!$BL:$BL,'코스+운전자별'!$C100)</f>
        <v>427.61500000000001</v>
      </c>
      <c r="T100">
        <f>SUMIFS(탕데이터!BU:BU,탕데이터!$O:$O,'코스+운전자별'!$A100,탕데이터!$BL:$BL,'코스+운전자별'!$C100)</f>
        <v>40.266999999999996</v>
      </c>
      <c r="U100">
        <f>SUMIFS(탕데이터!BV:BV,탕데이터!$O:$O,'코스+운전자별'!$A100,탕데이터!$BL:$BL,'코스+운전자별'!$C100)</f>
        <v>0</v>
      </c>
      <c r="V100">
        <f>SUMIFS(탕데이터!BW:BW,탕데이터!$O:$O,'코스+운전자별'!$A100,탕데이터!$BL:$BL,'코스+운전자별'!$C100)</f>
        <v>21133.585999999999</v>
      </c>
      <c r="W100" s="66">
        <f t="shared" si="37"/>
        <v>2.2700035248501938E-2</v>
      </c>
      <c r="X100" s="66">
        <f t="shared" si="38"/>
        <v>0.23242862178357421</v>
      </c>
      <c r="Y100" s="122">
        <f t="shared" si="39"/>
        <v>0.95588282151118698</v>
      </c>
      <c r="Z100" s="122">
        <f t="shared" si="40"/>
        <v>21.348049680416509</v>
      </c>
      <c r="AA100" s="4">
        <f t="shared" si="41"/>
        <v>0.91431851650732621</v>
      </c>
      <c r="AB100" s="4">
        <f t="shared" si="42"/>
        <v>2.1635277609772425E-2</v>
      </c>
      <c r="AC100" s="4">
        <f t="shared" si="43"/>
        <v>2.4386821999825302E-2</v>
      </c>
      <c r="AD100" s="4">
        <f t="shared" si="44"/>
        <v>1.752012176258208E-2</v>
      </c>
      <c r="AE100" s="4">
        <f t="shared" si="45"/>
        <v>2.0233906351719014E-2</v>
      </c>
      <c r="AF100" s="4">
        <f t="shared" si="46"/>
        <v>1.905355768774878E-3</v>
      </c>
      <c r="AG100" s="4">
        <f t="shared" si="47"/>
        <v>0</v>
      </c>
      <c r="AH100" s="41" cm="1">
        <f t="array" ref="AH100">SUMPRODUCT((C:C=C100)*(F:F&gt;F100)*(B:B=B100))+1</f>
        <v>7</v>
      </c>
    </row>
    <row r="101" spans="1:34" x14ac:dyDescent="0.3">
      <c r="A101">
        <v>4884</v>
      </c>
      <c r="B101" t="s">
        <v>84</v>
      </c>
      <c r="C101">
        <v>7</v>
      </c>
      <c r="D101">
        <f>SUMIFS(탕데이터!R:R,탕데이터!$O:$O,'코스+운전자별'!$A101,탕데이터!$BL:$BL,'코스+운전자별'!$C101)</f>
        <v>301.43200000000002</v>
      </c>
      <c r="E101">
        <f>SUMIFS(탕데이터!S:S,탕데이터!$O:$O,'코스+운전자별'!$A101,탕데이터!$BL:$BL,'코스+운전자별'!$C101)</f>
        <v>90.539000000000001</v>
      </c>
      <c r="F101" s="122">
        <f t="shared" si="36"/>
        <v>3.3293056031102619</v>
      </c>
      <c r="G101">
        <f>SUMIFS(탕데이터!U:U,탕데이터!$O:$O,'코스+운전자별'!$A101,탕데이터!$BL:$BL,'코스+운전자별'!$C101)</f>
        <v>27640</v>
      </c>
      <c r="H101">
        <f>SUMIFS(탕데이터!V:V,탕데이터!$O:$O,'코스+운전자별'!$A101,탕데이터!$BL:$BL,'코스+운전자별'!$C101)</f>
        <v>242</v>
      </c>
      <c r="I101">
        <f>SUMIFS(탕데이터!W:W,탕데이터!$O:$O,'코스+운전자별'!$A101,탕데이터!$BL:$BL,'코스+운전자별'!$C101)</f>
        <v>5895</v>
      </c>
      <c r="J101">
        <f>SUMIFS(탕데이터!X:X,탕데이터!$O:$O,'코스+운전자별'!$A101,탕데이터!$BL:$BL,'코스+운전자별'!$C101)</f>
        <v>7085</v>
      </c>
      <c r="K101">
        <f>SUMIFS(탕데이터!Y:Y,탕데이터!$O:$O,'코스+운전자별'!$A101,탕데이터!$BL:$BL,'코스+운전자별'!$C101)</f>
        <v>2</v>
      </c>
      <c r="L101">
        <f>SUMIFS(탕데이터!Z:Z,탕데이터!$O:$O,'코스+운전자별'!$A101,탕데이터!$BL:$BL,'코스+운전자별'!$C101)</f>
        <v>9</v>
      </c>
      <c r="M101" s="122">
        <f>AVERAGEIFS(탕데이터!$AD:$AD,탕데이터!$O:$O,'코스+운전자별'!$A101,탕데이터!$BL:$BL,'코스+운전자별'!$C101)</f>
        <v>38.32</v>
      </c>
      <c r="N101" s="123">
        <f>INT(_xlfn.MAXIFS(탕데이터!$AC:$AC,탕데이터!$O:$O,'코스+운전자별'!$A101,탕데이터!$G:$G,'코스+운전자별'!$B101,탕데이터!$BL:$BL,'코스+운전자별'!$C101))</f>
        <v>104</v>
      </c>
      <c r="O101">
        <f>SUMIFS(탕데이터!BP:BP,탕데이터!$O:$O,'코스+운전자별'!$A101,탕데이터!$BL:$BL,'코스+운전자별'!$C101)</f>
        <v>19333.547999999999</v>
      </c>
      <c r="P101">
        <f>SUMIFS(탕데이터!BQ:BQ,탕데이터!$O:$O,'코스+운전자별'!$A101,탕데이터!$BL:$BL,'코스+운전자별'!$C101)</f>
        <v>480.137</v>
      </c>
      <c r="Q101">
        <f>SUMIFS(탕데이터!BR:BR,탕데이터!$O:$O,'코스+운전자별'!$A101,탕데이터!$BL:$BL,'코스+운전자별'!$C101)</f>
        <v>657.72500000000002</v>
      </c>
      <c r="R101">
        <f>SUMIFS(탕데이터!BS:BS,탕데이터!$O:$O,'코스+운전자별'!$A101,탕데이터!$BL:$BL,'코스+운전자별'!$C101)</f>
        <v>745.85500000000002</v>
      </c>
      <c r="S101">
        <f>SUMIFS(탕데이터!BT:BT,탕데이터!$O:$O,'코스+운전자별'!$A101,탕데이터!$BL:$BL,'코스+운전자별'!$C101)</f>
        <v>282.85400000000004</v>
      </c>
      <c r="T101">
        <f>SUMIFS(탕데이터!BU:BU,탕데이터!$O:$O,'코스+운전자별'!$A101,탕데이터!$BL:$BL,'코스+운전자별'!$C101)</f>
        <v>0</v>
      </c>
      <c r="U101">
        <f>SUMIFS(탕데이터!BV:BV,탕데이터!$O:$O,'코스+운전자별'!$A101,탕데이터!$BL:$BL,'코스+운전자별'!$C101)</f>
        <v>0</v>
      </c>
      <c r="V101">
        <f>SUMIFS(탕데이터!BW:BW,탕데이터!$O:$O,'코스+운전자별'!$A101,탕데이터!$BL:$BL,'코스+운전자별'!$C101)</f>
        <v>21500.118999999999</v>
      </c>
      <c r="W101" s="66">
        <f t="shared" si="37"/>
        <v>8.7554269175108539E-3</v>
      </c>
      <c r="X101" s="66">
        <f t="shared" si="38"/>
        <v>0.21327785817655573</v>
      </c>
      <c r="Y101" s="122">
        <f t="shared" si="39"/>
        <v>0.66349956209028893</v>
      </c>
      <c r="Z101" s="122">
        <f t="shared" si="40"/>
        <v>2.9857480294063006</v>
      </c>
      <c r="AA101" s="4">
        <f t="shared" si="41"/>
        <v>0.89922981356521792</v>
      </c>
      <c r="AB101" s="4">
        <f t="shared" si="42"/>
        <v>2.2331829884290409E-2</v>
      </c>
      <c r="AC101" s="4">
        <f t="shared" si="43"/>
        <v>3.0591691143662975E-2</v>
      </c>
      <c r="AD101" s="4">
        <f t="shared" si="44"/>
        <v>3.4690738223355881E-2</v>
      </c>
      <c r="AE101" s="4">
        <f t="shared" si="45"/>
        <v>1.3155927183472801E-2</v>
      </c>
      <c r="AF101" s="4">
        <f t="shared" si="46"/>
        <v>0</v>
      </c>
      <c r="AG101" s="4">
        <f t="shared" si="47"/>
        <v>0</v>
      </c>
      <c r="AH101" s="41" cm="1">
        <f t="array" ref="AH101">SUMPRODUCT((C:C=C101)*(F:F&gt;F101)*(B:B=B101))+1</f>
        <v>1</v>
      </c>
    </row>
    <row r="102" spans="1:34" x14ac:dyDescent="0.3">
      <c r="A102">
        <v>4989</v>
      </c>
      <c r="B102" t="s">
        <v>62</v>
      </c>
      <c r="C102">
        <v>4</v>
      </c>
      <c r="D102">
        <f>SUMIFS(탕데이터!R:R,탕데이터!$O:$O,'코스+운전자별'!$A102,탕데이터!$BL:$BL,'코스+운전자별'!$C102)</f>
        <v>180.327</v>
      </c>
      <c r="E102">
        <f>SUMIFS(탕데이터!S:S,탕데이터!$O:$O,'코스+운전자별'!$A102,탕데이터!$BL:$BL,'코스+운전자별'!$C102)</f>
        <v>57.624000000000002</v>
      </c>
      <c r="F102" s="122">
        <f t="shared" si="36"/>
        <v>3.1293731778425653</v>
      </c>
      <c r="G102">
        <f>SUMIFS(탕데이터!U:U,탕데이터!$O:$O,'코스+운전자별'!$A102,탕데이터!$BL:$BL,'코스+운전자별'!$C102)</f>
        <v>19020</v>
      </c>
      <c r="H102">
        <f>SUMIFS(탕데이터!V:V,탕데이터!$O:$O,'코스+운전자별'!$A102,탕데이터!$BL:$BL,'코스+운전자별'!$C102)</f>
        <v>293</v>
      </c>
      <c r="I102">
        <f>SUMIFS(탕데이터!W:W,탕데이터!$O:$O,'코스+운전자별'!$A102,탕데이터!$BL:$BL,'코스+운전자별'!$C102)</f>
        <v>5088</v>
      </c>
      <c r="J102">
        <f>SUMIFS(탕데이터!X:X,탕데이터!$O:$O,'코스+운전자별'!$A102,탕데이터!$BL:$BL,'코스+운전자별'!$C102)</f>
        <v>3742</v>
      </c>
      <c r="K102">
        <f>SUMIFS(탕데이터!Y:Y,탕데이터!$O:$O,'코스+운전자별'!$A102,탕데이터!$BL:$BL,'코스+운전자별'!$C102)</f>
        <v>3</v>
      </c>
      <c r="L102">
        <f>SUMIFS(탕데이터!Z:Z,탕데이터!$O:$O,'코스+운전자별'!$A102,탕데이터!$BL:$BL,'코스+운전자별'!$C102)</f>
        <v>22</v>
      </c>
      <c r="M102" s="122">
        <f>AVERAGEIFS(탕데이터!$AD:$AD,탕데이터!$O:$O,'코스+운전자별'!$A102,탕데이터!$BL:$BL,'코스+운전자별'!$C102)</f>
        <v>39.524999999999999</v>
      </c>
      <c r="N102" s="123">
        <f>INT(_xlfn.MAXIFS(탕데이터!$AC:$AC,탕데이터!$O:$O,'코스+운전자별'!$A102,탕데이터!$G:$G,'코스+운전자별'!$B102,탕데이터!$BL:$BL,'코스+운전자별'!$C102))</f>
        <v>106</v>
      </c>
      <c r="O102">
        <f>SUMIFS(탕데이터!BP:BP,탕데이터!$O:$O,'코스+운전자별'!$A102,탕데이터!$BL:$BL,'코스+운전자별'!$C102)</f>
        <v>3961.6959999999999</v>
      </c>
      <c r="P102">
        <f>SUMIFS(탕데이터!BQ:BQ,탕데이터!$O:$O,'코스+운전자별'!$A102,탕데이터!$BL:$BL,'코스+운전자별'!$C102)</f>
        <v>2809.7699999999995</v>
      </c>
      <c r="Q102">
        <f>SUMIFS(탕데이터!BR:BR,탕데이터!$O:$O,'코스+운전자별'!$A102,탕데이터!$BL:$BL,'코스+운전자별'!$C102)</f>
        <v>2744.8820000000001</v>
      </c>
      <c r="R102">
        <f>SUMIFS(탕데이터!BS:BS,탕데이터!$O:$O,'코스+운전자별'!$A102,탕데이터!$BL:$BL,'코스+운전자별'!$C102)</f>
        <v>2096.002</v>
      </c>
      <c r="S102">
        <f>SUMIFS(탕데이터!BT:BT,탕데이터!$O:$O,'코스+운전자별'!$A102,탕데이터!$BL:$BL,'코스+운전자별'!$C102)</f>
        <v>1872.258</v>
      </c>
      <c r="T102">
        <f>SUMIFS(탕데이터!BU:BU,탕데이터!$O:$O,'코스+운전자별'!$A102,탕데이터!$BL:$BL,'코스+운전자별'!$C102)</f>
        <v>157.19000000000003</v>
      </c>
      <c r="U102">
        <f>SUMIFS(탕데이터!BV:BV,탕데이터!$O:$O,'코스+운전자별'!$A102,탕데이터!$BL:$BL,'코스+운전자별'!$C102)</f>
        <v>0</v>
      </c>
      <c r="V102">
        <f>SUMIFS(탕데이터!BW:BW,탕데이터!$O:$O,'코스+운전자별'!$A102,탕데이터!$BL:$BL,'코스+운전자별'!$C102)</f>
        <v>13641.798000000001</v>
      </c>
      <c r="W102" s="66">
        <f t="shared" si="37"/>
        <v>1.5404837013669822E-2</v>
      </c>
      <c r="X102" s="66">
        <f t="shared" si="38"/>
        <v>0.26750788643533124</v>
      </c>
      <c r="Y102" s="122">
        <f t="shared" si="39"/>
        <v>1.6636443793774642</v>
      </c>
      <c r="Z102" s="122">
        <f t="shared" si="40"/>
        <v>12.200058782101404</v>
      </c>
      <c r="AA102" s="4">
        <f t="shared" si="41"/>
        <v>0.29040863968224712</v>
      </c>
      <c r="AB102" s="4">
        <f t="shared" si="42"/>
        <v>0.20596771774512418</v>
      </c>
      <c r="AC102" s="4">
        <f t="shared" si="43"/>
        <v>0.20121115999518538</v>
      </c>
      <c r="AD102" s="4">
        <f t="shared" si="44"/>
        <v>0.1536455824957971</v>
      </c>
      <c r="AE102" s="4">
        <f t="shared" si="45"/>
        <v>0.13724422543128112</v>
      </c>
      <c r="AF102" s="4">
        <f t="shared" si="46"/>
        <v>1.1522674650365005E-2</v>
      </c>
      <c r="AG102" s="4">
        <f t="shared" si="47"/>
        <v>0</v>
      </c>
      <c r="AH102" s="41" cm="1">
        <f t="array" ref="AH102">SUMPRODUCT((C:C=C102)*(F:F&gt;F102)*(B:B=B102))+1</f>
        <v>5</v>
      </c>
    </row>
    <row r="103" spans="1:34" x14ac:dyDescent="0.3">
      <c r="A103">
        <v>4989</v>
      </c>
      <c r="B103" t="s">
        <v>62</v>
      </c>
      <c r="C103">
        <v>5</v>
      </c>
      <c r="D103">
        <f>SUMIFS(탕데이터!R:R,탕데이터!$O:$O,'코스+운전자별'!$A103,탕데이터!$BL:$BL,'코스+운전자별'!$C103)</f>
        <v>381.024</v>
      </c>
      <c r="E103">
        <f>SUMIFS(탕데이터!S:S,탕데이터!$O:$O,'코스+운전자별'!$A103,탕데이터!$BL:$BL,'코스+운전자별'!$C103)</f>
        <v>118.59399999999999</v>
      </c>
      <c r="F103" s="122">
        <f t="shared" si="36"/>
        <v>3.212843820092079</v>
      </c>
      <c r="G103">
        <f>SUMIFS(탕데이터!U:U,탕데이터!$O:$O,'코스+운전자별'!$A103,탕데이터!$BL:$BL,'코스+운전자별'!$C103)</f>
        <v>42078</v>
      </c>
      <c r="H103">
        <f>SUMIFS(탕데이터!V:V,탕데이터!$O:$O,'코스+운전자별'!$A103,탕데이터!$BL:$BL,'코스+운전자별'!$C103)</f>
        <v>951</v>
      </c>
      <c r="I103">
        <f>SUMIFS(탕데이터!W:W,탕데이터!$O:$O,'코스+운전자별'!$A103,탕데이터!$BL:$BL,'코스+운전자별'!$C103)</f>
        <v>10415</v>
      </c>
      <c r="J103">
        <f>SUMIFS(탕데이터!X:X,탕데이터!$O:$O,'코스+운전자별'!$A103,탕데이터!$BL:$BL,'코스+운전자별'!$C103)</f>
        <v>8248</v>
      </c>
      <c r="K103">
        <f>SUMIFS(탕데이터!Y:Y,탕데이터!$O:$O,'코스+운전자별'!$A103,탕데이터!$BL:$BL,'코스+운전자별'!$C103)</f>
        <v>4</v>
      </c>
      <c r="L103">
        <f>SUMIFS(탕데이터!Z:Z,탕데이터!$O:$O,'코스+운전자별'!$A103,탕데이터!$BL:$BL,'코스+운전자별'!$C103)</f>
        <v>27</v>
      </c>
      <c r="M103" s="122">
        <f>AVERAGEIFS(탕데이터!$AD:$AD,탕데이터!$O:$O,'코스+운전자별'!$A103,탕데이터!$BL:$BL,'코스+운전자별'!$C103)</f>
        <v>34.048571428571428</v>
      </c>
      <c r="N103" s="123">
        <f>INT(_xlfn.MAXIFS(탕데이터!$AC:$AC,탕데이터!$O:$O,'코스+운전자별'!$A103,탕데이터!$G:$G,'코스+운전자별'!$B103,탕데이터!$BL:$BL,'코스+운전자별'!$C103))</f>
        <v>107</v>
      </c>
      <c r="O103">
        <f>SUMIFS(탕데이터!BP:BP,탕데이터!$O:$O,'코스+운전자별'!$A103,탕데이터!$BL:$BL,'코스+운전자별'!$C103)</f>
        <v>12686.344000000003</v>
      </c>
      <c r="P103">
        <f>SUMIFS(탕데이터!BQ:BQ,탕데이터!$O:$O,'코스+운전자별'!$A103,탕데이터!$BL:$BL,'코스+운전자별'!$C103)</f>
        <v>5304.49</v>
      </c>
      <c r="Q103">
        <f>SUMIFS(탕데이터!BR:BR,탕데이터!$O:$O,'코스+운전자별'!$A103,탕데이터!$BL:$BL,'코스+운전자별'!$C103)</f>
        <v>5837.7810000000009</v>
      </c>
      <c r="R103">
        <f>SUMIFS(탕데이터!BS:BS,탕데이터!$O:$O,'코스+운전자별'!$A103,탕데이터!$BL:$BL,'코스+운전자별'!$C103)</f>
        <v>5973.3530000000001</v>
      </c>
      <c r="S103">
        <f>SUMIFS(탕데이터!BT:BT,탕데이터!$O:$O,'코스+운전자별'!$A103,탕데이터!$BL:$BL,'코스+운전자별'!$C103)</f>
        <v>881.01300000000003</v>
      </c>
      <c r="T103">
        <f>SUMIFS(탕데이터!BU:BU,탕데이터!$O:$O,'코스+운전자별'!$A103,탕데이터!$BL:$BL,'코스+운전자별'!$C103)</f>
        <v>5.1820000000000004</v>
      </c>
      <c r="U103">
        <f>SUMIFS(탕데이터!BV:BV,탕데이터!$O:$O,'코스+운전자별'!$A103,탕데이터!$BL:$BL,'코스+운전자별'!$C103)</f>
        <v>0</v>
      </c>
      <c r="V103">
        <f>SUMIFS(탕데이터!BW:BW,탕데이터!$O:$O,'코스+운전자별'!$A103,탕데이터!$BL:$BL,'코스+운전자별'!$C103)</f>
        <v>30688.163</v>
      </c>
      <c r="W103" s="66">
        <f t="shared" si="37"/>
        <v>2.2600884072436902E-2</v>
      </c>
      <c r="X103" s="66">
        <f t="shared" si="38"/>
        <v>0.24751651694472171</v>
      </c>
      <c r="Y103" s="122">
        <f t="shared" si="39"/>
        <v>1.0498026371042244</v>
      </c>
      <c r="Z103" s="122">
        <f t="shared" si="40"/>
        <v>7.0861678004535147</v>
      </c>
      <c r="AA103" s="4">
        <f t="shared" si="41"/>
        <v>0.41339535377207176</v>
      </c>
      <c r="AB103" s="4">
        <f t="shared" si="42"/>
        <v>0.17285133684932524</v>
      </c>
      <c r="AC103" s="4">
        <f t="shared" si="43"/>
        <v>0.19022907953141413</v>
      </c>
      <c r="AD103" s="4">
        <f t="shared" si="44"/>
        <v>0.19464680893411573</v>
      </c>
      <c r="AE103" s="4">
        <f t="shared" si="45"/>
        <v>2.8708561017484167E-2</v>
      </c>
      <c r="AF103" s="4">
        <f t="shared" si="46"/>
        <v>1.6885989558905825E-4</v>
      </c>
      <c r="AG103" s="4">
        <f t="shared" si="47"/>
        <v>0</v>
      </c>
      <c r="AH103" s="41" cm="1">
        <f t="array" ref="AH103">SUMPRODUCT((C:C=C103)*(F:F&gt;F103)*(B:B=B103))+1</f>
        <v>4</v>
      </c>
    </row>
    <row r="104" spans="1:34" x14ac:dyDescent="0.3">
      <c r="A104">
        <v>4989</v>
      </c>
      <c r="B104" t="s">
        <v>62</v>
      </c>
      <c r="C104">
        <v>6</v>
      </c>
      <c r="D104">
        <f>SUMIFS(탕데이터!R:R,탕데이터!$O:$O,'코스+운전자별'!$A104,탕데이터!$BL:$BL,'코스+운전자별'!$C104)</f>
        <v>331.19799999999998</v>
      </c>
      <c r="E104">
        <f>SUMIFS(탕데이터!S:S,탕데이터!$O:$O,'코스+운전자별'!$A104,탕데이터!$BL:$BL,'코스+운전자별'!$C104)</f>
        <v>95.004999999999995</v>
      </c>
      <c r="F104" s="122">
        <f t="shared" si="36"/>
        <v>3.4861112573022472</v>
      </c>
      <c r="G104">
        <f>SUMIFS(탕데이터!U:U,탕데이터!$O:$O,'코스+운전자별'!$A104,탕데이터!$BL:$BL,'코스+운전자별'!$C104)</f>
        <v>34302</v>
      </c>
      <c r="H104">
        <f>SUMIFS(탕데이터!V:V,탕데이터!$O:$O,'코스+운전자별'!$A104,탕데이터!$BL:$BL,'코스+운전자별'!$C104)</f>
        <v>50</v>
      </c>
      <c r="I104">
        <f>SUMIFS(탕데이터!W:W,탕데이터!$O:$O,'코스+운전자별'!$A104,탕데이터!$BL:$BL,'코스+운전자별'!$C104)</f>
        <v>8694</v>
      </c>
      <c r="J104">
        <f>SUMIFS(탕데이터!X:X,탕데이터!$O:$O,'코스+운전자별'!$A104,탕데이터!$BL:$BL,'코스+운전자별'!$C104)</f>
        <v>7180</v>
      </c>
      <c r="K104">
        <f>SUMIFS(탕데이터!Y:Y,탕데이터!$O:$O,'코스+운전자별'!$A104,탕데이터!$BL:$BL,'코스+운전자별'!$C104)</f>
        <v>1</v>
      </c>
      <c r="L104">
        <f>SUMIFS(탕데이터!Z:Z,탕데이터!$O:$O,'코스+운전자별'!$A104,탕데이터!$BL:$BL,'코스+운전자별'!$C104)</f>
        <v>19</v>
      </c>
      <c r="M104" s="122">
        <f>AVERAGEIFS(탕데이터!$AD:$AD,탕데이터!$O:$O,'코스+운전자별'!$A104,탕데이터!$BL:$BL,'코스+운전자별'!$C104)</f>
        <v>37.370000000000005</v>
      </c>
      <c r="N104" s="123">
        <f>INT(_xlfn.MAXIFS(탕데이터!$AC:$AC,탕데이터!$O:$O,'코스+운전자별'!$A104,탕데이터!$G:$G,'코스+운전자별'!$B104,탕데이터!$BL:$BL,'코스+운전자별'!$C104))</f>
        <v>95</v>
      </c>
      <c r="O104">
        <f>SUMIFS(탕데이터!BP:BP,탕데이터!$O:$O,'코스+운전자별'!$A104,탕데이터!$BL:$BL,'코스+운전자별'!$C104)</f>
        <v>17119.702000000001</v>
      </c>
      <c r="P104">
        <f>SUMIFS(탕데이터!BQ:BQ,탕데이터!$O:$O,'코스+운전자별'!$A104,탕데이터!$BL:$BL,'코스+운전자별'!$C104)</f>
        <v>2087.098</v>
      </c>
      <c r="Q104">
        <f>SUMIFS(탕데이터!BR:BR,탕데이터!$O:$O,'코스+운전자별'!$A104,탕데이터!$BL:$BL,'코스+운전자별'!$C104)</f>
        <v>2629.8050000000003</v>
      </c>
      <c r="R104">
        <f>SUMIFS(탕데이터!BS:BS,탕데이터!$O:$O,'코스+운전자별'!$A104,탕데이터!$BL:$BL,'코스+운전자별'!$C104)</f>
        <v>3197.5299999999997</v>
      </c>
      <c r="S104">
        <f>SUMIFS(탕데이터!BT:BT,탕데이터!$O:$O,'코스+운전자별'!$A104,탕데이터!$BL:$BL,'코스+운전자별'!$C104)</f>
        <v>511.77300000000002</v>
      </c>
      <c r="T104">
        <f>SUMIFS(탕데이터!BU:BU,탕데이터!$O:$O,'코스+운전자별'!$A104,탕데이터!$BL:$BL,'코스+운전자별'!$C104)</f>
        <v>0</v>
      </c>
      <c r="U104">
        <f>SUMIFS(탕데이터!BV:BV,탕데이터!$O:$O,'코스+운전자별'!$A104,탕데이터!$BL:$BL,'코스+운전자별'!$C104)</f>
        <v>0</v>
      </c>
      <c r="V104">
        <f>SUMIFS(탕데이터!BW:BW,탕데이터!$O:$O,'코스+운전자별'!$A104,탕데이터!$BL:$BL,'코스+운전자별'!$C104)</f>
        <v>25545.908000000003</v>
      </c>
      <c r="W104" s="66">
        <f t="shared" si="37"/>
        <v>1.4576409538802403E-3</v>
      </c>
      <c r="X104" s="66">
        <f t="shared" si="38"/>
        <v>0.25345460906069617</v>
      </c>
      <c r="Y104" s="122">
        <f t="shared" si="39"/>
        <v>0.30193419042385522</v>
      </c>
      <c r="Z104" s="122">
        <f t="shared" si="40"/>
        <v>5.7367496180532491</v>
      </c>
      <c r="AA104" s="4">
        <f t="shared" si="41"/>
        <v>0.67015437462626104</v>
      </c>
      <c r="AB104" s="4">
        <f t="shared" si="42"/>
        <v>8.1699894949907426E-2</v>
      </c>
      <c r="AC104" s="4">
        <f t="shared" si="43"/>
        <v>0.1029442758503632</v>
      </c>
      <c r="AD104" s="4">
        <f t="shared" si="44"/>
        <v>0.1251679916799199</v>
      </c>
      <c r="AE104" s="4">
        <f t="shared" si="45"/>
        <v>2.0033462893548352E-2</v>
      </c>
      <c r="AF104" s="4">
        <f t="shared" si="46"/>
        <v>0</v>
      </c>
      <c r="AG104" s="4">
        <f t="shared" si="47"/>
        <v>0</v>
      </c>
      <c r="AH104" s="41" cm="1">
        <f t="array" ref="AH104">SUMPRODUCT((C:C=C104)*(F:F&gt;F104)*(B:B=B104))+1</f>
        <v>2</v>
      </c>
    </row>
    <row r="105" spans="1:34" x14ac:dyDescent="0.3">
      <c r="A105">
        <v>5223</v>
      </c>
      <c r="B105" t="s">
        <v>62</v>
      </c>
      <c r="C105">
        <v>7</v>
      </c>
      <c r="D105">
        <f>SUMIFS(탕데이터!R:R,탕데이터!$O:$O,'코스+운전자별'!$A105,탕데이터!$BL:$BL,'코스+운전자별'!$C105)</f>
        <v>215.5</v>
      </c>
      <c r="E105">
        <f>SUMIFS(탕데이터!S:S,탕데이터!$O:$O,'코스+운전자별'!$A105,탕데이터!$BL:$BL,'코스+운전자별'!$C105)</f>
        <v>60.986999999999995</v>
      </c>
      <c r="F105" s="122">
        <f t="shared" si="36"/>
        <v>3.5335399347401908</v>
      </c>
      <c r="G105">
        <f>SUMIFS(탕데이터!U:U,탕데이터!$O:$O,'코스+운전자별'!$A105,탕데이터!$BL:$BL,'코스+운전자별'!$C105)</f>
        <v>22752</v>
      </c>
      <c r="H105">
        <f>SUMIFS(탕데이터!V:V,탕데이터!$O:$O,'코스+운전자별'!$A105,탕데이터!$BL:$BL,'코스+운전자별'!$C105)</f>
        <v>86</v>
      </c>
      <c r="I105">
        <f>SUMIFS(탕데이터!W:W,탕데이터!$O:$O,'코스+운전자별'!$A105,탕데이터!$BL:$BL,'코스+운전자별'!$C105)</f>
        <v>6022</v>
      </c>
      <c r="J105">
        <f>SUMIFS(탕데이터!X:X,탕데이터!$O:$O,'코스+운전자별'!$A105,탕데이터!$BL:$BL,'코스+운전자별'!$C105)</f>
        <v>5598</v>
      </c>
      <c r="K105">
        <f>SUMIFS(탕데이터!Y:Y,탕데이터!$O:$O,'코스+운전자별'!$A105,탕데이터!$BL:$BL,'코스+운전자별'!$C105)</f>
        <v>0</v>
      </c>
      <c r="L105">
        <f>SUMIFS(탕데이터!Z:Z,탕데이터!$O:$O,'코스+운전자별'!$A105,탕데이터!$BL:$BL,'코스+운전자별'!$C105)</f>
        <v>38</v>
      </c>
      <c r="M105" s="122">
        <f>AVERAGEIFS(탕데이터!$AD:$AD,탕데이터!$O:$O,'코스+운전자별'!$A105,탕데이터!$BL:$BL,'코스+운전자별'!$C105)</f>
        <v>34.340000000000003</v>
      </c>
      <c r="N105" s="123">
        <f>INT(_xlfn.MAXIFS(탕데이터!$AC:$AC,탕데이터!$O:$O,'코스+운전자별'!$A105,탕데이터!$G:$G,'코스+운전자별'!$B105,탕데이터!$BL:$BL,'코스+운전자별'!$C105))</f>
        <v>91</v>
      </c>
      <c r="O105">
        <f>SUMIFS(탕데이터!BP:BP,탕데이터!$O:$O,'코스+운전자별'!$A105,탕데이터!$BL:$BL,'코스+운전자별'!$C105)</f>
        <v>10739.14</v>
      </c>
      <c r="P105">
        <f>SUMIFS(탕데이터!BQ:BQ,탕데이터!$O:$O,'코스+운전자별'!$A105,탕데이터!$BL:$BL,'코스+운전자별'!$C105)</f>
        <v>1595.5340000000001</v>
      </c>
      <c r="Q105">
        <f>SUMIFS(탕데이터!BR:BR,탕데이터!$O:$O,'코스+운전자별'!$A105,탕데이터!$BL:$BL,'코스+운전자별'!$C105)</f>
        <v>1920.4950000000001</v>
      </c>
      <c r="R105">
        <f>SUMIFS(탕데이터!BS:BS,탕데이터!$O:$O,'코스+운전자별'!$A105,탕데이터!$BL:$BL,'코스+운전자별'!$C105)</f>
        <v>2161.3539999999998</v>
      </c>
      <c r="S105">
        <f>SUMIFS(탕데이터!BT:BT,탕데이터!$O:$O,'코스+운전자별'!$A105,탕데이터!$BL:$BL,'코스+운전자별'!$C105)</f>
        <v>214.482</v>
      </c>
      <c r="T105">
        <f>SUMIFS(탕데이터!BU:BU,탕데이터!$O:$O,'코스+운전자별'!$A105,탕데이터!$BL:$BL,'코스+운전자별'!$C105)</f>
        <v>0</v>
      </c>
      <c r="U105">
        <f>SUMIFS(탕데이터!BV:BV,탕데이터!$O:$O,'코스+운전자별'!$A105,탕데이터!$BL:$BL,'코스+운전자별'!$C105)</f>
        <v>0</v>
      </c>
      <c r="V105">
        <f>SUMIFS(탕데이터!BW:BW,탕데이터!$O:$O,'코스+운전자별'!$A105,탕데이터!$BL:$BL,'코스+운전자별'!$C105)</f>
        <v>16631.004999999997</v>
      </c>
      <c r="W105" s="66">
        <f t="shared" si="37"/>
        <v>3.7798874824191281E-3</v>
      </c>
      <c r="X105" s="66">
        <f t="shared" si="38"/>
        <v>0.26468002812939523</v>
      </c>
      <c r="Y105" s="122">
        <f t="shared" si="39"/>
        <v>0</v>
      </c>
      <c r="Z105" s="122">
        <f t="shared" si="40"/>
        <v>17.633410672853827</v>
      </c>
      <c r="AA105" s="4">
        <f t="shared" si="41"/>
        <v>0.6457300686278431</v>
      </c>
      <c r="AB105" s="4">
        <f t="shared" si="42"/>
        <v>9.5937317077350426E-2</v>
      </c>
      <c r="AC105" s="4">
        <f t="shared" si="43"/>
        <v>0.11547678567831592</v>
      </c>
      <c r="AD105" s="4">
        <f t="shared" si="44"/>
        <v>0.12995931394404608</v>
      </c>
      <c r="AE105" s="4">
        <f t="shared" si="45"/>
        <v>1.2896514672444633E-2</v>
      </c>
      <c r="AF105" s="4">
        <f t="shared" si="46"/>
        <v>0</v>
      </c>
      <c r="AG105" s="4">
        <f t="shared" si="47"/>
        <v>0</v>
      </c>
      <c r="AH105" s="41" cm="1">
        <f t="array" ref="AH105">SUMPRODUCT((C:C=C105)*(F:F&gt;F105)*(B:B=B105))+1</f>
        <v>2</v>
      </c>
    </row>
    <row r="106" spans="1:34" x14ac:dyDescent="0.3">
      <c r="A106">
        <v>5223</v>
      </c>
      <c r="B106" t="s">
        <v>62</v>
      </c>
      <c r="C106">
        <v>8</v>
      </c>
      <c r="D106">
        <f>SUMIFS(탕데이터!R:R,탕데이터!$O:$O,'코스+운전자별'!$A106,탕데이터!$BL:$BL,'코스+운전자별'!$C106)</f>
        <v>78.036000000000001</v>
      </c>
      <c r="E106">
        <f>SUMIFS(탕데이터!S:S,탕데이터!$O:$O,'코스+운전자별'!$A106,탕데이터!$BL:$BL,'코스+운전자별'!$C106)</f>
        <v>20.366</v>
      </c>
      <c r="F106" s="122">
        <f t="shared" si="36"/>
        <v>3.8316802513993911</v>
      </c>
      <c r="G106">
        <f>SUMIFS(탕데이터!U:U,탕데이터!$O:$O,'코스+운전자별'!$A106,탕데이터!$BL:$BL,'코스+운전자별'!$C106)</f>
        <v>6860</v>
      </c>
      <c r="H106">
        <f>SUMIFS(탕데이터!V:V,탕데이터!$O:$O,'코스+운전자별'!$A106,탕데이터!$BL:$BL,'코스+운전자별'!$C106)</f>
        <v>345</v>
      </c>
      <c r="I106">
        <f>SUMIFS(탕데이터!W:W,탕데이터!$O:$O,'코스+운전자별'!$A106,탕데이터!$BL:$BL,'코스+운전자별'!$C106)</f>
        <v>805</v>
      </c>
      <c r="J106">
        <f>SUMIFS(탕데이터!X:X,탕데이터!$O:$O,'코스+운전자별'!$A106,탕데이터!$BL:$BL,'코스+운전자별'!$C106)</f>
        <v>2020</v>
      </c>
      <c r="K106">
        <f>SUMIFS(탕데이터!Y:Y,탕데이터!$O:$O,'코스+운전자별'!$A106,탕데이터!$BL:$BL,'코스+운전자별'!$C106)</f>
        <v>0</v>
      </c>
      <c r="L106">
        <f>SUMIFS(탕데이터!Z:Z,탕데이터!$O:$O,'코스+운전자별'!$A106,탕데이터!$BL:$BL,'코스+운전자별'!$C106)</f>
        <v>6</v>
      </c>
      <c r="M106" s="122">
        <f>AVERAGEIFS(탕데이터!$AD:$AD,탕데이터!$O:$O,'코스+운전자별'!$A106,탕데이터!$BL:$BL,'코스+운전자별'!$C106)</f>
        <v>40.50333333333333</v>
      </c>
      <c r="N106" s="123">
        <f>INT(_xlfn.MAXIFS(탕데이터!$AC:$AC,탕데이터!$O:$O,'코스+운전자별'!$A106,탕데이터!$G:$G,'코스+운전자별'!$B106,탕데이터!$BL:$BL,'코스+운전자별'!$C106))</f>
        <v>94</v>
      </c>
      <c r="O106">
        <f>SUMIFS(탕데이터!BP:BP,탕데이터!$O:$O,'코스+운전자별'!$A106,탕데이터!$BL:$BL,'코스+운전자별'!$C106)</f>
        <v>5048.2430000000004</v>
      </c>
      <c r="P106">
        <f>SUMIFS(탕데이터!BQ:BQ,탕데이터!$O:$O,'코스+운전자별'!$A106,탕데이터!$BL:$BL,'코스+운전자별'!$C106)</f>
        <v>161.071</v>
      </c>
      <c r="Q106">
        <f>SUMIFS(탕데이터!BR:BR,탕데이터!$O:$O,'코스+운전자별'!$A106,탕데이터!$BL:$BL,'코스+운전자별'!$C106)</f>
        <v>175.23299999999998</v>
      </c>
      <c r="R106">
        <f>SUMIFS(탕데이터!BS:BS,탕데이터!$O:$O,'코스+운전자별'!$A106,탕데이터!$BL:$BL,'코스+운전자별'!$C106)</f>
        <v>246.29199999999997</v>
      </c>
      <c r="S106">
        <f>SUMIFS(탕데이터!BT:BT,탕데이터!$O:$O,'코스+운전자별'!$A106,탕데이터!$BL:$BL,'코스+운전자별'!$C106)</f>
        <v>82.593000000000004</v>
      </c>
      <c r="T106">
        <f>SUMIFS(탕데이터!BU:BU,탕데이터!$O:$O,'코스+운전자별'!$A106,탕데이터!$BL:$BL,'코스+운전자별'!$C106)</f>
        <v>0</v>
      </c>
      <c r="U106">
        <f>SUMIFS(탕데이터!BV:BV,탕데이터!$O:$O,'코스+운전자별'!$A106,탕데이터!$BL:$BL,'코스+운전자별'!$C106)</f>
        <v>0</v>
      </c>
      <c r="V106">
        <f>SUMIFS(탕데이터!BW:BW,탕데이터!$O:$O,'코스+운전자별'!$A106,탕데이터!$BL:$BL,'코스+운전자별'!$C106)</f>
        <v>5713.4319999999998</v>
      </c>
      <c r="W106" s="66">
        <f t="shared" si="37"/>
        <v>5.0291545189504371E-2</v>
      </c>
      <c r="X106" s="66">
        <f t="shared" si="38"/>
        <v>0.11734693877551021</v>
      </c>
      <c r="Y106" s="122">
        <f t="shared" si="39"/>
        <v>0</v>
      </c>
      <c r="Z106" s="122">
        <f t="shared" si="40"/>
        <v>7.6887590342918655</v>
      </c>
      <c r="AA106" s="4">
        <f t="shared" si="41"/>
        <v>0.88357453103493677</v>
      </c>
      <c r="AB106" s="4">
        <f t="shared" si="42"/>
        <v>2.8191636830542485E-2</v>
      </c>
      <c r="AC106" s="4">
        <f t="shared" si="43"/>
        <v>3.0670357151358411E-2</v>
      </c>
      <c r="AD106" s="4">
        <f t="shared" si="44"/>
        <v>4.3107540266515816E-2</v>
      </c>
      <c r="AE106" s="4">
        <f t="shared" si="45"/>
        <v>1.4455934716646668E-2</v>
      </c>
      <c r="AF106" s="4">
        <f t="shared" si="46"/>
        <v>0</v>
      </c>
      <c r="AG106" s="4">
        <f t="shared" si="47"/>
        <v>0</v>
      </c>
      <c r="AH106" s="41" cm="1">
        <f t="array" ref="AH106">SUMPRODUCT((C:C=C106)*(F:F&gt;F106)*(B:B=B106))+1</f>
        <v>1</v>
      </c>
    </row>
    <row r="107" spans="1:34" x14ac:dyDescent="0.3">
      <c r="A107">
        <v>5673</v>
      </c>
      <c r="B107" t="s">
        <v>62</v>
      </c>
      <c r="C107">
        <v>1</v>
      </c>
      <c r="D107">
        <f>SUMIFS(탕데이터!R:R,탕데이터!$O:$O,'코스+운전자별'!$A107,탕데이터!$BL:$BL,'코스+운전자별'!$C107)</f>
        <v>335.29499999999996</v>
      </c>
      <c r="E107">
        <f>SUMIFS(탕데이터!S:S,탕데이터!$O:$O,'코스+운전자별'!$A107,탕데이터!$BL:$BL,'코스+운전자별'!$C107)</f>
        <v>89.045000000000002</v>
      </c>
      <c r="F107" s="122">
        <f t="shared" si="36"/>
        <v>3.7654556684822276</v>
      </c>
      <c r="G107">
        <f>SUMIFS(탕데이터!U:U,탕데이터!$O:$O,'코스+운전자별'!$A107,탕데이터!$BL:$BL,'코스+운전자별'!$C107)</f>
        <v>33261</v>
      </c>
      <c r="H107">
        <f>SUMIFS(탕데이터!V:V,탕데이터!$O:$O,'코스+운전자별'!$A107,탕데이터!$BL:$BL,'코스+운전자별'!$C107)</f>
        <v>89</v>
      </c>
      <c r="I107">
        <f>SUMIFS(탕데이터!W:W,탕데이터!$O:$O,'코스+운전자별'!$A107,탕데이터!$BL:$BL,'코스+운전자별'!$C107)</f>
        <v>5646</v>
      </c>
      <c r="J107">
        <f>SUMIFS(탕데이터!X:X,탕데이터!$O:$O,'코스+운전자별'!$A107,탕데이터!$BL:$BL,'코스+운전자별'!$C107)</f>
        <v>8674</v>
      </c>
      <c r="K107">
        <f>SUMIFS(탕데이터!Y:Y,탕데이터!$O:$O,'코스+운전자별'!$A107,탕데이터!$BL:$BL,'코스+운전자별'!$C107)</f>
        <v>1</v>
      </c>
      <c r="L107">
        <f>SUMIFS(탕데이터!Z:Z,탕데이터!$O:$O,'코스+운전자별'!$A107,탕데이터!$BL:$BL,'코스+운전자별'!$C107)</f>
        <v>34</v>
      </c>
      <c r="M107" s="122">
        <f>AVERAGEIFS(탕데이터!$AD:$AD,탕데이터!$O:$O,'코스+운전자별'!$A107,탕데이터!$BL:$BL,'코스+운전자별'!$C107)</f>
        <v>37.760000000000005</v>
      </c>
      <c r="N107" s="123">
        <f>INT(_xlfn.MAXIFS(탕데이터!$AC:$AC,탕데이터!$O:$O,'코스+운전자별'!$A107,탕데이터!$G:$G,'코스+운전자별'!$B107,탕데이터!$BL:$BL,'코스+운전자별'!$C107))</f>
        <v>89</v>
      </c>
      <c r="O107">
        <f>SUMIFS(탕데이터!BP:BP,탕데이터!$O:$O,'코스+운전자별'!$A107,탕데이터!$BL:$BL,'코스+운전자별'!$C107)</f>
        <v>13442.563</v>
      </c>
      <c r="P107">
        <f>SUMIFS(탕데이터!BQ:BQ,탕데이터!$O:$O,'코스+운전자별'!$A107,탕데이터!$BL:$BL,'코스+운전자별'!$C107)</f>
        <v>4526.0429999999997</v>
      </c>
      <c r="Q107">
        <f>SUMIFS(탕데이터!BR:BR,탕데이터!$O:$O,'코스+운전자별'!$A107,탕데이터!$BL:$BL,'코스+운전자별'!$C107)</f>
        <v>5186.9170000000004</v>
      </c>
      <c r="R107">
        <f>SUMIFS(탕데이터!BS:BS,탕데이터!$O:$O,'코스+운전자별'!$A107,탕데이터!$BL:$BL,'코스+운전자별'!$C107)</f>
        <v>4070.0719999999997</v>
      </c>
      <c r="S107">
        <f>SUMIFS(탕데이터!BT:BT,탕데이터!$O:$O,'코스+운전자별'!$A107,탕데이터!$BL:$BL,'코스+운전자별'!$C107)</f>
        <v>305.23</v>
      </c>
      <c r="T107">
        <f>SUMIFS(탕데이터!BU:BU,탕데이터!$O:$O,'코스+운전자별'!$A107,탕데이터!$BL:$BL,'코스+운전자별'!$C107)</f>
        <v>0</v>
      </c>
      <c r="U107">
        <f>SUMIFS(탕데이터!BV:BV,탕데이터!$O:$O,'코스+운전자별'!$A107,탕데이터!$BL:$BL,'코스+운전자별'!$C107)</f>
        <v>0</v>
      </c>
      <c r="V107">
        <f>SUMIFS(탕데이터!BW:BW,탕데이터!$O:$O,'코스+운전자별'!$A107,탕데이터!$BL:$BL,'코스+운전자별'!$C107)</f>
        <v>27530.824999999997</v>
      </c>
      <c r="W107" s="66">
        <f t="shared" si="37"/>
        <v>2.6758065001052283E-3</v>
      </c>
      <c r="X107" s="66">
        <f t="shared" si="38"/>
        <v>0.16974835392802382</v>
      </c>
      <c r="Y107" s="122">
        <f t="shared" si="39"/>
        <v>0.29824482918027412</v>
      </c>
      <c r="Z107" s="122">
        <f t="shared" si="40"/>
        <v>10.14032419212932</v>
      </c>
      <c r="AA107" s="4">
        <f t="shared" si="41"/>
        <v>0.48827316290013106</v>
      </c>
      <c r="AB107" s="4">
        <f t="shared" si="42"/>
        <v>0.16439910536643926</v>
      </c>
      <c r="AC107" s="4">
        <f t="shared" si="43"/>
        <v>0.18840397990252747</v>
      </c>
      <c r="AD107" s="4">
        <f t="shared" si="44"/>
        <v>0.14783690644940717</v>
      </c>
      <c r="AE107" s="4">
        <f t="shared" si="45"/>
        <v>1.1086845381495108E-2</v>
      </c>
      <c r="AF107" s="4">
        <f t="shared" si="46"/>
        <v>0</v>
      </c>
      <c r="AG107" s="4">
        <f t="shared" si="47"/>
        <v>0</v>
      </c>
      <c r="AH107" s="41" cm="1">
        <f t="array" ref="AH107">SUMPRODUCT((C:C=C107)*(F:F&gt;F107)*(B:B=B107))+1</f>
        <v>1</v>
      </c>
    </row>
    <row r="108" spans="1:34" x14ac:dyDescent="0.3">
      <c r="A108">
        <v>5673</v>
      </c>
      <c r="B108" t="s">
        <v>62</v>
      </c>
      <c r="C108">
        <v>2</v>
      </c>
      <c r="D108">
        <f>SUMIFS(탕데이터!R:R,탕데이터!$O:$O,'코스+운전자별'!$A108,탕데이터!$BL:$BL,'코스+운전자별'!$C108)</f>
        <v>346.22500000000002</v>
      </c>
      <c r="E108">
        <f>SUMIFS(탕데이터!S:S,탕데이터!$O:$O,'코스+운전자별'!$A108,탕데이터!$BL:$BL,'코스+운전자별'!$C108)</f>
        <v>95.311000000000007</v>
      </c>
      <c r="F108" s="122">
        <f t="shared" si="36"/>
        <v>3.632581758663743</v>
      </c>
      <c r="G108">
        <f>SUMIFS(탕데이터!U:U,탕데이터!$O:$O,'코스+운전자별'!$A108,탕데이터!$BL:$BL,'코스+운전자별'!$C108)</f>
        <v>36911</v>
      </c>
      <c r="H108">
        <f>SUMIFS(탕데이터!V:V,탕데이터!$O:$O,'코스+운전자별'!$A108,탕데이터!$BL:$BL,'코스+운전자별'!$C108)</f>
        <v>561</v>
      </c>
      <c r="I108">
        <f>SUMIFS(탕데이터!W:W,탕데이터!$O:$O,'코스+운전자별'!$A108,탕데이터!$BL:$BL,'코스+운전자별'!$C108)</f>
        <v>7340</v>
      </c>
      <c r="J108">
        <f>SUMIFS(탕데이터!X:X,탕데이터!$O:$O,'코스+운전자별'!$A108,탕데이터!$BL:$BL,'코스+운전자별'!$C108)</f>
        <v>8189</v>
      </c>
      <c r="K108">
        <f>SUMIFS(탕데이터!Y:Y,탕데이터!$O:$O,'코스+운전자별'!$A108,탕데이터!$BL:$BL,'코스+운전자별'!$C108)</f>
        <v>3</v>
      </c>
      <c r="L108">
        <f>SUMIFS(탕데이터!Z:Z,탕데이터!$O:$O,'코스+운전자별'!$A108,탕데이터!$BL:$BL,'코스+운전자별'!$C108)</f>
        <v>37</v>
      </c>
      <c r="M108" s="122">
        <f>AVERAGEIFS(탕데이터!$AD:$AD,탕데이터!$O:$O,'코스+운전자별'!$A108,탕데이터!$BL:$BL,'코스+운전자별'!$C108)</f>
        <v>34.299999999999997</v>
      </c>
      <c r="N108" s="123">
        <f>INT(_xlfn.MAXIFS(탕데이터!$AC:$AC,탕데이터!$O:$O,'코스+운전자별'!$A108,탕데이터!$G:$G,'코스+운전자별'!$B108,탕데이터!$BL:$BL,'코스+운전자별'!$C108))</f>
        <v>90</v>
      </c>
      <c r="O108">
        <f>SUMIFS(탕데이터!BP:BP,탕데이터!$O:$O,'코스+운전자별'!$A108,탕데이터!$BL:$BL,'코스+운전자별'!$C108)</f>
        <v>18259.267</v>
      </c>
      <c r="P108">
        <f>SUMIFS(탕데이터!BQ:BQ,탕데이터!$O:$O,'코스+운전자별'!$A108,탕데이터!$BL:$BL,'코스+운전자별'!$C108)</f>
        <v>3562.3819999999996</v>
      </c>
      <c r="Q108">
        <f>SUMIFS(탕데이터!BR:BR,탕데이터!$O:$O,'코스+운전자별'!$A108,탕데이터!$BL:$BL,'코스+운전자별'!$C108)</f>
        <v>4168.7309999999998</v>
      </c>
      <c r="R108">
        <f>SUMIFS(탕데이터!BS:BS,탕데이터!$O:$O,'코스+운전자별'!$A108,탕데이터!$BL:$BL,'코스+운전자별'!$C108)</f>
        <v>2923.8360000000002</v>
      </c>
      <c r="S108">
        <f>SUMIFS(탕데이터!BT:BT,탕데이터!$O:$O,'코스+운전자별'!$A108,탕데이터!$BL:$BL,'코스+운전자별'!$C108)</f>
        <v>88.397999999999996</v>
      </c>
      <c r="T108">
        <f>SUMIFS(탕데이터!BU:BU,탕데이터!$O:$O,'코스+운전자별'!$A108,탕데이터!$BL:$BL,'코스+운전자별'!$C108)</f>
        <v>0</v>
      </c>
      <c r="U108">
        <f>SUMIFS(탕데이터!BV:BV,탕데이터!$O:$O,'코스+운전자별'!$A108,탕데이터!$BL:$BL,'코스+운전자별'!$C108)</f>
        <v>0</v>
      </c>
      <c r="V108">
        <f>SUMIFS(탕데이터!BW:BW,탕데이터!$O:$O,'코스+운전자별'!$A108,탕데이터!$BL:$BL,'코스+운전자별'!$C108)</f>
        <v>29002.614000000001</v>
      </c>
      <c r="W108" s="66">
        <f t="shared" si="37"/>
        <v>1.5198721248408334E-2</v>
      </c>
      <c r="X108" s="66">
        <f t="shared" si="38"/>
        <v>0.19885670938202704</v>
      </c>
      <c r="Y108" s="122">
        <f t="shared" si="39"/>
        <v>0.86648855513033429</v>
      </c>
      <c r="Z108" s="122">
        <f t="shared" si="40"/>
        <v>10.68669217994079</v>
      </c>
      <c r="AA108" s="4">
        <f t="shared" si="41"/>
        <v>0.62957314813071674</v>
      </c>
      <c r="AB108" s="4">
        <f t="shared" si="42"/>
        <v>0.12282968700683322</v>
      </c>
      <c r="AC108" s="4">
        <f t="shared" si="43"/>
        <v>0.14373638872689198</v>
      </c>
      <c r="AD108" s="4">
        <f t="shared" si="44"/>
        <v>0.10081284397330531</v>
      </c>
      <c r="AE108" s="4">
        <f t="shared" si="45"/>
        <v>3.047932162252685E-3</v>
      </c>
      <c r="AF108" s="4">
        <f t="shared" si="46"/>
        <v>0</v>
      </c>
      <c r="AG108" s="4">
        <f t="shared" si="47"/>
        <v>0</v>
      </c>
      <c r="AH108" s="41" cm="1">
        <f t="array" ref="AH108">SUMPRODUCT((C:C=C108)*(F:F&gt;F108)*(B:B=B108))+1</f>
        <v>2</v>
      </c>
    </row>
    <row r="109" spans="1:34" x14ac:dyDescent="0.3">
      <c r="A109">
        <v>5673</v>
      </c>
      <c r="B109" t="s">
        <v>62</v>
      </c>
      <c r="C109">
        <v>3</v>
      </c>
      <c r="D109">
        <f>SUMIFS(탕데이터!R:R,탕데이터!$O:$O,'코스+운전자별'!$A109,탕데이터!$BL:$BL,'코스+운전자별'!$C109)</f>
        <v>282.911</v>
      </c>
      <c r="E109">
        <f>SUMIFS(탕데이터!S:S,탕데이터!$O:$O,'코스+운전자별'!$A109,탕데이터!$BL:$BL,'코스+운전자별'!$C109)</f>
        <v>79.87299999999999</v>
      </c>
      <c r="F109" s="122">
        <f t="shared" si="36"/>
        <v>3.5420104415760023</v>
      </c>
      <c r="G109">
        <f>SUMIFS(탕데이터!U:U,탕데이터!$O:$O,'코스+운전자별'!$A109,탕데이터!$BL:$BL,'코스+운전자별'!$C109)</f>
        <v>30381</v>
      </c>
      <c r="H109">
        <f>SUMIFS(탕데이터!V:V,탕데이터!$O:$O,'코스+운전자별'!$A109,탕데이터!$BL:$BL,'코스+운전자별'!$C109)</f>
        <v>723</v>
      </c>
      <c r="I109">
        <f>SUMIFS(탕데이터!W:W,탕데이터!$O:$O,'코스+운전자별'!$A109,탕데이터!$BL:$BL,'코스+운전자별'!$C109)</f>
        <v>6548</v>
      </c>
      <c r="J109">
        <f>SUMIFS(탕데이터!X:X,탕데이터!$O:$O,'코스+운전자별'!$A109,탕데이터!$BL:$BL,'코스+운전자별'!$C109)</f>
        <v>6741</v>
      </c>
      <c r="K109">
        <f>SUMIFS(탕데이터!Y:Y,탕데이터!$O:$O,'코스+운전자별'!$A109,탕데이터!$BL:$BL,'코스+운전자별'!$C109)</f>
        <v>1</v>
      </c>
      <c r="L109">
        <f>SUMIFS(탕데이터!Z:Z,탕데이터!$O:$O,'코스+운전자별'!$A109,탕데이터!$BL:$BL,'코스+운전자별'!$C109)</f>
        <v>27</v>
      </c>
      <c r="M109" s="122">
        <f>AVERAGEIFS(탕데이터!$AD:$AD,탕데이터!$O:$O,'코스+운전자별'!$A109,탕데이터!$BL:$BL,'코스+운전자별'!$C109)</f>
        <v>33.215000000000003</v>
      </c>
      <c r="N109" s="123">
        <f>INT(_xlfn.MAXIFS(탕데이터!$AC:$AC,탕데이터!$O:$O,'코스+운전자별'!$A109,탕데이터!$G:$G,'코스+운전자별'!$B109,탕데이터!$BL:$BL,'코스+운전자별'!$C109))</f>
        <v>101</v>
      </c>
      <c r="O109">
        <f>SUMIFS(탕데이터!BP:BP,탕데이터!$O:$O,'코스+운전자별'!$A109,탕데이터!$BL:$BL,'코스+운전자별'!$C109)</f>
        <v>13840.909000000001</v>
      </c>
      <c r="P109">
        <f>SUMIFS(탕데이터!BQ:BQ,탕데이터!$O:$O,'코스+운전자별'!$A109,탕데이터!$BL:$BL,'코스+운전자별'!$C109)</f>
        <v>3220.6769999999997</v>
      </c>
      <c r="Q109">
        <f>SUMIFS(탕데이터!BR:BR,탕데이터!$O:$O,'코스+운전자별'!$A109,탕데이터!$BL:$BL,'코스+운전자별'!$C109)</f>
        <v>3304.4810000000002</v>
      </c>
      <c r="R109">
        <f>SUMIFS(탕데이터!BS:BS,탕데이터!$O:$O,'코스+운전자별'!$A109,탕데이터!$BL:$BL,'코스+운전자별'!$C109)</f>
        <v>2311.587</v>
      </c>
      <c r="S109">
        <f>SUMIFS(탕데이터!BT:BT,탕데이터!$O:$O,'코스+운전자별'!$A109,탕데이터!$BL:$BL,'코스+운전자별'!$C109)</f>
        <v>432.346</v>
      </c>
      <c r="T109">
        <f>SUMIFS(탕데이터!BU:BU,탕데이터!$O:$O,'코스+운전자별'!$A109,탕데이터!$BL:$BL,'코스+운전자별'!$C109)</f>
        <v>0</v>
      </c>
      <c r="U109">
        <f>SUMIFS(탕데이터!BV:BV,탕데이터!$O:$O,'코스+운전자별'!$A109,탕데이터!$BL:$BL,'코스+운전자별'!$C109)</f>
        <v>0</v>
      </c>
      <c r="V109">
        <f>SUMIFS(탕데이터!BW:BW,탕데이터!$O:$O,'코스+운전자별'!$A109,탕데이터!$BL:$BL,'코스+운전자별'!$C109)</f>
        <v>23110.000000000004</v>
      </c>
      <c r="W109" s="66">
        <f t="shared" si="37"/>
        <v>2.3797768342055891E-2</v>
      </c>
      <c r="X109" s="66">
        <f t="shared" si="38"/>
        <v>0.21552944274382016</v>
      </c>
      <c r="Y109" s="122">
        <f t="shared" si="39"/>
        <v>0.35346805179013896</v>
      </c>
      <c r="Z109" s="122">
        <f t="shared" si="40"/>
        <v>9.5436373983337521</v>
      </c>
      <c r="AA109" s="4">
        <f t="shared" si="41"/>
        <v>0.59891427953266985</v>
      </c>
      <c r="AB109" s="4">
        <f t="shared" si="42"/>
        <v>0.1393629164863695</v>
      </c>
      <c r="AC109" s="4">
        <f t="shared" si="43"/>
        <v>0.14298922544353093</v>
      </c>
      <c r="AD109" s="4">
        <f t="shared" si="44"/>
        <v>0.10002540025962785</v>
      </c>
      <c r="AE109" s="4">
        <f t="shared" si="45"/>
        <v>1.8708178277801815E-2</v>
      </c>
      <c r="AF109" s="4">
        <f t="shared" si="46"/>
        <v>0</v>
      </c>
      <c r="AG109" s="4">
        <f t="shared" si="47"/>
        <v>0</v>
      </c>
      <c r="AH109" s="41" cm="1">
        <f t="array" ref="AH109">SUMPRODUCT((C:C=C109)*(F:F&gt;F109)*(B:B=B109))+1</f>
        <v>2</v>
      </c>
    </row>
    <row r="110" spans="1:34" x14ac:dyDescent="0.3">
      <c r="A110">
        <v>5673</v>
      </c>
      <c r="B110" t="s">
        <v>62</v>
      </c>
      <c r="C110">
        <v>5</v>
      </c>
      <c r="D110">
        <f>SUMIFS(탕데이터!R:R,탕데이터!$O:$O,'코스+운전자별'!$A110,탕데이터!$BL:$BL,'코스+운전자별'!$C110)</f>
        <v>121.938</v>
      </c>
      <c r="E110">
        <f>SUMIFS(탕데이터!S:S,탕데이터!$O:$O,'코스+운전자별'!$A110,탕데이터!$BL:$BL,'코스+운전자별'!$C110)</f>
        <v>32.021999999999998</v>
      </c>
      <c r="F110" s="122">
        <f t="shared" si="36"/>
        <v>3.8079445381300356</v>
      </c>
      <c r="G110">
        <f>SUMIFS(탕데이터!U:U,탕데이터!$O:$O,'코스+운전자별'!$A110,탕데이터!$BL:$BL,'코스+운전자별'!$C110)</f>
        <v>11938</v>
      </c>
      <c r="H110">
        <f>SUMIFS(탕데이터!V:V,탕데이터!$O:$O,'코스+운전자별'!$A110,탕데이터!$BL:$BL,'코스+운전자별'!$C110)</f>
        <v>89</v>
      </c>
      <c r="I110">
        <f>SUMIFS(탕데이터!W:W,탕데이터!$O:$O,'코스+운전자별'!$A110,탕데이터!$BL:$BL,'코스+운전자별'!$C110)</f>
        <v>2323</v>
      </c>
      <c r="J110">
        <f>SUMIFS(탕데이터!X:X,탕데이터!$O:$O,'코스+운전자별'!$A110,탕데이터!$BL:$BL,'코스+운전자별'!$C110)</f>
        <v>3376</v>
      </c>
      <c r="K110">
        <f>SUMIFS(탕데이터!Y:Y,탕데이터!$O:$O,'코스+운전자별'!$A110,탕데이터!$BL:$BL,'코스+운전자별'!$C110)</f>
        <v>0</v>
      </c>
      <c r="L110">
        <f>SUMIFS(탕데이터!Z:Z,탕데이터!$O:$O,'코스+운전자별'!$A110,탕데이터!$BL:$BL,'코스+운전자별'!$C110)</f>
        <v>11</v>
      </c>
      <c r="M110" s="122">
        <f>AVERAGEIFS(탕데이터!$AD:$AD,탕데이터!$O:$O,'코스+운전자별'!$A110,탕데이터!$BL:$BL,'코스+운전자별'!$C110)</f>
        <v>36.770000000000003</v>
      </c>
      <c r="N110" s="123">
        <f>INT(_xlfn.MAXIFS(탕데이터!$AC:$AC,탕데이터!$O:$O,'코스+운전자별'!$A110,탕데이터!$G:$G,'코스+운전자별'!$B110,탕데이터!$BL:$BL,'코스+운전자별'!$C110))</f>
        <v>101</v>
      </c>
      <c r="O110">
        <f>SUMIFS(탕데이터!BP:BP,탕데이터!$O:$O,'코스+운전자별'!$A110,탕데이터!$BL:$BL,'코스+운전자별'!$C110)</f>
        <v>3509.2479999999996</v>
      </c>
      <c r="P110">
        <f>SUMIFS(탕데이터!BQ:BQ,탕데이터!$O:$O,'코스+운전자별'!$A110,탕데이터!$BL:$BL,'코스+운전자별'!$C110)</f>
        <v>1754.886</v>
      </c>
      <c r="Q110">
        <f>SUMIFS(탕데이터!BR:BR,탕데이터!$O:$O,'코스+운전자별'!$A110,탕데이터!$BL:$BL,'코스+운전자별'!$C110)</f>
        <v>1838.452</v>
      </c>
      <c r="R110">
        <f>SUMIFS(탕데이터!BS:BS,탕데이터!$O:$O,'코스+운전자별'!$A110,탕데이터!$BL:$BL,'코스+운전자별'!$C110)</f>
        <v>2005.5840000000001</v>
      </c>
      <c r="S110">
        <f>SUMIFS(탕데이터!BT:BT,탕데이터!$O:$O,'코스+운전자별'!$A110,탕데이터!$BL:$BL,'코스+운전자별'!$C110)</f>
        <v>405.89200000000005</v>
      </c>
      <c r="T110">
        <f>SUMIFS(탕데이터!BU:BU,탕데이터!$O:$O,'코스+운전자별'!$A110,탕데이터!$BL:$BL,'코스+운전자별'!$C110)</f>
        <v>0</v>
      </c>
      <c r="U110">
        <f>SUMIFS(탕데이터!BV:BV,탕데이터!$O:$O,'코스+운전자별'!$A110,탕데이터!$BL:$BL,'코스+운전자별'!$C110)</f>
        <v>0</v>
      </c>
      <c r="V110">
        <f>SUMIFS(탕데이터!BW:BW,탕데이터!$O:$O,'코스+운전자별'!$A110,탕데이터!$BL:$BL,'코스+운전자별'!$C110)</f>
        <v>9514.0619999999999</v>
      </c>
      <c r="W110" s="66">
        <f t="shared" si="37"/>
        <v>7.4551851231362039E-3</v>
      </c>
      <c r="X110" s="66">
        <f t="shared" si="38"/>
        <v>0.19458870832635283</v>
      </c>
      <c r="Y110" s="122">
        <f t="shared" si="39"/>
        <v>0</v>
      </c>
      <c r="Z110" s="122">
        <f t="shared" si="40"/>
        <v>9.0209778740015416</v>
      </c>
      <c r="AA110" s="4">
        <f t="shared" si="41"/>
        <v>0.36884855280531065</v>
      </c>
      <c r="AB110" s="4">
        <f t="shared" si="42"/>
        <v>0.18445181458771237</v>
      </c>
      <c r="AC110" s="4">
        <f t="shared" si="43"/>
        <v>0.19323523432998441</v>
      </c>
      <c r="AD110" s="4">
        <f t="shared" si="44"/>
        <v>0.21080207381452845</v>
      </c>
      <c r="AE110" s="4">
        <f t="shared" si="45"/>
        <v>4.2662324462464096E-2</v>
      </c>
      <c r="AF110" s="4">
        <f t="shared" si="46"/>
        <v>0</v>
      </c>
      <c r="AG110" s="4">
        <f t="shared" si="47"/>
        <v>0</v>
      </c>
      <c r="AH110" s="41" cm="1">
        <f t="array" ref="AH110">SUMPRODUCT((C:C=C110)*(F:F&gt;F110)*(B:B=B110))+1</f>
        <v>1</v>
      </c>
    </row>
    <row r="111" spans="1:34" x14ac:dyDescent="0.3">
      <c r="A111">
        <v>5673</v>
      </c>
      <c r="B111" t="s">
        <v>62</v>
      </c>
      <c r="C111">
        <v>6</v>
      </c>
      <c r="D111">
        <f>SUMIFS(탕데이터!R:R,탕데이터!$O:$O,'코스+운전자별'!$A111,탕데이터!$BL:$BL,'코스+운전자별'!$C111)</f>
        <v>328.30400000000003</v>
      </c>
      <c r="E111">
        <f>SUMIFS(탕데이터!S:S,탕데이터!$O:$O,'코스+운전자별'!$A111,탕데이터!$BL:$BL,'코스+운전자별'!$C111)</f>
        <v>89.855000000000004</v>
      </c>
      <c r="F111" s="122">
        <f t="shared" si="36"/>
        <v>3.65370875299093</v>
      </c>
      <c r="G111">
        <f>SUMIFS(탕데이터!U:U,탕데이터!$O:$O,'코스+운전자별'!$A111,탕데이터!$BL:$BL,'코스+운전자별'!$C111)</f>
        <v>32883</v>
      </c>
      <c r="H111">
        <f>SUMIFS(탕데이터!V:V,탕데이터!$O:$O,'코스+운전자별'!$A111,탕데이터!$BL:$BL,'코스+운전자별'!$C111)</f>
        <v>156</v>
      </c>
      <c r="I111">
        <f>SUMIFS(탕데이터!W:W,탕데이터!$O:$O,'코스+운전자별'!$A111,탕데이터!$BL:$BL,'코스+운전자별'!$C111)</f>
        <v>7197</v>
      </c>
      <c r="J111">
        <f>SUMIFS(탕데이터!X:X,탕데이터!$O:$O,'코스+운전자별'!$A111,탕데이터!$BL:$BL,'코스+운전자별'!$C111)</f>
        <v>8202</v>
      </c>
      <c r="K111">
        <f>SUMIFS(탕데이터!Y:Y,탕데이터!$O:$O,'코스+운전자별'!$A111,탕데이터!$BL:$BL,'코스+운전자별'!$C111)</f>
        <v>1</v>
      </c>
      <c r="L111">
        <f>SUMIFS(탕데이터!Z:Z,탕데이터!$O:$O,'코스+운전자별'!$A111,탕데이터!$BL:$BL,'코스+운전자별'!$C111)</f>
        <v>52</v>
      </c>
      <c r="M111" s="122">
        <f>AVERAGEIFS(탕데이터!$AD:$AD,탕데이터!$O:$O,'코스+운전자별'!$A111,탕데이터!$BL:$BL,'코스+운전자별'!$C111)</f>
        <v>36.159999999999997</v>
      </c>
      <c r="N111" s="123">
        <f>INT(_xlfn.MAXIFS(탕데이터!$AC:$AC,탕데이터!$O:$O,'코스+운전자별'!$A111,탕데이터!$G:$G,'코스+운전자별'!$B111,탕데이터!$BL:$BL,'코스+운전자별'!$C111))</f>
        <v>102</v>
      </c>
      <c r="O111">
        <f>SUMIFS(탕데이터!BP:BP,탕데이터!$O:$O,'코스+운전자별'!$A111,탕데이터!$BL:$BL,'코스+운전자별'!$C111)</f>
        <v>15511.314999999999</v>
      </c>
      <c r="P111">
        <f>SUMIFS(탕데이터!BQ:BQ,탕데이터!$O:$O,'코스+운전자별'!$A111,탕데이터!$BL:$BL,'코스+운전자별'!$C111)</f>
        <v>2500.7370000000001</v>
      </c>
      <c r="Q111">
        <f>SUMIFS(탕데이터!BR:BR,탕데이터!$O:$O,'코스+운전자별'!$A111,탕데이터!$BL:$BL,'코스+운전자별'!$C111)</f>
        <v>3061.1819999999998</v>
      </c>
      <c r="R111">
        <f>SUMIFS(탕데이터!BS:BS,탕데이터!$O:$O,'코스+운전자별'!$A111,탕데이터!$BL:$BL,'코스+운전자별'!$C111)</f>
        <v>3717.9269999999997</v>
      </c>
      <c r="S111">
        <f>SUMIFS(탕데이터!BT:BT,탕데이터!$O:$O,'코스+운전자별'!$A111,탕데이터!$BL:$BL,'코스+운전자별'!$C111)</f>
        <v>732.96100000000001</v>
      </c>
      <c r="T111">
        <f>SUMIFS(탕데이터!BU:BU,탕데이터!$O:$O,'코스+운전자별'!$A111,탕데이터!$BL:$BL,'코스+운전자별'!$C111)</f>
        <v>9.125</v>
      </c>
      <c r="U111">
        <f>SUMIFS(탕데이터!BV:BV,탕데이터!$O:$O,'코스+운전자별'!$A111,탕데이터!$BL:$BL,'코스+운전자별'!$C111)</f>
        <v>0</v>
      </c>
      <c r="V111">
        <f>SUMIFS(탕데이터!BW:BW,탕데이터!$O:$O,'코스+운전자별'!$A111,탕데이터!$BL:$BL,'코스+운전자별'!$C111)</f>
        <v>25533.246999999999</v>
      </c>
      <c r="W111" s="66">
        <f t="shared" si="37"/>
        <v>4.7440926922726031E-3</v>
      </c>
      <c r="X111" s="66">
        <f t="shared" si="38"/>
        <v>0.21886689170696105</v>
      </c>
      <c r="Y111" s="122">
        <f t="shared" si="39"/>
        <v>0.30459574053316435</v>
      </c>
      <c r="Z111" s="122">
        <f t="shared" si="40"/>
        <v>15.838978507724546</v>
      </c>
      <c r="AA111" s="4">
        <f t="shared" si="41"/>
        <v>0.60749480863127192</v>
      </c>
      <c r="AB111" s="4">
        <f t="shared" si="42"/>
        <v>9.7940422540071001E-2</v>
      </c>
      <c r="AC111" s="4">
        <f t="shared" si="43"/>
        <v>0.11989003983707987</v>
      </c>
      <c r="AD111" s="4">
        <f t="shared" si="44"/>
        <v>0.14561121035644231</v>
      </c>
      <c r="AE111" s="4">
        <f t="shared" si="45"/>
        <v>2.8706141447658422E-2</v>
      </c>
      <c r="AF111" s="4">
        <f t="shared" si="46"/>
        <v>3.573771874763911E-4</v>
      </c>
      <c r="AG111" s="4">
        <f t="shared" si="47"/>
        <v>0</v>
      </c>
      <c r="AH111" s="41" cm="1">
        <f t="array" ref="AH111">SUMPRODUCT((C:C=C111)*(F:F&gt;F111)*(B:B=B111))+1</f>
        <v>1</v>
      </c>
    </row>
    <row r="112" spans="1:34" x14ac:dyDescent="0.3">
      <c r="A112">
        <v>5673</v>
      </c>
      <c r="B112" t="s">
        <v>62</v>
      </c>
      <c r="C112">
        <v>7</v>
      </c>
      <c r="D112">
        <f>SUMIFS(탕데이터!R:R,탕데이터!$O:$O,'코스+운전자별'!$A112,탕데이터!$BL:$BL,'코스+운전자별'!$C112)</f>
        <v>331.34800000000001</v>
      </c>
      <c r="E112">
        <f>SUMIFS(탕데이터!S:S,탕데이터!$O:$O,'코스+운전자별'!$A112,탕데이터!$BL:$BL,'코스+운전자별'!$C112)</f>
        <v>92.337000000000003</v>
      </c>
      <c r="F112" s="122">
        <f t="shared" si="36"/>
        <v>3.5884639960145988</v>
      </c>
      <c r="G112">
        <f>SUMIFS(탕데이터!U:U,탕데이터!$O:$O,'코스+운전자별'!$A112,탕데이터!$BL:$BL,'코스+운전자별'!$C112)</f>
        <v>36546</v>
      </c>
      <c r="H112">
        <f>SUMIFS(탕데이터!V:V,탕데이터!$O:$O,'코스+운전자별'!$A112,탕데이터!$BL:$BL,'코스+운전자별'!$C112)</f>
        <v>448</v>
      </c>
      <c r="I112">
        <f>SUMIFS(탕데이터!W:W,탕데이터!$O:$O,'코스+운전자별'!$A112,탕데이터!$BL:$BL,'코스+운전자별'!$C112)</f>
        <v>8522</v>
      </c>
      <c r="J112">
        <f>SUMIFS(탕데이터!X:X,탕데이터!$O:$O,'코스+운전자별'!$A112,탕데이터!$BL:$BL,'코스+운전자별'!$C112)</f>
        <v>8515</v>
      </c>
      <c r="K112">
        <f>SUMIFS(탕데이터!Y:Y,탕데이터!$O:$O,'코스+운전자별'!$A112,탕데이터!$BL:$BL,'코스+운전자별'!$C112)</f>
        <v>8</v>
      </c>
      <c r="L112">
        <f>SUMIFS(탕데이터!Z:Z,탕데이터!$O:$O,'코스+운전자별'!$A112,탕데이터!$BL:$BL,'코스+운전자별'!$C112)</f>
        <v>16</v>
      </c>
      <c r="M112" s="122">
        <f>AVERAGEIFS(탕데이터!$AD:$AD,탕데이터!$O:$O,'코스+운전자별'!$A112,탕데이터!$BL:$BL,'코스+운전자별'!$C112)</f>
        <v>33.229999999999997</v>
      </c>
      <c r="N112" s="123">
        <f>INT(_xlfn.MAXIFS(탕데이터!$AC:$AC,탕데이터!$O:$O,'코스+운전자별'!$A112,탕데이터!$G:$G,'코스+운전자별'!$B112,탕데이터!$BL:$BL,'코스+운전자별'!$C112))</f>
        <v>100</v>
      </c>
      <c r="O112">
        <f>SUMIFS(탕데이터!BP:BP,탕데이터!$O:$O,'코스+운전자별'!$A112,탕데이터!$BL:$BL,'코스+운전자별'!$C112)</f>
        <v>21481.05</v>
      </c>
      <c r="P112">
        <f>SUMIFS(탕데이터!BQ:BQ,탕데이터!$O:$O,'코스+운전자별'!$A112,탕데이터!$BL:$BL,'코스+운전자별'!$C112)</f>
        <v>1655.6659999999997</v>
      </c>
      <c r="Q112">
        <f>SUMIFS(탕데이터!BR:BR,탕데이터!$O:$O,'코스+운전자별'!$A112,탕데이터!$BL:$BL,'코스+운전자별'!$C112)</f>
        <v>1953.7139999999997</v>
      </c>
      <c r="R112">
        <f>SUMIFS(탕데이터!BS:BS,탕데이터!$O:$O,'코스+운전자별'!$A112,탕데이터!$BL:$BL,'코스+운전자별'!$C112)</f>
        <v>2254.3339999999998</v>
      </c>
      <c r="S112">
        <f>SUMIFS(탕데이터!BT:BT,탕데이터!$O:$O,'코스+운전자별'!$A112,탕데이터!$BL:$BL,'코스+운전자별'!$C112)</f>
        <v>204.34800000000001</v>
      </c>
      <c r="T112">
        <f>SUMIFS(탕데이터!BU:BU,탕데이터!$O:$O,'코스+운전자별'!$A112,탕데이터!$BL:$BL,'코스+운전자별'!$C112)</f>
        <v>0</v>
      </c>
      <c r="U112">
        <f>SUMIFS(탕데이터!BV:BV,탕데이터!$O:$O,'코스+운전자별'!$A112,탕데이터!$BL:$BL,'코스+운전자별'!$C112)</f>
        <v>0</v>
      </c>
      <c r="V112">
        <f>SUMIFS(탕데이터!BW:BW,탕데이터!$O:$O,'코스+운전자별'!$A112,탕데이터!$BL:$BL,'코스+운전자별'!$C112)</f>
        <v>27549.112000000001</v>
      </c>
      <c r="W112" s="66">
        <f t="shared" si="37"/>
        <v>1.225852350462431E-2</v>
      </c>
      <c r="X112" s="66">
        <f t="shared" si="38"/>
        <v>0.23318557434466153</v>
      </c>
      <c r="Y112" s="122">
        <f t="shared" si="39"/>
        <v>2.4143800475632871</v>
      </c>
      <c r="Z112" s="122">
        <f t="shared" si="40"/>
        <v>4.8287600951265741</v>
      </c>
      <c r="AA112" s="4">
        <f t="shared" si="41"/>
        <v>0.77973656646355782</v>
      </c>
      <c r="AB112" s="4">
        <f t="shared" si="42"/>
        <v>6.009870662981804E-2</v>
      </c>
      <c r="AC112" s="4">
        <f t="shared" si="43"/>
        <v>7.09174945457407E-2</v>
      </c>
      <c r="AD112" s="4">
        <f t="shared" si="44"/>
        <v>8.1829643002649222E-2</v>
      </c>
      <c r="AE112" s="4">
        <f t="shared" si="45"/>
        <v>7.4175893582341243E-3</v>
      </c>
      <c r="AF112" s="4">
        <f t="shared" si="46"/>
        <v>0</v>
      </c>
      <c r="AG112" s="4">
        <f t="shared" si="47"/>
        <v>0</v>
      </c>
      <c r="AH112" s="41" cm="1">
        <f t="array" ref="AH112">SUMPRODUCT((C:C=C112)*(F:F&gt;F112)*(B:B=B112))+1</f>
        <v>1</v>
      </c>
    </row>
    <row r="113" spans="1:34" x14ac:dyDescent="0.3">
      <c r="A113">
        <v>5673</v>
      </c>
      <c r="B113" t="s">
        <v>62</v>
      </c>
      <c r="C113">
        <v>8</v>
      </c>
      <c r="D113">
        <f>SUMIFS(탕데이터!R:R,탕데이터!$O:$O,'코스+운전자별'!$A113,탕데이터!$BL:$BL,'코스+운전자별'!$C113)</f>
        <v>361.69299999999998</v>
      </c>
      <c r="E113">
        <f>SUMIFS(탕데이터!S:S,탕데이터!$O:$O,'코스+운전자별'!$A113,탕데이터!$BL:$BL,'코스+운전자별'!$C113)</f>
        <v>98.36699999999999</v>
      </c>
      <c r="F113" s="122">
        <f t="shared" si="36"/>
        <v>3.6769750017790521</v>
      </c>
      <c r="G113">
        <f>SUMIFS(탕데이터!U:U,탕데이터!$O:$O,'코스+운전자별'!$A113,탕데이터!$BL:$BL,'코스+운전자별'!$C113)</f>
        <v>36449</v>
      </c>
      <c r="H113">
        <f>SUMIFS(탕데이터!V:V,탕데이터!$O:$O,'코스+운전자별'!$A113,탕데이터!$BL:$BL,'코스+운전자별'!$C113)</f>
        <v>298</v>
      </c>
      <c r="I113">
        <f>SUMIFS(탕데이터!W:W,탕데이터!$O:$O,'코스+운전자별'!$A113,탕데이터!$BL:$BL,'코스+운전자별'!$C113)</f>
        <v>7606</v>
      </c>
      <c r="J113">
        <f>SUMIFS(탕데이터!X:X,탕데이터!$O:$O,'코스+운전자별'!$A113,탕데이터!$BL:$BL,'코스+운전자별'!$C113)</f>
        <v>8901</v>
      </c>
      <c r="K113">
        <f>SUMIFS(탕데이터!Y:Y,탕데이터!$O:$O,'코스+운전자별'!$A113,탕데이터!$BL:$BL,'코스+운전자별'!$C113)</f>
        <v>2</v>
      </c>
      <c r="L113">
        <f>SUMIFS(탕데이터!Z:Z,탕데이터!$O:$O,'코스+운전자별'!$A113,탕데이터!$BL:$BL,'코스+운전자별'!$C113)</f>
        <v>19</v>
      </c>
      <c r="M113" s="122">
        <f>AVERAGEIFS(탕데이터!$AD:$AD,탕데이터!$O:$O,'코스+운전자별'!$A113,탕데이터!$BL:$BL,'코스+운전자별'!$C113)</f>
        <v>35.923333333333332</v>
      </c>
      <c r="N113" s="123">
        <f>INT(_xlfn.MAXIFS(탕데이터!$AC:$AC,탕데이터!$O:$O,'코스+운전자별'!$A113,탕데이터!$G:$G,'코스+운전자별'!$B113,탕데이터!$BL:$BL,'코스+운전자별'!$C113))</f>
        <v>98</v>
      </c>
      <c r="O113">
        <f>SUMIFS(탕데이터!BP:BP,탕데이터!$O:$O,'코스+운전자별'!$A113,탕데이터!$BL:$BL,'코스+운전자별'!$C113)</f>
        <v>19387.558000000001</v>
      </c>
      <c r="P113">
        <f>SUMIFS(탕데이터!BQ:BQ,탕데이터!$O:$O,'코스+운전자별'!$A113,탕데이터!$BL:$BL,'코스+운전자별'!$C113)</f>
        <v>2645.9859999999999</v>
      </c>
      <c r="Q113">
        <f>SUMIFS(탕데이터!BR:BR,탕데이터!$O:$O,'코스+운전자별'!$A113,탕데이터!$BL:$BL,'코스+운전자별'!$C113)</f>
        <v>2955.5450000000001</v>
      </c>
      <c r="R113">
        <f>SUMIFS(탕데이터!BS:BS,탕데이터!$O:$O,'코스+운전자별'!$A113,탕데이터!$BL:$BL,'코스+운전자별'!$C113)</f>
        <v>2784.143</v>
      </c>
      <c r="S113">
        <f>SUMIFS(탕데이터!BT:BT,탕데이터!$O:$O,'코스+운전자별'!$A113,탕데이터!$BL:$BL,'코스+운전자별'!$C113)</f>
        <v>771.06999999999994</v>
      </c>
      <c r="T113">
        <f>SUMIFS(탕데이터!BU:BU,탕데이터!$O:$O,'코스+운전자별'!$A113,탕데이터!$BL:$BL,'코스+운전자별'!$C113)</f>
        <v>0</v>
      </c>
      <c r="U113">
        <f>SUMIFS(탕데이터!BV:BV,탕데이터!$O:$O,'코스+운전자별'!$A113,탕데이터!$BL:$BL,'코스+운전자별'!$C113)</f>
        <v>0</v>
      </c>
      <c r="V113">
        <f>SUMIFS(탕데이터!BW:BW,탕데이터!$O:$O,'코스+운전자별'!$A113,탕데이터!$BL:$BL,'코스+운전자별'!$C113)</f>
        <v>28544.302000000003</v>
      </c>
      <c r="W113" s="66">
        <f t="shared" si="37"/>
        <v>8.1758072923811351E-3</v>
      </c>
      <c r="X113" s="66">
        <f t="shared" si="38"/>
        <v>0.20867513512030508</v>
      </c>
      <c r="Y113" s="122">
        <f t="shared" si="39"/>
        <v>0.55295513045593914</v>
      </c>
      <c r="Z113" s="122">
        <f t="shared" si="40"/>
        <v>5.2530737393314224</v>
      </c>
      <c r="AA113" s="4">
        <f t="shared" si="41"/>
        <v>0.6792093917728308</v>
      </c>
      <c r="AB113" s="4">
        <f t="shared" si="42"/>
        <v>9.2697519806229617E-2</v>
      </c>
      <c r="AC113" s="4">
        <f t="shared" si="43"/>
        <v>0.10354238124302355</v>
      </c>
      <c r="AD113" s="4">
        <f t="shared" si="44"/>
        <v>9.7537610133188749E-2</v>
      </c>
      <c r="AE113" s="4">
        <f t="shared" si="45"/>
        <v>2.701309704472717E-2</v>
      </c>
      <c r="AF113" s="4">
        <f t="shared" si="46"/>
        <v>0</v>
      </c>
      <c r="AG113" s="4">
        <f t="shared" si="47"/>
        <v>0</v>
      </c>
      <c r="AH113" s="41" cm="1">
        <f t="array" ref="AH113">SUMPRODUCT((C:C=C113)*(F:F&gt;F113)*(B:B=B113))+1</f>
        <v>2</v>
      </c>
    </row>
    <row r="114" spans="1:34" x14ac:dyDescent="0.3">
      <c r="A114">
        <v>5673</v>
      </c>
      <c r="B114" t="s">
        <v>62</v>
      </c>
      <c r="C114">
        <v>9</v>
      </c>
      <c r="D114">
        <f>SUMIFS(탕데이터!R:R,탕데이터!$O:$O,'코스+운전자별'!$A114,탕데이터!$BL:$BL,'코스+운전자별'!$C114)</f>
        <v>328.94</v>
      </c>
      <c r="E114">
        <f>SUMIFS(탕데이터!S:S,탕데이터!$O:$O,'코스+운전자별'!$A114,탕데이터!$BL:$BL,'코스+운전자별'!$C114)</f>
        <v>97.549000000000007</v>
      </c>
      <c r="F114" s="122">
        <f t="shared" si="36"/>
        <v>3.3720489190048077</v>
      </c>
      <c r="G114">
        <f>SUMIFS(탕데이터!U:U,탕데이터!$O:$O,'코스+운전자별'!$A114,탕데이터!$BL:$BL,'코스+운전자별'!$C114)</f>
        <v>34686</v>
      </c>
      <c r="H114">
        <f>SUMIFS(탕데이터!V:V,탕데이터!$O:$O,'코스+운전자별'!$A114,탕데이터!$BL:$BL,'코스+운전자별'!$C114)</f>
        <v>452</v>
      </c>
      <c r="I114">
        <f>SUMIFS(탕데이터!W:W,탕데이터!$O:$O,'코스+운전자별'!$A114,탕데이터!$BL:$BL,'코스+운전자별'!$C114)</f>
        <v>8319</v>
      </c>
      <c r="J114">
        <f>SUMIFS(탕데이터!X:X,탕데이터!$O:$O,'코스+운전자별'!$A114,탕데이터!$BL:$BL,'코스+운전자별'!$C114)</f>
        <v>7818</v>
      </c>
      <c r="K114">
        <f>SUMIFS(탕데이터!Y:Y,탕데이터!$O:$O,'코스+운전자별'!$A114,탕데이터!$BL:$BL,'코스+운전자별'!$C114)</f>
        <v>5</v>
      </c>
      <c r="L114">
        <f>SUMIFS(탕데이터!Z:Z,탕데이터!$O:$O,'코스+운전자별'!$A114,탕데이터!$BL:$BL,'코스+운전자별'!$C114)</f>
        <v>38</v>
      </c>
      <c r="M114" s="122">
        <f>AVERAGEIFS(탕데이터!$AD:$AD,탕데이터!$O:$O,'코스+운전자별'!$A114,탕데이터!$BL:$BL,'코스+운전자별'!$C114)</f>
        <v>33.673333333333332</v>
      </c>
      <c r="N114" s="123">
        <f>INT(_xlfn.MAXIFS(탕데이터!$AC:$AC,탕데이터!$O:$O,'코스+운전자별'!$A114,탕데이터!$G:$G,'코스+운전자별'!$B114,탕데이터!$BL:$BL,'코스+운전자별'!$C114))</f>
        <v>104</v>
      </c>
      <c r="O114">
        <f>SUMIFS(탕데이터!BP:BP,탕데이터!$O:$O,'코스+운전자별'!$A114,탕데이터!$BL:$BL,'코스+운전자별'!$C114)</f>
        <v>19935.254999999997</v>
      </c>
      <c r="P114">
        <f>SUMIFS(탕데이터!BQ:BQ,탕데이터!$O:$O,'코스+운전자별'!$A114,탕데이터!$BL:$BL,'코스+운전자별'!$C114)</f>
        <v>1590.8600000000001</v>
      </c>
      <c r="Q114">
        <f>SUMIFS(탕데이터!BR:BR,탕데이터!$O:$O,'코스+운전자별'!$A114,탕데이터!$BL:$BL,'코스+운전자별'!$C114)</f>
        <v>1782.3669999999997</v>
      </c>
      <c r="R114">
        <f>SUMIFS(탕데이터!BS:BS,탕데이터!$O:$O,'코스+운전자별'!$A114,탕데이터!$BL:$BL,'코스+운전자별'!$C114)</f>
        <v>2001.4870000000001</v>
      </c>
      <c r="S114">
        <f>SUMIFS(탕데이터!BT:BT,탕데이터!$O:$O,'코스+운전자별'!$A114,탕데이터!$BL:$BL,'코스+운전자별'!$C114)</f>
        <v>585.69499999999994</v>
      </c>
      <c r="T114">
        <f>SUMIFS(탕데이터!BU:BU,탕데이터!$O:$O,'코스+운전자별'!$A114,탕데이터!$BL:$BL,'코스+운전자별'!$C114)</f>
        <v>0</v>
      </c>
      <c r="U114">
        <f>SUMIFS(탕데이터!BV:BV,탕데이터!$O:$O,'코스+운전자별'!$A114,탕데이터!$BL:$BL,'코스+운전자별'!$C114)</f>
        <v>0</v>
      </c>
      <c r="V114">
        <f>SUMIFS(탕데이터!BW:BW,탕데이터!$O:$O,'코스+운전자별'!$A114,탕데이터!$BL:$BL,'코스+운전자별'!$C114)</f>
        <v>25895.664000000001</v>
      </c>
      <c r="W114" s="66">
        <f t="shared" si="37"/>
        <v>1.3031194141728651E-2</v>
      </c>
      <c r="X114" s="66">
        <f t="shared" si="38"/>
        <v>0.23983739837398374</v>
      </c>
      <c r="Y114" s="122">
        <f t="shared" si="39"/>
        <v>1.5200340487626922</v>
      </c>
      <c r="Z114" s="122">
        <f t="shared" si="40"/>
        <v>11.552258770596461</v>
      </c>
      <c r="AA114" s="4">
        <f t="shared" si="41"/>
        <v>0.76982984487287121</v>
      </c>
      <c r="AB114" s="4">
        <f t="shared" si="42"/>
        <v>6.1433450789290439E-2</v>
      </c>
      <c r="AC114" s="4">
        <f t="shared" si="43"/>
        <v>6.8828781528830457E-2</v>
      </c>
      <c r="AD114" s="4">
        <f t="shared" si="44"/>
        <v>7.7290429780058928E-2</v>
      </c>
      <c r="AE114" s="4">
        <f t="shared" si="45"/>
        <v>2.2617493028948783E-2</v>
      </c>
      <c r="AF114" s="4">
        <f t="shared" si="46"/>
        <v>0</v>
      </c>
      <c r="AG114" s="4">
        <f t="shared" si="47"/>
        <v>0</v>
      </c>
      <c r="AH114" s="41" cm="1">
        <f t="array" ref="AH114">SUMPRODUCT((C:C=C114)*(F:F&gt;F114)*(B:B=B114))+1</f>
        <v>4</v>
      </c>
    </row>
    <row r="115" spans="1:34" x14ac:dyDescent="0.3">
      <c r="A115">
        <v>5673</v>
      </c>
      <c r="B115" t="s">
        <v>62</v>
      </c>
      <c r="C115">
        <v>10</v>
      </c>
      <c r="D115">
        <f>SUMIFS(탕데이터!R:R,탕데이터!$O:$O,'코스+운전자별'!$A115,탕데이터!$BL:$BL,'코스+운전자별'!$C115)</f>
        <v>277.24400000000003</v>
      </c>
      <c r="E115">
        <f>SUMIFS(탕데이터!S:S,탕데이터!$O:$O,'코스+운전자별'!$A115,탕데이터!$BL:$BL,'코스+운전자별'!$C115)</f>
        <v>83.525999999999996</v>
      </c>
      <c r="F115" s="122">
        <f t="shared" si="36"/>
        <v>3.3192538850178392</v>
      </c>
      <c r="G115">
        <f>SUMIFS(탕데이터!U:U,탕데이터!$O:$O,'코스+운전자별'!$A115,탕데이터!$BL:$BL,'코스+운전자별'!$C115)</f>
        <v>28915</v>
      </c>
      <c r="H115">
        <f>SUMIFS(탕데이터!V:V,탕데이터!$O:$O,'코스+운전자별'!$A115,탕데이터!$BL:$BL,'코스+운전자별'!$C115)</f>
        <v>519</v>
      </c>
      <c r="I115">
        <f>SUMIFS(탕데이터!W:W,탕데이터!$O:$O,'코스+운전자별'!$A115,탕데이터!$BL:$BL,'코스+운전자별'!$C115)</f>
        <v>6094</v>
      </c>
      <c r="J115">
        <f>SUMIFS(탕데이터!X:X,탕데이터!$O:$O,'코스+운전자별'!$A115,탕데이터!$BL:$BL,'코스+운전자별'!$C115)</f>
        <v>7389</v>
      </c>
      <c r="K115">
        <f>SUMIFS(탕데이터!Y:Y,탕데이터!$O:$O,'코스+운전자별'!$A115,탕데이터!$BL:$BL,'코스+운전자별'!$C115)</f>
        <v>2</v>
      </c>
      <c r="L115">
        <f>SUMIFS(탕데이터!Z:Z,탕데이터!$O:$O,'코스+운전자별'!$A115,탕데이터!$BL:$BL,'코스+운전자별'!$C115)</f>
        <v>36</v>
      </c>
      <c r="M115" s="122">
        <f>AVERAGEIFS(탕데이터!$AD:$AD,탕데이터!$O:$O,'코스+운전자별'!$A115,탕데이터!$BL:$BL,'코스+운전자별'!$C115)</f>
        <v>35.353333333333332</v>
      </c>
      <c r="N115" s="123">
        <f>INT(_xlfn.MAXIFS(탕데이터!$AC:$AC,탕데이터!$O:$O,'코스+운전자별'!$A115,탕데이터!$G:$G,'코스+운전자별'!$B115,탕데이터!$BL:$BL,'코스+운전자별'!$C115))</f>
        <v>105</v>
      </c>
      <c r="O115">
        <f>SUMIFS(탕데이터!BP:BP,탕데이터!$O:$O,'코스+운전자별'!$A115,탕데이터!$BL:$BL,'코스+운전자별'!$C115)</f>
        <v>17999.977999999996</v>
      </c>
      <c r="P115">
        <f>SUMIFS(탕데이터!BQ:BQ,탕데이터!$O:$O,'코스+운전자별'!$A115,탕데이터!$BL:$BL,'코스+운전자별'!$C115)</f>
        <v>1310.5160000000001</v>
      </c>
      <c r="Q115">
        <f>SUMIFS(탕데이터!BR:BR,탕데이터!$O:$O,'코스+운전자별'!$A115,탕데이터!$BL:$BL,'코스+운전자별'!$C115)</f>
        <v>1480.3220000000001</v>
      </c>
      <c r="R115">
        <f>SUMIFS(탕데이터!BS:BS,탕데이터!$O:$O,'코스+운전자별'!$A115,탕데이터!$BL:$BL,'코스+운전자별'!$C115)</f>
        <v>1264.2430000000002</v>
      </c>
      <c r="S115">
        <f>SUMIFS(탕데이터!BT:BT,탕데이터!$O:$O,'코스+운전자별'!$A115,탕데이터!$BL:$BL,'코스+운전자별'!$C115)</f>
        <v>251.333</v>
      </c>
      <c r="T115">
        <f>SUMIFS(탕데이터!BU:BU,탕데이터!$O:$O,'코스+운전자별'!$A115,탕데이터!$BL:$BL,'코스+운전자별'!$C115)</f>
        <v>12.35</v>
      </c>
      <c r="U115">
        <f>SUMIFS(탕데이터!BV:BV,탕데이터!$O:$O,'코스+운전자별'!$A115,탕데이터!$BL:$BL,'코스+운전자별'!$C115)</f>
        <v>0</v>
      </c>
      <c r="V115">
        <f>SUMIFS(탕데이터!BW:BW,탕데이터!$O:$O,'코스+운전자별'!$A115,탕데이터!$BL:$BL,'코스+운전자별'!$C115)</f>
        <v>22318.741999999998</v>
      </c>
      <c r="W115" s="66">
        <f t="shared" si="37"/>
        <v>1.7949161334947259E-2</v>
      </c>
      <c r="X115" s="66">
        <f t="shared" si="38"/>
        <v>0.21075566315061386</v>
      </c>
      <c r="Y115" s="122">
        <f t="shared" si="39"/>
        <v>0.72138621575218931</v>
      </c>
      <c r="Z115" s="122">
        <f t="shared" si="40"/>
        <v>12.984951883539408</v>
      </c>
      <c r="AA115" s="4">
        <f t="shared" si="41"/>
        <v>0.80649608297815334</v>
      </c>
      <c r="AB115" s="4">
        <f t="shared" si="42"/>
        <v>5.8718184026680366E-2</v>
      </c>
      <c r="AC115" s="4">
        <f t="shared" si="43"/>
        <v>6.6326408540409679E-2</v>
      </c>
      <c r="AD115" s="4">
        <f t="shared" si="44"/>
        <v>5.6644904090024442E-2</v>
      </c>
      <c r="AE115" s="4">
        <f t="shared" si="45"/>
        <v>1.1261073764820616E-2</v>
      </c>
      <c r="AF115" s="4">
        <f t="shared" si="46"/>
        <v>5.5334659991141083E-4</v>
      </c>
      <c r="AG115" s="4">
        <f t="shared" si="47"/>
        <v>0</v>
      </c>
      <c r="AH115" s="41" cm="1">
        <f t="array" ref="AH115">SUMPRODUCT((C:C=C115)*(F:F&gt;F115)*(B:B=B115))+1</f>
        <v>5</v>
      </c>
    </row>
    <row r="116" spans="1:34" x14ac:dyDescent="0.3">
      <c r="A116">
        <v>5673</v>
      </c>
      <c r="B116" t="s">
        <v>62</v>
      </c>
      <c r="C116">
        <v>11</v>
      </c>
      <c r="D116">
        <f>SUMIFS(탕데이터!R:R,탕데이터!$O:$O,'코스+운전자별'!$A116,탕데이터!$BL:$BL,'코스+운전자별'!$C116)</f>
        <v>417.97599999999994</v>
      </c>
      <c r="E116">
        <f>SUMIFS(탕데이터!S:S,탕데이터!$O:$O,'코스+운전자별'!$A116,탕데이터!$BL:$BL,'코스+운전자별'!$C116)</f>
        <v>123.01300000000001</v>
      </c>
      <c r="F116" s="122">
        <f t="shared" si="36"/>
        <v>3.397819742628827</v>
      </c>
      <c r="G116">
        <f>SUMIFS(탕데이터!U:U,탕데이터!$O:$O,'코스+운전자별'!$A116,탕데이터!$BL:$BL,'코스+운전자별'!$C116)</f>
        <v>43075</v>
      </c>
      <c r="H116">
        <f>SUMIFS(탕데이터!V:V,탕데이터!$O:$O,'코스+운전자별'!$A116,탕데이터!$BL:$BL,'코스+운전자별'!$C116)</f>
        <v>457</v>
      </c>
      <c r="I116">
        <f>SUMIFS(탕데이터!W:W,탕데이터!$O:$O,'코스+운전자별'!$A116,탕데이터!$BL:$BL,'코스+운전자별'!$C116)</f>
        <v>9852</v>
      </c>
      <c r="J116">
        <f>SUMIFS(탕데이터!X:X,탕데이터!$O:$O,'코스+운전자별'!$A116,탕데이터!$BL:$BL,'코스+운전자별'!$C116)</f>
        <v>10296</v>
      </c>
      <c r="K116">
        <f>SUMIFS(탕데이터!Y:Y,탕데이터!$O:$O,'코스+운전자별'!$A116,탕데이터!$BL:$BL,'코스+운전자별'!$C116)</f>
        <v>2</v>
      </c>
      <c r="L116">
        <f>SUMIFS(탕데이터!Z:Z,탕데이터!$O:$O,'코스+운전자별'!$A116,탕데이터!$BL:$BL,'코스+운전자별'!$C116)</f>
        <v>58</v>
      </c>
      <c r="M116" s="122">
        <f>AVERAGEIFS(탕데이터!$AD:$AD,탕데이터!$O:$O,'코스+운전자별'!$A116,탕데이터!$BL:$BL,'코스+운전자별'!$C116)</f>
        <v>35.336666666666666</v>
      </c>
      <c r="N116" s="123">
        <f>INT(_xlfn.MAXIFS(탕데이터!$AC:$AC,탕데이터!$O:$O,'코스+운전자별'!$A116,탕데이터!$G:$G,'코스+운전자별'!$B116,탕데이터!$BL:$BL,'코스+운전자별'!$C116))</f>
        <v>103</v>
      </c>
      <c r="O116">
        <f>SUMIFS(탕데이터!BP:BP,탕데이터!$O:$O,'코스+운전자별'!$A116,탕데이터!$BL:$BL,'코스+운전자별'!$C116)</f>
        <v>20702.731</v>
      </c>
      <c r="P116">
        <f>SUMIFS(탕데이터!BQ:BQ,탕데이터!$O:$O,'코스+운전자별'!$A116,탕데이터!$BL:$BL,'코스+운전자별'!$C116)</f>
        <v>3297.585</v>
      </c>
      <c r="Q116">
        <f>SUMIFS(탕데이터!BR:BR,탕데이터!$O:$O,'코스+운전자별'!$A116,탕데이터!$BL:$BL,'코스+운전자별'!$C116)</f>
        <v>4288.2889999999998</v>
      </c>
      <c r="R116">
        <f>SUMIFS(탕데이터!BS:BS,탕데이터!$O:$O,'코스+운전자별'!$A116,탕데이터!$BL:$BL,'코스+운전자별'!$C116)</f>
        <v>3397.8140000000003</v>
      </c>
      <c r="S116">
        <f>SUMIFS(탕데이터!BT:BT,탕데이터!$O:$O,'코스+운전자별'!$A116,탕데이터!$BL:$BL,'코스+운전자별'!$C116)</f>
        <v>1085.348</v>
      </c>
      <c r="T116">
        <f>SUMIFS(탕데이터!BU:BU,탕데이터!$O:$O,'코스+운전자별'!$A116,탕데이터!$BL:$BL,'코스+운전자별'!$C116)</f>
        <v>15.759</v>
      </c>
      <c r="U116">
        <f>SUMIFS(탕데이터!BV:BV,탕데이터!$O:$O,'코스+운전자별'!$A116,탕데이터!$BL:$BL,'코스+운전자별'!$C116)</f>
        <v>0</v>
      </c>
      <c r="V116">
        <f>SUMIFS(탕데이터!BW:BW,탕데이터!$O:$O,'코스+운전자별'!$A116,탕데이터!$BL:$BL,'코스+운전자별'!$C116)</f>
        <v>32787.525999999998</v>
      </c>
      <c r="W116" s="66">
        <f t="shared" si="37"/>
        <v>1.0609402205455601E-2</v>
      </c>
      <c r="X116" s="66">
        <f t="shared" si="38"/>
        <v>0.22871735345327918</v>
      </c>
      <c r="Y116" s="122">
        <f t="shared" si="39"/>
        <v>0.47849637299749276</v>
      </c>
      <c r="Z116" s="122">
        <f t="shared" si="40"/>
        <v>13.87639481692729</v>
      </c>
      <c r="AA116" s="4">
        <f t="shared" si="41"/>
        <v>0.6314209556402639</v>
      </c>
      <c r="AB116" s="4">
        <f t="shared" si="42"/>
        <v>0.10057437697495078</v>
      </c>
      <c r="AC116" s="4">
        <f t="shared" si="43"/>
        <v>0.1307902584659788</v>
      </c>
      <c r="AD116" s="4">
        <f t="shared" si="44"/>
        <v>0.10363130173347024</v>
      </c>
      <c r="AE116" s="4">
        <f t="shared" si="45"/>
        <v>3.3102467078485888E-2</v>
      </c>
      <c r="AF116" s="4">
        <f t="shared" si="46"/>
        <v>4.8064010685039188E-4</v>
      </c>
      <c r="AG116" s="4">
        <f t="shared" si="47"/>
        <v>0</v>
      </c>
      <c r="AH116" s="41" cm="1">
        <f t="array" ref="AH116">SUMPRODUCT((C:C=C116)*(F:F&gt;F116)*(B:B=B116))+1</f>
        <v>2</v>
      </c>
    </row>
    <row r="117" spans="1:34" x14ac:dyDescent="0.3">
      <c r="A117">
        <v>6278</v>
      </c>
      <c r="B117" t="s">
        <v>62</v>
      </c>
      <c r="C117">
        <v>1</v>
      </c>
      <c r="D117">
        <f>SUMIFS(탕데이터!R:R,탕데이터!$O:$O,'코스+운전자별'!$A117,탕데이터!$BL:$BL,'코스+운전자별'!$C117)</f>
        <v>603.79700000000003</v>
      </c>
      <c r="E117">
        <f>SUMIFS(탕데이터!S:S,탕데이터!$O:$O,'코스+운전자별'!$A117,탕데이터!$BL:$BL,'코스+운전자별'!$C117)</f>
        <v>200.98899999999998</v>
      </c>
      <c r="F117" s="122">
        <f t="shared" si="36"/>
        <v>3.0041295792307046</v>
      </c>
      <c r="G117">
        <f>SUMIFS(탕데이터!U:U,탕데이터!$O:$O,'코스+운전자별'!$A117,탕데이터!$BL:$BL,'코스+운전자별'!$C117)</f>
        <v>65459</v>
      </c>
      <c r="H117">
        <f>SUMIFS(탕데이터!V:V,탕데이터!$O:$O,'코스+운전자별'!$A117,탕데이터!$BL:$BL,'코스+운전자별'!$C117)</f>
        <v>1321</v>
      </c>
      <c r="I117">
        <f>SUMIFS(탕데이터!W:W,탕데이터!$O:$O,'코스+운전자별'!$A117,탕데이터!$BL:$BL,'코스+운전자별'!$C117)</f>
        <v>17235</v>
      </c>
      <c r="J117">
        <f>SUMIFS(탕데이터!X:X,탕데이터!$O:$O,'코스+운전자별'!$A117,탕데이터!$BL:$BL,'코스+운전자별'!$C117)</f>
        <v>11480</v>
      </c>
      <c r="K117">
        <f>SUMIFS(탕데이터!Y:Y,탕데이터!$O:$O,'코스+운전자별'!$A117,탕데이터!$BL:$BL,'코스+운전자별'!$C117)</f>
        <v>0</v>
      </c>
      <c r="L117">
        <f>SUMIFS(탕데이터!Z:Z,탕데이터!$O:$O,'코스+운전자별'!$A117,탕데이터!$BL:$BL,'코스+운전자별'!$C117)</f>
        <v>127</v>
      </c>
      <c r="M117" s="122">
        <f>AVERAGEIFS(탕데이터!$AD:$AD,탕데이터!$O:$O,'코스+운전자별'!$A117,탕데이터!$BL:$BL,'코스+운전자별'!$C117)</f>
        <v>33.157499999999999</v>
      </c>
      <c r="N117" s="123">
        <f>INT(_xlfn.MAXIFS(탕데이터!$AC:$AC,탕데이터!$O:$O,'코스+운전자별'!$A117,탕데이터!$G:$G,'코스+운전자별'!$B117,탕데이터!$BL:$BL,'코스+운전자별'!$C117))</f>
        <v>104</v>
      </c>
      <c r="O117">
        <f>SUMIFS(탕데이터!BP:BP,탕데이터!$O:$O,'코스+운전자별'!$A117,탕데이터!$BL:$BL,'코스+운전자별'!$C117)</f>
        <v>26496.15</v>
      </c>
      <c r="P117">
        <f>SUMIFS(탕데이터!BQ:BQ,탕데이터!$O:$O,'코스+운전자별'!$A117,탕데이터!$BL:$BL,'코스+운전자별'!$C117)</f>
        <v>5694.0430000000006</v>
      </c>
      <c r="Q117">
        <f>SUMIFS(탕데이터!BR:BR,탕데이터!$O:$O,'코스+운전자별'!$A117,탕데이터!$BL:$BL,'코스+운전자별'!$C117)</f>
        <v>7628.7110000000011</v>
      </c>
      <c r="R117">
        <f>SUMIFS(탕데이터!BS:BS,탕데이터!$O:$O,'코스+운전자별'!$A117,탕데이터!$BL:$BL,'코스+운전자별'!$C117)</f>
        <v>5817.5820000000012</v>
      </c>
      <c r="S117">
        <f>SUMIFS(탕데이터!BT:BT,탕데이터!$O:$O,'코스+운전자별'!$A117,탕데이터!$BL:$BL,'코스+운전자별'!$C117)</f>
        <v>1233.009</v>
      </c>
      <c r="T117">
        <f>SUMIFS(탕데이터!BU:BU,탕데이터!$O:$O,'코스+운전자별'!$A117,탕데이터!$BL:$BL,'코스+운전자별'!$C117)</f>
        <v>26.059000000000001</v>
      </c>
      <c r="U117">
        <f>SUMIFS(탕데이터!BV:BV,탕데이터!$O:$O,'코스+운전자별'!$A117,탕데이터!$BL:$BL,'코스+운전자별'!$C117)</f>
        <v>0</v>
      </c>
      <c r="V117">
        <f>SUMIFS(탕데이터!BW:BW,탕데이터!$O:$O,'코스+운전자별'!$A117,탕데이터!$BL:$BL,'코스+운전자별'!$C117)</f>
        <v>46895.554000000004</v>
      </c>
      <c r="W117" s="66">
        <f t="shared" si="37"/>
        <v>2.0180571044470585E-2</v>
      </c>
      <c r="X117" s="66">
        <f t="shared" si="38"/>
        <v>0.2632945813409921</v>
      </c>
      <c r="Y117" s="122">
        <f t="shared" si="39"/>
        <v>0</v>
      </c>
      <c r="Z117" s="122">
        <f t="shared" si="40"/>
        <v>21.033559292278696</v>
      </c>
      <c r="AA117" s="4">
        <f t="shared" si="41"/>
        <v>0.56500345427201903</v>
      </c>
      <c r="AB117" s="4">
        <f t="shared" si="42"/>
        <v>0.12141967658597232</v>
      </c>
      <c r="AC117" s="4">
        <f t="shared" si="43"/>
        <v>0.16267450428243155</v>
      </c>
      <c r="AD117" s="4">
        <f t="shared" si="44"/>
        <v>0.12405402013163126</v>
      </c>
      <c r="AE117" s="4">
        <f t="shared" si="45"/>
        <v>2.6292663052877037E-2</v>
      </c>
      <c r="AF117" s="4">
        <f t="shared" si="46"/>
        <v>5.5568167506881349E-4</v>
      </c>
      <c r="AG117" s="4">
        <f t="shared" si="47"/>
        <v>0</v>
      </c>
      <c r="AH117" s="41" cm="1">
        <f t="array" ref="AH117">SUMPRODUCT((C:C=C117)*(F:F&gt;F117)*(B:B=B117))+1</f>
        <v>6</v>
      </c>
    </row>
    <row r="118" spans="1:34" x14ac:dyDescent="0.3">
      <c r="A118">
        <v>6278</v>
      </c>
      <c r="B118" t="s">
        <v>84</v>
      </c>
      <c r="C118">
        <v>1</v>
      </c>
      <c r="D118">
        <f>SUMIFS(탕데이터!R:R,탕데이터!$O:$O,'코스+운전자별'!$A118,탕데이터!$BL:$BL,'코스+운전자별'!$C118)</f>
        <v>603.79700000000003</v>
      </c>
      <c r="E118">
        <f>SUMIFS(탕데이터!S:S,탕데이터!$O:$O,'코스+운전자별'!$A118,탕데이터!$BL:$BL,'코스+운전자별'!$C118)</f>
        <v>200.98899999999998</v>
      </c>
      <c r="F118" s="122">
        <f t="shared" si="36"/>
        <v>3.0041295792307046</v>
      </c>
      <c r="G118">
        <f>SUMIFS(탕데이터!U:U,탕데이터!$O:$O,'코스+운전자별'!$A118,탕데이터!$BL:$BL,'코스+운전자별'!$C118)</f>
        <v>65459</v>
      </c>
      <c r="H118">
        <f>SUMIFS(탕데이터!V:V,탕데이터!$O:$O,'코스+운전자별'!$A118,탕데이터!$BL:$BL,'코스+운전자별'!$C118)</f>
        <v>1321</v>
      </c>
      <c r="I118">
        <f>SUMIFS(탕데이터!W:W,탕데이터!$O:$O,'코스+운전자별'!$A118,탕데이터!$BL:$BL,'코스+운전자별'!$C118)</f>
        <v>17235</v>
      </c>
      <c r="J118">
        <f>SUMIFS(탕데이터!X:X,탕데이터!$O:$O,'코스+운전자별'!$A118,탕데이터!$BL:$BL,'코스+운전자별'!$C118)</f>
        <v>11480</v>
      </c>
      <c r="K118">
        <f>SUMIFS(탕데이터!Y:Y,탕데이터!$O:$O,'코스+운전자별'!$A118,탕데이터!$BL:$BL,'코스+운전자별'!$C118)</f>
        <v>0</v>
      </c>
      <c r="L118">
        <f>SUMIFS(탕데이터!Z:Z,탕데이터!$O:$O,'코스+운전자별'!$A118,탕데이터!$BL:$BL,'코스+운전자별'!$C118)</f>
        <v>127</v>
      </c>
      <c r="M118" s="122">
        <f>AVERAGEIFS(탕데이터!$AD:$AD,탕데이터!$O:$O,'코스+운전자별'!$A118,탕데이터!$BL:$BL,'코스+운전자별'!$C118)</f>
        <v>33.157499999999999</v>
      </c>
      <c r="N118" s="123">
        <f>INT(_xlfn.MAXIFS(탕데이터!$AC:$AC,탕데이터!$O:$O,'코스+운전자별'!$A118,탕데이터!$G:$G,'코스+운전자별'!$B118,탕데이터!$BL:$BL,'코스+운전자별'!$C118))</f>
        <v>102</v>
      </c>
      <c r="O118">
        <f>SUMIFS(탕데이터!BP:BP,탕데이터!$O:$O,'코스+운전자별'!$A118,탕데이터!$BL:$BL,'코스+운전자별'!$C118)</f>
        <v>26496.15</v>
      </c>
      <c r="P118">
        <f>SUMIFS(탕데이터!BQ:BQ,탕데이터!$O:$O,'코스+운전자별'!$A118,탕데이터!$BL:$BL,'코스+운전자별'!$C118)</f>
        <v>5694.0430000000006</v>
      </c>
      <c r="Q118">
        <f>SUMIFS(탕데이터!BR:BR,탕데이터!$O:$O,'코스+운전자별'!$A118,탕데이터!$BL:$BL,'코스+운전자별'!$C118)</f>
        <v>7628.7110000000011</v>
      </c>
      <c r="R118">
        <f>SUMIFS(탕데이터!BS:BS,탕데이터!$O:$O,'코스+운전자별'!$A118,탕데이터!$BL:$BL,'코스+운전자별'!$C118)</f>
        <v>5817.5820000000012</v>
      </c>
      <c r="S118">
        <f>SUMIFS(탕데이터!BT:BT,탕데이터!$O:$O,'코스+운전자별'!$A118,탕데이터!$BL:$BL,'코스+운전자별'!$C118)</f>
        <v>1233.009</v>
      </c>
      <c r="T118">
        <f>SUMIFS(탕데이터!BU:BU,탕데이터!$O:$O,'코스+운전자별'!$A118,탕데이터!$BL:$BL,'코스+운전자별'!$C118)</f>
        <v>26.059000000000001</v>
      </c>
      <c r="U118">
        <f>SUMIFS(탕데이터!BV:BV,탕데이터!$O:$O,'코스+운전자별'!$A118,탕데이터!$BL:$BL,'코스+운전자별'!$C118)</f>
        <v>0</v>
      </c>
      <c r="V118">
        <f>SUMIFS(탕데이터!BW:BW,탕데이터!$O:$O,'코스+운전자별'!$A118,탕데이터!$BL:$BL,'코스+운전자별'!$C118)</f>
        <v>46895.554000000004</v>
      </c>
      <c r="W118" s="66">
        <f t="shared" si="37"/>
        <v>2.0180571044470585E-2</v>
      </c>
      <c r="X118" s="66">
        <f t="shared" si="38"/>
        <v>0.2632945813409921</v>
      </c>
      <c r="Y118" s="122">
        <f t="shared" si="39"/>
        <v>0</v>
      </c>
      <c r="Z118" s="122">
        <f t="shared" si="40"/>
        <v>21.033559292278696</v>
      </c>
      <c r="AA118" s="4">
        <f t="shared" si="41"/>
        <v>0.56500345427201903</v>
      </c>
      <c r="AB118" s="4">
        <f t="shared" si="42"/>
        <v>0.12141967658597232</v>
      </c>
      <c r="AC118" s="4">
        <f t="shared" si="43"/>
        <v>0.16267450428243155</v>
      </c>
      <c r="AD118" s="4">
        <f t="shared" si="44"/>
        <v>0.12405402013163126</v>
      </c>
      <c r="AE118" s="4">
        <f t="shared" si="45"/>
        <v>2.6292663052877037E-2</v>
      </c>
      <c r="AF118" s="4">
        <f t="shared" si="46"/>
        <v>5.5568167506881349E-4</v>
      </c>
      <c r="AG118" s="4">
        <f t="shared" si="47"/>
        <v>0</v>
      </c>
      <c r="AH118" s="41" cm="1">
        <f t="array" ref="AH118">SUMPRODUCT((C:C=C118)*(F:F&gt;F118)*(B:B=B118))+1</f>
        <v>5</v>
      </c>
    </row>
    <row r="119" spans="1:34" x14ac:dyDescent="0.3">
      <c r="A119">
        <v>6278</v>
      </c>
      <c r="B119" t="s">
        <v>84</v>
      </c>
      <c r="C119">
        <v>2</v>
      </c>
      <c r="D119">
        <f>SUMIFS(탕데이터!R:R,탕데이터!$O:$O,'코스+운전자별'!$A119,탕데이터!$BL:$BL,'코스+운전자별'!$C119)</f>
        <v>294.358</v>
      </c>
      <c r="E119">
        <f>SUMIFS(탕데이터!S:S,탕데이터!$O:$O,'코스+운전자별'!$A119,탕데이터!$BL:$BL,'코스+운전자별'!$C119)</f>
        <v>98.298999999999992</v>
      </c>
      <c r="F119" s="122">
        <f t="shared" si="36"/>
        <v>2.9945167295699857</v>
      </c>
      <c r="G119">
        <f>SUMIFS(탕데이터!U:U,탕데이터!$O:$O,'코스+운전자별'!$A119,탕데이터!$BL:$BL,'코스+운전자별'!$C119)</f>
        <v>29488</v>
      </c>
      <c r="H119">
        <f>SUMIFS(탕데이터!V:V,탕데이터!$O:$O,'코스+운전자별'!$A119,탕데이터!$BL:$BL,'코스+운전자별'!$C119)</f>
        <v>577</v>
      </c>
      <c r="I119">
        <f>SUMIFS(탕데이터!W:W,탕데이터!$O:$O,'코스+운전자별'!$A119,탕데이터!$BL:$BL,'코스+운전자별'!$C119)</f>
        <v>6655</v>
      </c>
      <c r="J119">
        <f>SUMIFS(탕데이터!X:X,탕데이터!$O:$O,'코스+운전자별'!$A119,탕데이터!$BL:$BL,'코스+운전자별'!$C119)</f>
        <v>6682</v>
      </c>
      <c r="K119">
        <f>SUMIFS(탕데이터!Y:Y,탕데이터!$O:$O,'코스+운전자별'!$A119,탕데이터!$BL:$BL,'코스+운전자별'!$C119)</f>
        <v>3</v>
      </c>
      <c r="L119">
        <f>SUMIFS(탕데이터!Z:Z,탕데이터!$O:$O,'코스+운전자별'!$A119,탕데이터!$BL:$BL,'코스+운전자별'!$C119)</f>
        <v>73</v>
      </c>
      <c r="M119" s="122">
        <f>AVERAGEIFS(탕데이터!$AD:$AD,탕데이터!$O:$O,'코스+운전자별'!$A119,탕데이터!$BL:$BL,'코스+운전자별'!$C119)</f>
        <v>36.243333333333332</v>
      </c>
      <c r="N119" s="123">
        <f>INT(_xlfn.MAXIFS(탕데이터!$AC:$AC,탕데이터!$O:$O,'코스+운전자별'!$A119,탕데이터!$G:$G,'코스+운전자별'!$B119,탕데이터!$BL:$BL,'코스+운전자별'!$C119))</f>
        <v>106</v>
      </c>
      <c r="O119">
        <f>SUMIFS(탕데이터!BP:BP,탕데이터!$O:$O,'코스+운전자별'!$A119,탕데이터!$BL:$BL,'코스+운전자별'!$C119)</f>
        <v>18854.845000000001</v>
      </c>
      <c r="P119">
        <f>SUMIFS(탕데이터!BQ:BQ,탕데이터!$O:$O,'코스+운전자별'!$A119,탕데이터!$BL:$BL,'코스+운전자별'!$C119)</f>
        <v>869.81499999999994</v>
      </c>
      <c r="Q119">
        <f>SUMIFS(탕데이터!BR:BR,탕데이터!$O:$O,'코스+운전자별'!$A119,탕데이터!$BL:$BL,'코스+운전자별'!$C119)</f>
        <v>1133.5710000000001</v>
      </c>
      <c r="R119">
        <f>SUMIFS(탕데이터!BS:BS,탕데이터!$O:$O,'코스+운전자별'!$A119,탕데이터!$BL:$BL,'코스+운전자별'!$C119)</f>
        <v>1153.8990000000001</v>
      </c>
      <c r="S119">
        <f>SUMIFS(탕데이터!BT:BT,탕데이터!$O:$O,'코스+운전자별'!$A119,탕데이터!$BL:$BL,'코스+운전자별'!$C119)</f>
        <v>243.66500000000002</v>
      </c>
      <c r="T119">
        <f>SUMIFS(탕데이터!BU:BU,탕데이터!$O:$O,'코스+운전자별'!$A119,탕데이터!$BL:$BL,'코스+운전자별'!$C119)</f>
        <v>0</v>
      </c>
      <c r="U119">
        <f>SUMIFS(탕데이터!BV:BV,탕데이터!$O:$O,'코스+운전자별'!$A119,탕데이터!$BL:$BL,'코스+운전자별'!$C119)</f>
        <v>0</v>
      </c>
      <c r="V119">
        <f>SUMIFS(탕데이터!BW:BW,탕데이터!$O:$O,'코스+운전자별'!$A119,탕데이터!$BL:$BL,'코스+운전자별'!$C119)</f>
        <v>22255.794999999995</v>
      </c>
      <c r="W119" s="66">
        <f t="shared" si="37"/>
        <v>1.9567281606077049E-2</v>
      </c>
      <c r="X119" s="66">
        <f t="shared" si="38"/>
        <v>0.22568502441671187</v>
      </c>
      <c r="Y119" s="122">
        <f t="shared" si="39"/>
        <v>1.0191671366159574</v>
      </c>
      <c r="Z119" s="122">
        <f t="shared" si="40"/>
        <v>24.799733657654965</v>
      </c>
      <c r="AA119" s="4">
        <f t="shared" si="41"/>
        <v>0.8471881143765031</v>
      </c>
      <c r="AB119" s="4">
        <f t="shared" si="42"/>
        <v>3.9082629939752776E-2</v>
      </c>
      <c r="AC119" s="4">
        <f t="shared" si="43"/>
        <v>5.0933745570535691E-2</v>
      </c>
      <c r="AD119" s="4">
        <f t="shared" si="44"/>
        <v>5.1847125658732944E-2</v>
      </c>
      <c r="AE119" s="4">
        <f t="shared" si="45"/>
        <v>1.0948384454475792E-2</v>
      </c>
      <c r="AF119" s="4">
        <f t="shared" si="46"/>
        <v>0</v>
      </c>
      <c r="AG119" s="4">
        <f t="shared" si="47"/>
        <v>0</v>
      </c>
      <c r="AH119" s="41" cm="1">
        <f t="array" ref="AH119">SUMPRODUCT((C:C=C119)*(F:F&gt;F119)*(B:B=B119))+1</f>
        <v>4</v>
      </c>
    </row>
    <row r="120" spans="1:34" x14ac:dyDescent="0.3">
      <c r="A120">
        <v>6278</v>
      </c>
      <c r="B120" t="s">
        <v>62</v>
      </c>
      <c r="C120">
        <v>6</v>
      </c>
      <c r="D120">
        <f>SUMIFS(탕데이터!R:R,탕데이터!$O:$O,'코스+운전자별'!$A120,탕데이터!$BL:$BL,'코스+운전자별'!$C120)</f>
        <v>373.03200000000004</v>
      </c>
      <c r="E120">
        <f>SUMIFS(탕데이터!S:S,탕데이터!$O:$O,'코스+운전자별'!$A120,탕데이터!$BL:$BL,'코스+운전자별'!$C120)</f>
        <v>122.44200000000001</v>
      </c>
      <c r="F120" s="122">
        <f t="shared" si="36"/>
        <v>3.0466016562944089</v>
      </c>
      <c r="G120">
        <f>SUMIFS(탕데이터!U:U,탕데이터!$O:$O,'코스+운전자별'!$A120,탕데이터!$BL:$BL,'코스+운전자별'!$C120)</f>
        <v>34956</v>
      </c>
      <c r="H120">
        <f>SUMIFS(탕데이터!V:V,탕데이터!$O:$O,'코스+운전자별'!$A120,탕데이터!$BL:$BL,'코스+운전자별'!$C120)</f>
        <v>302</v>
      </c>
      <c r="I120">
        <f>SUMIFS(탕데이터!W:W,탕데이터!$O:$O,'코스+운전자별'!$A120,탕데이터!$BL:$BL,'코스+운전자별'!$C120)</f>
        <v>8752</v>
      </c>
      <c r="J120">
        <f>SUMIFS(탕데이터!X:X,탕데이터!$O:$O,'코스+운전자별'!$A120,탕데이터!$BL:$BL,'코스+운전자별'!$C120)</f>
        <v>7761</v>
      </c>
      <c r="K120">
        <f>SUMIFS(탕데이터!Y:Y,탕데이터!$O:$O,'코스+운전자별'!$A120,탕데이터!$BL:$BL,'코스+운전자별'!$C120)</f>
        <v>4</v>
      </c>
      <c r="L120">
        <f>SUMIFS(탕데이터!Z:Z,탕데이터!$O:$O,'코스+운전자별'!$A120,탕데이터!$BL:$BL,'코스+운전자별'!$C120)</f>
        <v>85</v>
      </c>
      <c r="M120" s="122">
        <f>AVERAGEIFS(탕데이터!$AD:$AD,탕데이터!$O:$O,'코스+운전자별'!$A120,탕데이터!$BL:$BL,'코스+운전자별'!$C120)</f>
        <v>38.183333333333337</v>
      </c>
      <c r="N120" s="123">
        <f>INT(_xlfn.MAXIFS(탕데이터!$AC:$AC,탕데이터!$O:$O,'코스+운전자별'!$A120,탕데이터!$G:$G,'코스+운전자별'!$B120,탕데이터!$BL:$BL,'코스+운전자별'!$C120))</f>
        <v>106</v>
      </c>
      <c r="O120">
        <f>SUMIFS(탕데이터!BP:BP,탕데이터!$O:$O,'코스+운전자별'!$A120,탕데이터!$BL:$BL,'코스+운전자별'!$C120)</f>
        <v>17389.489000000001</v>
      </c>
      <c r="P120">
        <f>SUMIFS(탕데이터!BQ:BQ,탕데이터!$O:$O,'코스+운전자별'!$A120,탕데이터!$BL:$BL,'코스+운전자별'!$C120)</f>
        <v>1906.7220000000002</v>
      </c>
      <c r="Q120">
        <f>SUMIFS(탕데이터!BR:BR,탕데이터!$O:$O,'코스+운전자별'!$A120,탕데이터!$BL:$BL,'코스+운전자별'!$C120)</f>
        <v>2289.4580000000001</v>
      </c>
      <c r="R120">
        <f>SUMIFS(탕데이터!BS:BS,탕데이터!$O:$O,'코스+운전자별'!$A120,탕데이터!$BL:$BL,'코스+운전자별'!$C120)</f>
        <v>2317.2289999999998</v>
      </c>
      <c r="S120">
        <f>SUMIFS(탕데이터!BT:BT,탕데이터!$O:$O,'코스+운전자별'!$A120,탕데이터!$BL:$BL,'코스+운전자별'!$C120)</f>
        <v>1887.953</v>
      </c>
      <c r="T120">
        <f>SUMIFS(탕데이터!BU:BU,탕데이터!$O:$O,'코스+운전자별'!$A120,탕데이터!$BL:$BL,'코스+운전자별'!$C120)</f>
        <v>102.184</v>
      </c>
      <c r="U120">
        <f>SUMIFS(탕데이터!BV:BV,탕데이터!$O:$O,'코스+운전자별'!$A120,탕데이터!$BL:$BL,'코스+운전자별'!$C120)</f>
        <v>0</v>
      </c>
      <c r="V120">
        <f>SUMIFS(탕데이터!BW:BW,탕데이터!$O:$O,'코스+운전자별'!$A120,탕데이터!$BL:$BL,'코스+운전자별'!$C120)</f>
        <v>25893.035000000003</v>
      </c>
      <c r="W120" s="66">
        <f t="shared" si="37"/>
        <v>8.6394324293397416E-3</v>
      </c>
      <c r="X120" s="66">
        <f t="shared" si="38"/>
        <v>0.25037189609795168</v>
      </c>
      <c r="Y120" s="122">
        <f t="shared" si="39"/>
        <v>1.0722940659246392</v>
      </c>
      <c r="Z120" s="122">
        <f t="shared" si="40"/>
        <v>22.786248900898581</v>
      </c>
      <c r="AA120" s="4">
        <f t="shared" si="41"/>
        <v>0.67158944480629634</v>
      </c>
      <c r="AB120" s="4">
        <f t="shared" si="42"/>
        <v>7.3638412800971373E-2</v>
      </c>
      <c r="AC120" s="4">
        <f t="shared" si="43"/>
        <v>8.8419839543722845E-2</v>
      </c>
      <c r="AD120" s="4">
        <f t="shared" si="44"/>
        <v>8.9492367348980126E-2</v>
      </c>
      <c r="AE120" s="4">
        <f t="shared" si="45"/>
        <v>7.2913546055918113E-2</v>
      </c>
      <c r="AF120" s="4">
        <f t="shared" si="46"/>
        <v>3.9463894441111279E-3</v>
      </c>
      <c r="AG120" s="4">
        <f t="shared" si="47"/>
        <v>0</v>
      </c>
      <c r="AH120" s="41" cm="1">
        <f t="array" ref="AH120">SUMPRODUCT((C:C=C120)*(F:F&gt;F120)*(B:B=B120))+1</f>
        <v>6</v>
      </c>
    </row>
    <row r="121" spans="1:34" x14ac:dyDescent="0.3">
      <c r="A121">
        <v>6278</v>
      </c>
      <c r="B121" t="s">
        <v>62</v>
      </c>
      <c r="C121">
        <v>7</v>
      </c>
      <c r="D121">
        <f>SUMIFS(탕데이터!R:R,탕데이터!$O:$O,'코스+운전자별'!$A121,탕데이터!$BL:$BL,'코스+운전자별'!$C121)</f>
        <v>331.40800000000002</v>
      </c>
      <c r="E121">
        <f>SUMIFS(탕데이터!S:S,탕데이터!$O:$O,'코스+운전자별'!$A121,탕데이터!$BL:$BL,'코스+운전자별'!$C121)</f>
        <v>105.52400000000002</v>
      </c>
      <c r="F121" s="122">
        <f t="shared" si="36"/>
        <v>3.1405936090368063</v>
      </c>
      <c r="G121">
        <f>SUMIFS(탕데이터!U:U,탕데이터!$O:$O,'코스+운전자별'!$A121,탕데이터!$BL:$BL,'코스+운전자별'!$C121)</f>
        <v>33211</v>
      </c>
      <c r="H121">
        <f>SUMIFS(탕데이터!V:V,탕데이터!$O:$O,'코스+운전자별'!$A121,탕데이터!$BL:$BL,'코스+운전자별'!$C121)</f>
        <v>769</v>
      </c>
      <c r="I121">
        <f>SUMIFS(탕데이터!W:W,탕데이터!$O:$O,'코스+운전자별'!$A121,탕데이터!$BL:$BL,'코스+운전자별'!$C121)</f>
        <v>8179</v>
      </c>
      <c r="J121">
        <f>SUMIFS(탕데이터!X:X,탕데이터!$O:$O,'코스+운전자별'!$A121,탕데이터!$BL:$BL,'코스+운전자별'!$C121)</f>
        <v>7231</v>
      </c>
      <c r="K121">
        <f>SUMIFS(탕데이터!Y:Y,탕데이터!$O:$O,'코스+운전자별'!$A121,탕데이터!$BL:$BL,'코스+운전자별'!$C121)</f>
        <v>3</v>
      </c>
      <c r="L121">
        <f>SUMIFS(탕데이터!Z:Z,탕데이터!$O:$O,'코스+운전자별'!$A121,탕데이터!$BL:$BL,'코스+운전자별'!$C121)</f>
        <v>52</v>
      </c>
      <c r="M121" s="122">
        <f>AVERAGEIFS(탕데이터!$AD:$AD,탕데이터!$O:$O,'코스+운전자별'!$A121,탕데이터!$BL:$BL,'코스+운전자별'!$C121)</f>
        <v>36.426666666666669</v>
      </c>
      <c r="N121" s="123">
        <f>INT(_xlfn.MAXIFS(탕데이터!$AC:$AC,탕데이터!$O:$O,'코스+운전자별'!$A121,탕데이터!$G:$G,'코스+운전자별'!$B121,탕데이터!$BL:$BL,'코스+운전자별'!$C121))</f>
        <v>101</v>
      </c>
      <c r="O121">
        <f>SUMIFS(탕데이터!BP:BP,탕데이터!$O:$O,'코스+운전자별'!$A121,탕데이터!$BL:$BL,'코스+운전자별'!$C121)</f>
        <v>8863.4490000000005</v>
      </c>
      <c r="P121">
        <f>SUMIFS(탕데이터!BQ:BQ,탕데이터!$O:$O,'코스+운전자별'!$A121,탕데이터!$BL:$BL,'코스+운전자별'!$C121)</f>
        <v>3472.0349999999999</v>
      </c>
      <c r="Q121">
        <f>SUMIFS(탕데이터!BR:BR,탕데이터!$O:$O,'코스+운전자별'!$A121,탕데이터!$BL:$BL,'코스+운전자별'!$C121)</f>
        <v>4589.1490000000003</v>
      </c>
      <c r="R121">
        <f>SUMIFS(탕데이터!BS:BS,탕데이터!$O:$O,'코스+운전자별'!$A121,탕데이터!$BL:$BL,'코스+운전자별'!$C121)</f>
        <v>5037.6639999999998</v>
      </c>
      <c r="S121">
        <f>SUMIFS(탕데이터!BT:BT,탕데이터!$O:$O,'코스+운전자별'!$A121,탕데이터!$BL:$BL,'코스+운전자별'!$C121)</f>
        <v>2313.9180000000001</v>
      </c>
      <c r="T121">
        <f>SUMIFS(탕데이터!BU:BU,탕데이터!$O:$O,'코스+운전자별'!$A121,탕데이터!$BL:$BL,'코스+운전자별'!$C121)</f>
        <v>0</v>
      </c>
      <c r="U121">
        <f>SUMIFS(탕데이터!BV:BV,탕데이터!$O:$O,'코스+운전자별'!$A121,탕데이터!$BL:$BL,'코스+운전자별'!$C121)</f>
        <v>0</v>
      </c>
      <c r="V121">
        <f>SUMIFS(탕데이터!BW:BW,탕데이터!$O:$O,'코스+운전자별'!$A121,탕데이터!$BL:$BL,'코스+운전자별'!$C121)</f>
        <v>24276.215</v>
      </c>
      <c r="W121" s="66">
        <f t="shared" si="37"/>
        <v>2.3154978772093583E-2</v>
      </c>
      <c r="X121" s="66">
        <f t="shared" si="38"/>
        <v>0.2462738249375207</v>
      </c>
      <c r="Y121" s="122">
        <f t="shared" si="39"/>
        <v>0.9052286003958866</v>
      </c>
      <c r="Z121" s="122">
        <f t="shared" si="40"/>
        <v>15.690629073528701</v>
      </c>
      <c r="AA121" s="4">
        <f t="shared" si="41"/>
        <v>0.3651083581192538</v>
      </c>
      <c r="AB121" s="4">
        <f t="shared" si="42"/>
        <v>0.14302208972856764</v>
      </c>
      <c r="AC121" s="4">
        <f t="shared" si="43"/>
        <v>0.18903890083359373</v>
      </c>
      <c r="AD121" s="4">
        <f t="shared" si="44"/>
        <v>0.20751439217357401</v>
      </c>
      <c r="AE121" s="4">
        <f t="shared" si="45"/>
        <v>9.5316259145010879E-2</v>
      </c>
      <c r="AF121" s="4">
        <f t="shared" si="46"/>
        <v>0</v>
      </c>
      <c r="AG121" s="4">
        <f t="shared" si="47"/>
        <v>0</v>
      </c>
      <c r="AH121" s="41" cm="1">
        <f t="array" ref="AH121">SUMPRODUCT((C:C=C121)*(F:F&gt;F121)*(B:B=B121))+1</f>
        <v>4</v>
      </c>
    </row>
    <row r="122" spans="1:34" x14ac:dyDescent="0.3">
      <c r="A122">
        <v>6278</v>
      </c>
      <c r="B122" t="s">
        <v>62</v>
      </c>
      <c r="C122">
        <v>8</v>
      </c>
      <c r="D122">
        <f>SUMIFS(탕데이터!R:R,탕데이터!$O:$O,'코스+운전자별'!$A122,탕데이터!$BL:$BL,'코스+운전자별'!$C122)</f>
        <v>500.79200000000003</v>
      </c>
      <c r="E122">
        <f>SUMIFS(탕데이터!S:S,탕데이터!$O:$O,'코스+운전자별'!$A122,탕데이터!$BL:$BL,'코스+운전자별'!$C122)</f>
        <v>167.42599999999999</v>
      </c>
      <c r="F122" s="122">
        <f t="shared" si="36"/>
        <v>2.9911244370647334</v>
      </c>
      <c r="G122">
        <f>SUMIFS(탕데이터!U:U,탕데이터!$O:$O,'코스+운전자별'!$A122,탕데이터!$BL:$BL,'코스+운전자별'!$C122)</f>
        <v>53699</v>
      </c>
      <c r="H122">
        <f>SUMIFS(탕데이터!V:V,탕데이터!$O:$O,'코스+운전자별'!$A122,탕데이터!$BL:$BL,'코스+운전자별'!$C122)</f>
        <v>1220</v>
      </c>
      <c r="I122">
        <f>SUMIFS(탕데이터!W:W,탕데이터!$O:$O,'코스+운전자별'!$A122,탕데이터!$BL:$BL,'코스+운전자별'!$C122)</f>
        <v>15339</v>
      </c>
      <c r="J122">
        <f>SUMIFS(탕데이터!X:X,탕데이터!$O:$O,'코스+운전자별'!$A122,탕데이터!$BL:$BL,'코스+운전자별'!$C122)</f>
        <v>9332</v>
      </c>
      <c r="K122">
        <f>SUMIFS(탕데이터!Y:Y,탕데이터!$O:$O,'코스+운전자별'!$A122,탕데이터!$BL:$BL,'코스+운전자별'!$C122)</f>
        <v>1</v>
      </c>
      <c r="L122">
        <f>SUMIFS(탕데이터!Z:Z,탕데이터!$O:$O,'코스+운전자별'!$A122,탕데이터!$BL:$BL,'코스+운전자별'!$C122)</f>
        <v>81</v>
      </c>
      <c r="M122" s="122">
        <f>AVERAGEIFS(탕데이터!$AD:$AD,탕데이터!$O:$O,'코스+운전자별'!$A122,탕데이터!$BL:$BL,'코스+운전자별'!$C122)</f>
        <v>33.68</v>
      </c>
      <c r="N122" s="123">
        <f>INT(_xlfn.MAXIFS(탕데이터!$AC:$AC,탕데이터!$O:$O,'코스+운전자별'!$A122,탕데이터!$G:$G,'코스+운전자별'!$B122,탕데이터!$BL:$BL,'코스+운전자별'!$C122))</f>
        <v>103</v>
      </c>
      <c r="O122">
        <f>SUMIFS(탕데이터!BP:BP,탕데이터!$O:$O,'코스+운전자별'!$A122,탕데이터!$BL:$BL,'코스+운전자별'!$C122)</f>
        <v>26386.289000000001</v>
      </c>
      <c r="P122">
        <f>SUMIFS(탕데이터!BQ:BQ,탕데이터!$O:$O,'코스+운전자별'!$A122,탕데이터!$BL:$BL,'코스+운전자별'!$C122)</f>
        <v>2675.3950000000004</v>
      </c>
      <c r="Q122">
        <f>SUMIFS(탕데이터!BR:BR,탕데이터!$O:$O,'코스+운전자별'!$A122,탕데이터!$BL:$BL,'코스+운전자별'!$C122)</f>
        <v>3286.9820000000004</v>
      </c>
      <c r="R122">
        <f>SUMIFS(탕데이터!BS:BS,탕데이터!$O:$O,'코스+운전자별'!$A122,탕데이터!$BL:$BL,'코스+운전자별'!$C122)</f>
        <v>3145.9189999999994</v>
      </c>
      <c r="S122">
        <f>SUMIFS(탕데이터!BT:BT,탕데이터!$O:$O,'코스+운전자별'!$A122,탕데이터!$BL:$BL,'코스+운전자별'!$C122)</f>
        <v>1625.9769999999999</v>
      </c>
      <c r="T122">
        <f>SUMIFS(탕데이터!BU:BU,탕데이터!$O:$O,'코스+운전자별'!$A122,탕데이터!$BL:$BL,'코스+운전자별'!$C122)</f>
        <v>13.053000000000001</v>
      </c>
      <c r="U122">
        <f>SUMIFS(탕데이터!BV:BV,탕데이터!$O:$O,'코스+운전자별'!$A122,탕데이터!$BL:$BL,'코스+운전자별'!$C122)</f>
        <v>0</v>
      </c>
      <c r="V122">
        <f>SUMIFS(탕데이터!BW:BW,탕데이터!$O:$O,'코스+운전자별'!$A122,탕데이터!$BL:$BL,'코스+운전자별'!$C122)</f>
        <v>37133.614999999998</v>
      </c>
      <c r="W122" s="66">
        <f t="shared" si="37"/>
        <v>2.2719231270600944E-2</v>
      </c>
      <c r="X122" s="66">
        <f t="shared" si="38"/>
        <v>0.28564777742602282</v>
      </c>
      <c r="Y122" s="122">
        <f t="shared" si="39"/>
        <v>0.19968370101758812</v>
      </c>
      <c r="Z122" s="122">
        <f t="shared" si="40"/>
        <v>16.174379782424637</v>
      </c>
      <c r="AA122" s="4">
        <f t="shared" si="41"/>
        <v>0.71057689912495736</v>
      </c>
      <c r="AB122" s="4">
        <f t="shared" si="42"/>
        <v>7.2047792815216088E-2</v>
      </c>
      <c r="AC122" s="4">
        <f t="shared" si="43"/>
        <v>8.8517694816408282E-2</v>
      </c>
      <c r="AD122" s="4">
        <f t="shared" si="44"/>
        <v>8.4718899573876655E-2</v>
      </c>
      <c r="AE122" s="4">
        <f t="shared" si="45"/>
        <v>4.3787199280220901E-2</v>
      </c>
      <c r="AF122" s="4">
        <f t="shared" si="46"/>
        <v>3.515143893208351E-4</v>
      </c>
      <c r="AG122" s="4">
        <f t="shared" si="47"/>
        <v>0</v>
      </c>
      <c r="AH122" s="41" cm="1">
        <f t="array" ref="AH122">SUMPRODUCT((C:C=C122)*(F:F&gt;F122)*(B:B=B122))+1</f>
        <v>11</v>
      </c>
    </row>
    <row r="123" spans="1:34" x14ac:dyDescent="0.3">
      <c r="A123">
        <v>6278</v>
      </c>
      <c r="B123" t="s">
        <v>84</v>
      </c>
      <c r="C123">
        <v>8</v>
      </c>
      <c r="D123">
        <f>SUMIFS(탕데이터!R:R,탕데이터!$O:$O,'코스+운전자별'!$A123,탕데이터!$BL:$BL,'코스+운전자별'!$C123)</f>
        <v>500.79200000000003</v>
      </c>
      <c r="E123">
        <f>SUMIFS(탕데이터!S:S,탕데이터!$O:$O,'코스+운전자별'!$A123,탕데이터!$BL:$BL,'코스+운전자별'!$C123)</f>
        <v>167.42599999999999</v>
      </c>
      <c r="F123" s="122">
        <f t="shared" si="36"/>
        <v>2.9911244370647334</v>
      </c>
      <c r="G123">
        <f>SUMIFS(탕데이터!U:U,탕데이터!$O:$O,'코스+운전자별'!$A123,탕데이터!$BL:$BL,'코스+운전자별'!$C123)</f>
        <v>53699</v>
      </c>
      <c r="H123">
        <f>SUMIFS(탕데이터!V:V,탕데이터!$O:$O,'코스+운전자별'!$A123,탕데이터!$BL:$BL,'코스+운전자별'!$C123)</f>
        <v>1220</v>
      </c>
      <c r="I123">
        <f>SUMIFS(탕데이터!W:W,탕데이터!$O:$O,'코스+운전자별'!$A123,탕데이터!$BL:$BL,'코스+운전자별'!$C123)</f>
        <v>15339</v>
      </c>
      <c r="J123">
        <f>SUMIFS(탕데이터!X:X,탕데이터!$O:$O,'코스+운전자별'!$A123,탕데이터!$BL:$BL,'코스+운전자별'!$C123)</f>
        <v>9332</v>
      </c>
      <c r="K123">
        <f>SUMIFS(탕데이터!Y:Y,탕데이터!$O:$O,'코스+운전자별'!$A123,탕데이터!$BL:$BL,'코스+운전자별'!$C123)</f>
        <v>1</v>
      </c>
      <c r="L123">
        <f>SUMIFS(탕데이터!Z:Z,탕데이터!$O:$O,'코스+운전자별'!$A123,탕데이터!$BL:$BL,'코스+운전자별'!$C123)</f>
        <v>81</v>
      </c>
      <c r="M123" s="122">
        <f>AVERAGEIFS(탕데이터!$AD:$AD,탕데이터!$O:$O,'코스+운전자별'!$A123,탕데이터!$BL:$BL,'코스+운전자별'!$C123)</f>
        <v>33.68</v>
      </c>
      <c r="N123" s="123">
        <f>INT(_xlfn.MAXIFS(탕데이터!$AC:$AC,탕데이터!$O:$O,'코스+운전자별'!$A123,탕데이터!$G:$G,'코스+운전자별'!$B123,탕데이터!$BL:$BL,'코스+운전자별'!$C123))</f>
        <v>99</v>
      </c>
      <c r="O123">
        <f>SUMIFS(탕데이터!BP:BP,탕데이터!$O:$O,'코스+운전자별'!$A123,탕데이터!$BL:$BL,'코스+운전자별'!$C123)</f>
        <v>26386.289000000001</v>
      </c>
      <c r="P123">
        <f>SUMIFS(탕데이터!BQ:BQ,탕데이터!$O:$O,'코스+운전자별'!$A123,탕데이터!$BL:$BL,'코스+운전자별'!$C123)</f>
        <v>2675.3950000000004</v>
      </c>
      <c r="Q123">
        <f>SUMIFS(탕데이터!BR:BR,탕데이터!$O:$O,'코스+운전자별'!$A123,탕데이터!$BL:$BL,'코스+운전자별'!$C123)</f>
        <v>3286.9820000000004</v>
      </c>
      <c r="R123">
        <f>SUMIFS(탕데이터!BS:BS,탕데이터!$O:$O,'코스+운전자별'!$A123,탕데이터!$BL:$BL,'코스+운전자별'!$C123)</f>
        <v>3145.9189999999994</v>
      </c>
      <c r="S123">
        <f>SUMIFS(탕데이터!BT:BT,탕데이터!$O:$O,'코스+운전자별'!$A123,탕데이터!$BL:$BL,'코스+운전자별'!$C123)</f>
        <v>1625.9769999999999</v>
      </c>
      <c r="T123">
        <f>SUMIFS(탕데이터!BU:BU,탕데이터!$O:$O,'코스+운전자별'!$A123,탕데이터!$BL:$BL,'코스+운전자별'!$C123)</f>
        <v>13.053000000000001</v>
      </c>
      <c r="U123">
        <f>SUMIFS(탕데이터!BV:BV,탕데이터!$O:$O,'코스+운전자별'!$A123,탕데이터!$BL:$BL,'코스+운전자별'!$C123)</f>
        <v>0</v>
      </c>
      <c r="V123">
        <f>SUMIFS(탕데이터!BW:BW,탕데이터!$O:$O,'코스+운전자별'!$A123,탕데이터!$BL:$BL,'코스+운전자별'!$C123)</f>
        <v>37133.614999999998</v>
      </c>
      <c r="W123" s="66">
        <f t="shared" si="37"/>
        <v>2.2719231270600944E-2</v>
      </c>
      <c r="X123" s="66">
        <f t="shared" si="38"/>
        <v>0.28564777742602282</v>
      </c>
      <c r="Y123" s="122">
        <f t="shared" si="39"/>
        <v>0.19968370101758812</v>
      </c>
      <c r="Z123" s="122">
        <f t="shared" si="40"/>
        <v>16.174379782424637</v>
      </c>
      <c r="AA123" s="4">
        <f t="shared" si="41"/>
        <v>0.71057689912495736</v>
      </c>
      <c r="AB123" s="4">
        <f t="shared" si="42"/>
        <v>7.2047792815216088E-2</v>
      </c>
      <c r="AC123" s="4">
        <f t="shared" si="43"/>
        <v>8.8517694816408282E-2</v>
      </c>
      <c r="AD123" s="4">
        <f t="shared" si="44"/>
        <v>8.4718899573876655E-2</v>
      </c>
      <c r="AE123" s="4">
        <f t="shared" si="45"/>
        <v>4.3787199280220901E-2</v>
      </c>
      <c r="AF123" s="4">
        <f t="shared" si="46"/>
        <v>3.515143893208351E-4</v>
      </c>
      <c r="AG123" s="4">
        <f t="shared" si="47"/>
        <v>0</v>
      </c>
      <c r="AH123" s="41" cm="1">
        <f t="array" ref="AH123">SUMPRODUCT((C:C=C123)*(F:F&gt;F123)*(B:B=B123))+1</f>
        <v>6</v>
      </c>
    </row>
    <row r="124" spans="1:34" x14ac:dyDescent="0.3">
      <c r="A124">
        <v>6278</v>
      </c>
      <c r="B124" t="s">
        <v>62</v>
      </c>
      <c r="C124">
        <v>9</v>
      </c>
      <c r="D124">
        <f>SUMIFS(탕데이터!R:R,탕데이터!$O:$O,'코스+운전자별'!$A124,탕데이터!$BL:$BL,'코스+운전자별'!$C124)</f>
        <v>332.87599999999998</v>
      </c>
      <c r="E124">
        <f>SUMIFS(탕데이터!S:S,탕데이터!$O:$O,'코스+운전자별'!$A124,탕데이터!$BL:$BL,'코스+운전자별'!$C124)</f>
        <v>118.09399999999999</v>
      </c>
      <c r="F124" s="122">
        <f t="shared" si="36"/>
        <v>2.818737615797585</v>
      </c>
      <c r="G124">
        <f>SUMIFS(탕데이터!U:U,탕데이터!$O:$O,'코스+운전자별'!$A124,탕데이터!$BL:$BL,'코스+운전자별'!$C124)</f>
        <v>38175</v>
      </c>
      <c r="H124">
        <f>SUMIFS(탕데이터!V:V,탕데이터!$O:$O,'코스+운전자별'!$A124,탕데이터!$BL:$BL,'코스+운전자별'!$C124)</f>
        <v>713</v>
      </c>
      <c r="I124">
        <f>SUMIFS(탕데이터!W:W,탕데이터!$O:$O,'코스+운전자별'!$A124,탕데이터!$BL:$BL,'코스+운전자별'!$C124)</f>
        <v>13078</v>
      </c>
      <c r="J124">
        <f>SUMIFS(탕데이터!X:X,탕데이터!$O:$O,'코스+운전자별'!$A124,탕데이터!$BL:$BL,'코스+운전자별'!$C124)</f>
        <v>7162</v>
      </c>
      <c r="K124">
        <f>SUMIFS(탕데이터!Y:Y,탕데이터!$O:$O,'코스+운전자별'!$A124,탕데이터!$BL:$BL,'코스+운전자별'!$C124)</f>
        <v>0</v>
      </c>
      <c r="L124">
        <f>SUMIFS(탕데이터!Z:Z,탕데이터!$O:$O,'코스+운전자별'!$A124,탕데이터!$BL:$BL,'코스+운전자별'!$C124)</f>
        <v>70</v>
      </c>
      <c r="M124" s="122">
        <f>AVERAGEIFS(탕데이터!$AD:$AD,탕데이터!$O:$O,'코스+운전자별'!$A124,탕데이터!$BL:$BL,'코스+운전자별'!$C124)</f>
        <v>31.936666666666667</v>
      </c>
      <c r="N124" s="123">
        <f>INT(_xlfn.MAXIFS(탕데이터!$AC:$AC,탕데이터!$O:$O,'코스+운전자별'!$A124,탕데이터!$G:$G,'코스+운전자별'!$B124,탕데이터!$BL:$BL,'코스+운전자별'!$C124))</f>
        <v>106</v>
      </c>
      <c r="O124">
        <f>SUMIFS(탕데이터!BP:BP,탕데이터!$O:$O,'코스+운전자별'!$A124,탕데이터!$BL:$BL,'코스+운전자별'!$C124)</f>
        <v>18198.334999999999</v>
      </c>
      <c r="P124">
        <f>SUMIFS(탕데이터!BQ:BQ,탕데이터!$O:$O,'코스+운전자별'!$A124,탕데이터!$BL:$BL,'코스+운전자별'!$C124)</f>
        <v>1614.0260000000001</v>
      </c>
      <c r="Q124">
        <f>SUMIFS(탕데이터!BR:BR,탕데이터!$O:$O,'코스+운전자별'!$A124,탕데이터!$BL:$BL,'코스+운전자별'!$C124)</f>
        <v>1715.2580000000003</v>
      </c>
      <c r="R124">
        <f>SUMIFS(탕데이터!BS:BS,탕데이터!$O:$O,'코스+운전자별'!$A124,탕데이터!$BL:$BL,'코스+운전자별'!$C124)</f>
        <v>1746.327</v>
      </c>
      <c r="S124">
        <f>SUMIFS(탕데이터!BT:BT,탕데이터!$O:$O,'코스+운전자별'!$A124,탕데이터!$BL:$BL,'코스+운전자별'!$C124)</f>
        <v>1051.164</v>
      </c>
      <c r="T124">
        <f>SUMIFS(탕데이터!BU:BU,탕데이터!$O:$O,'코스+운전자별'!$A124,탕데이터!$BL:$BL,'코스+운전자별'!$C124)</f>
        <v>48.612000000000002</v>
      </c>
      <c r="U124">
        <f>SUMIFS(탕데이터!BV:BV,탕데이터!$O:$O,'코스+운전자별'!$A124,탕데이터!$BL:$BL,'코스+운전자별'!$C124)</f>
        <v>0</v>
      </c>
      <c r="V124">
        <f>SUMIFS(탕데이터!BW:BW,탕데이터!$O:$O,'코스+운전자별'!$A124,탕데이터!$BL:$BL,'코스+운전자별'!$C124)</f>
        <v>24373.722000000002</v>
      </c>
      <c r="W124" s="66">
        <f t="shared" si="37"/>
        <v>1.8677144728225278E-2</v>
      </c>
      <c r="X124" s="66">
        <f t="shared" si="38"/>
        <v>0.34258022265880811</v>
      </c>
      <c r="Y124" s="122">
        <f t="shared" si="39"/>
        <v>0</v>
      </c>
      <c r="Z124" s="122">
        <f t="shared" si="40"/>
        <v>21.028851584373761</v>
      </c>
      <c r="AA124" s="4">
        <f t="shared" si="41"/>
        <v>0.74663750575312204</v>
      </c>
      <c r="AB124" s="4">
        <f t="shared" si="42"/>
        <v>6.6219923243565348E-2</v>
      </c>
      <c r="AC124" s="4">
        <f t="shared" si="43"/>
        <v>7.0373248697921484E-2</v>
      </c>
      <c r="AD124" s="4">
        <f t="shared" si="44"/>
        <v>7.1647941172054058E-2</v>
      </c>
      <c r="AE124" s="4">
        <f t="shared" si="45"/>
        <v>4.3126938101616157E-2</v>
      </c>
      <c r="AF124" s="4">
        <f t="shared" si="46"/>
        <v>1.9944430317208016E-3</v>
      </c>
      <c r="AG124" s="4">
        <f t="shared" si="47"/>
        <v>0</v>
      </c>
      <c r="AH124" s="41" cm="1">
        <f t="array" ref="AH124">SUMPRODUCT((C:C=C124)*(F:F&gt;F124)*(B:B=B124))+1</f>
        <v>11</v>
      </c>
    </row>
    <row r="125" spans="1:34" x14ac:dyDescent="0.3">
      <c r="A125">
        <v>6278</v>
      </c>
      <c r="B125" t="s">
        <v>62</v>
      </c>
      <c r="C125">
        <v>10</v>
      </c>
      <c r="D125">
        <f>SUMIFS(탕데이터!R:R,탕데이터!$O:$O,'코스+운전자별'!$A125,탕데이터!$BL:$BL,'코스+운전자별'!$C125)</f>
        <v>278.54000000000002</v>
      </c>
      <c r="E125">
        <f>SUMIFS(탕데이터!S:S,탕데이터!$O:$O,'코스+운전자별'!$A125,탕데이터!$BL:$BL,'코스+운전자별'!$C125)</f>
        <v>94.787000000000006</v>
      </c>
      <c r="F125" s="122">
        <f t="shared" si="36"/>
        <v>2.9385886250224189</v>
      </c>
      <c r="G125">
        <f>SUMIFS(탕데이터!U:U,탕데이터!$O:$O,'코스+운전자별'!$A125,탕데이터!$BL:$BL,'코스+운전자별'!$C125)</f>
        <v>29785</v>
      </c>
      <c r="H125">
        <f>SUMIFS(탕데이터!V:V,탕데이터!$O:$O,'코스+운전자별'!$A125,탕데이터!$BL:$BL,'코스+운전자별'!$C125)</f>
        <v>1138</v>
      </c>
      <c r="I125">
        <f>SUMIFS(탕데이터!W:W,탕데이터!$O:$O,'코스+운전자별'!$A125,탕데이터!$BL:$BL,'코스+운전자별'!$C125)</f>
        <v>7373</v>
      </c>
      <c r="J125">
        <f>SUMIFS(탕데이터!X:X,탕데이터!$O:$O,'코스+운전자별'!$A125,탕데이터!$BL:$BL,'코스+운전자별'!$C125)</f>
        <v>6423</v>
      </c>
      <c r="K125">
        <f>SUMIFS(탕데이터!Y:Y,탕데이터!$O:$O,'코스+운전자별'!$A125,탕데이터!$BL:$BL,'코스+운전자별'!$C125)</f>
        <v>0</v>
      </c>
      <c r="L125">
        <f>SUMIFS(탕데이터!Z:Z,탕데이터!$O:$O,'코스+운전자별'!$A125,탕데이터!$BL:$BL,'코스+운전자별'!$C125)</f>
        <v>80</v>
      </c>
      <c r="M125" s="122">
        <f>AVERAGEIFS(탕데이터!$AD:$AD,탕데이터!$O:$O,'코스+운전자별'!$A125,탕데이터!$BL:$BL,'코스+운전자별'!$C125)</f>
        <v>32.860000000000007</v>
      </c>
      <c r="N125" s="123">
        <f>INT(_xlfn.MAXIFS(탕데이터!$AC:$AC,탕데이터!$O:$O,'코스+운전자별'!$A125,탕데이터!$G:$G,'코스+운전자별'!$B125,탕데이터!$BL:$BL,'코스+운전자별'!$C125))</f>
        <v>104</v>
      </c>
      <c r="O125">
        <f>SUMIFS(탕데이터!BP:BP,탕데이터!$O:$O,'코스+운전자별'!$A125,탕데이터!$BL:$BL,'코스+운전자별'!$C125)</f>
        <v>15264.831</v>
      </c>
      <c r="P125">
        <f>SUMIFS(탕데이터!BQ:BQ,탕데이터!$O:$O,'코스+운전자별'!$A125,탕데이터!$BL:$BL,'코스+운전자별'!$C125)</f>
        <v>1661.8290000000002</v>
      </c>
      <c r="Q125">
        <f>SUMIFS(탕데이터!BR:BR,탕데이터!$O:$O,'코스+운전자별'!$A125,탕데이터!$BL:$BL,'코스+운전자별'!$C125)</f>
        <v>2109.444</v>
      </c>
      <c r="R125">
        <f>SUMIFS(탕데이터!BS:BS,탕데이터!$O:$O,'코스+운전자별'!$A125,탕데이터!$BL:$BL,'코스+운전자별'!$C125)</f>
        <v>1636.3200000000002</v>
      </c>
      <c r="S125">
        <f>SUMIFS(탕데이터!BT:BT,탕데이터!$O:$O,'코스+운전자별'!$A125,탕데이터!$BL:$BL,'코스+운전자별'!$C125)</f>
        <v>577.28200000000004</v>
      </c>
      <c r="T125">
        <f>SUMIFS(탕데이터!BU:BU,탕데이터!$O:$O,'코스+운전자별'!$A125,탕데이터!$BL:$BL,'코스+운전자별'!$C125)</f>
        <v>18.023</v>
      </c>
      <c r="U125">
        <f>SUMIFS(탕데이터!BV:BV,탕데이터!$O:$O,'코스+운전자별'!$A125,탕데이터!$BL:$BL,'코스+운전자별'!$C125)</f>
        <v>0</v>
      </c>
      <c r="V125">
        <f>SUMIFS(탕데이터!BW:BW,탕데이터!$O:$O,'코스+운전자별'!$A125,탕데이터!$BL:$BL,'코스+운전자별'!$C125)</f>
        <v>21267.728999999999</v>
      </c>
      <c r="W125" s="66">
        <f t="shared" si="37"/>
        <v>3.8207151250629512E-2</v>
      </c>
      <c r="X125" s="66">
        <f t="shared" si="38"/>
        <v>0.24754070841027362</v>
      </c>
      <c r="Y125" s="122">
        <f t="shared" si="39"/>
        <v>0</v>
      </c>
      <c r="Z125" s="122">
        <f t="shared" si="40"/>
        <v>28.721189057226969</v>
      </c>
      <c r="AA125" s="4">
        <f t="shared" si="41"/>
        <v>0.71774616838497429</v>
      </c>
      <c r="AB125" s="4">
        <f t="shared" si="42"/>
        <v>7.8138526214999268E-2</v>
      </c>
      <c r="AC125" s="4">
        <f t="shared" si="43"/>
        <v>9.9185202143585713E-2</v>
      </c>
      <c r="AD125" s="4">
        <f t="shared" si="44"/>
        <v>7.6939103371121587E-2</v>
      </c>
      <c r="AE125" s="4">
        <f t="shared" si="45"/>
        <v>2.7143565728150854E-2</v>
      </c>
      <c r="AF125" s="4">
        <f t="shared" si="46"/>
        <v>8.474341571683559E-4</v>
      </c>
      <c r="AG125" s="4">
        <f t="shared" si="47"/>
        <v>0</v>
      </c>
      <c r="AH125" s="41" cm="1">
        <f t="array" ref="AH125">SUMPRODUCT((C:C=C125)*(F:F&gt;F125)*(B:B=B125))+1</f>
        <v>8</v>
      </c>
    </row>
    <row r="126" spans="1:34" x14ac:dyDescent="0.3">
      <c r="A126">
        <v>6278</v>
      </c>
      <c r="B126" t="s">
        <v>62</v>
      </c>
      <c r="C126">
        <v>11</v>
      </c>
      <c r="D126">
        <f>SUMIFS(탕데이터!R:R,탕데이터!$O:$O,'코스+운전자별'!$A126,탕데이터!$BL:$BL,'코스+운전자별'!$C126)</f>
        <v>418.34500000000003</v>
      </c>
      <c r="E126">
        <f>SUMIFS(탕데이터!S:S,탕데이터!$O:$O,'코스+운전자별'!$A126,탕데이터!$BL:$BL,'코스+운전자별'!$C126)</f>
        <v>145.215</v>
      </c>
      <c r="F126" s="122">
        <f t="shared" si="36"/>
        <v>2.8808663016905967</v>
      </c>
      <c r="G126">
        <f>SUMIFS(탕데이터!U:U,탕데이터!$O:$O,'코스+운전자별'!$A126,탕데이터!$BL:$BL,'코스+운전자별'!$C126)</f>
        <v>43729</v>
      </c>
      <c r="H126">
        <f>SUMIFS(탕데이터!V:V,탕데이터!$O:$O,'코스+운전자별'!$A126,탕데이터!$BL:$BL,'코스+운전자별'!$C126)</f>
        <v>641</v>
      </c>
      <c r="I126">
        <f>SUMIFS(탕데이터!W:W,탕데이터!$O:$O,'코스+운전자별'!$A126,탕데이터!$BL:$BL,'코스+운전자별'!$C126)</f>
        <v>12561</v>
      </c>
      <c r="J126">
        <f>SUMIFS(탕데이터!X:X,탕데이터!$O:$O,'코스+운전자별'!$A126,탕데이터!$BL:$BL,'코스+운전자별'!$C126)</f>
        <v>9213</v>
      </c>
      <c r="K126">
        <f>SUMIFS(탕데이터!Y:Y,탕데이터!$O:$O,'코스+운전자별'!$A126,탕데이터!$BL:$BL,'코스+운전자별'!$C126)</f>
        <v>1</v>
      </c>
      <c r="L126">
        <f>SUMIFS(탕데이터!Z:Z,탕데이터!$O:$O,'코스+운전자별'!$A126,탕데이터!$BL:$BL,'코스+운전자별'!$C126)</f>
        <v>103</v>
      </c>
      <c r="M126" s="122">
        <f>AVERAGEIFS(탕데이터!$AD:$AD,탕데이터!$O:$O,'코스+운전자별'!$A126,탕데이터!$BL:$BL,'코스+운전자별'!$C126)</f>
        <v>34.594000000000001</v>
      </c>
      <c r="N126" s="123">
        <f>INT(_xlfn.MAXIFS(탕데이터!$AC:$AC,탕데이터!$O:$O,'코스+운전자별'!$A126,탕데이터!$G:$G,'코스+운전자별'!$B126,탕데이터!$BL:$BL,'코스+운전자별'!$C126))</f>
        <v>108</v>
      </c>
      <c r="O126">
        <f>SUMIFS(탕데이터!BP:BP,탕데이터!$O:$O,'코스+운전자별'!$A126,탕데이터!$BL:$BL,'코스+운전자별'!$C126)</f>
        <v>21567.394</v>
      </c>
      <c r="P126">
        <f>SUMIFS(탕데이터!BQ:BQ,탕데이터!$O:$O,'코스+운전자별'!$A126,탕데이터!$BL:$BL,'코스+운전자별'!$C126)</f>
        <v>2345.7280000000001</v>
      </c>
      <c r="Q126">
        <f>SUMIFS(탕데이터!BR:BR,탕데이터!$O:$O,'코스+운전자별'!$A126,탕데이터!$BL:$BL,'코스+운전자별'!$C126)</f>
        <v>3189.2920000000004</v>
      </c>
      <c r="R126">
        <f>SUMIFS(탕데이터!BS:BS,탕데이터!$O:$O,'코스+운전자별'!$A126,탕데이터!$BL:$BL,'코스+운전자별'!$C126)</f>
        <v>2350.5689999999995</v>
      </c>
      <c r="S126">
        <f>SUMIFS(탕데이터!BT:BT,탕데이터!$O:$O,'코스+운전자별'!$A126,탕데이터!$BL:$BL,'코스+운전자별'!$C126)</f>
        <v>1022.697</v>
      </c>
      <c r="T126">
        <f>SUMIFS(탕데이터!BU:BU,탕데이터!$O:$O,'코스+운전자별'!$A126,탕데이터!$BL:$BL,'코스+운전자별'!$C126)</f>
        <v>59.01</v>
      </c>
      <c r="U126">
        <f>SUMIFS(탕데이터!BV:BV,탕데이터!$O:$O,'코스+운전자별'!$A126,탕데이터!$BL:$BL,'코스+운전자별'!$C126)</f>
        <v>0</v>
      </c>
      <c r="V126">
        <f>SUMIFS(탕데이터!BW:BW,탕데이터!$O:$O,'코스+운전자별'!$A126,탕데이터!$BL:$BL,'코스+운전자별'!$C126)</f>
        <v>30534.690000000002</v>
      </c>
      <c r="W126" s="66">
        <f t="shared" si="37"/>
        <v>1.4658464634453109E-2</v>
      </c>
      <c r="X126" s="66">
        <f t="shared" si="38"/>
        <v>0.28724644972443913</v>
      </c>
      <c r="Y126" s="122">
        <f t="shared" si="39"/>
        <v>0.23903715832626179</v>
      </c>
      <c r="Z126" s="122">
        <f t="shared" si="40"/>
        <v>24.620827307604966</v>
      </c>
      <c r="AA126" s="4">
        <f t="shared" si="41"/>
        <v>0.70632431506591353</v>
      </c>
      <c r="AB126" s="4">
        <f t="shared" si="42"/>
        <v>7.682173947074622E-2</v>
      </c>
      <c r="AC126" s="4">
        <f t="shared" si="43"/>
        <v>0.10444815388661224</v>
      </c>
      <c r="AD126" s="4">
        <f t="shared" si="44"/>
        <v>7.6980280461337564E-2</v>
      </c>
      <c r="AE126" s="4">
        <f t="shared" si="45"/>
        <v>3.3492955061931201E-2</v>
      </c>
      <c r="AF126" s="4">
        <f t="shared" si="46"/>
        <v>1.9325560534591965E-3</v>
      </c>
      <c r="AG126" s="4">
        <f t="shared" si="47"/>
        <v>0</v>
      </c>
      <c r="AH126" s="41" cm="1">
        <f t="array" ref="AH126">SUMPRODUCT((C:C=C126)*(F:F&gt;F126)*(B:B=B126))+1</f>
        <v>12</v>
      </c>
    </row>
    <row r="127" spans="1:34" x14ac:dyDescent="0.3">
      <c r="A127">
        <v>6694</v>
      </c>
      <c r="B127" t="s">
        <v>84</v>
      </c>
      <c r="C127">
        <v>1</v>
      </c>
      <c r="D127">
        <f>SUMIFS(탕데이터!R:R,탕데이터!$O:$O,'코스+운전자별'!$A127,탕데이터!$BL:$BL,'코스+운전자별'!$C127)</f>
        <v>229.92099999999999</v>
      </c>
      <c r="E127">
        <f>SUMIFS(탕데이터!S:S,탕데이터!$O:$O,'코스+운전자별'!$A127,탕데이터!$BL:$BL,'코스+운전자별'!$C127)</f>
        <v>68.760000000000005</v>
      </c>
      <c r="F127" s="122">
        <f t="shared" si="36"/>
        <v>3.3438190808609654</v>
      </c>
      <c r="G127">
        <f>SUMIFS(탕데이터!U:U,탕데이터!$O:$O,'코스+운전자별'!$A127,탕데이터!$BL:$BL,'코스+운전자별'!$C127)</f>
        <v>24067</v>
      </c>
      <c r="H127">
        <f>SUMIFS(탕데이터!V:V,탕데이터!$O:$O,'코스+운전자별'!$A127,탕데이터!$BL:$BL,'코스+운전자별'!$C127)</f>
        <v>828</v>
      </c>
      <c r="I127">
        <f>SUMIFS(탕데이터!W:W,탕데이터!$O:$O,'코스+운전자별'!$A127,탕데이터!$BL:$BL,'코스+운전자별'!$C127)</f>
        <v>5521</v>
      </c>
      <c r="J127">
        <f>SUMIFS(탕데이터!X:X,탕데이터!$O:$O,'코스+운전자별'!$A127,탕데이터!$BL:$BL,'코스+운전자별'!$C127)</f>
        <v>4533</v>
      </c>
      <c r="K127">
        <f>SUMIFS(탕데이터!Y:Y,탕데이터!$O:$O,'코스+운전자별'!$A127,탕데이터!$BL:$BL,'코스+운전자별'!$C127)</f>
        <v>0</v>
      </c>
      <c r="L127">
        <f>SUMIFS(탕데이터!Z:Z,탕데이터!$O:$O,'코스+운전자별'!$A127,탕데이터!$BL:$BL,'코스+운전자별'!$C127)</f>
        <v>64</v>
      </c>
      <c r="M127" s="122">
        <f>AVERAGEIFS(탕데이터!$AD:$AD,탕데이터!$O:$O,'코스+운전자별'!$A127,탕데이터!$BL:$BL,'코스+운전자별'!$C127)</f>
        <v>34.480000000000004</v>
      </c>
      <c r="N127" s="123">
        <f>INT(_xlfn.MAXIFS(탕데이터!$AC:$AC,탕데이터!$O:$O,'코스+운전자별'!$A127,탕데이터!$G:$G,'코스+운전자별'!$B127,탕데이터!$BL:$BL,'코스+운전자별'!$C127))</f>
        <v>92</v>
      </c>
      <c r="O127">
        <f>SUMIFS(탕데이터!BP:BP,탕데이터!$O:$O,'코스+운전자별'!$A127,탕데이터!$BL:$BL,'코스+운전자별'!$C127)</f>
        <v>15952.666999999999</v>
      </c>
      <c r="P127">
        <f>SUMIFS(탕데이터!BQ:BQ,탕데이터!$O:$O,'코스+운전자별'!$A127,탕데이터!$BL:$BL,'코스+운전자별'!$C127)</f>
        <v>458.32</v>
      </c>
      <c r="Q127">
        <f>SUMIFS(탕데이터!BR:BR,탕데이터!$O:$O,'코스+운전자별'!$A127,탕데이터!$BL:$BL,'코스+운전자별'!$C127)</f>
        <v>608.2650000000001</v>
      </c>
      <c r="R127">
        <f>SUMIFS(탕데이터!BS:BS,탕데이터!$O:$O,'코스+운전자별'!$A127,탕데이터!$BL:$BL,'코스+운전자별'!$C127)</f>
        <v>637.82900000000006</v>
      </c>
      <c r="S127">
        <f>SUMIFS(탕데이터!BT:BT,탕데이터!$O:$O,'코스+운전자별'!$A127,탕데이터!$BL:$BL,'코스+운전자별'!$C127)</f>
        <v>54.347999999999999</v>
      </c>
      <c r="T127">
        <f>SUMIFS(탕데이터!BU:BU,탕데이터!$O:$O,'코스+운전자별'!$A127,탕데이터!$BL:$BL,'코스+운전자별'!$C127)</f>
        <v>0</v>
      </c>
      <c r="U127">
        <f>SUMIFS(탕데이터!BV:BV,탕데이터!$O:$O,'코스+운전자별'!$A127,탕데이터!$BL:$BL,'코스+운전자별'!$C127)</f>
        <v>0</v>
      </c>
      <c r="V127">
        <f>SUMIFS(탕데이터!BW:BW,탕데이터!$O:$O,'코스+운전자별'!$A127,탕데이터!$BL:$BL,'코스+운전자별'!$C127)</f>
        <v>17711.429</v>
      </c>
      <c r="W127" s="66">
        <f t="shared" si="37"/>
        <v>3.4403955623883327E-2</v>
      </c>
      <c r="X127" s="66">
        <f t="shared" si="38"/>
        <v>0.22940125483026552</v>
      </c>
      <c r="Y127" s="122">
        <f t="shared" si="39"/>
        <v>0</v>
      </c>
      <c r="Z127" s="122">
        <f t="shared" si="40"/>
        <v>27.835647896451391</v>
      </c>
      <c r="AA127" s="4">
        <f t="shared" si="41"/>
        <v>0.90069903450478217</v>
      </c>
      <c r="AB127" s="4">
        <f t="shared" si="42"/>
        <v>2.5877076321735529E-2</v>
      </c>
      <c r="AC127" s="4">
        <f t="shared" si="43"/>
        <v>3.4343078697941315E-2</v>
      </c>
      <c r="AD127" s="4">
        <f t="shared" si="44"/>
        <v>3.6012283367987986E-2</v>
      </c>
      <c r="AE127" s="4">
        <f t="shared" si="45"/>
        <v>3.0685271075529819E-3</v>
      </c>
      <c r="AF127" s="4">
        <f t="shared" si="46"/>
        <v>0</v>
      </c>
      <c r="AG127" s="4">
        <f t="shared" si="47"/>
        <v>0</v>
      </c>
      <c r="AH127" s="41" cm="1">
        <f t="array" ref="AH127">SUMPRODUCT((C:C=C127)*(F:F&gt;F127)*(B:B=B127))+1</f>
        <v>1</v>
      </c>
    </row>
    <row r="128" spans="1:34" x14ac:dyDescent="0.3">
      <c r="A128">
        <v>6694</v>
      </c>
      <c r="B128" t="s">
        <v>84</v>
      </c>
      <c r="C128">
        <v>2</v>
      </c>
      <c r="D128">
        <f>SUMIFS(탕데이터!R:R,탕데이터!$O:$O,'코스+운전자별'!$A128,탕데이터!$BL:$BL,'코스+운전자별'!$C128)</f>
        <v>102.52800000000001</v>
      </c>
      <c r="E128">
        <f>SUMIFS(탕데이터!S:S,탕데이터!$O:$O,'코스+운전자별'!$A128,탕데이터!$BL:$BL,'코스+운전자별'!$C128)</f>
        <v>29.978999999999999</v>
      </c>
      <c r="F128" s="122">
        <f t="shared" si="36"/>
        <v>3.4199939957970584</v>
      </c>
      <c r="G128">
        <f>SUMIFS(탕데이터!U:U,탕데이터!$O:$O,'코스+운전자별'!$A128,탕데이터!$BL:$BL,'코스+운전자별'!$C128)</f>
        <v>9006</v>
      </c>
      <c r="H128">
        <f>SUMIFS(탕데이터!V:V,탕데이터!$O:$O,'코스+운전자별'!$A128,탕데이터!$BL:$BL,'코스+운전자별'!$C128)</f>
        <v>121</v>
      </c>
      <c r="I128">
        <f>SUMIFS(탕데이터!W:W,탕데이터!$O:$O,'코스+운전자별'!$A128,탕데이터!$BL:$BL,'코스+운전자별'!$C128)</f>
        <v>1405</v>
      </c>
      <c r="J128">
        <f>SUMIFS(탕데이터!X:X,탕데이터!$O:$O,'코스+운전자별'!$A128,탕데이터!$BL:$BL,'코스+운전자별'!$C128)</f>
        <v>2256</v>
      </c>
      <c r="K128">
        <f>SUMIFS(탕데이터!Y:Y,탕데이터!$O:$O,'코스+운전자별'!$A128,탕데이터!$BL:$BL,'코스+운전자별'!$C128)</f>
        <v>1</v>
      </c>
      <c r="L128">
        <f>SUMIFS(탕데이터!Z:Z,탕데이터!$O:$O,'코스+운전자별'!$A128,탕데이터!$BL:$BL,'코스+운전자별'!$C128)</f>
        <v>38</v>
      </c>
      <c r="M128" s="122">
        <f>AVERAGEIFS(탕데이터!$AD:$AD,탕데이터!$O:$O,'코스+운전자별'!$A128,탕데이터!$BL:$BL,'코스+운전자별'!$C128)</f>
        <v>40.98</v>
      </c>
      <c r="N128" s="123">
        <f>INT(_xlfn.MAXIFS(탕데이터!$AC:$AC,탕데이터!$O:$O,'코스+운전자별'!$A128,탕데이터!$G:$G,'코스+운전자별'!$B128,탕데이터!$BL:$BL,'코스+운전자별'!$C128))</f>
        <v>102</v>
      </c>
      <c r="O128">
        <f>SUMIFS(탕데이터!BP:BP,탕데이터!$O:$O,'코스+운전자별'!$A128,탕데이터!$BL:$BL,'코스+운전자별'!$C128)</f>
        <v>653.45199999999977</v>
      </c>
      <c r="P128">
        <f>SUMIFS(탕데이터!BQ:BQ,탕데이터!$O:$O,'코스+운전자별'!$A128,탕데이터!$BL:$BL,'코스+운전자별'!$C128)</f>
        <v>1756.17</v>
      </c>
      <c r="Q128">
        <f>SUMIFS(탕데이터!BR:BR,탕데이터!$O:$O,'코스+운전자별'!$A128,탕데이터!$BL:$BL,'코스+운전자별'!$C128)</f>
        <v>2053.3679999999999</v>
      </c>
      <c r="R128">
        <f>SUMIFS(탕데이터!BS:BS,탕데이터!$O:$O,'코스+운전자별'!$A128,탕데이터!$BL:$BL,'코스+운전자별'!$C128)</f>
        <v>2386.59</v>
      </c>
      <c r="S128">
        <f>SUMIFS(탕데이터!BT:BT,탕데이터!$O:$O,'코스+운전자별'!$A128,탕데이터!$BL:$BL,'코스+운전자별'!$C128)</f>
        <v>630.42000000000007</v>
      </c>
      <c r="T128">
        <f>SUMIFS(탕데이터!BU:BU,탕데이터!$O:$O,'코스+운전자별'!$A128,탕데이터!$BL:$BL,'코스+운전자별'!$C128)</f>
        <v>9.0060000000000002</v>
      </c>
      <c r="U128">
        <f>SUMIFS(탕데이터!BV:BV,탕데이터!$O:$O,'코스+운전자별'!$A128,탕데이터!$BL:$BL,'코스+운전자별'!$C128)</f>
        <v>0</v>
      </c>
      <c r="V128">
        <f>SUMIFS(탕데이터!BW:BW,탕데이터!$O:$O,'코스+운전자별'!$A128,탕데이터!$BL:$BL,'코스+운전자별'!$C128)</f>
        <v>7489.0060000000003</v>
      </c>
      <c r="W128" s="66">
        <f t="shared" si="37"/>
        <v>1.3435487452809237E-2</v>
      </c>
      <c r="X128" s="66">
        <f t="shared" si="38"/>
        <v>0.15600710637352877</v>
      </c>
      <c r="Y128" s="122">
        <f t="shared" si="39"/>
        <v>0.97534332084893882</v>
      </c>
      <c r="Z128" s="122">
        <f t="shared" si="40"/>
        <v>37.063046192259677</v>
      </c>
      <c r="AA128" s="4">
        <f t="shared" si="41"/>
        <v>8.7254837290823339E-2</v>
      </c>
      <c r="AB128" s="4">
        <f t="shared" si="42"/>
        <v>0.23449974536006515</v>
      </c>
      <c r="AC128" s="4">
        <f t="shared" si="43"/>
        <v>0.27418431765176843</v>
      </c>
      <c r="AD128" s="4">
        <f t="shared" si="44"/>
        <v>0.31867914113034496</v>
      </c>
      <c r="AE128" s="4">
        <f t="shared" si="45"/>
        <v>8.4179395770279802E-2</v>
      </c>
      <c r="AF128" s="4">
        <f t="shared" si="46"/>
        <v>1.2025627967182828E-3</v>
      </c>
      <c r="AG128" s="4">
        <f t="shared" si="47"/>
        <v>0</v>
      </c>
      <c r="AH128" s="41" cm="1">
        <f t="array" ref="AH128">SUMPRODUCT((C:C=C128)*(F:F&gt;F128)*(B:B=B128))+1</f>
        <v>1</v>
      </c>
    </row>
    <row r="129" spans="1:34" x14ac:dyDescent="0.3">
      <c r="A129">
        <v>6694</v>
      </c>
      <c r="B129" t="s">
        <v>84</v>
      </c>
      <c r="C129">
        <v>3</v>
      </c>
      <c r="D129">
        <f>SUMIFS(탕데이터!R:R,탕데이터!$O:$O,'코스+운전자별'!$A129,탕데이터!$BL:$BL,'코스+운전자별'!$C129)</f>
        <v>403.85599999999999</v>
      </c>
      <c r="E129">
        <f>SUMIFS(탕데이터!S:S,탕데이터!$O:$O,'코스+운전자별'!$A129,탕데이터!$BL:$BL,'코스+운전자별'!$C129)</f>
        <v>120.419</v>
      </c>
      <c r="F129" s="122">
        <f t="shared" si="36"/>
        <v>3.3537564670027153</v>
      </c>
      <c r="G129">
        <f>SUMIFS(탕데이터!U:U,탕데이터!$O:$O,'코스+운전자별'!$A129,탕데이터!$BL:$BL,'코스+운전자별'!$C129)</f>
        <v>40222</v>
      </c>
      <c r="H129">
        <f>SUMIFS(탕데이터!V:V,탕데이터!$O:$O,'코스+운전자별'!$A129,탕데이터!$BL:$BL,'코스+운전자별'!$C129)</f>
        <v>903</v>
      </c>
      <c r="I129">
        <f>SUMIFS(탕데이터!W:W,탕데이터!$O:$O,'코스+운전자별'!$A129,탕데이터!$BL:$BL,'코스+운전자별'!$C129)</f>
        <v>7614</v>
      </c>
      <c r="J129">
        <f>SUMIFS(탕데이터!X:X,탕데이터!$O:$O,'코스+운전자별'!$A129,탕데이터!$BL:$BL,'코스+운전자별'!$C129)</f>
        <v>8121</v>
      </c>
      <c r="K129">
        <f>SUMIFS(탕데이터!Y:Y,탕데이터!$O:$O,'코스+운전자별'!$A129,탕데이터!$BL:$BL,'코스+운전자별'!$C129)</f>
        <v>0</v>
      </c>
      <c r="L129">
        <f>SUMIFS(탕데이터!Z:Z,탕데이터!$O:$O,'코스+운전자별'!$A129,탕데이터!$BL:$BL,'코스+운전자별'!$C129)</f>
        <v>112</v>
      </c>
      <c r="M129" s="122">
        <f>AVERAGEIFS(탕데이터!$AD:$AD,탕데이터!$O:$O,'코스+운전자별'!$A129,탕데이터!$BL:$BL,'코스+운전자별'!$C129)</f>
        <v>37.945714285714288</v>
      </c>
      <c r="N129" s="123">
        <f>INT(_xlfn.MAXIFS(탕데이터!$AC:$AC,탕데이터!$O:$O,'코스+운전자별'!$A129,탕데이터!$G:$G,'코스+운전자별'!$B129,탕데이터!$BL:$BL,'코스+운전자별'!$C129))</f>
        <v>99</v>
      </c>
      <c r="O129">
        <f>SUMIFS(탕데이터!BP:BP,탕데이터!$O:$O,'코스+운전자별'!$A129,탕데이터!$BL:$BL,'코스+운전자별'!$C129)</f>
        <v>26411.926999999996</v>
      </c>
      <c r="P129">
        <f>SUMIFS(탕데이터!BQ:BQ,탕데이터!$O:$O,'코스+운전자별'!$A129,탕데이터!$BL:$BL,'코스+운전자별'!$C129)</f>
        <v>1598.2910000000002</v>
      </c>
      <c r="Q129">
        <f>SUMIFS(탕데이터!BR:BR,탕데이터!$O:$O,'코스+운전자별'!$A129,탕데이터!$BL:$BL,'코스+운전자별'!$C129)</f>
        <v>1979.9089999999997</v>
      </c>
      <c r="R129">
        <f>SUMIFS(탕데이터!BS:BS,탕데이터!$O:$O,'코스+운전자별'!$A129,탕데이터!$BL:$BL,'코스+운전자별'!$C129)</f>
        <v>1485.4479999999999</v>
      </c>
      <c r="S129">
        <f>SUMIFS(탕데이터!BT:BT,탕데이터!$O:$O,'코스+운전자별'!$A129,탕데이터!$BL:$BL,'코스+운전자별'!$C129)</f>
        <v>242.374</v>
      </c>
      <c r="T129">
        <f>SUMIFS(탕데이터!BU:BU,탕데이터!$O:$O,'코스+운전자별'!$A129,탕데이터!$BL:$BL,'코스+운전자별'!$C129)</f>
        <v>0</v>
      </c>
      <c r="U129">
        <f>SUMIFS(탕데이터!BV:BV,탕데이터!$O:$O,'코스+운전자별'!$A129,탕데이터!$BL:$BL,'코스+운전자별'!$C129)</f>
        <v>0</v>
      </c>
      <c r="V129">
        <f>SUMIFS(탕데이터!BW:BW,탕데이터!$O:$O,'코스+운전자별'!$A129,탕데이터!$BL:$BL,'코스+운전자별'!$C129)</f>
        <v>31717.949000000001</v>
      </c>
      <c r="W129" s="66">
        <f t="shared" si="37"/>
        <v>2.2450400278454578E-2</v>
      </c>
      <c r="X129" s="66">
        <f t="shared" si="38"/>
        <v>0.18929938839441102</v>
      </c>
      <c r="Y129" s="122">
        <f t="shared" si="39"/>
        <v>0</v>
      </c>
      <c r="Z129" s="122">
        <f t="shared" si="40"/>
        <v>27.732657184739114</v>
      </c>
      <c r="AA129" s="4">
        <f t="shared" si="41"/>
        <v>0.83271232323376254</v>
      </c>
      <c r="AB129" s="4">
        <f t="shared" si="42"/>
        <v>5.0390742478336165E-2</v>
      </c>
      <c r="AC129" s="4">
        <f t="shared" si="43"/>
        <v>6.2422352718960475E-2</v>
      </c>
      <c r="AD129" s="4">
        <f t="shared" si="44"/>
        <v>4.6833040812317338E-2</v>
      </c>
      <c r="AE129" s="4">
        <f t="shared" si="45"/>
        <v>7.6415407566233235E-3</v>
      </c>
      <c r="AF129" s="4">
        <f t="shared" si="46"/>
        <v>0</v>
      </c>
      <c r="AG129" s="4">
        <f t="shared" si="47"/>
        <v>0</v>
      </c>
      <c r="AH129" s="41" cm="1">
        <f t="array" ref="AH129">SUMPRODUCT((C:C=C129)*(F:F&gt;F129)*(B:B=B129))+1</f>
        <v>2</v>
      </c>
    </row>
    <row r="130" spans="1:34" x14ac:dyDescent="0.3">
      <c r="A130">
        <v>6694</v>
      </c>
      <c r="B130" t="s">
        <v>84</v>
      </c>
      <c r="C130">
        <v>4</v>
      </c>
      <c r="D130">
        <f>SUMIFS(탕데이터!R:R,탕데이터!$O:$O,'코스+운전자별'!$A130,탕데이터!$BL:$BL,'코스+운전자별'!$C130)</f>
        <v>777.76099999999997</v>
      </c>
      <c r="E130">
        <f>SUMIFS(탕데이터!S:S,탕데이터!$O:$O,'코스+운전자별'!$A130,탕데이터!$BL:$BL,'코스+운전자별'!$C130)</f>
        <v>208.42000000000002</v>
      </c>
      <c r="F130" s="122">
        <f t="shared" si="36"/>
        <v>3.7317004126283462</v>
      </c>
      <c r="G130">
        <f>SUMIFS(탕데이터!U:U,탕데이터!$O:$O,'코스+운전자별'!$A130,탕데이터!$BL:$BL,'코스+운전자별'!$C130)</f>
        <v>60566</v>
      </c>
      <c r="H130">
        <f>SUMIFS(탕데이터!V:V,탕데이터!$O:$O,'코스+운전자별'!$A130,탕데이터!$BL:$BL,'코스+운전자별'!$C130)</f>
        <v>1248</v>
      </c>
      <c r="I130">
        <f>SUMIFS(탕데이터!W:W,탕데이터!$O:$O,'코스+운전자별'!$A130,탕데이터!$BL:$BL,'코스+운전자별'!$C130)</f>
        <v>10124</v>
      </c>
      <c r="J130">
        <f>SUMIFS(탕데이터!X:X,탕데이터!$O:$O,'코스+운전자별'!$A130,탕데이터!$BL:$BL,'코스+운전자별'!$C130)</f>
        <v>15789</v>
      </c>
      <c r="K130">
        <f>SUMIFS(탕데이터!Y:Y,탕데이터!$O:$O,'코스+운전자별'!$A130,탕데이터!$BL:$BL,'코스+운전자별'!$C130)</f>
        <v>2</v>
      </c>
      <c r="L130">
        <f>SUMIFS(탕데이터!Z:Z,탕데이터!$O:$O,'코스+운전자별'!$A130,탕데이터!$BL:$BL,'코스+운전자별'!$C130)</f>
        <v>160</v>
      </c>
      <c r="M130" s="122">
        <f>AVERAGEIFS(탕데이터!$AD:$AD,탕데이터!$O:$O,'코스+운전자별'!$A130,탕데이터!$BL:$BL,'코스+운전자별'!$C130)</f>
        <v>43.440000000000005</v>
      </c>
      <c r="N130" s="123">
        <f>INT(_xlfn.MAXIFS(탕데이터!$AC:$AC,탕데이터!$O:$O,'코스+운전자별'!$A130,탕데이터!$G:$G,'코스+운전자별'!$B130,탕데이터!$BL:$BL,'코스+운전자별'!$C130))</f>
        <v>109</v>
      </c>
      <c r="O130">
        <f>SUMIFS(탕데이터!BP:BP,탕데이터!$O:$O,'코스+운전자별'!$A130,탕데이터!$BL:$BL,'코스+운전자별'!$C130)</f>
        <v>43202.531999999999</v>
      </c>
      <c r="P130">
        <f>SUMIFS(탕데이터!BQ:BQ,탕데이터!$O:$O,'코스+운전자별'!$A130,탕데이터!$BL:$BL,'코스+운전자별'!$C130)</f>
        <v>1249.6489999999997</v>
      </c>
      <c r="Q130">
        <f>SUMIFS(탕데이터!BR:BR,탕데이터!$O:$O,'코스+운전자별'!$A130,탕데이터!$BL:$BL,'코스+운전자별'!$C130)</f>
        <v>1411.692</v>
      </c>
      <c r="R130">
        <f>SUMIFS(탕데이터!BS:BS,탕데이터!$O:$O,'코스+운전자별'!$A130,탕데이터!$BL:$BL,'코스+운전자별'!$C130)</f>
        <v>1625.0980000000004</v>
      </c>
      <c r="S130">
        <f>SUMIFS(탕데이터!BT:BT,탕데이터!$O:$O,'코스+운전자별'!$A130,탕데이터!$BL:$BL,'코스+운전자별'!$C130)</f>
        <v>1264.44</v>
      </c>
      <c r="T130">
        <f>SUMIFS(탕데이터!BU:BU,탕데이터!$O:$O,'코스+운전자별'!$A130,탕데이터!$BL:$BL,'코스+운전자별'!$C130)</f>
        <v>425.41100000000006</v>
      </c>
      <c r="U130">
        <f>SUMIFS(탕데이터!BV:BV,탕데이터!$O:$O,'코스+운전자별'!$A130,탕데이터!$BL:$BL,'코스+운전자별'!$C130)</f>
        <v>0</v>
      </c>
      <c r="V130">
        <f>SUMIFS(탕데이터!BW:BW,탕데이터!$O:$O,'코스+운전자별'!$A130,탕데이터!$BL:$BL,'코스+운전자별'!$C130)</f>
        <v>49178.822000000007</v>
      </c>
      <c r="W130" s="66">
        <f t="shared" si="37"/>
        <v>2.0605620315028234E-2</v>
      </c>
      <c r="X130" s="66">
        <f t="shared" si="38"/>
        <v>0.16715649044018097</v>
      </c>
      <c r="Y130" s="122">
        <f t="shared" si="39"/>
        <v>0.25714840420129065</v>
      </c>
      <c r="Z130" s="122">
        <f t="shared" si="40"/>
        <v>20.571872336103251</v>
      </c>
      <c r="AA130" s="4">
        <f t="shared" si="41"/>
        <v>0.87847838242241738</v>
      </c>
      <c r="AB130" s="4">
        <f t="shared" si="42"/>
        <v>2.5410307713348634E-2</v>
      </c>
      <c r="AC130" s="4">
        <f t="shared" si="43"/>
        <v>2.870528293662666E-2</v>
      </c>
      <c r="AD130" s="4">
        <f t="shared" si="44"/>
        <v>3.3044671139133834E-2</v>
      </c>
      <c r="AE130" s="4">
        <f t="shared" si="45"/>
        <v>2.5711067255738657E-2</v>
      </c>
      <c r="AF130" s="4">
        <f t="shared" si="46"/>
        <v>8.6502885327346801E-3</v>
      </c>
      <c r="AG130" s="4">
        <f t="shared" si="47"/>
        <v>0</v>
      </c>
      <c r="AH130" s="41" cm="1">
        <f t="array" ref="AH130">SUMPRODUCT((C:C=C130)*(F:F&gt;F130)*(B:B=B130))+1</f>
        <v>2</v>
      </c>
    </row>
    <row r="131" spans="1:34" x14ac:dyDescent="0.3">
      <c r="A131">
        <v>6694</v>
      </c>
      <c r="B131" t="s">
        <v>84</v>
      </c>
      <c r="C131">
        <v>5</v>
      </c>
      <c r="D131">
        <f>SUMIFS(탕데이터!R:R,탕데이터!$O:$O,'코스+운전자별'!$A131,탕데이터!$BL:$BL,'코스+운전자별'!$C131)</f>
        <v>528.92899999999997</v>
      </c>
      <c r="E131">
        <f>SUMIFS(탕데이터!S:S,탕데이터!$O:$O,'코스+운전자별'!$A131,탕데이터!$BL:$BL,'코스+운전자별'!$C131)</f>
        <v>150.923</v>
      </c>
      <c r="F131" s="122">
        <f t="shared" si="36"/>
        <v>3.5046281878838874</v>
      </c>
      <c r="G131">
        <f>SUMIFS(탕데이터!U:U,탕데이터!$O:$O,'코스+운전자별'!$A131,탕데이터!$BL:$BL,'코스+운전자별'!$C131)</f>
        <v>52781</v>
      </c>
      <c r="H131">
        <f>SUMIFS(탕데이터!V:V,탕데이터!$O:$O,'코스+운전자별'!$A131,탕데이터!$BL:$BL,'코스+운전자별'!$C131)</f>
        <v>1524</v>
      </c>
      <c r="I131">
        <f>SUMIFS(탕데이터!W:W,탕데이터!$O:$O,'코스+운전자별'!$A131,탕데이터!$BL:$BL,'코스+운전자별'!$C131)</f>
        <v>10649</v>
      </c>
      <c r="J131">
        <f>SUMIFS(탕데이터!X:X,탕데이터!$O:$O,'코스+운전자별'!$A131,탕데이터!$BL:$BL,'코스+운전자별'!$C131)</f>
        <v>9800</v>
      </c>
      <c r="K131">
        <f>SUMIFS(탕데이터!Y:Y,탕데이터!$O:$O,'코스+운전자별'!$A131,탕데이터!$BL:$BL,'코스+운전자별'!$C131)</f>
        <v>8</v>
      </c>
      <c r="L131">
        <f>SUMIFS(탕데이터!Z:Z,탕데이터!$O:$O,'코스+운전자별'!$A131,탕데이터!$BL:$BL,'코스+운전자별'!$C131)</f>
        <v>94</v>
      </c>
      <c r="M131" s="122">
        <f>AVERAGEIFS(탕데이터!$AD:$AD,탕데이터!$O:$O,'코스+운전자별'!$A131,탕데이터!$BL:$BL,'코스+운전자별'!$C131)</f>
        <v>37.065714285714286</v>
      </c>
      <c r="N131" s="123">
        <f>INT(_xlfn.MAXIFS(탕데이터!$AC:$AC,탕데이터!$O:$O,'코스+운전자별'!$A131,탕데이터!$G:$G,'코스+운전자별'!$B131,탕데이터!$BL:$BL,'코스+운전자별'!$C131))</f>
        <v>102</v>
      </c>
      <c r="O131">
        <f>SUMIFS(탕데이터!BP:BP,탕데이터!$O:$O,'코스+운전자별'!$A131,탕데이터!$BL:$BL,'코스+운전자별'!$C131)</f>
        <v>34154.168000000005</v>
      </c>
      <c r="P131">
        <f>SUMIFS(탕데이터!BQ:BQ,탕데이터!$O:$O,'코스+운전자별'!$A131,탕데이터!$BL:$BL,'코스+운전자별'!$C131)</f>
        <v>1950.8680000000004</v>
      </c>
      <c r="Q131">
        <f>SUMIFS(탕데이터!BR:BR,탕데이터!$O:$O,'코스+운전자별'!$A131,탕데이터!$BL:$BL,'코스+운전자별'!$C131)</f>
        <v>1655.4840000000002</v>
      </c>
      <c r="R131">
        <f>SUMIFS(탕데이터!BS:BS,탕데이터!$O:$O,'코스+운전자별'!$A131,탕데이터!$BL:$BL,'코스+운전자별'!$C131)</f>
        <v>1978.2239999999997</v>
      </c>
      <c r="S131">
        <f>SUMIFS(탕데이터!BT:BT,탕데이터!$O:$O,'코스+운전자별'!$A131,탕데이터!$BL:$BL,'코스+운전자별'!$C131)</f>
        <v>849.61500000000001</v>
      </c>
      <c r="T131">
        <f>SUMIFS(탕데이터!BU:BU,탕데이터!$O:$O,'코스+운전자별'!$A131,탕데이터!$BL:$BL,'코스+운전자별'!$C131)</f>
        <v>0</v>
      </c>
      <c r="U131">
        <f>SUMIFS(탕데이터!BV:BV,탕데이터!$O:$O,'코스+운전자별'!$A131,탕데이터!$BL:$BL,'코스+운전자별'!$C131)</f>
        <v>0</v>
      </c>
      <c r="V131">
        <f>SUMIFS(탕데이터!BW:BW,탕데이터!$O:$O,'코스+운전자별'!$A131,탕데이터!$BL:$BL,'코스+운전자별'!$C131)</f>
        <v>40588.359000000004</v>
      </c>
      <c r="W131" s="66">
        <f t="shared" si="37"/>
        <v>2.8874026638373657E-2</v>
      </c>
      <c r="X131" s="66">
        <f t="shared" si="38"/>
        <v>0.20175820844622117</v>
      </c>
      <c r="Y131" s="122">
        <f t="shared" si="39"/>
        <v>1.5124903342414577</v>
      </c>
      <c r="Z131" s="122">
        <f t="shared" si="40"/>
        <v>17.771761427337129</v>
      </c>
      <c r="AA131" s="4">
        <f t="shared" si="41"/>
        <v>0.84147693677391588</v>
      </c>
      <c r="AB131" s="4">
        <f t="shared" si="42"/>
        <v>4.8064717275216773E-2</v>
      </c>
      <c r="AC131" s="4">
        <f t="shared" si="43"/>
        <v>4.0787162644343421E-2</v>
      </c>
      <c r="AD131" s="4">
        <f t="shared" si="44"/>
        <v>4.8738703626820673E-2</v>
      </c>
      <c r="AE131" s="4">
        <f t="shared" si="45"/>
        <v>2.0932479679703235E-2</v>
      </c>
      <c r="AF131" s="4">
        <f t="shared" si="46"/>
        <v>0</v>
      </c>
      <c r="AG131" s="4">
        <f t="shared" si="47"/>
        <v>0</v>
      </c>
      <c r="AH131" s="41" cm="1">
        <f t="array" ref="AH131">SUMPRODUCT((C:C=C131)*(F:F&gt;F131)*(B:B=B131))+1</f>
        <v>1</v>
      </c>
    </row>
    <row r="132" spans="1:34" x14ac:dyDescent="0.3">
      <c r="A132">
        <v>6694</v>
      </c>
      <c r="B132" t="s">
        <v>84</v>
      </c>
      <c r="C132">
        <v>6</v>
      </c>
      <c r="D132">
        <f>SUMIFS(탕데이터!R:R,탕데이터!$O:$O,'코스+운전자별'!$A132,탕데이터!$BL:$BL,'코스+운전자별'!$C132)</f>
        <v>705.64300000000014</v>
      </c>
      <c r="E132">
        <f>SUMIFS(탕데이터!S:S,탕데이터!$O:$O,'코스+운전자별'!$A132,탕데이터!$BL:$BL,'코스+운전자별'!$C132)</f>
        <v>210.84800000000001</v>
      </c>
      <c r="F132" s="122">
        <f t="shared" si="36"/>
        <v>3.3466905069054489</v>
      </c>
      <c r="G132">
        <f>SUMIFS(탕데이터!U:U,탕데이터!$O:$O,'코스+운전자별'!$A132,탕데이터!$BL:$BL,'코스+운전자별'!$C132)</f>
        <v>70625</v>
      </c>
      <c r="H132">
        <f>SUMIFS(탕데이터!V:V,탕데이터!$O:$O,'코스+운전자별'!$A132,탕데이터!$BL:$BL,'코스+운전자별'!$C132)</f>
        <v>2227</v>
      </c>
      <c r="I132">
        <f>SUMIFS(탕데이터!W:W,탕데이터!$O:$O,'코스+운전자별'!$A132,탕데이터!$BL:$BL,'코스+운전자별'!$C132)</f>
        <v>14514</v>
      </c>
      <c r="J132">
        <f>SUMIFS(탕데이터!X:X,탕데이터!$O:$O,'코스+운전자별'!$A132,탕데이터!$BL:$BL,'코스+운전자별'!$C132)</f>
        <v>13561</v>
      </c>
      <c r="K132">
        <f>SUMIFS(탕데이터!Y:Y,탕데이터!$O:$O,'코스+운전자별'!$A132,탕데이터!$BL:$BL,'코스+운전자별'!$C132)</f>
        <v>3</v>
      </c>
      <c r="L132">
        <f>SUMIFS(탕데이터!Z:Z,탕데이터!$O:$O,'코스+운전자별'!$A132,탕데이터!$BL:$BL,'코스+운전자별'!$C132)</f>
        <v>188</v>
      </c>
      <c r="M132" s="122">
        <f>AVERAGEIFS(탕데이터!$AD:$AD,탕데이터!$O:$O,'코스+운전자별'!$A132,탕데이터!$BL:$BL,'코스+운전자별'!$C132)</f>
        <v>36.378750000000004</v>
      </c>
      <c r="N132" s="123">
        <f>INT(_xlfn.MAXIFS(탕데이터!$AC:$AC,탕데이터!$O:$O,'코스+운전자별'!$A132,탕데이터!$G:$G,'코스+운전자별'!$B132,탕데이터!$BL:$BL,'코스+운전자별'!$C132))</f>
        <v>102</v>
      </c>
      <c r="O132">
        <f>SUMIFS(탕데이터!BP:BP,탕데이터!$O:$O,'코스+운전자별'!$A132,탕데이터!$BL:$BL,'코스+운전자별'!$C132)</f>
        <v>43343.673999999999</v>
      </c>
      <c r="P132">
        <f>SUMIFS(탕데이터!BQ:BQ,탕데이터!$O:$O,'코스+운전자별'!$A132,탕데이터!$BL:$BL,'코스+운전자별'!$C132)</f>
        <v>2887.9779999999992</v>
      </c>
      <c r="Q132">
        <f>SUMIFS(탕데이터!BR:BR,탕데이터!$O:$O,'코스+운전자별'!$A132,탕데이터!$BL:$BL,'코스+운전자별'!$C132)</f>
        <v>3346.0959999999995</v>
      </c>
      <c r="R132">
        <f>SUMIFS(탕데이터!BS:BS,탕데이터!$O:$O,'코스+운전자별'!$A132,탕데이터!$BL:$BL,'코스+운전자별'!$C132)</f>
        <v>3033.0079999999998</v>
      </c>
      <c r="S132">
        <f>SUMIFS(탕데이터!BT:BT,탕데이터!$O:$O,'코스+운전자별'!$A132,탕데이터!$BL:$BL,'코스+운전자별'!$C132)</f>
        <v>1253.8869999999999</v>
      </c>
      <c r="T132">
        <f>SUMIFS(탕데이터!BU:BU,탕데이터!$O:$O,'코스+운전자별'!$A132,탕데이터!$BL:$BL,'코스+운전자별'!$C132)</f>
        <v>6.9450000000000003</v>
      </c>
      <c r="U132">
        <f>SUMIFS(탕데이터!BV:BV,탕데이터!$O:$O,'코스+운전자별'!$A132,탕데이터!$BL:$BL,'코스+운전자별'!$C132)</f>
        <v>0</v>
      </c>
      <c r="V132">
        <f>SUMIFS(탕데이터!BW:BW,탕데이터!$O:$O,'코스+운전자별'!$A132,탕데이터!$BL:$BL,'코스+운전자별'!$C132)</f>
        <v>53871.588000000003</v>
      </c>
      <c r="W132" s="66">
        <f t="shared" si="37"/>
        <v>3.1532743362831857E-2</v>
      </c>
      <c r="X132" s="66">
        <f t="shared" si="38"/>
        <v>0.2055079646017699</v>
      </c>
      <c r="Y132" s="122">
        <f t="shared" si="39"/>
        <v>0.4251441592986821</v>
      </c>
      <c r="Z132" s="122">
        <f t="shared" si="40"/>
        <v>26.642367316050745</v>
      </c>
      <c r="AA132" s="4">
        <f t="shared" si="41"/>
        <v>0.80457390637899884</v>
      </c>
      <c r="AB132" s="4">
        <f t="shared" si="42"/>
        <v>5.3608555218383369E-2</v>
      </c>
      <c r="AC132" s="4">
        <f t="shared" si="43"/>
        <v>6.2112444132888738E-2</v>
      </c>
      <c r="AD132" s="4">
        <f t="shared" si="44"/>
        <v>5.6300697874360033E-2</v>
      </c>
      <c r="AE132" s="4">
        <f t="shared" si="45"/>
        <v>2.3275478718021082E-2</v>
      </c>
      <c r="AF132" s="4">
        <f t="shared" si="46"/>
        <v>1.2891767734784428E-4</v>
      </c>
      <c r="AG132" s="4">
        <f t="shared" si="47"/>
        <v>0</v>
      </c>
      <c r="AH132" s="41" cm="1">
        <f t="array" ref="AH132">SUMPRODUCT((C:C=C132)*(F:F&gt;F132)*(B:B=B132))+1</f>
        <v>3</v>
      </c>
    </row>
    <row r="133" spans="1:34" x14ac:dyDescent="0.3">
      <c r="A133">
        <v>6694</v>
      </c>
      <c r="B133" t="s">
        <v>84</v>
      </c>
      <c r="C133">
        <v>7</v>
      </c>
      <c r="D133">
        <f>SUMIFS(탕데이터!R:R,탕데이터!$O:$O,'코스+운전자별'!$A133,탕데이터!$BL:$BL,'코스+운전자별'!$C133)</f>
        <v>681.56799999999998</v>
      </c>
      <c r="E133">
        <f>SUMIFS(탕데이터!S:S,탕데이터!$O:$O,'코스+운전자별'!$A133,탕데이터!$BL:$BL,'코스+운전자별'!$C133)</f>
        <v>207.35</v>
      </c>
      <c r="F133" s="122">
        <f t="shared" si="36"/>
        <v>3.2870412346274414</v>
      </c>
      <c r="G133">
        <f>SUMIFS(탕데이터!U:U,탕데이터!$O:$O,'코스+운전자별'!$A133,탕데이터!$BL:$BL,'코스+운전자별'!$C133)</f>
        <v>69306</v>
      </c>
      <c r="H133">
        <f>SUMIFS(탕데이터!V:V,탕데이터!$O:$O,'코스+운전자별'!$A133,탕데이터!$BL:$BL,'코스+운전자별'!$C133)</f>
        <v>1567</v>
      </c>
      <c r="I133">
        <f>SUMIFS(탕데이터!W:W,탕데이터!$O:$O,'코스+운전자별'!$A133,탕데이터!$BL:$BL,'코스+운전자별'!$C133)</f>
        <v>14869</v>
      </c>
      <c r="J133">
        <f>SUMIFS(탕데이터!X:X,탕데이터!$O:$O,'코스+운전자별'!$A133,탕데이터!$BL:$BL,'코스+운전자별'!$C133)</f>
        <v>14094</v>
      </c>
      <c r="K133">
        <f>SUMIFS(탕데이터!Y:Y,탕데이터!$O:$O,'코스+운전자별'!$A133,탕데이터!$BL:$BL,'코스+운전자별'!$C133)</f>
        <v>4</v>
      </c>
      <c r="L133">
        <f>SUMIFS(탕데이터!Z:Z,탕데이터!$O:$O,'코스+운전자별'!$A133,탕데이터!$BL:$BL,'코스+운전자별'!$C133)</f>
        <v>138</v>
      </c>
      <c r="M133" s="122">
        <f>AVERAGEIFS(탕데이터!$AD:$AD,탕데이터!$O:$O,'코스+운전자별'!$A133,탕데이터!$BL:$BL,'코스+운전자별'!$C133)</f>
        <v>34.993076923076927</v>
      </c>
      <c r="N133" s="123">
        <f>INT(_xlfn.MAXIFS(탕데이터!$AC:$AC,탕데이터!$O:$O,'코스+운전자별'!$A133,탕데이터!$G:$G,'코스+운전자별'!$B133,탕데이터!$BL:$BL,'코스+운전자별'!$C133))</f>
        <v>102</v>
      </c>
      <c r="O133">
        <f>SUMIFS(탕데이터!BP:BP,탕데이터!$O:$O,'코스+운전자별'!$A133,탕데이터!$BL:$BL,'코스+운전자별'!$C133)</f>
        <v>42875.873999999996</v>
      </c>
      <c r="P133">
        <f>SUMIFS(탕데이터!BQ:BQ,탕데이터!$O:$O,'코스+운전자별'!$A133,탕데이터!$BL:$BL,'코스+운전자별'!$C133)</f>
        <v>2936.348</v>
      </c>
      <c r="Q133">
        <f>SUMIFS(탕데이터!BR:BR,탕데이터!$O:$O,'코스+운전자별'!$A133,탕데이터!$BL:$BL,'코스+운전자별'!$C133)</f>
        <v>3314.42</v>
      </c>
      <c r="R133">
        <f>SUMIFS(탕데이터!BS:BS,탕데이터!$O:$O,'코스+운전자별'!$A133,탕데이터!$BL:$BL,'코스+운전자별'!$C133)</f>
        <v>2763.0810000000001</v>
      </c>
      <c r="S133">
        <f>SUMIFS(탕데이터!BT:BT,탕데이터!$O:$O,'코스+운전자별'!$A133,탕데이터!$BL:$BL,'코스+운전자별'!$C133)</f>
        <v>988.47300000000007</v>
      </c>
      <c r="T133">
        <f>SUMIFS(탕데이터!BU:BU,탕데이터!$O:$O,'코스+운전자별'!$A133,탕데이터!$BL:$BL,'코스+운전자별'!$C133)</f>
        <v>0</v>
      </c>
      <c r="U133">
        <f>SUMIFS(탕데이터!BV:BV,탕데이터!$O:$O,'코스+운전자별'!$A133,탕데이터!$BL:$BL,'코스+운전자별'!$C133)</f>
        <v>0</v>
      </c>
      <c r="V133">
        <f>SUMIFS(탕데이터!BW:BW,탕데이터!$O:$O,'코스+운전자별'!$A133,탕데이터!$BL:$BL,'코스+운전자별'!$C133)</f>
        <v>52878.195999999996</v>
      </c>
      <c r="W133" s="66">
        <f t="shared" si="37"/>
        <v>2.2609875046893487E-2</v>
      </c>
      <c r="X133" s="66">
        <f t="shared" si="38"/>
        <v>0.2145413095547283</v>
      </c>
      <c r="Y133" s="122">
        <f t="shared" si="39"/>
        <v>0.58688201324005829</v>
      </c>
      <c r="Z133" s="122">
        <f t="shared" si="40"/>
        <v>20.247429456782008</v>
      </c>
      <c r="AA133" s="4">
        <f t="shared" si="41"/>
        <v>0.81084222313484366</v>
      </c>
      <c r="AB133" s="4">
        <f t="shared" si="42"/>
        <v>5.5530411816620981E-2</v>
      </c>
      <c r="AC133" s="4">
        <f t="shared" si="43"/>
        <v>6.268027751930115E-2</v>
      </c>
      <c r="AD133" s="4">
        <f t="shared" si="44"/>
        <v>5.22536926184093E-2</v>
      </c>
      <c r="AE133" s="4">
        <f t="shared" si="45"/>
        <v>1.8693394910824872E-2</v>
      </c>
      <c r="AF133" s="4">
        <f t="shared" si="46"/>
        <v>0</v>
      </c>
      <c r="AG133" s="4">
        <f t="shared" si="47"/>
        <v>0</v>
      </c>
      <c r="AH133" s="41" cm="1">
        <f t="array" ref="AH133">SUMPRODUCT((C:C=C133)*(F:F&gt;F133)*(B:B=B133))+1</f>
        <v>2</v>
      </c>
    </row>
    <row r="134" spans="1:34" x14ac:dyDescent="0.3">
      <c r="A134">
        <v>6694</v>
      </c>
      <c r="B134" t="s">
        <v>84</v>
      </c>
      <c r="C134">
        <v>8</v>
      </c>
      <c r="D134">
        <f>SUMIFS(탕데이터!R:R,탕데이터!$O:$O,'코스+운전자별'!$A134,탕데이터!$BL:$BL,'코스+운전자별'!$C134)</f>
        <v>660.67200000000003</v>
      </c>
      <c r="E134">
        <f>SUMIFS(탕데이터!S:S,탕데이터!$O:$O,'코스+운전자별'!$A134,탕데이터!$BL:$BL,'코스+운전자별'!$C134)</f>
        <v>196.35599999999997</v>
      </c>
      <c r="F134" s="122">
        <f t="shared" si="36"/>
        <v>3.3646641813848324</v>
      </c>
      <c r="G134">
        <f>SUMIFS(탕데이터!U:U,탕데이터!$O:$O,'코스+운전자별'!$A134,탕데이터!$BL:$BL,'코스+운전자별'!$C134)</f>
        <v>66425</v>
      </c>
      <c r="H134">
        <f>SUMIFS(탕데이터!V:V,탕데이터!$O:$O,'코스+운전자별'!$A134,탕데이터!$BL:$BL,'코스+운전자별'!$C134)</f>
        <v>1905</v>
      </c>
      <c r="I134">
        <f>SUMIFS(탕데이터!W:W,탕데이터!$O:$O,'코스+운전자별'!$A134,탕데이터!$BL:$BL,'코스+운전자별'!$C134)</f>
        <v>12247</v>
      </c>
      <c r="J134">
        <f>SUMIFS(탕데이터!X:X,탕데이터!$O:$O,'코스+운전자별'!$A134,탕데이터!$BL:$BL,'코스+운전자별'!$C134)</f>
        <v>13174</v>
      </c>
      <c r="K134">
        <f>SUMIFS(탕데이터!Y:Y,탕데이터!$O:$O,'코스+운전자별'!$A134,탕데이터!$BL:$BL,'코스+운전자별'!$C134)</f>
        <v>2</v>
      </c>
      <c r="L134">
        <f>SUMIFS(탕데이터!Z:Z,탕데이터!$O:$O,'코스+운전자별'!$A134,탕데이터!$BL:$BL,'코스+운전자별'!$C134)</f>
        <v>168</v>
      </c>
      <c r="M134" s="122">
        <f>AVERAGEIFS(탕데이터!$AD:$AD,탕데이터!$O:$O,'코스+운전자별'!$A134,탕데이터!$BL:$BL,'코스+운전자별'!$C134)</f>
        <v>36.727857142857147</v>
      </c>
      <c r="N134" s="123">
        <f>INT(_xlfn.MAXIFS(탕데이터!$AC:$AC,탕데이터!$O:$O,'코스+운전자별'!$A134,탕데이터!$G:$G,'코스+운전자별'!$B134,탕데이터!$BL:$BL,'코스+운전자별'!$C134))</f>
        <v>99</v>
      </c>
      <c r="O134">
        <f>SUMIFS(탕데이터!BP:BP,탕데이터!$O:$O,'코스+운전자별'!$A134,탕데이터!$BL:$BL,'코스+운전자별'!$C134)</f>
        <v>37134.345000000001</v>
      </c>
      <c r="P134">
        <f>SUMIFS(탕데이터!BQ:BQ,탕데이터!$O:$O,'코스+운전자별'!$A134,탕데이터!$BL:$BL,'코스+운전자별'!$C134)</f>
        <v>4238.4929999999995</v>
      </c>
      <c r="Q134">
        <f>SUMIFS(탕데이터!BR:BR,탕데이터!$O:$O,'코스+운전자별'!$A134,탕데이터!$BL:$BL,'코스+운전자별'!$C134)</f>
        <v>5288.62</v>
      </c>
      <c r="R134">
        <f>SUMIFS(탕데이터!BS:BS,탕데이터!$O:$O,'코스+운전자별'!$A134,탕데이터!$BL:$BL,'코스+운전자별'!$C134)</f>
        <v>4378.4549999999999</v>
      </c>
      <c r="S134">
        <f>SUMIFS(탕데이터!BT:BT,탕데이터!$O:$O,'코스+운전자별'!$A134,탕데이터!$BL:$BL,'코스+운전자별'!$C134)</f>
        <v>1246.1130000000001</v>
      </c>
      <c r="T134">
        <f>SUMIFS(탕데이터!BU:BU,탕데이터!$O:$O,'코스+운전자별'!$A134,탕데이터!$BL:$BL,'코스+운전자별'!$C134)</f>
        <v>0</v>
      </c>
      <c r="U134">
        <f>SUMIFS(탕데이터!BV:BV,탕데이터!$O:$O,'코스+운전자별'!$A134,탕데이터!$BL:$BL,'코스+운전자별'!$C134)</f>
        <v>0</v>
      </c>
      <c r="V134">
        <f>SUMIFS(탕데이터!BW:BW,탕데이터!$O:$O,'코스+운전자별'!$A134,탕데이터!$BL:$BL,'코스+운전자별'!$C134)</f>
        <v>52286.025999999998</v>
      </c>
      <c r="W134" s="66">
        <f t="shared" si="37"/>
        <v>2.8678961234474974E-2</v>
      </c>
      <c r="X134" s="66">
        <f t="shared" si="38"/>
        <v>0.18437335340609709</v>
      </c>
      <c r="Y134" s="122">
        <f t="shared" si="39"/>
        <v>0.3027220769156253</v>
      </c>
      <c r="Z134" s="122">
        <f t="shared" si="40"/>
        <v>25.428654460912526</v>
      </c>
      <c r="AA134" s="4">
        <f t="shared" si="41"/>
        <v>0.7102154789885925</v>
      </c>
      <c r="AB134" s="4">
        <f t="shared" si="42"/>
        <v>8.1063590489741932E-2</v>
      </c>
      <c r="AC134" s="4">
        <f t="shared" si="43"/>
        <v>0.10114786692719772</v>
      </c>
      <c r="AD134" s="4">
        <f t="shared" si="44"/>
        <v>8.3740443383476873E-2</v>
      </c>
      <c r="AE134" s="4">
        <f t="shared" si="45"/>
        <v>2.3832620210990984E-2</v>
      </c>
      <c r="AF134" s="4">
        <f t="shared" si="46"/>
        <v>0</v>
      </c>
      <c r="AG134" s="4">
        <f t="shared" si="47"/>
        <v>0</v>
      </c>
      <c r="AH134" s="41" cm="1">
        <f t="array" ref="AH134">SUMPRODUCT((C:C=C134)*(F:F&gt;F134)*(B:B=B134))+1</f>
        <v>1</v>
      </c>
    </row>
    <row r="135" spans="1:34" x14ac:dyDescent="0.3">
      <c r="A135">
        <v>6870</v>
      </c>
      <c r="B135" t="s">
        <v>62</v>
      </c>
      <c r="C135">
        <v>2</v>
      </c>
      <c r="D135">
        <f>SUMIFS(탕데이터!R:R,탕데이터!$O:$O,'코스+운전자별'!$A135,탕데이터!$BL:$BL,'코스+운전자별'!$C135)</f>
        <v>346.70799999999997</v>
      </c>
      <c r="E135">
        <f>SUMIFS(탕데이터!S:S,탕데이터!$O:$O,'코스+운전자별'!$A135,탕데이터!$BL:$BL,'코스+운전자별'!$C135)</f>
        <v>118.185</v>
      </c>
      <c r="F135" s="122">
        <f t="shared" si="36"/>
        <v>2.9336040952743576</v>
      </c>
      <c r="G135">
        <f>SUMIFS(탕데이터!U:U,탕데이터!$O:$O,'코스+운전자별'!$A135,탕데이터!$BL:$BL,'코스+운전자별'!$C135)</f>
        <v>38189</v>
      </c>
      <c r="H135">
        <f>SUMIFS(탕데이터!V:V,탕데이터!$O:$O,'코스+운전자별'!$A135,탕데이터!$BL:$BL,'코스+운전자별'!$C135)</f>
        <v>493</v>
      </c>
      <c r="I135">
        <f>SUMIFS(탕데이터!W:W,탕데이터!$O:$O,'코스+운전자별'!$A135,탕데이터!$BL:$BL,'코스+운전자별'!$C135)</f>
        <v>10927</v>
      </c>
      <c r="J135">
        <f>SUMIFS(탕데이터!X:X,탕데이터!$O:$O,'코스+운전자별'!$A135,탕데이터!$BL:$BL,'코스+운전자별'!$C135)</f>
        <v>8768</v>
      </c>
      <c r="K135">
        <f>SUMIFS(탕데이터!Y:Y,탕데이터!$O:$O,'코스+운전자별'!$A135,탕데이터!$BL:$BL,'코스+운전자별'!$C135)</f>
        <v>1</v>
      </c>
      <c r="L135">
        <f>SUMIFS(탕데이터!Z:Z,탕데이터!$O:$O,'코스+운전자별'!$A135,탕데이터!$BL:$BL,'코스+운전자별'!$C135)</f>
        <v>83</v>
      </c>
      <c r="M135" s="122">
        <f>AVERAGEIFS(탕데이터!$AD:$AD,탕데이터!$O:$O,'코스+운전자별'!$A135,탕데이터!$BL:$BL,'코스+운전자별'!$C135)</f>
        <v>36.541666666666664</v>
      </c>
      <c r="N135" s="123">
        <f>INT(_xlfn.MAXIFS(탕데이터!$AC:$AC,탕데이터!$O:$O,'코스+운전자별'!$A135,탕데이터!$G:$G,'코스+운전자별'!$B135,탕데이터!$BL:$BL,'코스+운전자별'!$C135))</f>
        <v>101</v>
      </c>
      <c r="O135">
        <f>SUMIFS(탕데이터!BP:BP,탕데이터!$O:$O,'코스+운전자별'!$A135,탕데이터!$BL:$BL,'코스+운전자별'!$C135)</f>
        <v>22157.781999999999</v>
      </c>
      <c r="P135">
        <f>SUMIFS(탕데이터!BQ:BQ,탕데이터!$O:$O,'코스+운전자별'!$A135,탕데이터!$BL:$BL,'코스+운전자별'!$C135)</f>
        <v>1236.7339999999999</v>
      </c>
      <c r="Q135">
        <f>SUMIFS(탕데이터!BR:BR,탕데이터!$O:$O,'코스+운전자별'!$A135,탕데이터!$BL:$BL,'코스+운전자별'!$C135)</f>
        <v>1577.924</v>
      </c>
      <c r="R135">
        <f>SUMIFS(탕데이터!BS:BS,탕데이터!$O:$O,'코스+운전자별'!$A135,탕데이터!$BL:$BL,'코스+운전자별'!$C135)</f>
        <v>1504.087</v>
      </c>
      <c r="S135">
        <f>SUMIFS(탕데이터!BT:BT,탕데이터!$O:$O,'코스+운전자별'!$A135,탕데이터!$BL:$BL,'코스+운전자별'!$C135)</f>
        <v>284.92999999999995</v>
      </c>
      <c r="T135">
        <f>SUMIFS(탕데이터!BU:BU,탕데이터!$O:$O,'코스+운전자별'!$A135,탕데이터!$BL:$BL,'코스+운전자별'!$C135)</f>
        <v>0</v>
      </c>
      <c r="U135">
        <f>SUMIFS(탕데이터!BV:BV,탕데이터!$O:$O,'코스+운전자별'!$A135,탕데이터!$BL:$BL,'코스+운전자별'!$C135)</f>
        <v>0</v>
      </c>
      <c r="V135">
        <f>SUMIFS(탕데이터!BW:BW,탕데이터!$O:$O,'코스+운전자별'!$A135,탕데이터!$BL:$BL,'코스+운전자별'!$C135)</f>
        <v>26761.456999999995</v>
      </c>
      <c r="W135" s="66">
        <f t="shared" si="37"/>
        <v>1.2909476550839247E-2</v>
      </c>
      <c r="X135" s="66">
        <f t="shared" si="38"/>
        <v>0.28612951373432138</v>
      </c>
      <c r="Y135" s="122">
        <f t="shared" si="39"/>
        <v>0.28842714907068773</v>
      </c>
      <c r="Z135" s="122">
        <f t="shared" si="40"/>
        <v>23.939453372867085</v>
      </c>
      <c r="AA135" s="4">
        <f t="shared" si="41"/>
        <v>0.82797367871263527</v>
      </c>
      <c r="AB135" s="4">
        <f t="shared" si="42"/>
        <v>4.6213253635629788E-2</v>
      </c>
      <c r="AC135" s="4">
        <f t="shared" si="43"/>
        <v>5.8962559474994215E-2</v>
      </c>
      <c r="AD135" s="4">
        <f t="shared" si="44"/>
        <v>5.6203479504124167E-2</v>
      </c>
      <c r="AE135" s="4">
        <f t="shared" si="45"/>
        <v>1.0647028672616741E-2</v>
      </c>
      <c r="AF135" s="4">
        <f t="shared" si="46"/>
        <v>0</v>
      </c>
      <c r="AG135" s="4">
        <f t="shared" si="47"/>
        <v>0</v>
      </c>
      <c r="AH135" s="41" cm="1">
        <f t="array" ref="AH135">SUMPRODUCT((C:C=C135)*(F:F&gt;F135)*(B:B=B135))+1</f>
        <v>6</v>
      </c>
    </row>
    <row r="136" spans="1:34" x14ac:dyDescent="0.3">
      <c r="A136">
        <v>6870</v>
      </c>
      <c r="B136" t="s">
        <v>62</v>
      </c>
      <c r="C136">
        <v>3</v>
      </c>
      <c r="D136">
        <f>SUMIFS(탕데이터!R:R,탕데이터!$O:$O,'코스+운전자별'!$A136,탕데이터!$BL:$BL,'코스+운전자별'!$C136)</f>
        <v>156.429</v>
      </c>
      <c r="E136">
        <f>SUMIFS(탕데이터!S:S,탕데이터!$O:$O,'코스+운전자별'!$A136,탕데이터!$BL:$BL,'코스+운전자별'!$C136)</f>
        <v>42.561</v>
      </c>
      <c r="F136" s="122">
        <f t="shared" si="36"/>
        <v>3.6754070628039757</v>
      </c>
      <c r="G136">
        <f>SUMIFS(탕데이터!U:U,탕데이터!$O:$O,'코스+운전자별'!$A136,탕데이터!$BL:$BL,'코스+운전자별'!$C136)</f>
        <v>15934</v>
      </c>
      <c r="H136">
        <f>SUMIFS(탕데이터!V:V,탕데이터!$O:$O,'코스+운전자별'!$A136,탕데이터!$BL:$BL,'코스+운전자별'!$C136)</f>
        <v>621</v>
      </c>
      <c r="I136">
        <f>SUMIFS(탕데이터!W:W,탕데이터!$O:$O,'코스+운전자별'!$A136,탕데이터!$BL:$BL,'코스+운전자별'!$C136)</f>
        <v>2884</v>
      </c>
      <c r="J136">
        <f>SUMIFS(탕데이터!X:X,탕데이터!$O:$O,'코스+운전자별'!$A136,탕데이터!$BL:$BL,'코스+운전자별'!$C136)</f>
        <v>3472</v>
      </c>
      <c r="K136">
        <f>SUMIFS(탕데이터!Y:Y,탕데이터!$O:$O,'코스+운전자별'!$A136,탕데이터!$BL:$BL,'코스+운전자별'!$C136)</f>
        <v>0</v>
      </c>
      <c r="L136">
        <f>SUMIFS(탕데이터!Z:Z,탕데이터!$O:$O,'코스+운전자별'!$A136,탕데이터!$BL:$BL,'코스+운전자별'!$C136)</f>
        <v>1</v>
      </c>
      <c r="M136" s="122">
        <f>AVERAGEIFS(탕데이터!$AD:$AD,탕데이터!$O:$O,'코스+운전자별'!$A136,탕데이터!$BL:$BL,'코스+운전자별'!$C136)</f>
        <v>35.756666666666668</v>
      </c>
      <c r="N136" s="123">
        <f>INT(_xlfn.MAXIFS(탕데이터!$AC:$AC,탕데이터!$O:$O,'코스+운전자별'!$A136,탕데이터!$G:$G,'코스+운전자별'!$B136,탕데이터!$BL:$BL,'코스+운전자별'!$C136))</f>
        <v>87</v>
      </c>
      <c r="O136">
        <f>SUMIFS(탕데이터!BP:BP,탕데이터!$O:$O,'코스+운전자별'!$A136,탕데이터!$BL:$BL,'코스+운전자별'!$C136)</f>
        <v>10503.166000000001</v>
      </c>
      <c r="P136">
        <f>SUMIFS(탕데이터!BQ:BQ,탕데이터!$O:$O,'코스+운전자별'!$A136,탕데이터!$BL:$BL,'코스+운전자별'!$C136)</f>
        <v>574.09799999999996</v>
      </c>
      <c r="Q136">
        <f>SUMIFS(탕데이터!BR:BR,탕데이터!$O:$O,'코스+운전자별'!$A136,탕데이터!$BL:$BL,'코스+운전자별'!$C136)</f>
        <v>675.38200000000006</v>
      </c>
      <c r="R136">
        <f>SUMIFS(탕데이터!BS:BS,탕데이터!$O:$O,'코스+운전자별'!$A136,탕데이터!$BL:$BL,'코스+운전자별'!$C136)</f>
        <v>630.70100000000002</v>
      </c>
      <c r="S136">
        <f>SUMIFS(탕데이터!BT:BT,탕데이터!$O:$O,'코스+운전자별'!$A136,탕데이터!$BL:$BL,'코스+운전자별'!$C136)</f>
        <v>33.045000000000002</v>
      </c>
      <c r="T136">
        <f>SUMIFS(탕데이터!BU:BU,탕데이터!$O:$O,'코스+운전자별'!$A136,탕데이터!$BL:$BL,'코스+운전자별'!$C136)</f>
        <v>0</v>
      </c>
      <c r="U136">
        <f>SUMIFS(탕데이터!BV:BV,탕데이터!$O:$O,'코스+운전자별'!$A136,탕데이터!$BL:$BL,'코스+운전자별'!$C136)</f>
        <v>0</v>
      </c>
      <c r="V136">
        <f>SUMIFS(탕데이터!BW:BW,탕데이터!$O:$O,'코스+운전자별'!$A136,탕데이터!$BL:$BL,'코스+운전자별'!$C136)</f>
        <v>12416.392</v>
      </c>
      <c r="W136" s="66">
        <f t="shared" si="37"/>
        <v>3.8973264716957452E-2</v>
      </c>
      <c r="X136" s="66">
        <f t="shared" si="38"/>
        <v>0.18099661102045939</v>
      </c>
      <c r="Y136" s="122">
        <f t="shared" si="39"/>
        <v>0</v>
      </c>
      <c r="Z136" s="122">
        <f t="shared" si="40"/>
        <v>0.63926765497446125</v>
      </c>
      <c r="AA136" s="4">
        <f t="shared" si="41"/>
        <v>0.84591127599708527</v>
      </c>
      <c r="AB136" s="4">
        <f t="shared" si="42"/>
        <v>4.623710333887654E-2</v>
      </c>
      <c r="AC136" s="4">
        <f t="shared" si="43"/>
        <v>5.4394384455645414E-2</v>
      </c>
      <c r="AD136" s="4">
        <f t="shared" si="44"/>
        <v>5.0795835054176772E-2</v>
      </c>
      <c r="AE136" s="4">
        <f t="shared" si="45"/>
        <v>2.6614011542161363E-3</v>
      </c>
      <c r="AF136" s="4">
        <f t="shared" si="46"/>
        <v>0</v>
      </c>
      <c r="AG136" s="4">
        <f t="shared" si="47"/>
        <v>0</v>
      </c>
      <c r="AH136" s="41" cm="1">
        <f t="array" ref="AH136">SUMPRODUCT((C:C=C136)*(F:F&gt;F136)*(B:B=B136))+1</f>
        <v>1</v>
      </c>
    </row>
    <row r="137" spans="1:34" x14ac:dyDescent="0.3">
      <c r="A137">
        <v>6948</v>
      </c>
      <c r="B137" t="s">
        <v>62</v>
      </c>
      <c r="C137">
        <v>2</v>
      </c>
      <c r="D137">
        <f>SUMIFS(탕데이터!R:R,탕데이터!$O:$O,'코스+운전자별'!$A137,탕데이터!$BL:$BL,'코스+운전자별'!$C137)</f>
        <v>347.05500000000001</v>
      </c>
      <c r="E137">
        <f>SUMIFS(탕데이터!S:S,탕데이터!$O:$O,'코스+운전자별'!$A137,탕데이터!$BL:$BL,'코스+운전자별'!$C137)</f>
        <v>125.79400000000001</v>
      </c>
      <c r="F137" s="122">
        <f t="shared" si="36"/>
        <v>2.7589153695724753</v>
      </c>
      <c r="G137">
        <f>SUMIFS(탕데이터!U:U,탕데이터!$O:$O,'코스+운전자별'!$A137,탕데이터!$BL:$BL,'코스+운전자별'!$C137)</f>
        <v>34799</v>
      </c>
      <c r="H137">
        <f>SUMIFS(탕데이터!V:V,탕데이터!$O:$O,'코스+운전자별'!$A137,탕데이터!$BL:$BL,'코스+운전자별'!$C137)</f>
        <v>512</v>
      </c>
      <c r="I137">
        <f>SUMIFS(탕데이터!W:W,탕데이터!$O:$O,'코스+운전자별'!$A137,탕데이터!$BL:$BL,'코스+운전자별'!$C137)</f>
        <v>8792</v>
      </c>
      <c r="J137">
        <f>SUMIFS(탕데이터!X:X,탕데이터!$O:$O,'코스+운전자별'!$A137,탕데이터!$BL:$BL,'코스+운전자별'!$C137)</f>
        <v>8509</v>
      </c>
      <c r="K137">
        <f>SUMIFS(탕데이터!Y:Y,탕데이터!$O:$O,'코스+운전자별'!$A137,탕데이터!$BL:$BL,'코스+운전자별'!$C137)</f>
        <v>16</v>
      </c>
      <c r="L137">
        <f>SUMIFS(탕데이터!Z:Z,탕데이터!$O:$O,'코스+운전자별'!$A137,탕데이터!$BL:$BL,'코스+운전자별'!$C137)</f>
        <v>119</v>
      </c>
      <c r="M137" s="122">
        <f>AVERAGEIFS(탕데이터!$AD:$AD,탕데이터!$O:$O,'코스+운전자별'!$A137,탕데이터!$BL:$BL,'코스+운전자별'!$C137)</f>
        <v>39.467142857142854</v>
      </c>
      <c r="N137" s="123">
        <f>INT(_xlfn.MAXIFS(탕데이터!$AC:$AC,탕데이터!$O:$O,'코스+운전자별'!$A137,탕데이터!$G:$G,'코스+운전자별'!$B137,탕데이터!$BL:$BL,'코스+운전자별'!$C137))</f>
        <v>109</v>
      </c>
      <c r="O137">
        <f>SUMIFS(탕데이터!BP:BP,탕데이터!$O:$O,'코스+운전자별'!$A137,탕데이터!$BL:$BL,'코스+운전자별'!$C137)</f>
        <v>21252.058000000005</v>
      </c>
      <c r="P137">
        <f>SUMIFS(탕데이터!BQ:BQ,탕데이터!$O:$O,'코스+운전자별'!$A137,탕데이터!$BL:$BL,'코스+운전자별'!$C137)</f>
        <v>1029.606</v>
      </c>
      <c r="Q137">
        <f>SUMIFS(탕데이터!BR:BR,탕데이터!$O:$O,'코스+운전자별'!$A137,탕데이터!$BL:$BL,'코스+운전자별'!$C137)</f>
        <v>1522.577</v>
      </c>
      <c r="R137">
        <f>SUMIFS(탕데이터!BS:BS,탕데이터!$O:$O,'코스+운전자별'!$A137,탕데이터!$BL:$BL,'코스+운전자별'!$C137)</f>
        <v>1316.7850000000001</v>
      </c>
      <c r="S137">
        <f>SUMIFS(탕데이터!BT:BT,탕데이터!$O:$O,'코스+운전자별'!$A137,탕데이터!$BL:$BL,'코스+운전자별'!$C137)</f>
        <v>327.24400000000003</v>
      </c>
      <c r="T137">
        <f>SUMIFS(탕데이터!BU:BU,탕데이터!$O:$O,'코스+운전자별'!$A137,탕데이터!$BL:$BL,'코스+운전자별'!$C137)</f>
        <v>50.167999999999999</v>
      </c>
      <c r="U137">
        <f>SUMIFS(탕데이터!BV:BV,탕데이터!$O:$O,'코스+운전자별'!$A137,탕데이터!$BL:$BL,'코스+운전자별'!$C137)</f>
        <v>0</v>
      </c>
      <c r="V137">
        <f>SUMIFS(탕데이터!BW:BW,탕데이터!$O:$O,'코스+운전자별'!$A137,탕데이터!$BL:$BL,'코스+운전자별'!$C137)</f>
        <v>25498.438000000002</v>
      </c>
      <c r="W137" s="66">
        <f t="shared" si="37"/>
        <v>1.4713066467427226E-2</v>
      </c>
      <c r="X137" s="66">
        <f t="shared" si="38"/>
        <v>0.2526509382453519</v>
      </c>
      <c r="Y137" s="122">
        <f t="shared" si="39"/>
        <v>4.6102202820878535</v>
      </c>
      <c r="Z137" s="122">
        <f t="shared" si="40"/>
        <v>34.28851334802841</v>
      </c>
      <c r="AA137" s="4">
        <f t="shared" si="41"/>
        <v>0.83346509303824823</v>
      </c>
      <c r="AB137" s="4">
        <f t="shared" si="42"/>
        <v>4.0379179305022522E-2</v>
      </c>
      <c r="AC137" s="4">
        <f t="shared" si="43"/>
        <v>5.9712559647771363E-2</v>
      </c>
      <c r="AD137" s="4">
        <f t="shared" si="44"/>
        <v>5.1641790763810709E-2</v>
      </c>
      <c r="AE137" s="4">
        <f t="shared" si="45"/>
        <v>1.2833884177532758E-2</v>
      </c>
      <c r="AF137" s="4">
        <f t="shared" si="46"/>
        <v>1.9674930676145731E-3</v>
      </c>
      <c r="AG137" s="4">
        <f t="shared" si="47"/>
        <v>0</v>
      </c>
      <c r="AH137" s="41" cm="1">
        <f t="array" ref="AH137">SUMPRODUCT((C:C=C137)*(F:F&gt;F137)*(B:B=B137))+1</f>
        <v>11</v>
      </c>
    </row>
    <row r="138" spans="1:34" x14ac:dyDescent="0.3">
      <c r="A138">
        <v>6948</v>
      </c>
      <c r="B138" t="s">
        <v>62</v>
      </c>
      <c r="C138">
        <v>3</v>
      </c>
      <c r="D138">
        <f>SUMIFS(탕데이터!R:R,탕데이터!$O:$O,'코스+운전자별'!$A138,탕데이터!$BL:$BL,'코스+운전자별'!$C138)</f>
        <v>281.81299999999999</v>
      </c>
      <c r="E138">
        <f>SUMIFS(탕데이터!S:S,탕데이터!$O:$O,'코스+운전자별'!$A138,탕데이터!$BL:$BL,'코스+운전자별'!$C138)</f>
        <v>100.96799999999999</v>
      </c>
      <c r="F138" s="122">
        <f t="shared" si="36"/>
        <v>2.7911120354963952</v>
      </c>
      <c r="G138">
        <f>SUMIFS(탕데이터!U:U,탕데이터!$O:$O,'코스+운전자별'!$A138,탕데이터!$BL:$BL,'코스+운전자별'!$C138)</f>
        <v>28573</v>
      </c>
      <c r="H138">
        <f>SUMIFS(탕데이터!V:V,탕데이터!$O:$O,'코스+운전자별'!$A138,탕데이터!$BL:$BL,'코스+운전자별'!$C138)</f>
        <v>909</v>
      </c>
      <c r="I138">
        <f>SUMIFS(탕데이터!W:W,탕데이터!$O:$O,'코스+운전자별'!$A138,탕데이터!$BL:$BL,'코스+운전자별'!$C138)</f>
        <v>6702</v>
      </c>
      <c r="J138">
        <f>SUMIFS(탕데이터!X:X,탕데이터!$O:$O,'코스+운전자별'!$A138,탕데이터!$BL:$BL,'코스+운전자별'!$C138)</f>
        <v>6167</v>
      </c>
      <c r="K138">
        <f>SUMIFS(탕데이터!Y:Y,탕데이터!$O:$O,'코스+운전자별'!$A138,탕데이터!$BL:$BL,'코스+운전자별'!$C138)</f>
        <v>8</v>
      </c>
      <c r="L138">
        <f>SUMIFS(탕데이터!Z:Z,탕데이터!$O:$O,'코스+운전자별'!$A138,탕데이터!$BL:$BL,'코스+운전자별'!$C138)</f>
        <v>117</v>
      </c>
      <c r="M138" s="122">
        <f>AVERAGEIFS(탕데이터!$AD:$AD,탕데이터!$O:$O,'코스+운전자별'!$A138,탕데이터!$BL:$BL,'코스+운전자별'!$C138)</f>
        <v>36.641999999999996</v>
      </c>
      <c r="N138" s="123">
        <f>INT(_xlfn.MAXIFS(탕데이터!$AC:$AC,탕데이터!$O:$O,'코스+운전자별'!$A138,탕데이터!$G:$G,'코스+운전자별'!$B138,탕데이터!$BL:$BL,'코스+운전자별'!$C138))</f>
        <v>111</v>
      </c>
      <c r="O138">
        <f>SUMIFS(탕데이터!BP:BP,탕데이터!$O:$O,'코스+운전자별'!$A138,탕데이터!$BL:$BL,'코스+운전자별'!$C138)</f>
        <v>14190.683999999997</v>
      </c>
      <c r="P138">
        <f>SUMIFS(탕데이터!BQ:BQ,탕데이터!$O:$O,'코스+운전자별'!$A138,탕데이터!$BL:$BL,'코스+운전자별'!$C138)</f>
        <v>1816.364</v>
      </c>
      <c r="Q138">
        <f>SUMIFS(탕데이터!BR:BR,탕데이터!$O:$O,'코스+운전자별'!$A138,탕데이터!$BL:$BL,'코스+운전자별'!$C138)</f>
        <v>2496.8420000000001</v>
      </c>
      <c r="R138">
        <f>SUMIFS(탕데이터!BS:BS,탕데이터!$O:$O,'코스+운전자별'!$A138,탕데이터!$BL:$BL,'코스+운전자별'!$C138)</f>
        <v>2038.7460000000001</v>
      </c>
      <c r="S138">
        <f>SUMIFS(탕데이터!BT:BT,탕데이터!$O:$O,'코스+운전자별'!$A138,탕데이터!$BL:$BL,'코스+운전자별'!$C138)</f>
        <v>374.68799999999999</v>
      </c>
      <c r="T138">
        <f>SUMIFS(탕데이터!BU:BU,탕데이터!$O:$O,'코스+운전자별'!$A138,탕데이터!$BL:$BL,'코스+운전자별'!$C138)</f>
        <v>31.568000000000001</v>
      </c>
      <c r="U138">
        <f>SUMIFS(탕데이터!BV:BV,탕데이터!$O:$O,'코스+운전자별'!$A138,탕데이터!$BL:$BL,'코스+운전자별'!$C138)</f>
        <v>0</v>
      </c>
      <c r="V138">
        <f>SUMIFS(탕데이터!BW:BW,탕데이터!$O:$O,'코스+운전자별'!$A138,탕데이터!$BL:$BL,'코스+운전자별'!$C138)</f>
        <v>20948.892</v>
      </c>
      <c r="W138" s="66">
        <f t="shared" si="37"/>
        <v>3.1813250271235084E-2</v>
      </c>
      <c r="X138" s="66">
        <f t="shared" si="38"/>
        <v>0.23455709935953523</v>
      </c>
      <c r="Y138" s="122">
        <f t="shared" si="39"/>
        <v>2.8387618740086511</v>
      </c>
      <c r="Z138" s="122">
        <f t="shared" si="40"/>
        <v>41.516892407376524</v>
      </c>
      <c r="AA138" s="4">
        <f t="shared" si="41"/>
        <v>0.67739544411227082</v>
      </c>
      <c r="AB138" s="4">
        <f t="shared" si="42"/>
        <v>8.6704537882003496E-2</v>
      </c>
      <c r="AC138" s="4">
        <f t="shared" si="43"/>
        <v>0.11918730594439077</v>
      </c>
      <c r="AD138" s="4">
        <f t="shared" si="44"/>
        <v>9.7319991911744078E-2</v>
      </c>
      <c r="AE138" s="4">
        <f t="shared" si="45"/>
        <v>1.7885814676976711E-2</v>
      </c>
      <c r="AF138" s="4">
        <f t="shared" si="46"/>
        <v>1.5069054726140172E-3</v>
      </c>
      <c r="AG138" s="4">
        <f t="shared" si="47"/>
        <v>0</v>
      </c>
      <c r="AH138" s="41" cm="1">
        <f t="array" ref="AH138">SUMPRODUCT((C:C=C138)*(F:F&gt;F138)*(B:B=B138))+1</f>
        <v>11</v>
      </c>
    </row>
    <row r="139" spans="1:34" x14ac:dyDescent="0.3">
      <c r="A139">
        <v>6948</v>
      </c>
      <c r="B139" t="s">
        <v>62</v>
      </c>
      <c r="C139">
        <v>4</v>
      </c>
      <c r="D139">
        <f>SUMIFS(탕데이터!R:R,탕데이터!$O:$O,'코스+운전자별'!$A139,탕데이터!$BL:$BL,'코스+운전자별'!$C139)</f>
        <v>573.90000000000009</v>
      </c>
      <c r="E139">
        <f>SUMIFS(탕데이터!S:S,탕데이터!$O:$O,'코스+운전자별'!$A139,탕데이터!$BL:$BL,'코스+운전자별'!$C139)</f>
        <v>200.69600000000003</v>
      </c>
      <c r="F139" s="122">
        <f t="shared" si="36"/>
        <v>2.8595487702794276</v>
      </c>
      <c r="G139">
        <f>SUMIFS(탕데이터!U:U,탕데이터!$O:$O,'코스+운전자별'!$A139,탕데이터!$BL:$BL,'코스+운전자별'!$C139)</f>
        <v>53780</v>
      </c>
      <c r="H139">
        <f>SUMIFS(탕데이터!V:V,탕데이터!$O:$O,'코스+운전자별'!$A139,탕데이터!$BL:$BL,'코스+운전자별'!$C139)</f>
        <v>2502</v>
      </c>
      <c r="I139">
        <f>SUMIFS(탕데이터!W:W,탕데이터!$O:$O,'코스+운전자별'!$A139,탕데이터!$BL:$BL,'코스+운전자별'!$C139)</f>
        <v>12970</v>
      </c>
      <c r="J139">
        <f>SUMIFS(탕데이터!X:X,탕데이터!$O:$O,'코스+운전자별'!$A139,탕데이터!$BL:$BL,'코스+운전자별'!$C139)</f>
        <v>11587</v>
      </c>
      <c r="K139">
        <f>SUMIFS(탕데이터!Y:Y,탕데이터!$O:$O,'코스+운전자별'!$A139,탕데이터!$BL:$BL,'코스+운전자별'!$C139)</f>
        <v>23</v>
      </c>
      <c r="L139">
        <f>SUMIFS(탕데이터!Z:Z,탕데이터!$O:$O,'코스+운전자별'!$A139,탕데이터!$BL:$BL,'코스+운전자별'!$C139)</f>
        <v>175</v>
      </c>
      <c r="M139" s="122">
        <f>AVERAGEIFS(탕데이터!$AD:$AD,탕데이터!$O:$O,'코스+운전자별'!$A139,탕데이터!$BL:$BL,'코스+운전자별'!$C139)</f>
        <v>38.629333333333328</v>
      </c>
      <c r="N139" s="123">
        <f>INT(_xlfn.MAXIFS(탕데이터!$AC:$AC,탕데이터!$O:$O,'코스+운전자별'!$A139,탕데이터!$G:$G,'코스+운전자별'!$B139,탕데이터!$BL:$BL,'코스+운전자별'!$C139))</f>
        <v>109</v>
      </c>
      <c r="O139">
        <f>SUMIFS(탕데이터!BP:BP,탕데이터!$O:$O,'코스+운전자별'!$A139,탕데이터!$BL:$BL,'코스+운전자별'!$C139)</f>
        <v>32939.818999999996</v>
      </c>
      <c r="P139">
        <f>SUMIFS(탕데이터!BQ:BQ,탕데이터!$O:$O,'코스+운전자별'!$A139,탕데이터!$BL:$BL,'코스+운전자별'!$C139)</f>
        <v>1148.7910000000002</v>
      </c>
      <c r="Q139">
        <f>SUMIFS(탕데이터!BR:BR,탕데이터!$O:$O,'코스+운전자별'!$A139,탕데이터!$BL:$BL,'코스+운전자별'!$C139)</f>
        <v>1550.8109999999999</v>
      </c>
      <c r="R139">
        <f>SUMIFS(탕데이터!BS:BS,탕데이터!$O:$O,'코스+운전자별'!$A139,탕데이터!$BL:$BL,'코스+운전자별'!$C139)</f>
        <v>1749.8069999999998</v>
      </c>
      <c r="S139">
        <f>SUMIFS(탕데이터!BT:BT,탕데이터!$O:$O,'코스+운전자별'!$A139,탕데이터!$BL:$BL,'코스+운전자별'!$C139)</f>
        <v>754.36300000000006</v>
      </c>
      <c r="T139">
        <f>SUMIFS(탕데이터!BU:BU,탕데이터!$O:$O,'코스+운전자별'!$A139,탕데이터!$BL:$BL,'코스+운전자별'!$C139)</f>
        <v>165.352</v>
      </c>
      <c r="U139">
        <f>SUMIFS(탕데이터!BV:BV,탕데이터!$O:$O,'코스+운전자별'!$A139,탕데이터!$BL:$BL,'코스+운전자별'!$C139)</f>
        <v>0</v>
      </c>
      <c r="V139">
        <f>SUMIFS(탕데이터!BW:BW,탕데이터!$O:$O,'코스+운전자별'!$A139,탕데이터!$BL:$BL,'코스+운전자별'!$C139)</f>
        <v>38308.942999999999</v>
      </c>
      <c r="W139" s="66">
        <f t="shared" si="37"/>
        <v>4.6522870955745629E-2</v>
      </c>
      <c r="X139" s="66">
        <f t="shared" si="38"/>
        <v>0.24116772034213463</v>
      </c>
      <c r="Y139" s="122">
        <f t="shared" si="39"/>
        <v>4.0076668409130507</v>
      </c>
      <c r="Z139" s="122">
        <f t="shared" si="40"/>
        <v>30.49311726781669</v>
      </c>
      <c r="AA139" s="4">
        <f t="shared" si="41"/>
        <v>0.85984672038588994</v>
      </c>
      <c r="AB139" s="4">
        <f t="shared" si="42"/>
        <v>2.9987541029257846E-2</v>
      </c>
      <c r="AC139" s="4">
        <f t="shared" si="43"/>
        <v>4.0481696401803623E-2</v>
      </c>
      <c r="AD139" s="4">
        <f t="shared" si="44"/>
        <v>4.5676201507308618E-2</v>
      </c>
      <c r="AE139" s="4">
        <f t="shared" si="45"/>
        <v>1.9691563925425978E-2</v>
      </c>
      <c r="AF139" s="4">
        <f t="shared" si="46"/>
        <v>4.3162767503138891E-3</v>
      </c>
      <c r="AG139" s="4">
        <f t="shared" si="47"/>
        <v>0</v>
      </c>
      <c r="AH139" s="41" cm="1">
        <f t="array" ref="AH139">SUMPRODUCT((C:C=C139)*(F:F&gt;F139)*(B:B=B139))+1</f>
        <v>12</v>
      </c>
    </row>
    <row r="140" spans="1:34" x14ac:dyDescent="0.3">
      <c r="A140">
        <v>6948</v>
      </c>
      <c r="B140" t="s">
        <v>62</v>
      </c>
      <c r="C140">
        <v>5</v>
      </c>
      <c r="D140">
        <f>SUMIFS(탕데이터!R:R,탕데이터!$O:$O,'코스+운전자별'!$A140,탕데이터!$BL:$BL,'코스+운전자별'!$C140)</f>
        <v>753.30599999999993</v>
      </c>
      <c r="E140">
        <f>SUMIFS(탕데이터!S:S,탕데이터!$O:$O,'코스+운전자별'!$A140,탕데이터!$BL:$BL,'코스+운전자별'!$C140)</f>
        <v>250.54199999999997</v>
      </c>
      <c r="F140" s="122">
        <f t="shared" si="36"/>
        <v>3.0067054625571759</v>
      </c>
      <c r="G140">
        <f>SUMIFS(탕데이터!U:U,탕데이터!$O:$O,'코스+운전자별'!$A140,탕데이터!$BL:$BL,'코스+운전자별'!$C140)</f>
        <v>71274</v>
      </c>
      <c r="H140">
        <f>SUMIFS(탕데이터!V:V,탕데이터!$O:$O,'코스+운전자별'!$A140,탕데이터!$BL:$BL,'코스+운전자별'!$C140)</f>
        <v>2255</v>
      </c>
      <c r="I140">
        <f>SUMIFS(탕데이터!W:W,탕데이터!$O:$O,'코스+운전자별'!$A140,탕데이터!$BL:$BL,'코스+운전자별'!$C140)</f>
        <v>15460</v>
      </c>
      <c r="J140">
        <f>SUMIFS(탕데이터!X:X,탕데이터!$O:$O,'코스+운전자별'!$A140,탕데이터!$BL:$BL,'코스+운전자별'!$C140)</f>
        <v>17277</v>
      </c>
      <c r="K140">
        <f>SUMIFS(탕데이터!Y:Y,탕데이터!$O:$O,'코스+운전자별'!$A140,탕데이터!$BL:$BL,'코스+운전자별'!$C140)</f>
        <v>22</v>
      </c>
      <c r="L140">
        <f>SUMIFS(탕데이터!Z:Z,탕데이터!$O:$O,'코스+운전자별'!$A140,탕데이터!$BL:$BL,'코스+운전자별'!$C140)</f>
        <v>218</v>
      </c>
      <c r="M140" s="122">
        <f>AVERAGEIFS(탕데이터!$AD:$AD,탕데이터!$O:$O,'코스+운전자별'!$A140,탕데이터!$BL:$BL,'코스+운전자별'!$C140)</f>
        <v>39.532499999999999</v>
      </c>
      <c r="N140" s="123">
        <f>INT(_xlfn.MAXIFS(탕데이터!$AC:$AC,탕데이터!$O:$O,'코스+운전자별'!$A140,탕데이터!$G:$G,'코스+운전자별'!$B140,탕데이터!$BL:$BL,'코스+운전자별'!$C140))</f>
        <v>108</v>
      </c>
      <c r="O140">
        <f>SUMIFS(탕데이터!BP:BP,탕데이터!$O:$O,'코스+운전자별'!$A140,탕데이터!$BL:$BL,'코스+운전자별'!$C140)</f>
        <v>47830.85</v>
      </c>
      <c r="P140">
        <f>SUMIFS(탕데이터!BQ:BQ,탕데이터!$O:$O,'코스+운전자별'!$A140,탕데이터!$BL:$BL,'코스+운전자별'!$C140)</f>
        <v>1353.309</v>
      </c>
      <c r="Q140">
        <f>SUMIFS(탕데이터!BR:BR,탕데이터!$O:$O,'코스+운전자별'!$A140,탕데이터!$BL:$BL,'코스+운전자별'!$C140)</f>
        <v>1868.1220000000003</v>
      </c>
      <c r="R140">
        <f>SUMIFS(탕데이터!BS:BS,탕데이터!$O:$O,'코스+운전자별'!$A140,탕데이터!$BL:$BL,'코스+운전자별'!$C140)</f>
        <v>1763.127</v>
      </c>
      <c r="S140">
        <f>SUMIFS(탕데이터!BT:BT,탕데이터!$O:$O,'코스+운전자별'!$A140,탕데이터!$BL:$BL,'코스+운전자별'!$C140)</f>
        <v>709.20799999999997</v>
      </c>
      <c r="T140">
        <f>SUMIFS(탕데이터!BU:BU,탕데이터!$O:$O,'코스+운전자별'!$A140,탕데이터!$BL:$BL,'코스+운전자별'!$C140)</f>
        <v>28.013000000000002</v>
      </c>
      <c r="U140">
        <f>SUMIFS(탕데이터!BV:BV,탕데이터!$O:$O,'코스+운전자별'!$A140,탕데이터!$BL:$BL,'코스+운전자별'!$C140)</f>
        <v>0</v>
      </c>
      <c r="V140">
        <f>SUMIFS(탕데이터!BW:BW,탕데이터!$O:$O,'코스+운전자별'!$A140,탕데이터!$BL:$BL,'코스+운전자별'!$C140)</f>
        <v>53552.629000000001</v>
      </c>
      <c r="W140" s="66">
        <f t="shared" si="37"/>
        <v>3.1638465639644189E-2</v>
      </c>
      <c r="X140" s="66">
        <f t="shared" si="38"/>
        <v>0.21690939192412381</v>
      </c>
      <c r="Y140" s="122">
        <f t="shared" si="39"/>
        <v>2.9204599458918423</v>
      </c>
      <c r="Z140" s="122">
        <f t="shared" si="40"/>
        <v>28.939103100200985</v>
      </c>
      <c r="AA140" s="4">
        <f t="shared" si="41"/>
        <v>0.89315596438785472</v>
      </c>
      <c r="AB140" s="4">
        <f t="shared" si="42"/>
        <v>2.5270636106399184E-2</v>
      </c>
      <c r="AC140" s="4">
        <f t="shared" si="43"/>
        <v>3.4883852294160952E-2</v>
      </c>
      <c r="AD140" s="4">
        <f t="shared" si="44"/>
        <v>3.2923257605149504E-2</v>
      </c>
      <c r="AE140" s="4">
        <f t="shared" si="45"/>
        <v>1.3243196706551979E-2</v>
      </c>
      <c r="AF140" s="4">
        <f t="shared" si="46"/>
        <v>5.2309289988358926E-4</v>
      </c>
      <c r="AG140" s="4">
        <f t="shared" si="47"/>
        <v>0</v>
      </c>
      <c r="AH140" s="41" cm="1">
        <f t="array" ref="AH140">SUMPRODUCT((C:C=C140)*(F:F&gt;F140)*(B:B=B140))+1</f>
        <v>10</v>
      </c>
    </row>
    <row r="141" spans="1:34" x14ac:dyDescent="0.3">
      <c r="A141">
        <v>6948</v>
      </c>
      <c r="B141" t="s">
        <v>62</v>
      </c>
      <c r="C141">
        <v>6</v>
      </c>
      <c r="D141">
        <f>SUMIFS(탕데이터!R:R,탕데이터!$O:$O,'코스+운전자별'!$A141,탕데이터!$BL:$BL,'코스+운전자별'!$C141)</f>
        <v>661.95399999999995</v>
      </c>
      <c r="E141">
        <f>SUMIFS(탕데이터!S:S,탕데이터!$O:$O,'코스+운전자별'!$A141,탕데이터!$BL:$BL,'코스+운전자별'!$C141)</f>
        <v>221.97699999999998</v>
      </c>
      <c r="F141" s="122">
        <f t="shared" si="36"/>
        <v>2.9820837293953879</v>
      </c>
      <c r="G141">
        <f>SUMIFS(탕데이터!U:U,탕데이터!$O:$O,'코스+운전자별'!$A141,탕데이터!$BL:$BL,'코스+운전자별'!$C141)</f>
        <v>61718</v>
      </c>
      <c r="H141">
        <f>SUMIFS(탕데이터!V:V,탕데이터!$O:$O,'코스+운전자별'!$A141,탕데이터!$BL:$BL,'코스+운전자별'!$C141)</f>
        <v>1246</v>
      </c>
      <c r="I141">
        <f>SUMIFS(탕데이터!W:W,탕데이터!$O:$O,'코스+운전자별'!$A141,탕데이터!$BL:$BL,'코스+운전자별'!$C141)</f>
        <v>14719</v>
      </c>
      <c r="J141">
        <f>SUMIFS(탕데이터!X:X,탕데이터!$O:$O,'코스+운전자별'!$A141,탕데이터!$BL:$BL,'코스+운전자별'!$C141)</f>
        <v>14298</v>
      </c>
      <c r="K141">
        <f>SUMIFS(탕데이터!Y:Y,탕데이터!$O:$O,'코스+운전자별'!$A141,탕데이터!$BL:$BL,'코스+운전자별'!$C141)</f>
        <v>48</v>
      </c>
      <c r="L141">
        <f>SUMIFS(탕데이터!Z:Z,탕데이터!$O:$O,'코스+운전자별'!$A141,탕데이터!$BL:$BL,'코스+운전자별'!$C141)</f>
        <v>283</v>
      </c>
      <c r="M141" s="122">
        <f>AVERAGEIFS(탕데이터!$AD:$AD,탕데이터!$O:$O,'코스+운전자별'!$A141,탕데이터!$BL:$BL,'코스+운전자별'!$C141)</f>
        <v>37.828888888888891</v>
      </c>
      <c r="N141" s="123">
        <f>INT(_xlfn.MAXIFS(탕데이터!$AC:$AC,탕데이터!$O:$O,'코스+운전자별'!$A141,탕데이터!$G:$G,'코스+운전자별'!$B141,탕데이터!$BL:$BL,'코스+운전자별'!$C141))</f>
        <v>108</v>
      </c>
      <c r="O141">
        <f>SUMIFS(탕데이터!BP:BP,탕데이터!$O:$O,'코스+운전자별'!$A141,탕데이터!$BL:$BL,'코스+운전자별'!$C141)</f>
        <v>28931.483</v>
      </c>
      <c r="P141">
        <f>SUMIFS(탕데이터!BQ:BQ,탕데이터!$O:$O,'코스+운전자별'!$A141,탕데이터!$BL:$BL,'코스+운전자별'!$C141)</f>
        <v>3890.529</v>
      </c>
      <c r="Q141">
        <f>SUMIFS(탕데이터!BR:BR,탕데이터!$O:$O,'코스+운전자별'!$A141,탕데이터!$BL:$BL,'코스+운전자별'!$C141)</f>
        <v>4867.0889999999999</v>
      </c>
      <c r="R141">
        <f>SUMIFS(탕데이터!BS:BS,탕데이터!$O:$O,'코스+운전자별'!$A141,탕데이터!$BL:$BL,'코스+운전자별'!$C141)</f>
        <v>5136.8520000000008</v>
      </c>
      <c r="S141">
        <f>SUMIFS(탕데이터!BT:BT,탕데이터!$O:$O,'코스+운전자별'!$A141,탕데이터!$BL:$BL,'코스+운전자별'!$C141)</f>
        <v>2729.6239999999998</v>
      </c>
      <c r="T141">
        <f>SUMIFS(탕데이터!BU:BU,탕데이터!$O:$O,'코스+운전자별'!$A141,탕데이터!$BL:$BL,'코스+운전자별'!$C141)</f>
        <v>197.62199999999999</v>
      </c>
      <c r="U141">
        <f>SUMIFS(탕데이터!BV:BV,탕데이터!$O:$O,'코스+운전자별'!$A141,탕데이터!$BL:$BL,'코스+운전자별'!$C141)</f>
        <v>0</v>
      </c>
      <c r="V141">
        <f>SUMIFS(탕데이터!BW:BW,탕데이터!$O:$O,'코스+운전자별'!$A141,탕데이터!$BL:$BL,'코스+운전자별'!$C141)</f>
        <v>45753.199000000001</v>
      </c>
      <c r="W141" s="66">
        <f t="shared" si="37"/>
        <v>2.0188599760199617E-2</v>
      </c>
      <c r="X141" s="66">
        <f t="shared" si="38"/>
        <v>0.23848796137269515</v>
      </c>
      <c r="Y141" s="122">
        <f t="shared" si="39"/>
        <v>7.2512591509379813</v>
      </c>
      <c r="Z141" s="122">
        <f t="shared" si="40"/>
        <v>42.752215410738515</v>
      </c>
      <c r="AA141" s="4">
        <f t="shared" si="41"/>
        <v>0.63233792679720602</v>
      </c>
      <c r="AB141" s="4">
        <f t="shared" si="42"/>
        <v>8.5032939445392655E-2</v>
      </c>
      <c r="AC141" s="4">
        <f t="shared" si="43"/>
        <v>0.10637702076307276</v>
      </c>
      <c r="AD141" s="4">
        <f t="shared" si="44"/>
        <v>0.11227306750725781</v>
      </c>
      <c r="AE141" s="4">
        <f t="shared" si="45"/>
        <v>5.9659740950572651E-2</v>
      </c>
      <c r="AF141" s="4">
        <f t="shared" si="46"/>
        <v>4.319304536498092E-3</v>
      </c>
      <c r="AG141" s="4">
        <f t="shared" si="47"/>
        <v>0</v>
      </c>
      <c r="AH141" s="41" cm="1">
        <f t="array" ref="AH141">SUMPRODUCT((C:C=C141)*(F:F&gt;F141)*(B:B=B141))+1</f>
        <v>7</v>
      </c>
    </row>
    <row r="142" spans="1:34" x14ac:dyDescent="0.3">
      <c r="A142">
        <v>6948</v>
      </c>
      <c r="B142" t="s">
        <v>62</v>
      </c>
      <c r="C142">
        <v>7</v>
      </c>
      <c r="D142">
        <f>SUMIFS(탕데이터!R:R,탕데이터!$O:$O,'코스+운전자별'!$A142,탕데이터!$BL:$BL,'코스+운전자별'!$C142)</f>
        <v>330.15800000000002</v>
      </c>
      <c r="E142">
        <f>SUMIFS(탕데이터!S:S,탕데이터!$O:$O,'코스+운전자별'!$A142,탕데이터!$BL:$BL,'코스+운전자별'!$C142)</f>
        <v>117.119</v>
      </c>
      <c r="F142" s="122">
        <f t="shared" si="36"/>
        <v>2.8189960638325124</v>
      </c>
      <c r="G142">
        <f>SUMIFS(탕데이터!U:U,탕데이터!$O:$O,'코스+운전자별'!$A142,탕데이터!$BL:$BL,'코스+운전자별'!$C142)</f>
        <v>32035</v>
      </c>
      <c r="H142">
        <f>SUMIFS(탕데이터!V:V,탕데이터!$O:$O,'코스+운전자별'!$A142,탕데이터!$BL:$BL,'코스+운전자별'!$C142)</f>
        <v>754</v>
      </c>
      <c r="I142">
        <f>SUMIFS(탕데이터!W:W,탕데이터!$O:$O,'코스+운전자별'!$A142,탕데이터!$BL:$BL,'코스+운전자별'!$C142)</f>
        <v>8220</v>
      </c>
      <c r="J142">
        <f>SUMIFS(탕데이터!X:X,탕데이터!$O:$O,'코스+운전자별'!$A142,탕데이터!$BL:$BL,'코스+운전자별'!$C142)</f>
        <v>7531</v>
      </c>
      <c r="K142">
        <f>SUMIFS(탕데이터!Y:Y,탕데이터!$O:$O,'코스+운전자별'!$A142,탕데이터!$BL:$BL,'코스+운전자별'!$C142)</f>
        <v>13</v>
      </c>
      <c r="L142">
        <f>SUMIFS(탕데이터!Z:Z,탕데이터!$O:$O,'코스+운전자별'!$A142,탕데이터!$BL:$BL,'코스+운전자별'!$C142)</f>
        <v>128</v>
      </c>
      <c r="M142" s="122">
        <f>AVERAGEIFS(탕데이터!$AD:$AD,탕데이터!$O:$O,'코스+운전자별'!$A142,탕데이터!$BL:$BL,'코스+운전자별'!$C142)</f>
        <v>38.443333333333335</v>
      </c>
      <c r="N142" s="123">
        <f>INT(_xlfn.MAXIFS(탕데이터!$AC:$AC,탕데이터!$O:$O,'코스+운전자별'!$A142,탕데이터!$G:$G,'코스+운전자별'!$B142,탕데이터!$BL:$BL,'코스+운전자별'!$C142))</f>
        <v>110</v>
      </c>
      <c r="O142">
        <f>SUMIFS(탕데이터!BP:BP,탕데이터!$O:$O,'코스+운전자별'!$A142,탕데이터!$BL:$BL,'코스+운전자별'!$C142)</f>
        <v>19188.204999999998</v>
      </c>
      <c r="P142">
        <f>SUMIFS(탕데이터!BQ:BQ,탕데이터!$O:$O,'코스+운전자별'!$A142,탕데이터!$BL:$BL,'코스+운전자별'!$C142)</f>
        <v>869.28300000000013</v>
      </c>
      <c r="Q142">
        <f>SUMIFS(탕데이터!BR:BR,탕데이터!$O:$O,'코스+운전자별'!$A142,탕데이터!$BL:$BL,'코스+운전자별'!$C142)</f>
        <v>1111.1079999999999</v>
      </c>
      <c r="R142">
        <f>SUMIFS(탕데이터!BS:BS,탕데이터!$O:$O,'코스+운전자별'!$A142,탕데이터!$BL:$BL,'코스+운전자별'!$C142)</f>
        <v>1191.0840000000001</v>
      </c>
      <c r="S142">
        <f>SUMIFS(탕데이터!BT:BT,탕데이터!$O:$O,'코스+운전자별'!$A142,탕데이터!$BL:$BL,'코스+운전자별'!$C142)</f>
        <v>651.70000000000005</v>
      </c>
      <c r="T142">
        <f>SUMIFS(탕데이터!BU:BU,탕데이터!$O:$O,'코스+운전자별'!$A142,탕데이터!$BL:$BL,'코스+운전자별'!$C142)</f>
        <v>45.6</v>
      </c>
      <c r="U142">
        <f>SUMIFS(탕데이터!BV:BV,탕데이터!$O:$O,'코스+운전자별'!$A142,탕데이터!$BL:$BL,'코스+운전자별'!$C142)</f>
        <v>0</v>
      </c>
      <c r="V142">
        <f>SUMIFS(탕데이터!BW:BW,탕데이터!$O:$O,'코스+운전자별'!$A142,탕데이터!$BL:$BL,'코스+운전자별'!$C142)</f>
        <v>23056.979999999996</v>
      </c>
      <c r="W142" s="66">
        <f t="shared" si="37"/>
        <v>2.3536756672389574E-2</v>
      </c>
      <c r="X142" s="66">
        <f t="shared" si="38"/>
        <v>0.25659434992976432</v>
      </c>
      <c r="Y142" s="122">
        <f t="shared" si="39"/>
        <v>3.9375087079519502</v>
      </c>
      <c r="Z142" s="122">
        <f t="shared" si="40"/>
        <v>38.769316509065355</v>
      </c>
      <c r="AA142" s="4">
        <f t="shared" si="41"/>
        <v>0.83220807755395554</v>
      </c>
      <c r="AB142" s="4">
        <f t="shared" si="42"/>
        <v>3.7701511646364802E-2</v>
      </c>
      <c r="AC142" s="4">
        <f t="shared" si="43"/>
        <v>4.8189658836499845E-2</v>
      </c>
      <c r="AD142" s="4">
        <f t="shared" si="44"/>
        <v>5.1658283088244876E-2</v>
      </c>
      <c r="AE142" s="4">
        <f t="shared" si="45"/>
        <v>2.8264759738699526E-2</v>
      </c>
      <c r="AF142" s="4">
        <f t="shared" si="46"/>
        <v>1.9777091362355352E-3</v>
      </c>
      <c r="AG142" s="4">
        <f t="shared" si="47"/>
        <v>0</v>
      </c>
      <c r="AH142" s="41" cm="1">
        <f t="array" ref="AH142">SUMPRODUCT((C:C=C142)*(F:F&gt;F142)*(B:B=B142))+1</f>
        <v>9</v>
      </c>
    </row>
    <row r="143" spans="1:34" x14ac:dyDescent="0.3">
      <c r="A143">
        <v>6948</v>
      </c>
      <c r="B143" t="s">
        <v>62</v>
      </c>
      <c r="C143">
        <v>8</v>
      </c>
      <c r="D143">
        <f>SUMIFS(탕데이터!R:R,탕데이터!$O:$O,'코스+운전자별'!$A143,탕데이터!$BL:$BL,'코스+운전자별'!$C143)</f>
        <v>369.34400000000005</v>
      </c>
      <c r="E143">
        <f>SUMIFS(탕데이터!S:S,탕데이터!$O:$O,'코스+운전자별'!$A143,탕데이터!$BL:$BL,'코스+운전자별'!$C143)</f>
        <v>117.696</v>
      </c>
      <c r="F143" s="122">
        <f t="shared" si="36"/>
        <v>3.138118542686243</v>
      </c>
      <c r="G143">
        <f>SUMIFS(탕데이터!U:U,탕데이터!$O:$O,'코스+운전자별'!$A143,탕데이터!$BL:$BL,'코스+운전자별'!$C143)</f>
        <v>33234</v>
      </c>
      <c r="H143">
        <f>SUMIFS(탕데이터!V:V,탕데이터!$O:$O,'코스+운전자별'!$A143,탕데이터!$BL:$BL,'코스+운전자별'!$C143)</f>
        <v>852</v>
      </c>
      <c r="I143">
        <f>SUMIFS(탕데이터!W:W,탕데이터!$O:$O,'코스+운전자별'!$A143,탕데이터!$BL:$BL,'코스+운전자별'!$C143)</f>
        <v>6328</v>
      </c>
      <c r="J143">
        <f>SUMIFS(탕데이터!X:X,탕데이터!$O:$O,'코스+운전자별'!$A143,탕데이터!$BL:$BL,'코스+운전자별'!$C143)</f>
        <v>8450</v>
      </c>
      <c r="K143">
        <f>SUMIFS(탕데이터!Y:Y,탕데이터!$O:$O,'코스+운전자별'!$A143,탕데이터!$BL:$BL,'코스+운전자별'!$C143)</f>
        <v>1</v>
      </c>
      <c r="L143">
        <f>SUMIFS(탕데이터!Z:Z,탕데이터!$O:$O,'코스+운전자별'!$A143,탕데이터!$BL:$BL,'코스+운전자별'!$C143)</f>
        <v>88</v>
      </c>
      <c r="M143" s="122">
        <f>AVERAGEIFS(탕데이터!$AD:$AD,탕데이터!$O:$O,'코스+운전자별'!$A143,탕데이터!$BL:$BL,'코스+운전자별'!$C143)</f>
        <v>40.56636363636364</v>
      </c>
      <c r="N143" s="123">
        <f>INT(_xlfn.MAXIFS(탕데이터!$AC:$AC,탕데이터!$O:$O,'코스+운전자별'!$A143,탕데이터!$G:$G,'코스+운전자별'!$B143,탕데이터!$BL:$BL,'코스+운전자별'!$C143))</f>
        <v>109</v>
      </c>
      <c r="O143">
        <f>SUMIFS(탕데이터!BP:BP,탕데이터!$O:$O,'코스+운전자별'!$A143,탕데이터!$BL:$BL,'코스+운전자별'!$C143)</f>
        <v>21590.128999999997</v>
      </c>
      <c r="P143">
        <f>SUMIFS(탕데이터!BQ:BQ,탕데이터!$O:$O,'코스+운전자별'!$A143,탕데이터!$BL:$BL,'코스+운전자별'!$C143)</f>
        <v>1093.1130000000001</v>
      </c>
      <c r="Q143">
        <f>SUMIFS(탕데이터!BR:BR,탕데이터!$O:$O,'코스+운전자별'!$A143,탕데이터!$BL:$BL,'코스+운전자별'!$C143)</f>
        <v>1301.588</v>
      </c>
      <c r="R143">
        <f>SUMIFS(탕데이터!BS:BS,탕데이터!$O:$O,'코스+운전자별'!$A143,탕데이터!$BL:$BL,'코스+운전자별'!$C143)</f>
        <v>1711.5970000000002</v>
      </c>
      <c r="S143">
        <f>SUMIFS(탕데이터!BT:BT,탕데이터!$O:$O,'코스+운전자별'!$A143,탕데이터!$BL:$BL,'코스+운전자별'!$C143)</f>
        <v>318.20300000000003</v>
      </c>
      <c r="T143">
        <f>SUMIFS(탕데이터!BU:BU,탕데이터!$O:$O,'코스+운전자별'!$A143,탕데이터!$BL:$BL,'코스+운전자별'!$C143)</f>
        <v>40.4</v>
      </c>
      <c r="U143">
        <f>SUMIFS(탕데이터!BV:BV,탕데이터!$O:$O,'코스+운전자별'!$A143,탕데이터!$BL:$BL,'코스+운전자별'!$C143)</f>
        <v>0</v>
      </c>
      <c r="V143">
        <f>SUMIFS(탕데이터!BW:BW,탕데이터!$O:$O,'코스+운전자별'!$A143,탕데이터!$BL:$BL,'코스+운전자별'!$C143)</f>
        <v>26055.03</v>
      </c>
      <c r="W143" s="66">
        <f t="shared" si="37"/>
        <v>2.5636396461455137E-2</v>
      </c>
      <c r="X143" s="66">
        <f t="shared" si="38"/>
        <v>0.19040741409400011</v>
      </c>
      <c r="Y143" s="122">
        <f t="shared" si="39"/>
        <v>0.27075030324033961</v>
      </c>
      <c r="Z143" s="122">
        <f t="shared" si="40"/>
        <v>23.826026685149884</v>
      </c>
      <c r="AA143" s="4">
        <f t="shared" si="41"/>
        <v>0.82863573751402309</v>
      </c>
      <c r="AB143" s="4">
        <f t="shared" si="42"/>
        <v>4.1954010415647197E-2</v>
      </c>
      <c r="AC143" s="4">
        <f t="shared" si="43"/>
        <v>4.995534451505141E-2</v>
      </c>
      <c r="AD143" s="4">
        <f t="shared" si="44"/>
        <v>6.5691615016371135E-2</v>
      </c>
      <c r="AE143" s="4">
        <f t="shared" si="45"/>
        <v>1.2212728214091485E-2</v>
      </c>
      <c r="AF143" s="4">
        <f t="shared" si="46"/>
        <v>1.5505643248155923E-3</v>
      </c>
      <c r="AG143" s="4">
        <f t="shared" si="47"/>
        <v>0</v>
      </c>
      <c r="AH143" s="41" cm="1">
        <f t="array" ref="AH143">SUMPRODUCT((C:C=C143)*(F:F&gt;F143)*(B:B=B143))+1</f>
        <v>6</v>
      </c>
    </row>
    <row r="144" spans="1:34" x14ac:dyDescent="0.3">
      <c r="A144">
        <v>7308</v>
      </c>
      <c r="B144" t="s">
        <v>84</v>
      </c>
      <c r="C144">
        <v>2</v>
      </c>
      <c r="D144">
        <f>SUMIFS(탕데이터!R:R,탕데이터!$O:$O,'코스+운전자별'!$A144,탕데이터!$BL:$BL,'코스+운전자별'!$C144)</f>
        <v>189.27599999999998</v>
      </c>
      <c r="E144">
        <f>SUMIFS(탕데이터!S:S,탕데이터!$O:$O,'코스+운전자별'!$A144,탕데이터!$BL:$BL,'코스+운전자별'!$C144)</f>
        <v>70.913999999999987</v>
      </c>
      <c r="F144" s="122">
        <f t="shared" si="36"/>
        <v>2.6690921397749388</v>
      </c>
      <c r="G144">
        <f>SUMIFS(탕데이터!U:U,탕데이터!$O:$O,'코스+운전자별'!$A144,탕데이터!$BL:$BL,'코스+운전자별'!$C144)</f>
        <v>24691</v>
      </c>
      <c r="H144">
        <f>SUMIFS(탕데이터!V:V,탕데이터!$O:$O,'코스+운전자별'!$A144,탕데이터!$BL:$BL,'코스+운전자별'!$C144)</f>
        <v>376</v>
      </c>
      <c r="I144">
        <f>SUMIFS(탕데이터!W:W,탕데이터!$O:$O,'코스+운전자별'!$A144,탕데이터!$BL:$BL,'코스+운전자별'!$C144)</f>
        <v>9047</v>
      </c>
      <c r="J144">
        <f>SUMIFS(탕데이터!X:X,탕데이터!$O:$O,'코스+운전자별'!$A144,탕데이터!$BL:$BL,'코스+운전자별'!$C144)</f>
        <v>6561</v>
      </c>
      <c r="K144">
        <f>SUMIFS(탕데이터!Y:Y,탕데이터!$O:$O,'코스+운전자별'!$A144,탕데이터!$BL:$BL,'코스+운전자별'!$C144)</f>
        <v>2</v>
      </c>
      <c r="L144">
        <f>SUMIFS(탕데이터!Z:Z,탕데이터!$O:$O,'코스+운전자별'!$A144,탕데이터!$BL:$BL,'코스+운전자별'!$C144)</f>
        <v>18</v>
      </c>
      <c r="M144" s="122">
        <f>AVERAGEIFS(탕데이터!$AD:$AD,탕데이터!$O:$O,'코스+운전자별'!$A144,탕데이터!$BL:$BL,'코스+운전자별'!$C144)</f>
        <v>28.483333333333334</v>
      </c>
      <c r="N144" s="123">
        <f>INT(_xlfn.MAXIFS(탕데이터!$AC:$AC,탕데이터!$O:$O,'코스+운전자별'!$A144,탕데이터!$G:$G,'코스+운전자별'!$B144,탕데이터!$BL:$BL,'코스+운전자별'!$C144))</f>
        <v>106</v>
      </c>
      <c r="O144">
        <f>SUMIFS(탕데이터!BP:BP,탕데이터!$O:$O,'코스+운전자별'!$A144,탕데이터!$BL:$BL,'코스+운전자별'!$C144)</f>
        <v>11419.531999999999</v>
      </c>
      <c r="P144">
        <f>SUMIFS(탕데이터!BQ:BQ,탕데이터!$O:$O,'코스+운전자별'!$A144,탕데이터!$BL:$BL,'코스+운전자별'!$C144)</f>
        <v>1171.18</v>
      </c>
      <c r="Q144">
        <f>SUMIFS(탕데이터!BR:BR,탕데이터!$O:$O,'코스+운전자별'!$A144,탕데이터!$BL:$BL,'코스+운전자별'!$C144)</f>
        <v>1233.5250000000001</v>
      </c>
      <c r="R144">
        <f>SUMIFS(탕데이터!BS:BS,탕데이터!$O:$O,'코스+운전자별'!$A144,탕데이터!$BL:$BL,'코스+운전자별'!$C144)</f>
        <v>876.24600000000009</v>
      </c>
      <c r="S144">
        <f>SUMIFS(탕데이터!BT:BT,탕데이터!$O:$O,'코스+운전자별'!$A144,탕데이터!$BL:$BL,'코스+운전자별'!$C144)</f>
        <v>561.15200000000004</v>
      </c>
      <c r="T144">
        <f>SUMIFS(탕데이터!BU:BU,탕데이터!$O:$O,'코스+운전자별'!$A144,탕데이터!$BL:$BL,'코스+운전자별'!$C144)</f>
        <v>12.73</v>
      </c>
      <c r="U144">
        <f>SUMIFS(탕데이터!BV:BV,탕데이터!$O:$O,'코스+운전자별'!$A144,탕데이터!$BL:$BL,'코스+운전자별'!$C144)</f>
        <v>0</v>
      </c>
      <c r="V144">
        <f>SUMIFS(탕데이터!BW:BW,탕데이터!$O:$O,'코스+운전자별'!$A144,탕데이터!$BL:$BL,'코스+운전자별'!$C144)</f>
        <v>15274.364999999998</v>
      </c>
      <c r="W144" s="66">
        <f t="shared" si="37"/>
        <v>1.5228220809201734E-2</v>
      </c>
      <c r="X144" s="66">
        <f t="shared" si="38"/>
        <v>0.36640881292778743</v>
      </c>
      <c r="Y144" s="122">
        <f t="shared" si="39"/>
        <v>1.0566580020710499</v>
      </c>
      <c r="Z144" s="122">
        <f t="shared" si="40"/>
        <v>9.5099220186394486</v>
      </c>
      <c r="AA144" s="4">
        <f t="shared" si="41"/>
        <v>0.74762728270536949</v>
      </c>
      <c r="AB144" s="4">
        <f t="shared" si="42"/>
        <v>7.6676182610537338E-2</v>
      </c>
      <c r="AC144" s="4">
        <f t="shared" si="43"/>
        <v>8.0757858018974948E-2</v>
      </c>
      <c r="AD144" s="4">
        <f t="shared" si="44"/>
        <v>5.7367098403108753E-2</v>
      </c>
      <c r="AE144" s="4">
        <f t="shared" si="45"/>
        <v>3.673815572693203E-2</v>
      </c>
      <c r="AF144" s="4">
        <f t="shared" si="46"/>
        <v>8.334225350775631E-4</v>
      </c>
      <c r="AG144" s="4">
        <f t="shared" si="47"/>
        <v>0</v>
      </c>
      <c r="AH144" s="41" cm="1">
        <f t="array" ref="AH144">SUMPRODUCT((C:C=C144)*(F:F&gt;F144)*(B:B=B144))+1</f>
        <v>9</v>
      </c>
    </row>
    <row r="145" spans="1:34" x14ac:dyDescent="0.3">
      <c r="A145">
        <v>7308</v>
      </c>
      <c r="B145" t="s">
        <v>84</v>
      </c>
      <c r="C145">
        <v>3</v>
      </c>
      <c r="D145">
        <f>SUMIFS(탕데이터!R:R,탕데이터!$O:$O,'코스+운전자별'!$A145,탕데이터!$BL:$BL,'코스+운전자별'!$C145)</f>
        <v>169.19200000000001</v>
      </c>
      <c r="E145">
        <f>SUMIFS(탕데이터!S:S,탕데이터!$O:$O,'코스+운전자별'!$A145,탕데이터!$BL:$BL,'코스+운전자별'!$C145)</f>
        <v>53.150999999999996</v>
      </c>
      <c r="F145" s="122">
        <f t="shared" si="36"/>
        <v>3.1832326767135148</v>
      </c>
      <c r="G145">
        <f>SUMIFS(탕데이터!U:U,탕데이터!$O:$O,'코스+운전자별'!$A145,탕데이터!$BL:$BL,'코스+운전자별'!$C145)</f>
        <v>17275</v>
      </c>
      <c r="H145">
        <f>SUMIFS(탕데이터!V:V,탕데이터!$O:$O,'코스+운전자별'!$A145,탕데이터!$BL:$BL,'코스+운전자별'!$C145)</f>
        <v>102</v>
      </c>
      <c r="I145">
        <f>SUMIFS(탕데이터!W:W,탕데이터!$O:$O,'코스+운전자별'!$A145,탕데이터!$BL:$BL,'코스+운전자별'!$C145)</f>
        <v>4124</v>
      </c>
      <c r="J145">
        <f>SUMIFS(탕데이터!X:X,탕데이터!$O:$O,'코스+운전자별'!$A145,탕데이터!$BL:$BL,'코스+운전자별'!$C145)</f>
        <v>5078</v>
      </c>
      <c r="K145">
        <f>SUMIFS(탕데이터!Y:Y,탕데이터!$O:$O,'코스+운전자별'!$A145,탕데이터!$BL:$BL,'코스+운전자별'!$C145)</f>
        <v>2</v>
      </c>
      <c r="L145">
        <f>SUMIFS(탕데이터!Z:Z,탕데이터!$O:$O,'코스+운전자별'!$A145,탕데이터!$BL:$BL,'코스+운전자별'!$C145)</f>
        <v>26</v>
      </c>
      <c r="M145" s="122">
        <f>AVERAGEIFS(탕데이터!$AD:$AD,탕데이터!$O:$O,'코스+운전자별'!$A145,탕데이터!$BL:$BL,'코스+운전자별'!$C145)</f>
        <v>34.880000000000003</v>
      </c>
      <c r="N145" s="123">
        <f>INT(_xlfn.MAXIFS(탕데이터!$AC:$AC,탕데이터!$O:$O,'코스+운전자별'!$A145,탕데이터!$G:$G,'코스+운전자별'!$B145,탕데이터!$BL:$BL,'코스+운전자별'!$C145))</f>
        <v>98</v>
      </c>
      <c r="O145">
        <f>SUMIFS(탕데이터!BP:BP,탕데이터!$O:$O,'코스+운전자별'!$A145,탕데이터!$BL:$BL,'코스+운전자별'!$C145)</f>
        <v>11411.754999999997</v>
      </c>
      <c r="P145">
        <f>SUMIFS(탕데이터!BQ:BQ,탕데이터!$O:$O,'코스+운전자별'!$A145,탕데이터!$BL:$BL,'코스+운전자별'!$C145)</f>
        <v>437.233</v>
      </c>
      <c r="Q145">
        <f>SUMIFS(탕데이터!BR:BR,탕데이터!$O:$O,'코스+운전자별'!$A145,탕데이터!$BL:$BL,'코스+운전자별'!$C145)</f>
        <v>600.745</v>
      </c>
      <c r="R145">
        <f>SUMIFS(탕데이터!BS:BS,탕데이터!$O:$O,'코스+운전자별'!$A145,탕데이터!$BL:$BL,'코스+운전자별'!$C145)</f>
        <v>474.46199999999999</v>
      </c>
      <c r="S145">
        <f>SUMIFS(탕데이터!BT:BT,탕데이터!$O:$O,'코스+운전자별'!$A145,탕데이터!$BL:$BL,'코스+운전자별'!$C145)</f>
        <v>124.80500000000001</v>
      </c>
      <c r="T145">
        <f>SUMIFS(탕데이터!BU:BU,탕데이터!$O:$O,'코스+운전자별'!$A145,탕데이터!$BL:$BL,'코스+운전자별'!$C145)</f>
        <v>0</v>
      </c>
      <c r="U145">
        <f>SUMIFS(탕데이터!BV:BV,탕데이터!$O:$O,'코스+운전자별'!$A145,탕데이터!$BL:$BL,'코스+운전자별'!$C145)</f>
        <v>0</v>
      </c>
      <c r="V145">
        <f>SUMIFS(탕데이터!BW:BW,탕데이터!$O:$O,'코스+운전자별'!$A145,탕데이터!$BL:$BL,'코스+운전자별'!$C145)</f>
        <v>13048.999999999996</v>
      </c>
      <c r="W145" s="66">
        <f t="shared" si="37"/>
        <v>5.9044862518089726E-3</v>
      </c>
      <c r="X145" s="66">
        <f t="shared" si="38"/>
        <v>0.23872648335745297</v>
      </c>
      <c r="Y145" s="122">
        <f t="shared" si="39"/>
        <v>1.1820889876589908</v>
      </c>
      <c r="Z145" s="122">
        <f t="shared" si="40"/>
        <v>15.367156839566881</v>
      </c>
      <c r="AA145" s="4">
        <f t="shared" si="41"/>
        <v>0.87453099854394978</v>
      </c>
      <c r="AB145" s="4">
        <f t="shared" si="42"/>
        <v>3.3507012031573309E-2</v>
      </c>
      <c r="AC145" s="4">
        <f t="shared" si="43"/>
        <v>4.6037627404398818E-2</v>
      </c>
      <c r="AD145" s="4">
        <f t="shared" si="44"/>
        <v>3.6360027588320951E-2</v>
      </c>
      <c r="AE145" s="4">
        <f t="shared" si="45"/>
        <v>9.5643344317572262E-3</v>
      </c>
      <c r="AF145" s="4">
        <f t="shared" si="46"/>
        <v>0</v>
      </c>
      <c r="AG145" s="4">
        <f t="shared" si="47"/>
        <v>0</v>
      </c>
      <c r="AH145" s="41" cm="1">
        <f t="array" ref="AH145">SUMPRODUCT((C:C=C145)*(F:F&gt;F145)*(B:B=B145))+1</f>
        <v>5</v>
      </c>
    </row>
    <row r="146" spans="1:34" x14ac:dyDescent="0.3">
      <c r="A146">
        <v>7310</v>
      </c>
      <c r="B146" t="s">
        <v>84</v>
      </c>
      <c r="C146">
        <v>3</v>
      </c>
      <c r="D146">
        <f>SUMIFS(탕데이터!R:R,탕데이터!$O:$O,'코스+운전자별'!$A146,탕데이터!$BL:$BL,'코스+운전자별'!$C146)</f>
        <v>66.826999999999998</v>
      </c>
      <c r="E146">
        <f>SUMIFS(탕데이터!S:S,탕데이터!$O:$O,'코스+운전자별'!$A146,탕데이터!$BL:$BL,'코스+운전자별'!$C146)</f>
        <v>16.739999999999998</v>
      </c>
      <c r="F146" s="122">
        <f t="shared" si="36"/>
        <v>3.9920549581839908</v>
      </c>
      <c r="G146">
        <f>SUMIFS(탕데이터!U:U,탕데이터!$O:$O,'코스+운전자별'!$A146,탕데이터!$BL:$BL,'코스+운전자별'!$C146)</f>
        <v>5904</v>
      </c>
      <c r="H146">
        <f>SUMIFS(탕데이터!V:V,탕데이터!$O:$O,'코스+운전자별'!$A146,탕데이터!$BL:$BL,'코스+운전자별'!$C146)</f>
        <v>244</v>
      </c>
      <c r="I146">
        <f>SUMIFS(탕데이터!W:W,탕데이터!$O:$O,'코스+운전자별'!$A146,탕데이터!$BL:$BL,'코스+운전자별'!$C146)</f>
        <v>683</v>
      </c>
      <c r="J146">
        <f>SUMIFS(탕데이터!X:X,탕데이터!$O:$O,'코스+운전자별'!$A146,탕데이터!$BL:$BL,'코스+운전자별'!$C146)</f>
        <v>1372</v>
      </c>
      <c r="K146">
        <f>SUMIFS(탕데이터!Y:Y,탕데이터!$O:$O,'코스+운전자별'!$A146,탕데이터!$BL:$BL,'코스+운전자별'!$C146)</f>
        <v>0</v>
      </c>
      <c r="L146">
        <f>SUMIFS(탕데이터!Z:Z,탕데이터!$O:$O,'코스+운전자별'!$A146,탕데이터!$BL:$BL,'코스+운전자별'!$C146)</f>
        <v>3</v>
      </c>
      <c r="M146" s="122">
        <f>AVERAGEIFS(탕데이터!$AD:$AD,탕데이터!$O:$O,'코스+운전자별'!$A146,탕데이터!$BL:$BL,'코스+운전자별'!$C146)</f>
        <v>40.623333333333335</v>
      </c>
      <c r="N146" s="123">
        <f>INT(_xlfn.MAXIFS(탕데이터!$AC:$AC,탕데이터!$O:$O,'코스+운전자별'!$A146,탕데이터!$G:$G,'코스+운전자별'!$B146,탕데이터!$BL:$BL,'코스+운전자별'!$C146))</f>
        <v>97</v>
      </c>
      <c r="O146">
        <f>SUMIFS(탕데이터!BP:BP,탕데이터!$O:$O,'코스+운전자별'!$A146,탕데이터!$BL:$BL,'코스+운전자별'!$C146)</f>
        <v>4675.2560000000003</v>
      </c>
      <c r="P146">
        <f>SUMIFS(탕데이터!BQ:BQ,탕데이터!$O:$O,'코스+운전자별'!$A146,탕데이터!$BL:$BL,'코스+운전자별'!$C146)</f>
        <v>74.128000000000014</v>
      </c>
      <c r="Q146">
        <f>SUMIFS(탕데이터!BR:BR,탕데이터!$O:$O,'코스+운전자별'!$A146,탕데이터!$BL:$BL,'코스+운전자별'!$C146)</f>
        <v>107.556</v>
      </c>
      <c r="R146">
        <f>SUMIFS(탕데이터!BS:BS,탕데이터!$O:$O,'코스+운전자별'!$A146,탕데이터!$BL:$BL,'코스+운전자별'!$C146)</f>
        <v>80.02000000000001</v>
      </c>
      <c r="S146">
        <f>SUMIFS(탕데이터!BT:BT,탕데이터!$O:$O,'코스+운전자별'!$A146,탕데이터!$BL:$BL,'코스+운전자별'!$C146)</f>
        <v>37.74</v>
      </c>
      <c r="T146">
        <f>SUMIFS(탕데이터!BU:BU,탕데이터!$O:$O,'코스+운전자별'!$A146,탕데이터!$BL:$BL,'코스+운전자별'!$C146)</f>
        <v>0</v>
      </c>
      <c r="U146">
        <f>SUMIFS(탕데이터!BV:BV,탕데이터!$O:$O,'코스+운전자별'!$A146,탕데이터!$BL:$BL,'코스+운전자별'!$C146)</f>
        <v>0</v>
      </c>
      <c r="V146">
        <f>SUMIFS(탕데이터!BW:BW,탕데이터!$O:$O,'코스+운전자별'!$A146,탕데이터!$BL:$BL,'코스+운전자별'!$C146)</f>
        <v>4974.7</v>
      </c>
      <c r="W146" s="66">
        <f t="shared" si="37"/>
        <v>4.1327913279132794E-2</v>
      </c>
      <c r="X146" s="66">
        <f t="shared" si="38"/>
        <v>0.11568428184281843</v>
      </c>
      <c r="Y146" s="122">
        <f t="shared" si="39"/>
        <v>0</v>
      </c>
      <c r="Z146" s="122">
        <f t="shared" si="40"/>
        <v>4.4892034656650752</v>
      </c>
      <c r="AA146" s="4">
        <f t="shared" si="41"/>
        <v>0.93980662150481442</v>
      </c>
      <c r="AB146" s="4">
        <f t="shared" si="42"/>
        <v>1.4900999055219414E-2</v>
      </c>
      <c r="AC146" s="4">
        <f t="shared" si="43"/>
        <v>2.1620600237200232E-2</v>
      </c>
      <c r="AD146" s="4">
        <f t="shared" si="44"/>
        <v>1.6085392083944765E-2</v>
      </c>
      <c r="AE146" s="4">
        <f t="shared" si="45"/>
        <v>7.5863871188212358E-3</v>
      </c>
      <c r="AF146" s="4">
        <f t="shared" si="46"/>
        <v>0</v>
      </c>
      <c r="AG146" s="4">
        <f t="shared" si="47"/>
        <v>0</v>
      </c>
      <c r="AH146" s="41" cm="1">
        <f t="array" ref="AH146">SUMPRODUCT((C:C=C146)*(F:F&gt;F146)*(B:B=B146))+1</f>
        <v>1</v>
      </c>
    </row>
    <row r="147" spans="1:34" x14ac:dyDescent="0.3">
      <c r="A147">
        <v>7390</v>
      </c>
      <c r="B147" t="s">
        <v>84</v>
      </c>
      <c r="C147">
        <v>3</v>
      </c>
      <c r="D147">
        <f>SUMIFS(탕데이터!R:R,탕데이터!$O:$O,'코스+운전자별'!$A147,탕데이터!$BL:$BL,'코스+운전자별'!$C147)</f>
        <v>198.011</v>
      </c>
      <c r="E147">
        <f>SUMIFS(탕데이터!S:S,탕데이터!$O:$O,'코스+운전자별'!$A147,탕데이터!$BL:$BL,'코스+운전자별'!$C147)</f>
        <v>59.250999999999998</v>
      </c>
      <c r="F147" s="122">
        <f t="shared" si="36"/>
        <v>3.3419014025079745</v>
      </c>
      <c r="G147">
        <f>SUMIFS(탕데이터!U:U,탕데이터!$O:$O,'코스+운전자별'!$A147,탕데이터!$BL:$BL,'코스+운전자별'!$C147)</f>
        <v>19021</v>
      </c>
      <c r="H147">
        <f>SUMIFS(탕데이터!V:V,탕데이터!$O:$O,'코스+운전자별'!$A147,탕데이터!$BL:$BL,'코스+운전자별'!$C147)</f>
        <v>57</v>
      </c>
      <c r="I147">
        <f>SUMIFS(탕데이터!W:W,탕데이터!$O:$O,'코스+운전자별'!$A147,탕데이터!$BL:$BL,'코스+운전자별'!$C147)</f>
        <v>3971</v>
      </c>
      <c r="J147">
        <f>SUMIFS(탕데이터!X:X,탕데이터!$O:$O,'코스+운전자별'!$A147,탕데이터!$BL:$BL,'코스+운전자별'!$C147)</f>
        <v>5645</v>
      </c>
      <c r="K147">
        <f>SUMIFS(탕데이터!Y:Y,탕데이터!$O:$O,'코스+운전자별'!$A147,탕데이터!$BL:$BL,'코스+운전자별'!$C147)</f>
        <v>1</v>
      </c>
      <c r="L147">
        <f>SUMIFS(탕데이터!Z:Z,탕데이터!$O:$O,'코스+운전자별'!$A147,탕데이터!$BL:$BL,'코스+운전자별'!$C147)</f>
        <v>28</v>
      </c>
      <c r="M147" s="122">
        <f>AVERAGEIFS(탕데이터!$AD:$AD,탕데이터!$O:$O,'코스+운전자별'!$A147,탕데이터!$BL:$BL,'코스+운전자별'!$C147)</f>
        <v>37.433333333333337</v>
      </c>
      <c r="N147" s="123">
        <f>INT(_xlfn.MAXIFS(탕데이터!$AC:$AC,탕데이터!$O:$O,'코스+운전자별'!$A147,탕데이터!$G:$G,'코스+운전자별'!$B147,탕데이터!$BL:$BL,'코스+운전자별'!$C147))</f>
        <v>105</v>
      </c>
      <c r="O147">
        <f>SUMIFS(탕데이터!BP:BP,탕데이터!$O:$O,'코스+운전자별'!$A147,탕데이터!$BL:$BL,'코스+운전자별'!$C147)</f>
        <v>11692.107</v>
      </c>
      <c r="P147">
        <f>SUMIFS(탕데이터!BQ:BQ,탕데이터!$O:$O,'코스+운전자별'!$A147,탕데이터!$BL:$BL,'코스+운전자별'!$C147)</f>
        <v>892.29500000000007</v>
      </c>
      <c r="Q147">
        <f>SUMIFS(탕데이터!BR:BR,탕데이터!$O:$O,'코스+운전자별'!$A147,탕데이터!$BL:$BL,'코스+운전자별'!$C147)</f>
        <v>1149.1490000000001</v>
      </c>
      <c r="R147">
        <f>SUMIFS(탕데이터!BS:BS,탕데이터!$O:$O,'코스+운전자별'!$A147,탕데이터!$BL:$BL,'코스+운전자별'!$C147)</f>
        <v>1043.1970000000001</v>
      </c>
      <c r="S147">
        <f>SUMIFS(탕데이터!BT:BT,탕데이터!$O:$O,'코스+운전자별'!$A147,탕데이터!$BL:$BL,'코스+운전자별'!$C147)</f>
        <v>214.21800000000002</v>
      </c>
      <c r="T147">
        <f>SUMIFS(탕데이터!BU:BU,탕데이터!$O:$O,'코스+운전자별'!$A147,탕데이터!$BL:$BL,'코스+운전자별'!$C147)</f>
        <v>11.82</v>
      </c>
      <c r="U147">
        <f>SUMIFS(탕데이터!BV:BV,탕데이터!$O:$O,'코스+운전자별'!$A147,탕데이터!$BL:$BL,'코스+운전자별'!$C147)</f>
        <v>0</v>
      </c>
      <c r="V147">
        <f>SUMIFS(탕데이터!BW:BW,탕데이터!$O:$O,'코스+운전자별'!$A147,탕데이터!$BL:$BL,'코스+운전자별'!$C147)</f>
        <v>15002.786</v>
      </c>
      <c r="W147" s="66">
        <f t="shared" si="37"/>
        <v>2.9966878713001419E-3</v>
      </c>
      <c r="X147" s="66">
        <f t="shared" si="38"/>
        <v>0.20876925503390989</v>
      </c>
      <c r="Y147" s="122">
        <f t="shared" si="39"/>
        <v>0.50502244824782461</v>
      </c>
      <c r="Z147" s="122">
        <f t="shared" si="40"/>
        <v>14.140628550939089</v>
      </c>
      <c r="AA147" s="4">
        <f t="shared" si="41"/>
        <v>0.7793290526172939</v>
      </c>
      <c r="AB147" s="4">
        <f t="shared" si="42"/>
        <v>5.9475286790066861E-2</v>
      </c>
      <c r="AC147" s="4">
        <f t="shared" si="43"/>
        <v>7.659570695736112E-2</v>
      </c>
      <c r="AD147" s="4">
        <f t="shared" si="44"/>
        <v>6.9533551968281093E-2</v>
      </c>
      <c r="AE147" s="4">
        <f t="shared" si="45"/>
        <v>1.427854799768523E-2</v>
      </c>
      <c r="AF147" s="4">
        <f t="shared" si="46"/>
        <v>7.8785366931181987E-4</v>
      </c>
      <c r="AG147" s="4">
        <f t="shared" si="47"/>
        <v>0</v>
      </c>
      <c r="AH147" s="41" cm="1">
        <f t="array" ref="AH147">SUMPRODUCT((C:C=C147)*(F:F&gt;F147)*(B:B=B147))+1</f>
        <v>3</v>
      </c>
    </row>
    <row r="148" spans="1:34" x14ac:dyDescent="0.3">
      <c r="A148">
        <v>7390</v>
      </c>
      <c r="B148" t="s">
        <v>84</v>
      </c>
      <c r="C148">
        <v>4</v>
      </c>
      <c r="D148">
        <f>SUMIFS(탕데이터!R:R,탕데이터!$O:$O,'코스+운전자별'!$A148,탕데이터!$BL:$BL,'코스+운전자별'!$C148)</f>
        <v>215.94499999999999</v>
      </c>
      <c r="E148">
        <f>SUMIFS(탕데이터!S:S,탕데이터!$O:$O,'코스+운전자별'!$A148,탕데이터!$BL:$BL,'코스+운전자별'!$C148)</f>
        <v>57.010999999999996</v>
      </c>
      <c r="F148" s="122">
        <f t="shared" si="36"/>
        <v>3.7877777972671942</v>
      </c>
      <c r="G148">
        <f>SUMIFS(탕데이터!U:U,탕데이터!$O:$O,'코스+운전자별'!$A148,탕데이터!$BL:$BL,'코스+운전자별'!$C148)</f>
        <v>14720</v>
      </c>
      <c r="H148">
        <f>SUMIFS(탕데이터!V:V,탕데이터!$O:$O,'코스+운전자별'!$A148,탕데이터!$BL:$BL,'코스+운전자별'!$C148)</f>
        <v>281</v>
      </c>
      <c r="I148">
        <f>SUMIFS(탕데이터!W:W,탕데이터!$O:$O,'코스+운전자별'!$A148,탕데이터!$BL:$BL,'코스+운전자별'!$C148)</f>
        <v>2894</v>
      </c>
      <c r="J148">
        <f>SUMIFS(탕데이터!X:X,탕데이터!$O:$O,'코스+운전자별'!$A148,탕데이터!$BL:$BL,'코스+운전자별'!$C148)</f>
        <v>4597</v>
      </c>
      <c r="K148">
        <f>SUMIFS(탕데이터!Y:Y,탕데이터!$O:$O,'코스+운전자별'!$A148,탕데이터!$BL:$BL,'코스+운전자별'!$C148)</f>
        <v>1</v>
      </c>
      <c r="L148">
        <f>SUMIFS(탕데이터!Z:Z,탕데이터!$O:$O,'코스+운전자별'!$A148,탕데이터!$BL:$BL,'코스+운전자별'!$C148)</f>
        <v>3</v>
      </c>
      <c r="M148" s="122">
        <f>AVERAGEIFS(탕데이터!$AD:$AD,탕데이터!$O:$O,'코스+운전자별'!$A148,탕데이터!$BL:$BL,'코스+운전자별'!$C148)</f>
        <v>49.564999999999998</v>
      </c>
      <c r="N148" s="123">
        <f>INT(_xlfn.MAXIFS(탕데이터!$AC:$AC,탕데이터!$O:$O,'코스+운전자별'!$A148,탕데이터!$G:$G,'코스+운전자별'!$B148,탕데이터!$BL:$BL,'코스+운전자별'!$C148))</f>
        <v>109</v>
      </c>
      <c r="O148">
        <f>SUMIFS(탕데이터!BP:BP,탕데이터!$O:$O,'코스+운전자별'!$A148,탕데이터!$BL:$BL,'코스+운전자별'!$C148)</f>
        <v>7966.5259999999998</v>
      </c>
      <c r="P148">
        <f>SUMIFS(탕데이터!BQ:BQ,탕데이터!$O:$O,'코스+운전자별'!$A148,탕데이터!$BL:$BL,'코스+운전자별'!$C148)</f>
        <v>342.80399999999997</v>
      </c>
      <c r="Q148">
        <f>SUMIFS(탕데이터!BR:BR,탕데이터!$O:$O,'코스+운전자별'!$A148,탕데이터!$BL:$BL,'코스+운전자별'!$C148)</f>
        <v>587.94799999999998</v>
      </c>
      <c r="R148">
        <f>SUMIFS(탕데이터!BS:BS,탕데이터!$O:$O,'코스+운전자별'!$A148,탕데이터!$BL:$BL,'코스+운전자별'!$C148)</f>
        <v>474.57400000000001</v>
      </c>
      <c r="S148">
        <f>SUMIFS(탕데이터!BT:BT,탕데이터!$O:$O,'코스+운전자별'!$A148,탕데이터!$BL:$BL,'코스+운전자별'!$C148)</f>
        <v>884.03600000000006</v>
      </c>
      <c r="T148">
        <f>SUMIFS(탕데이터!BU:BU,탕데이터!$O:$O,'코스+운전자별'!$A148,탕데이터!$BL:$BL,'코스+운전자별'!$C148)</f>
        <v>1289.1120000000001</v>
      </c>
      <c r="U148">
        <f>SUMIFS(탕데이터!BV:BV,탕데이터!$O:$O,'코스+운전자별'!$A148,탕데이터!$BL:$BL,'코스+운전자별'!$C148)</f>
        <v>0</v>
      </c>
      <c r="V148">
        <f>SUMIFS(탕데이터!BW:BW,탕데이터!$O:$O,'코스+운전자별'!$A148,탕데이터!$BL:$BL,'코스+운전자별'!$C148)</f>
        <v>11545</v>
      </c>
      <c r="W148" s="66">
        <f t="shared" si="37"/>
        <v>1.9089673913043479E-2</v>
      </c>
      <c r="X148" s="66">
        <f t="shared" si="38"/>
        <v>0.19660326086956523</v>
      </c>
      <c r="Y148" s="122">
        <f t="shared" si="39"/>
        <v>0.4630808770751812</v>
      </c>
      <c r="Z148" s="122">
        <f t="shared" si="40"/>
        <v>1.3892426312255435</v>
      </c>
      <c r="AA148" s="4">
        <f t="shared" si="41"/>
        <v>0.69004122996968387</v>
      </c>
      <c r="AB148" s="4">
        <f t="shared" si="42"/>
        <v>2.9692854049372022E-2</v>
      </c>
      <c r="AC148" s="4">
        <f t="shared" si="43"/>
        <v>5.0926634906886099E-2</v>
      </c>
      <c r="AD148" s="4">
        <f t="shared" si="44"/>
        <v>4.1106453009961026E-2</v>
      </c>
      <c r="AE148" s="4">
        <f t="shared" si="45"/>
        <v>7.6573061931572109E-2</v>
      </c>
      <c r="AF148" s="4">
        <f t="shared" si="46"/>
        <v>0.11165976613252492</v>
      </c>
      <c r="AG148" s="4">
        <f t="shared" si="47"/>
        <v>0</v>
      </c>
      <c r="AH148" s="41" cm="1">
        <f t="array" ref="AH148">SUMPRODUCT((C:C=C148)*(F:F&gt;F148)*(B:B=B148))+1</f>
        <v>1</v>
      </c>
    </row>
    <row r="149" spans="1:34" x14ac:dyDescent="0.3">
      <c r="A149">
        <v>7495</v>
      </c>
      <c r="B149" t="s">
        <v>84</v>
      </c>
      <c r="C149">
        <v>1</v>
      </c>
      <c r="D149">
        <f>SUMIFS(탕데이터!R:R,탕데이터!$O:$O,'코스+운전자별'!$A149,탕데이터!$BL:$BL,'코스+운전자별'!$C149)</f>
        <v>201.80700000000002</v>
      </c>
      <c r="E149">
        <f>SUMIFS(탕데이터!S:S,탕데이터!$O:$O,'코스+운전자별'!$A149,탕데이터!$BL:$BL,'코스+운전자별'!$C149)</f>
        <v>67.753</v>
      </c>
      <c r="F149" s="122">
        <f t="shared" si="36"/>
        <v>2.9785692146473219</v>
      </c>
      <c r="G149">
        <f>SUMIFS(탕데이터!U:U,탕데이터!$O:$O,'코스+운전자별'!$A149,탕데이터!$BL:$BL,'코스+운전자별'!$C149)</f>
        <v>22416</v>
      </c>
      <c r="H149">
        <f>SUMIFS(탕데이터!V:V,탕데이터!$O:$O,'코스+운전자별'!$A149,탕데이터!$BL:$BL,'코스+운전자별'!$C149)</f>
        <v>373</v>
      </c>
      <c r="I149">
        <f>SUMIFS(탕데이터!W:W,탕데이터!$O:$O,'코스+운전자별'!$A149,탕데이터!$BL:$BL,'코스+운전자별'!$C149)</f>
        <v>6226</v>
      </c>
      <c r="J149">
        <f>SUMIFS(탕데이터!X:X,탕데이터!$O:$O,'코스+운전자별'!$A149,탕데이터!$BL:$BL,'코스+운전자별'!$C149)</f>
        <v>4826</v>
      </c>
      <c r="K149">
        <f>SUMIFS(탕데이터!Y:Y,탕데이터!$O:$O,'코스+운전자별'!$A149,탕데이터!$BL:$BL,'코스+운전자별'!$C149)</f>
        <v>0</v>
      </c>
      <c r="L149">
        <f>SUMIFS(탕데이터!Z:Z,탕데이터!$O:$O,'코스+운전자별'!$A149,탕데이터!$BL:$BL,'코스+운전자별'!$C149)</f>
        <v>41</v>
      </c>
      <c r="M149" s="122">
        <f>AVERAGEIFS(탕데이터!$AD:$AD,탕데이터!$O:$O,'코스+운전자별'!$A149,탕데이터!$BL:$BL,'코스+운전자별'!$C149)</f>
        <v>32.650000000000006</v>
      </c>
      <c r="N149" s="123">
        <f>INT(_xlfn.MAXIFS(탕데이터!$AC:$AC,탕데이터!$O:$O,'코스+운전자별'!$A149,탕데이터!$G:$G,'코스+운전자별'!$B149,탕데이터!$BL:$BL,'코스+운전자별'!$C149))</f>
        <v>94</v>
      </c>
      <c r="O149">
        <f>SUMIFS(탕데이터!BP:BP,탕데이터!$O:$O,'코스+운전자별'!$A149,탕데이터!$BL:$BL,'코스+운전자별'!$C149)</f>
        <v>13145.02</v>
      </c>
      <c r="P149">
        <f>SUMIFS(탕데이터!BQ:BQ,탕데이터!$O:$O,'코스+운전자별'!$A149,탕데이터!$BL:$BL,'코스+운전자별'!$C149)</f>
        <v>634.99400000000003</v>
      </c>
      <c r="Q149">
        <f>SUMIFS(탕데이터!BR:BR,탕데이터!$O:$O,'코스+운전자별'!$A149,탕데이터!$BL:$BL,'코스+운전자별'!$C149)</f>
        <v>992.29500000000019</v>
      </c>
      <c r="R149">
        <f>SUMIFS(탕데이터!BS:BS,탕데이터!$O:$O,'코스+운전자별'!$A149,탕데이터!$BL:$BL,'코스+운전자별'!$C149)</f>
        <v>965.88300000000004</v>
      </c>
      <c r="S149">
        <f>SUMIFS(탕데이터!BT:BT,탕데이터!$O:$O,'코스+운전자별'!$A149,탕데이터!$BL:$BL,'코스+운전자별'!$C149)</f>
        <v>96.78</v>
      </c>
      <c r="T149">
        <f>SUMIFS(탕데이터!BU:BU,탕데이터!$O:$O,'코스+운전자별'!$A149,탕데이터!$BL:$BL,'코스+운전자별'!$C149)</f>
        <v>0</v>
      </c>
      <c r="U149">
        <f>SUMIFS(탕데이터!BV:BV,탕데이터!$O:$O,'코스+운전자별'!$A149,탕데이터!$BL:$BL,'코스+운전자별'!$C149)</f>
        <v>0</v>
      </c>
      <c r="V149">
        <f>SUMIFS(탕데이터!BW:BW,탕데이터!$O:$O,'코스+운전자별'!$A149,탕데이터!$BL:$BL,'코스+운전자별'!$C149)</f>
        <v>15834.972000000002</v>
      </c>
      <c r="W149" s="66">
        <f t="shared" si="37"/>
        <v>1.6639900071377587E-2</v>
      </c>
      <c r="X149" s="66">
        <f t="shared" si="38"/>
        <v>0.27774803711634549</v>
      </c>
      <c r="Y149" s="122">
        <f t="shared" si="39"/>
        <v>0</v>
      </c>
      <c r="Z149" s="122">
        <f t="shared" si="40"/>
        <v>20.316440955962875</v>
      </c>
      <c r="AA149" s="4">
        <f t="shared" si="41"/>
        <v>0.83012587581462094</v>
      </c>
      <c r="AB149" s="4">
        <f t="shared" si="42"/>
        <v>4.0100733995614264E-2</v>
      </c>
      <c r="AC149" s="4">
        <f t="shared" si="43"/>
        <v>6.2664777683219153E-2</v>
      </c>
      <c r="AD149" s="4">
        <f t="shared" si="44"/>
        <v>6.0996823991858018E-2</v>
      </c>
      <c r="AE149" s="4">
        <f t="shared" si="45"/>
        <v>6.1117885146876163E-3</v>
      </c>
      <c r="AF149" s="4">
        <f t="shared" si="46"/>
        <v>0</v>
      </c>
      <c r="AG149" s="4">
        <f t="shared" si="47"/>
        <v>0</v>
      </c>
      <c r="AH149" s="41" cm="1">
        <f t="array" ref="AH149">SUMPRODUCT((C:C=C149)*(F:F&gt;F149)*(B:B=B149))+1</f>
        <v>6</v>
      </c>
    </row>
    <row r="150" spans="1:34" x14ac:dyDescent="0.3">
      <c r="A150">
        <v>7720</v>
      </c>
      <c r="B150" t="s">
        <v>62</v>
      </c>
      <c r="C150">
        <v>4</v>
      </c>
      <c r="D150">
        <f>SUMIFS(탕데이터!R:R,탕데이터!$O:$O,'코스+운전자별'!$A150,탕데이터!$BL:$BL,'코스+운전자별'!$C150)</f>
        <v>394.36599999999999</v>
      </c>
      <c r="E150">
        <f>SUMIFS(탕데이터!S:S,탕데이터!$O:$O,'코스+운전자별'!$A150,탕데이터!$BL:$BL,'코스+운전자별'!$C150)</f>
        <v>131.43600000000001</v>
      </c>
      <c r="F150" s="122">
        <f t="shared" si="36"/>
        <v>3.0004412794059463</v>
      </c>
      <c r="G150">
        <f>SUMIFS(탕데이터!U:U,탕데이터!$O:$O,'코스+운전자별'!$A150,탕데이터!$BL:$BL,'코스+운전자별'!$C150)</f>
        <v>40188</v>
      </c>
      <c r="H150">
        <f>SUMIFS(탕데이터!V:V,탕데이터!$O:$O,'코스+운전자별'!$A150,탕데이터!$BL:$BL,'코스+운전자별'!$C150)</f>
        <v>311</v>
      </c>
      <c r="I150">
        <f>SUMIFS(탕데이터!W:W,탕데이터!$O:$O,'코스+운전자별'!$A150,탕데이터!$BL:$BL,'코스+운전자별'!$C150)</f>
        <v>11102</v>
      </c>
      <c r="J150">
        <f>SUMIFS(탕데이터!X:X,탕데이터!$O:$O,'코스+운전자별'!$A150,탕데이터!$BL:$BL,'코스+운전자별'!$C150)</f>
        <v>13498</v>
      </c>
      <c r="K150">
        <f>SUMIFS(탕데이터!Y:Y,탕데이터!$O:$O,'코스+운전자별'!$A150,탕데이터!$BL:$BL,'코스+운전자별'!$C150)</f>
        <v>6</v>
      </c>
      <c r="L150">
        <f>SUMIFS(탕데이터!Z:Z,탕데이터!$O:$O,'코스+운전자별'!$A150,탕데이터!$BL:$BL,'코스+운전자별'!$C150)</f>
        <v>86</v>
      </c>
      <c r="M150" s="122">
        <f>AVERAGEIFS(탕데이터!$AD:$AD,탕데이터!$O:$O,'코스+운전자별'!$A150,탕데이터!$BL:$BL,'코스+운전자별'!$C150)</f>
        <v>36.237999999999992</v>
      </c>
      <c r="N150" s="123">
        <f>INT(_xlfn.MAXIFS(탕데이터!$AC:$AC,탕데이터!$O:$O,'코스+운전자별'!$A150,탕데이터!$G:$G,'코스+운전자별'!$B150,탕데이터!$BL:$BL,'코스+운전자별'!$C150))</f>
        <v>108</v>
      </c>
      <c r="O150">
        <f>SUMIFS(탕데이터!BP:BP,탕데이터!$O:$O,'코스+운전자별'!$A150,탕데이터!$BL:$BL,'코스+운전자별'!$C150)</f>
        <v>21573.492999999999</v>
      </c>
      <c r="P150">
        <f>SUMIFS(탕데이터!BQ:BQ,탕데이터!$O:$O,'코스+운전자별'!$A150,탕데이터!$BL:$BL,'코스+운전자별'!$C150)</f>
        <v>1797.874</v>
      </c>
      <c r="Q150">
        <f>SUMIFS(탕데이터!BR:BR,탕데이터!$O:$O,'코스+운전자별'!$A150,탕데이터!$BL:$BL,'코스+운전자별'!$C150)</f>
        <v>2076.2269999999999</v>
      </c>
      <c r="R150">
        <f>SUMIFS(탕데이터!BS:BS,탕데이터!$O:$O,'코스+운전자별'!$A150,탕데이터!$BL:$BL,'코스+운전자별'!$C150)</f>
        <v>2147.6979999999999</v>
      </c>
      <c r="S150">
        <f>SUMIFS(탕데이터!BT:BT,탕데이터!$O:$O,'코스+운전자별'!$A150,탕데이터!$BL:$BL,'코스+운전자별'!$C150)</f>
        <v>1017.4099999999999</v>
      </c>
      <c r="T150">
        <f>SUMIFS(탕데이터!BU:BU,탕데이터!$O:$O,'코스+운전자별'!$A150,탕데이터!$BL:$BL,'코스+운전자별'!$C150)</f>
        <v>164.06299999999999</v>
      </c>
      <c r="U150">
        <f>SUMIFS(탕데이터!BV:BV,탕데이터!$O:$O,'코스+운전자별'!$A150,탕데이터!$BL:$BL,'코스+운전자별'!$C150)</f>
        <v>0</v>
      </c>
      <c r="V150">
        <f>SUMIFS(탕데이터!BW:BW,탕데이터!$O:$O,'코스+운전자별'!$A150,탕데이터!$BL:$BL,'코스+운전자별'!$C150)</f>
        <v>28776.764999999999</v>
      </c>
      <c r="W150" s="66">
        <f t="shared" si="37"/>
        <v>7.7386284463023787E-3</v>
      </c>
      <c r="X150" s="66">
        <f t="shared" si="38"/>
        <v>0.27625161739822834</v>
      </c>
      <c r="Y150" s="122">
        <f t="shared" si="39"/>
        <v>1.5214293321432375</v>
      </c>
      <c r="Z150" s="122">
        <f t="shared" si="40"/>
        <v>21.807153760719739</v>
      </c>
      <c r="AA150" s="4">
        <f t="shared" si="41"/>
        <v>0.74968444159724001</v>
      </c>
      <c r="AB150" s="4">
        <f t="shared" si="42"/>
        <v>6.2476584841972334E-2</v>
      </c>
      <c r="AC150" s="4">
        <f t="shared" si="43"/>
        <v>7.2149423328160753E-2</v>
      </c>
      <c r="AD150" s="4">
        <f t="shared" si="44"/>
        <v>7.4633058997423785E-2</v>
      </c>
      <c r="AE150" s="4">
        <f t="shared" si="45"/>
        <v>3.5355259703444775E-2</v>
      </c>
      <c r="AF150" s="4">
        <f t="shared" si="46"/>
        <v>5.7012315317583467E-3</v>
      </c>
      <c r="AG150" s="4">
        <f t="shared" si="47"/>
        <v>0</v>
      </c>
      <c r="AH150" s="41" cm="1">
        <f t="array" ref="AH150">SUMPRODUCT((C:C=C150)*(F:F&gt;F150)*(B:B=B150))+1</f>
        <v>9</v>
      </c>
    </row>
    <row r="151" spans="1:34" x14ac:dyDescent="0.3">
      <c r="A151">
        <v>7720</v>
      </c>
      <c r="B151" t="s">
        <v>62</v>
      </c>
      <c r="C151">
        <v>5</v>
      </c>
      <c r="D151">
        <f>SUMIFS(탕데이터!R:R,탕데이터!$O:$O,'코스+운전자별'!$A151,탕데이터!$BL:$BL,'코스+운전자별'!$C151)</f>
        <v>626.61099999999999</v>
      </c>
      <c r="E151">
        <f>SUMIFS(탕데이터!S:S,탕데이터!$O:$O,'코스+운전자별'!$A151,탕데이터!$BL:$BL,'코스+운전자별'!$C151)</f>
        <v>205.63299999999998</v>
      </c>
      <c r="F151" s="122">
        <f t="shared" si="36"/>
        <v>3.0472297734313076</v>
      </c>
      <c r="G151">
        <f>SUMIFS(탕데이터!U:U,탕데이터!$O:$O,'코스+운전자별'!$A151,탕데이터!$BL:$BL,'코스+운전자별'!$C151)</f>
        <v>67828</v>
      </c>
      <c r="H151">
        <f>SUMIFS(탕데이터!V:V,탕데이터!$O:$O,'코스+운전자별'!$A151,탕데이터!$BL:$BL,'코스+운전자별'!$C151)</f>
        <v>1666</v>
      </c>
      <c r="I151">
        <f>SUMIFS(탕데이터!W:W,탕데이터!$O:$O,'코스+운전자별'!$A151,탕데이터!$BL:$BL,'코스+운전자별'!$C151)</f>
        <v>19616</v>
      </c>
      <c r="J151">
        <f>SUMIFS(탕데이터!X:X,탕데이터!$O:$O,'코스+운전자별'!$A151,탕데이터!$BL:$BL,'코스+운전자별'!$C151)</f>
        <v>21068</v>
      </c>
      <c r="K151">
        <f>SUMIFS(탕데이터!Y:Y,탕데이터!$O:$O,'코스+운전자별'!$A151,탕데이터!$BL:$BL,'코스+운전자별'!$C151)</f>
        <v>4</v>
      </c>
      <c r="L151">
        <f>SUMIFS(탕데이터!Z:Z,탕데이터!$O:$O,'코스+운전자별'!$A151,탕데이터!$BL:$BL,'코스+운전자별'!$C151)</f>
        <v>191</v>
      </c>
      <c r="M151" s="122">
        <f>AVERAGEIFS(탕데이터!$AD:$AD,탕데이터!$O:$O,'코스+운전자별'!$A151,탕데이터!$BL:$BL,'코스+운전자별'!$C151)</f>
        <v>35.058461538461543</v>
      </c>
      <c r="N151" s="123">
        <f>INT(_xlfn.MAXIFS(탕데이터!$AC:$AC,탕데이터!$O:$O,'코스+운전자별'!$A151,탕데이터!$G:$G,'코스+운전자별'!$B151,탕데이터!$BL:$BL,'코스+운전자별'!$C151))</f>
        <v>108</v>
      </c>
      <c r="O151">
        <f>SUMIFS(탕데이터!BP:BP,탕데이터!$O:$O,'코스+운전자별'!$A151,탕데이터!$BL:$BL,'코스+운전자별'!$C151)</f>
        <v>36278.966</v>
      </c>
      <c r="P151">
        <f>SUMIFS(탕데이터!BQ:BQ,탕데이터!$O:$O,'코스+운전자별'!$A151,탕데이터!$BL:$BL,'코스+운전자별'!$C151)</f>
        <v>2689.1549999999997</v>
      </c>
      <c r="Q151">
        <f>SUMIFS(탕데이터!BR:BR,탕데이터!$O:$O,'코스+운전자별'!$A151,탕데이터!$BL:$BL,'코스+운전자별'!$C151)</f>
        <v>2989.7980000000002</v>
      </c>
      <c r="R151">
        <f>SUMIFS(탕데이터!BS:BS,탕데이터!$O:$O,'코스+운전자별'!$A151,탕데이터!$BL:$BL,'코스+운전자별'!$C151)</f>
        <v>3380.9280000000003</v>
      </c>
      <c r="S151">
        <f>SUMIFS(탕데이터!BT:BT,탕데이터!$O:$O,'코스+운전자별'!$A151,탕데이터!$BL:$BL,'코스+운전자별'!$C151)</f>
        <v>1207.26</v>
      </c>
      <c r="T151">
        <f>SUMIFS(탕데이터!BU:BU,탕데이터!$O:$O,'코스+운전자별'!$A151,탕데이터!$BL:$BL,'코스+운전자별'!$C151)</f>
        <v>5.202</v>
      </c>
      <c r="U151">
        <f>SUMIFS(탕데이터!BV:BV,탕데이터!$O:$O,'코스+운전자별'!$A151,탕데이터!$BL:$BL,'코스+운전자별'!$C151)</f>
        <v>0</v>
      </c>
      <c r="V151">
        <f>SUMIFS(탕데이터!BW:BW,탕데이터!$O:$O,'코스+운전자별'!$A151,탕데이터!$BL:$BL,'코스+운전자별'!$C151)</f>
        <v>46551.309000000001</v>
      </c>
      <c r="W151" s="66">
        <f t="shared" si="37"/>
        <v>2.456212773485876E-2</v>
      </c>
      <c r="X151" s="66">
        <f t="shared" si="38"/>
        <v>0.28920209942796488</v>
      </c>
      <c r="Y151" s="122">
        <f t="shared" si="39"/>
        <v>0.63835457724170175</v>
      </c>
      <c r="Z151" s="122">
        <f t="shared" si="40"/>
        <v>30.481431063291261</v>
      </c>
      <c r="AA151" s="4">
        <f t="shared" si="41"/>
        <v>0.77933288621379049</v>
      </c>
      <c r="AB151" s="4">
        <f t="shared" si="42"/>
        <v>5.7767548491493542E-2</v>
      </c>
      <c r="AC151" s="4">
        <f t="shared" si="43"/>
        <v>6.4225863122345281E-2</v>
      </c>
      <c r="AD151" s="4">
        <f t="shared" si="44"/>
        <v>7.2627989902496623E-2</v>
      </c>
      <c r="AE151" s="4">
        <f t="shared" si="45"/>
        <v>2.5933964606666592E-2</v>
      </c>
      <c r="AF151" s="4">
        <f t="shared" si="46"/>
        <v>1.1174766320749433E-4</v>
      </c>
      <c r="AG151" s="4">
        <f t="shared" si="47"/>
        <v>0</v>
      </c>
      <c r="AH151" s="41" cm="1">
        <f t="array" ref="AH151">SUMPRODUCT((C:C=C151)*(F:F&gt;F151)*(B:B=B151))+1</f>
        <v>8</v>
      </c>
    </row>
    <row r="152" spans="1:34" x14ac:dyDescent="0.3">
      <c r="A152">
        <v>7720</v>
      </c>
      <c r="B152" t="s">
        <v>62</v>
      </c>
      <c r="C152">
        <v>6</v>
      </c>
      <c r="D152">
        <f>SUMIFS(탕데이터!R:R,탕데이터!$O:$O,'코스+운전자별'!$A152,탕데이터!$BL:$BL,'코스+운전자별'!$C152)</f>
        <v>661.03099999999995</v>
      </c>
      <c r="E152">
        <f>SUMIFS(탕데이터!S:S,탕데이터!$O:$O,'코스+운전자별'!$A152,탕데이터!$BL:$BL,'코스+운전자별'!$C152)</f>
        <v>203.84700000000001</v>
      </c>
      <c r="F152" s="122">
        <f t="shared" ref="F152:F174" si="48">D152/E152</f>
        <v>3.2427801243089176</v>
      </c>
      <c r="G152">
        <f>SUMIFS(탕데이터!U:U,탕데이터!$O:$O,'코스+운전자별'!$A152,탕데이터!$BL:$BL,'코스+운전자별'!$C152)</f>
        <v>71981</v>
      </c>
      <c r="H152">
        <f>SUMIFS(탕데이터!V:V,탕데이터!$O:$O,'코스+운전자별'!$A152,탕데이터!$BL:$BL,'코스+운전자별'!$C152)</f>
        <v>516</v>
      </c>
      <c r="I152">
        <f>SUMIFS(탕데이터!W:W,탕데이터!$O:$O,'코스+운전자별'!$A152,탕데이터!$BL:$BL,'코스+운전자별'!$C152)</f>
        <v>21384</v>
      </c>
      <c r="J152">
        <f>SUMIFS(탕데이터!X:X,탕데이터!$O:$O,'코스+운전자별'!$A152,탕데이터!$BL:$BL,'코스+운전자별'!$C152)</f>
        <v>22032</v>
      </c>
      <c r="K152">
        <f>SUMIFS(탕데이터!Y:Y,탕데이터!$O:$O,'코스+운전자별'!$A152,탕데이터!$BL:$BL,'코스+운전자별'!$C152)</f>
        <v>6</v>
      </c>
      <c r="L152">
        <f>SUMIFS(탕데이터!Z:Z,탕데이터!$O:$O,'코스+운전자별'!$A152,탕데이터!$BL:$BL,'코스+운전자별'!$C152)</f>
        <v>123</v>
      </c>
      <c r="M152" s="122">
        <f>AVERAGEIFS(탕데이터!$AD:$AD,탕데이터!$O:$O,'코스+운전자별'!$A152,탕데이터!$BL:$BL,'코스+운전자별'!$C152)</f>
        <v>34.505714285714284</v>
      </c>
      <c r="N152" s="123">
        <f>INT(_xlfn.MAXIFS(탕데이터!$AC:$AC,탕데이터!$O:$O,'코스+운전자별'!$A152,탕데이터!$G:$G,'코스+운전자별'!$B152,탕데이터!$BL:$BL,'코스+운전자별'!$C152))</f>
        <v>105</v>
      </c>
      <c r="O152">
        <f>SUMIFS(탕데이터!BP:BP,탕데이터!$O:$O,'코스+운전자별'!$A152,탕데이터!$BL:$BL,'코스+운전자별'!$C152)</f>
        <v>24232.896999999997</v>
      </c>
      <c r="P152">
        <f>SUMIFS(탕데이터!BQ:BQ,탕데이터!$O:$O,'코스+운전자별'!$A152,탕데이터!$BL:$BL,'코스+운전자별'!$C152)</f>
        <v>6424.6550000000007</v>
      </c>
      <c r="Q152">
        <f>SUMIFS(탕데이터!BR:BR,탕데이터!$O:$O,'코스+운전자별'!$A152,탕데이터!$BL:$BL,'코스+운전자별'!$C152)</f>
        <v>7059.2220000000007</v>
      </c>
      <c r="R152">
        <f>SUMIFS(탕데이터!BS:BS,탕데이터!$O:$O,'코스+운전자별'!$A152,탕데이터!$BL:$BL,'코스+운전자별'!$C152)</f>
        <v>9300.0079999999998</v>
      </c>
      <c r="S152">
        <f>SUMIFS(탕데이터!BT:BT,탕데이터!$O:$O,'코스+운전자별'!$A152,탕데이터!$BL:$BL,'코스+운전자별'!$C152)</f>
        <v>3022.5440000000003</v>
      </c>
      <c r="T152">
        <f>SUMIFS(탕데이터!BU:BU,탕데이터!$O:$O,'코스+운전자별'!$A152,탕데이터!$BL:$BL,'코스+운전자별'!$C152)</f>
        <v>37.835000000000001</v>
      </c>
      <c r="U152">
        <f>SUMIFS(탕데이터!BV:BV,탕데이터!$O:$O,'코스+운전자별'!$A152,탕데이터!$BL:$BL,'코스+운전자별'!$C152)</f>
        <v>0</v>
      </c>
      <c r="V152">
        <f>SUMIFS(탕데이터!BW:BW,탕데이터!$O:$O,'코스+운전자별'!$A152,탕데이터!$BL:$BL,'코스+운전자별'!$C152)</f>
        <v>50077.160999999993</v>
      </c>
      <c r="W152" s="66">
        <f t="shared" ref="W152:W174" si="49">H152/G152</f>
        <v>7.1685583695697474E-3</v>
      </c>
      <c r="X152" s="66">
        <f t="shared" ref="X152:X174" si="50">I152/G152</f>
        <v>0.29707839568775091</v>
      </c>
      <c r="Y152" s="122">
        <f t="shared" ref="Y152:Y174" si="51">K152*100/D152</f>
        <v>0.90767301382234733</v>
      </c>
      <c r="Z152" s="122">
        <f t="shared" ref="Z152:Z174" si="52">L152*100/D152</f>
        <v>18.60729678335812</v>
      </c>
      <c r="AA152" s="4">
        <f t="shared" ref="AA152:AA174" si="53">O152/$V152</f>
        <v>0.48391115862179168</v>
      </c>
      <c r="AB152" s="4">
        <f t="shared" ref="AB152:AB174" si="54">P152/$V152</f>
        <v>0.12829511241661645</v>
      </c>
      <c r="AC152" s="4">
        <f t="shared" ref="AC152:AC174" si="55">Q152/$V152</f>
        <v>0.1409668970651112</v>
      </c>
      <c r="AD152" s="4">
        <f t="shared" ref="AD152:AD174" si="56">R152/$V152</f>
        <v>0.18571356311512949</v>
      </c>
      <c r="AE152" s="4">
        <f t="shared" ref="AE152:AE174" si="57">S152/$V152</f>
        <v>6.0357734736599798E-2</v>
      </c>
      <c r="AF152" s="4">
        <f t="shared" ref="AF152:AF174" si="58">T152/$V152</f>
        <v>7.5553404475145881E-4</v>
      </c>
      <c r="AG152" s="4">
        <f t="shared" ref="AG152:AG174" si="59">U152/$V152</f>
        <v>0</v>
      </c>
      <c r="AH152" s="41" cm="1">
        <f t="array" ref="AH152">SUMPRODUCT((C:C=C152)*(F:F&gt;F152)*(B:B=B152))+1</f>
        <v>5</v>
      </c>
    </row>
    <row r="153" spans="1:34" x14ac:dyDescent="0.3">
      <c r="A153">
        <v>7720</v>
      </c>
      <c r="B153" t="s">
        <v>62</v>
      </c>
      <c r="C153">
        <v>7</v>
      </c>
      <c r="D153">
        <f>SUMIFS(탕데이터!R:R,탕데이터!$O:$O,'코스+운전자별'!$A153,탕데이터!$BL:$BL,'코스+운전자별'!$C153)</f>
        <v>668.32</v>
      </c>
      <c r="E153">
        <f>SUMIFS(탕데이터!S:S,탕데이터!$O:$O,'코스+운전자별'!$A153,탕데이터!$BL:$BL,'코스+운전자별'!$C153)</f>
        <v>194.77200000000005</v>
      </c>
      <c r="F153" s="122">
        <f t="shared" si="48"/>
        <v>3.431294025835335</v>
      </c>
      <c r="G153">
        <f>SUMIFS(탕데이터!U:U,탕데이터!$O:$O,'코스+운전자별'!$A153,탕데이터!$BL:$BL,'코스+운전자별'!$C153)</f>
        <v>64128</v>
      </c>
      <c r="H153">
        <f>SUMIFS(탕데이터!V:V,탕데이터!$O:$O,'코스+운전자별'!$A153,탕데이터!$BL:$BL,'코스+운전자별'!$C153)</f>
        <v>1415</v>
      </c>
      <c r="I153">
        <f>SUMIFS(탕데이터!W:W,탕데이터!$O:$O,'코스+운전자별'!$A153,탕데이터!$BL:$BL,'코스+운전자별'!$C153)</f>
        <v>13931</v>
      </c>
      <c r="J153">
        <f>SUMIFS(탕데이터!X:X,탕데이터!$O:$O,'코스+운전자별'!$A153,탕데이터!$BL:$BL,'코스+운전자별'!$C153)</f>
        <v>21039</v>
      </c>
      <c r="K153">
        <f>SUMIFS(탕데이터!Y:Y,탕데이터!$O:$O,'코스+운전자별'!$A153,탕데이터!$BL:$BL,'코스+운전자별'!$C153)</f>
        <v>4</v>
      </c>
      <c r="L153">
        <f>SUMIFS(탕데이터!Z:Z,탕데이터!$O:$O,'코스+운전자별'!$A153,탕데이터!$BL:$BL,'코스+운전자별'!$C153)</f>
        <v>138</v>
      </c>
      <c r="M153" s="122">
        <f>AVERAGEIFS(탕데이터!$AD:$AD,탕데이터!$O:$O,'코스+운전자별'!$A153,탕데이터!$BL:$BL,'코스+운전자별'!$C153)</f>
        <v>38.013333333333335</v>
      </c>
      <c r="N153" s="123">
        <f>INT(_xlfn.MAXIFS(탕데이터!$AC:$AC,탕데이터!$O:$O,'코스+운전자별'!$A153,탕데이터!$G:$G,'코스+운전자별'!$B153,탕데이터!$BL:$BL,'코스+운전자별'!$C153))</f>
        <v>105</v>
      </c>
      <c r="O153">
        <f>SUMIFS(탕데이터!BP:BP,탕데이터!$O:$O,'코스+운전자별'!$A153,탕데이터!$BL:$BL,'코스+운전자별'!$C153)</f>
        <v>39121.553</v>
      </c>
      <c r="P153">
        <f>SUMIFS(탕데이터!BQ:BQ,탕데이터!$O:$O,'코스+운전자별'!$A153,탕데이터!$BL:$BL,'코스+운전자별'!$C153)</f>
        <v>2186.0500000000002</v>
      </c>
      <c r="Q153">
        <f>SUMIFS(탕데이터!BR:BR,탕데이터!$O:$O,'코스+운전자별'!$A153,탕데이터!$BL:$BL,'코스+운전자별'!$C153)</f>
        <v>3106.6670000000004</v>
      </c>
      <c r="R153">
        <f>SUMIFS(탕데이터!BS:BS,탕데이터!$O:$O,'코스+운전자별'!$A153,탕데이터!$BL:$BL,'코스+운전자별'!$C153)</f>
        <v>3500.2820000000002</v>
      </c>
      <c r="S153">
        <f>SUMIFS(탕데이터!BT:BT,탕데이터!$O:$O,'코스+운전자별'!$A153,탕데이터!$BL:$BL,'코스+운전자별'!$C153)</f>
        <v>832.44200000000001</v>
      </c>
      <c r="T153">
        <f>SUMIFS(탕데이터!BU:BU,탕데이터!$O:$O,'코스+운전자별'!$A153,탕데이터!$BL:$BL,'코스+운전자별'!$C153)</f>
        <v>0</v>
      </c>
      <c r="U153">
        <f>SUMIFS(탕데이터!BV:BV,탕데이터!$O:$O,'코스+운전자별'!$A153,탕데이터!$BL:$BL,'코스+운전자별'!$C153)</f>
        <v>0</v>
      </c>
      <c r="V153">
        <f>SUMIFS(탕데이터!BW:BW,탕데이터!$O:$O,'코스+운전자별'!$A153,탕데이터!$BL:$BL,'코스+운전자별'!$C153)</f>
        <v>48746.993999999999</v>
      </c>
      <c r="W153" s="66">
        <f t="shared" si="49"/>
        <v>2.2065244510978042E-2</v>
      </c>
      <c r="X153" s="66">
        <f t="shared" si="50"/>
        <v>0.21723740019960081</v>
      </c>
      <c r="Y153" s="122">
        <f t="shared" si="51"/>
        <v>0.59851568111084508</v>
      </c>
      <c r="Z153" s="122">
        <f t="shared" si="52"/>
        <v>20.648790998324156</v>
      </c>
      <c r="AA153" s="4">
        <f t="shared" si="53"/>
        <v>0.80254288090051262</v>
      </c>
      <c r="AB153" s="4">
        <f t="shared" si="54"/>
        <v>4.4844816482427621E-2</v>
      </c>
      <c r="AC153" s="4">
        <f t="shared" si="55"/>
        <v>6.3730432280603808E-2</v>
      </c>
      <c r="AD153" s="4">
        <f t="shared" si="56"/>
        <v>7.1805084022206589E-2</v>
      </c>
      <c r="AE153" s="4">
        <f t="shared" si="57"/>
        <v>1.7076786314249449E-2</v>
      </c>
      <c r="AF153" s="4">
        <f t="shared" si="58"/>
        <v>0</v>
      </c>
      <c r="AG153" s="4">
        <f t="shared" si="59"/>
        <v>0</v>
      </c>
      <c r="AH153" s="41" cm="1">
        <f t="array" ref="AH153">SUMPRODUCT((C:C=C153)*(F:F&gt;F153)*(B:B=B153))+1</f>
        <v>3</v>
      </c>
    </row>
    <row r="154" spans="1:34" x14ac:dyDescent="0.3">
      <c r="A154">
        <v>7720</v>
      </c>
      <c r="B154" t="s">
        <v>62</v>
      </c>
      <c r="C154">
        <v>8</v>
      </c>
      <c r="D154">
        <f>SUMIFS(탕데이터!R:R,탕데이터!$O:$O,'코스+운전자별'!$A154,탕데이터!$BL:$BL,'코스+운전자별'!$C154)</f>
        <v>607.79499999999996</v>
      </c>
      <c r="E154">
        <f>SUMIFS(탕데이터!S:S,탕데이터!$O:$O,'코스+운전자별'!$A154,탕데이터!$BL:$BL,'코스+운전자별'!$C154)</f>
        <v>179.80900000000003</v>
      </c>
      <c r="F154" s="122">
        <f t="shared" si="48"/>
        <v>3.380225683920159</v>
      </c>
      <c r="G154">
        <f>SUMIFS(탕데이터!U:U,탕데이터!$O:$O,'코스+운전자별'!$A154,탕데이터!$BL:$BL,'코스+운전자별'!$C154)</f>
        <v>58144</v>
      </c>
      <c r="H154">
        <f>SUMIFS(탕데이터!V:V,탕데이터!$O:$O,'코스+운전자별'!$A154,탕데이터!$BL:$BL,'코스+운전자별'!$C154)</f>
        <v>1550</v>
      </c>
      <c r="I154">
        <f>SUMIFS(탕데이터!W:W,탕데이터!$O:$O,'코스+운전자별'!$A154,탕데이터!$BL:$BL,'코스+운전자별'!$C154)</f>
        <v>11498</v>
      </c>
      <c r="J154">
        <f>SUMIFS(탕데이터!X:X,탕데이터!$O:$O,'코스+운전자별'!$A154,탕데이터!$BL:$BL,'코스+운전자별'!$C154)</f>
        <v>19046</v>
      </c>
      <c r="K154">
        <f>SUMIFS(탕데이터!Y:Y,탕데이터!$O:$O,'코스+운전자별'!$A154,탕데이터!$BL:$BL,'코스+운전자별'!$C154)</f>
        <v>4</v>
      </c>
      <c r="L154">
        <f>SUMIFS(탕데이터!Z:Z,탕데이터!$O:$O,'코스+운전자별'!$A154,탕데이터!$BL:$BL,'코스+운전자별'!$C154)</f>
        <v>133</v>
      </c>
      <c r="M154" s="122">
        <f>AVERAGEIFS(탕데이터!$AD:$AD,탕데이터!$O:$O,'코스+운전자별'!$A154,탕데이터!$BL:$BL,'코스+운전자별'!$C154)</f>
        <v>38.39692307692308</v>
      </c>
      <c r="N154" s="123">
        <f>INT(_xlfn.MAXIFS(탕데이터!$AC:$AC,탕데이터!$O:$O,'코스+운전자별'!$A154,탕데이터!$G:$G,'코스+운전자별'!$B154,탕데이터!$BL:$BL,'코스+운전자별'!$C154))</f>
        <v>101</v>
      </c>
      <c r="O154">
        <f>SUMIFS(탕데이터!BP:BP,탕데이터!$O:$O,'코스+운전자별'!$A154,탕데이터!$BL:$BL,'코스+운전자별'!$C154)</f>
        <v>36565.133000000002</v>
      </c>
      <c r="P154">
        <f>SUMIFS(탕데이터!BQ:BQ,탕데이터!$O:$O,'코스+운전자별'!$A154,탕데이터!$BL:$BL,'코스+운전자별'!$C154)</f>
        <v>2084.2910000000002</v>
      </c>
      <c r="Q154">
        <f>SUMIFS(탕데이터!BR:BR,탕데이터!$O:$O,'코스+운전자별'!$A154,탕데이터!$BL:$BL,'코스+운전자별'!$C154)</f>
        <v>2616.6050000000005</v>
      </c>
      <c r="R154">
        <f>SUMIFS(탕데이터!BS:BS,탕데이터!$O:$O,'코스+운전자별'!$A154,탕데이터!$BL:$BL,'코스+운전자별'!$C154)</f>
        <v>3176.1660000000002</v>
      </c>
      <c r="S154">
        <f>SUMIFS(탕데이터!BT:BT,탕데이터!$O:$O,'코스+운전자별'!$A154,탕데이터!$BL:$BL,'코스+운전자별'!$C154)</f>
        <v>657.72900000000004</v>
      </c>
      <c r="T154">
        <f>SUMIFS(탕데이터!BU:BU,탕데이터!$O:$O,'코스+운전자별'!$A154,탕데이터!$BL:$BL,'코스+운전자별'!$C154)</f>
        <v>0</v>
      </c>
      <c r="U154">
        <f>SUMIFS(탕데이터!BV:BV,탕데이터!$O:$O,'코스+운전자별'!$A154,탕데이터!$BL:$BL,'코스+운전자별'!$C154)</f>
        <v>0</v>
      </c>
      <c r="V154">
        <f>SUMIFS(탕데이터!BW:BW,탕데이터!$O:$O,'코스+운전자별'!$A154,탕데이터!$BL:$BL,'코스+운전자별'!$C154)</f>
        <v>45099.923999999999</v>
      </c>
      <c r="W154" s="66">
        <f t="shared" si="49"/>
        <v>2.6657952669235003E-2</v>
      </c>
      <c r="X154" s="66">
        <f t="shared" si="50"/>
        <v>0.19775041276829938</v>
      </c>
      <c r="Y154" s="122">
        <f t="shared" si="51"/>
        <v>0.65811663472058846</v>
      </c>
      <c r="Z154" s="122">
        <f t="shared" si="52"/>
        <v>21.882378104459566</v>
      </c>
      <c r="AA154" s="4">
        <f t="shared" si="53"/>
        <v>0.81075819551270201</v>
      </c>
      <c r="AB154" s="4">
        <f t="shared" si="54"/>
        <v>4.6214955927641924E-2</v>
      </c>
      <c r="AC154" s="4">
        <f t="shared" si="55"/>
        <v>5.8017946992549266E-2</v>
      </c>
      <c r="AD154" s="4">
        <f t="shared" si="56"/>
        <v>7.0425085416995381E-2</v>
      </c>
      <c r="AE154" s="4">
        <f t="shared" si="57"/>
        <v>1.4583816150111473E-2</v>
      </c>
      <c r="AF154" s="4">
        <f t="shared" si="58"/>
        <v>0</v>
      </c>
      <c r="AG154" s="4">
        <f t="shared" si="59"/>
        <v>0</v>
      </c>
      <c r="AH154" s="41" cm="1">
        <f t="array" ref="AH154">SUMPRODUCT((C:C=C154)*(F:F&gt;F154)*(B:B=B154))+1</f>
        <v>4</v>
      </c>
    </row>
    <row r="155" spans="1:34" x14ac:dyDescent="0.3">
      <c r="A155">
        <v>7720</v>
      </c>
      <c r="B155" t="s">
        <v>62</v>
      </c>
      <c r="C155">
        <v>9</v>
      </c>
      <c r="D155">
        <f>SUMIFS(탕데이터!R:R,탕데이터!$O:$O,'코스+운전자별'!$A155,탕데이터!$BL:$BL,'코스+운전자별'!$C155)</f>
        <v>373.04399999999998</v>
      </c>
      <c r="E155">
        <f>SUMIFS(탕데이터!S:S,탕데이터!$O:$O,'코스+운전자별'!$A155,탕데이터!$BL:$BL,'코스+운전자별'!$C155)</f>
        <v>122.59599999999999</v>
      </c>
      <c r="F155" s="122">
        <f t="shared" si="48"/>
        <v>3.0428725243890504</v>
      </c>
      <c r="G155">
        <f>SUMIFS(탕데이터!U:U,탕데이터!$O:$O,'코스+운전자별'!$A155,탕데이터!$BL:$BL,'코스+운전자별'!$C155)</f>
        <v>44336</v>
      </c>
      <c r="H155">
        <f>SUMIFS(탕데이터!V:V,탕데이터!$O:$O,'코스+운전자별'!$A155,탕데이터!$BL:$BL,'코스+운전자별'!$C155)</f>
        <v>2036</v>
      </c>
      <c r="I155">
        <f>SUMIFS(탕데이터!W:W,탕데이터!$O:$O,'코스+운전자별'!$A155,탕데이터!$BL:$BL,'코스+운전자별'!$C155)</f>
        <v>13245</v>
      </c>
      <c r="J155">
        <f>SUMIFS(탕데이터!X:X,탕데이터!$O:$O,'코스+운전자별'!$A155,탕데이터!$BL:$BL,'코스+운전자별'!$C155)</f>
        <v>11708</v>
      </c>
      <c r="K155">
        <f>SUMIFS(탕데이터!Y:Y,탕데이터!$O:$O,'코스+운전자별'!$A155,탕데이터!$BL:$BL,'코스+운전자별'!$C155)</f>
        <v>0</v>
      </c>
      <c r="L155">
        <f>SUMIFS(탕데이터!Z:Z,탕데이터!$O:$O,'코스+운전자별'!$A155,탕데이터!$BL:$BL,'코스+운전자별'!$C155)</f>
        <v>56</v>
      </c>
      <c r="M155" s="122">
        <f>AVERAGEIFS(탕데이터!$AD:$AD,탕데이터!$O:$O,'코스+운전자별'!$A155,탕데이터!$BL:$BL,'코스+운전자별'!$C155)</f>
        <v>34.904444444444444</v>
      </c>
      <c r="N155" s="123">
        <f>INT(_xlfn.MAXIFS(탕데이터!$AC:$AC,탕데이터!$O:$O,'코스+운전자별'!$A155,탕데이터!$G:$G,'코스+운전자별'!$B155,탕데이터!$BL:$BL,'코스+운전자별'!$C155))</f>
        <v>106</v>
      </c>
      <c r="O155">
        <f>SUMIFS(탕데이터!BP:BP,탕데이터!$O:$O,'코스+운전자별'!$A155,탕데이터!$BL:$BL,'코스+운전자별'!$C155)</f>
        <v>21042.115999999998</v>
      </c>
      <c r="P155">
        <f>SUMIFS(탕데이터!BQ:BQ,탕데이터!$O:$O,'코스+운전자별'!$A155,탕데이터!$BL:$BL,'코스+운전자별'!$C155)</f>
        <v>2247.4599999999996</v>
      </c>
      <c r="Q155">
        <f>SUMIFS(탕데이터!BR:BR,탕데이터!$O:$O,'코스+운전자별'!$A155,탕데이터!$BL:$BL,'코스+운전자별'!$C155)</f>
        <v>2050.5100000000002</v>
      </c>
      <c r="R155">
        <f>SUMIFS(탕데이터!BS:BS,탕데이터!$O:$O,'코스+운전자별'!$A155,탕데이터!$BL:$BL,'코스+운전자별'!$C155)</f>
        <v>3065.4389999999994</v>
      </c>
      <c r="S155">
        <f>SUMIFS(탕데이터!BT:BT,탕데이터!$O:$O,'코스+운전자별'!$A155,탕데이터!$BL:$BL,'코스+운전자별'!$C155)</f>
        <v>627.48900000000003</v>
      </c>
      <c r="T155">
        <f>SUMIFS(탕데이터!BU:BU,탕데이터!$O:$O,'코스+운전자별'!$A155,탕데이터!$BL:$BL,'코스+운전자별'!$C155)</f>
        <v>15.446</v>
      </c>
      <c r="U155">
        <f>SUMIFS(탕데이터!BV:BV,탕데이터!$O:$O,'코스+운전자별'!$A155,탕데이터!$BL:$BL,'코스+운전자별'!$C155)</f>
        <v>0</v>
      </c>
      <c r="V155">
        <f>SUMIFS(탕데이터!BW:BW,탕데이터!$O:$O,'코스+운전자별'!$A155,탕데이터!$BL:$BL,'코스+운전자별'!$C155)</f>
        <v>29048.46</v>
      </c>
      <c r="W155" s="66">
        <f t="shared" si="49"/>
        <v>4.5922049801515701E-2</v>
      </c>
      <c r="X155" s="66">
        <f t="shared" si="50"/>
        <v>0.29874142908697221</v>
      </c>
      <c r="Y155" s="122">
        <f t="shared" si="51"/>
        <v>0</v>
      </c>
      <c r="Z155" s="122">
        <f t="shared" si="52"/>
        <v>15.011634016362681</v>
      </c>
      <c r="AA155" s="4">
        <f t="shared" si="53"/>
        <v>0.72437974336677391</v>
      </c>
      <c r="AB155" s="4">
        <f t="shared" si="54"/>
        <v>7.7369333864858919E-2</v>
      </c>
      <c r="AC155" s="4">
        <f t="shared" si="55"/>
        <v>7.058928425121333E-2</v>
      </c>
      <c r="AD155" s="4">
        <f t="shared" si="56"/>
        <v>0.10552845142220962</v>
      </c>
      <c r="AE155" s="4">
        <f t="shared" si="57"/>
        <v>2.1601454948041998E-2</v>
      </c>
      <c r="AF155" s="4">
        <f t="shared" si="58"/>
        <v>5.317321469021077E-4</v>
      </c>
      <c r="AG155" s="4">
        <f t="shared" si="59"/>
        <v>0</v>
      </c>
      <c r="AH155" s="41" cm="1">
        <f t="array" ref="AH155">SUMPRODUCT((C:C=C155)*(F:F&gt;F155)*(B:B=B155))+1</f>
        <v>7</v>
      </c>
    </row>
    <row r="156" spans="1:34" x14ac:dyDescent="0.3">
      <c r="A156">
        <v>7720</v>
      </c>
      <c r="B156" t="s">
        <v>62</v>
      </c>
      <c r="C156">
        <v>10</v>
      </c>
      <c r="D156">
        <f>SUMIFS(탕데이터!R:R,탕데이터!$O:$O,'코스+운전자별'!$A156,탕데이터!$BL:$BL,'코스+운전자별'!$C156)</f>
        <v>273.38499999999999</v>
      </c>
      <c r="E156">
        <f>SUMIFS(탕데이터!S:S,탕데이터!$O:$O,'코스+운전자별'!$A156,탕데이터!$BL:$BL,'코스+운전자별'!$C156)</f>
        <v>88.149000000000001</v>
      </c>
      <c r="F156" s="122">
        <f t="shared" si="48"/>
        <v>3.1013964991094625</v>
      </c>
      <c r="G156">
        <f>SUMIFS(탕데이터!U:U,탕데이터!$O:$O,'코스+운전자별'!$A156,탕데이터!$BL:$BL,'코스+운전자별'!$C156)</f>
        <v>32636</v>
      </c>
      <c r="H156">
        <f>SUMIFS(탕데이터!V:V,탕데이터!$O:$O,'코스+운전자별'!$A156,탕데이터!$BL:$BL,'코스+운전자별'!$C156)</f>
        <v>1100</v>
      </c>
      <c r="I156">
        <f>SUMIFS(탕데이터!W:W,탕데이터!$O:$O,'코스+운전자별'!$A156,탕데이터!$BL:$BL,'코스+운전자별'!$C156)</f>
        <v>10452</v>
      </c>
      <c r="J156">
        <f>SUMIFS(탕데이터!X:X,탕데이터!$O:$O,'코스+운전자별'!$A156,탕데이터!$BL:$BL,'코스+운전자별'!$C156)</f>
        <v>9812</v>
      </c>
      <c r="K156">
        <f>SUMIFS(탕데이터!Y:Y,탕데이터!$O:$O,'코스+운전자별'!$A156,탕데이터!$BL:$BL,'코스+운전자별'!$C156)</f>
        <v>0</v>
      </c>
      <c r="L156">
        <f>SUMIFS(탕데이터!Z:Z,탕데이터!$O:$O,'코스+운전자별'!$A156,탕데이터!$BL:$BL,'코스+운전자별'!$C156)</f>
        <v>69</v>
      </c>
      <c r="M156" s="122">
        <f>AVERAGEIFS(탕데이터!$AD:$AD,탕데이터!$O:$O,'코스+운전자별'!$A156,탕데이터!$BL:$BL,'코스+운전자별'!$C156)</f>
        <v>30.650000000000002</v>
      </c>
      <c r="N156" s="123">
        <f>INT(_xlfn.MAXIFS(탕데이터!$AC:$AC,탕데이터!$O:$O,'코스+운전자별'!$A156,탕데이터!$G:$G,'코스+운전자별'!$B156,탕데이터!$BL:$BL,'코스+운전자별'!$C156))</f>
        <v>101</v>
      </c>
      <c r="O156">
        <f>SUMIFS(탕데이터!BP:BP,탕데이터!$O:$O,'코스+운전자별'!$A156,탕데이터!$BL:$BL,'코스+운전자별'!$C156)</f>
        <v>8417.375</v>
      </c>
      <c r="P156">
        <f>SUMIFS(탕데이터!BQ:BQ,탕데이터!$O:$O,'코스+운전자별'!$A156,탕데이터!$BL:$BL,'코스+운전자별'!$C156)</f>
        <v>3206.0430000000006</v>
      </c>
      <c r="Q156">
        <f>SUMIFS(탕데이터!BR:BR,탕데이터!$O:$O,'코스+운전자별'!$A156,탕데이터!$BL:$BL,'코스+운전자별'!$C156)</f>
        <v>3711.4349999999995</v>
      </c>
      <c r="R156">
        <f>SUMIFS(탕데이터!BS:BS,탕데이터!$O:$O,'코스+운전자별'!$A156,탕데이터!$BL:$BL,'코스+운전자별'!$C156)</f>
        <v>4829.4440000000004</v>
      </c>
      <c r="S156">
        <f>SUMIFS(탕데이터!BT:BT,탕데이터!$O:$O,'코스+운전자별'!$A156,탕데이터!$BL:$BL,'코스+운전자별'!$C156)</f>
        <v>921.87799999999993</v>
      </c>
      <c r="T156">
        <f>SUMIFS(탕데이터!BU:BU,탕데이터!$O:$O,'코스+운전자별'!$A156,탕데이터!$BL:$BL,'코스+운전자별'!$C156)</f>
        <v>0</v>
      </c>
      <c r="U156">
        <f>SUMIFS(탕데이터!BV:BV,탕데이터!$O:$O,'코스+운전자별'!$A156,탕데이터!$BL:$BL,'코스+운전자별'!$C156)</f>
        <v>0</v>
      </c>
      <c r="V156">
        <f>SUMIFS(탕데이터!BW:BW,탕데이터!$O:$O,'코스+운전자별'!$A156,탕데이터!$BL:$BL,'코스+운전자별'!$C156)</f>
        <v>21086.175000000003</v>
      </c>
      <c r="W156" s="66">
        <f t="shared" si="49"/>
        <v>3.3705110920455937E-2</v>
      </c>
      <c r="X156" s="66">
        <f t="shared" si="50"/>
        <v>0.32025983576418676</v>
      </c>
      <c r="Y156" s="122">
        <f t="shared" si="51"/>
        <v>0</v>
      </c>
      <c r="Z156" s="122">
        <f t="shared" si="52"/>
        <v>25.239131627558205</v>
      </c>
      <c r="AA156" s="4">
        <f t="shared" si="53"/>
        <v>0.39918927923153436</v>
      </c>
      <c r="AB156" s="4">
        <f t="shared" si="54"/>
        <v>0.15204478763929447</v>
      </c>
      <c r="AC156" s="4">
        <f t="shared" si="55"/>
        <v>0.17601271923428496</v>
      </c>
      <c r="AD156" s="4">
        <f t="shared" si="56"/>
        <v>0.22903366779418266</v>
      </c>
      <c r="AE156" s="4">
        <f t="shared" si="57"/>
        <v>4.3719546100703416E-2</v>
      </c>
      <c r="AF156" s="4">
        <f t="shared" si="58"/>
        <v>0</v>
      </c>
      <c r="AG156" s="4">
        <f t="shared" si="59"/>
        <v>0</v>
      </c>
      <c r="AH156" s="41" cm="1">
        <f t="array" ref="AH156">SUMPRODUCT((C:C=C156)*(F:F&gt;F156)*(B:B=B156))+1</f>
        <v>6</v>
      </c>
    </row>
    <row r="157" spans="1:34" x14ac:dyDescent="0.3">
      <c r="A157">
        <v>7720</v>
      </c>
      <c r="B157" t="s">
        <v>62</v>
      </c>
      <c r="C157">
        <v>11</v>
      </c>
      <c r="D157">
        <f>SUMIFS(탕데이터!R:R,탕데이터!$O:$O,'코스+운전자별'!$A157,탕데이터!$BL:$BL,'코스+운전자별'!$C157)</f>
        <v>414.65499999999997</v>
      </c>
      <c r="E157">
        <f>SUMIFS(탕데이터!S:S,탕데이터!$O:$O,'코스+운전자별'!$A157,탕데이터!$BL:$BL,'코스+운전자별'!$C157)</f>
        <v>129.83800000000002</v>
      </c>
      <c r="F157" s="122">
        <f t="shared" si="48"/>
        <v>3.1936336049538649</v>
      </c>
      <c r="G157">
        <f>SUMIFS(탕데이터!U:U,탕데이터!$O:$O,'코스+운전자별'!$A157,탕데이터!$BL:$BL,'코스+운전자별'!$C157)</f>
        <v>39855</v>
      </c>
      <c r="H157">
        <f>SUMIFS(탕데이터!V:V,탕데이터!$O:$O,'코스+운전자별'!$A157,탕데이터!$BL:$BL,'코스+운전자별'!$C157)</f>
        <v>449</v>
      </c>
      <c r="I157">
        <f>SUMIFS(탕데이터!W:W,탕데이터!$O:$O,'코스+운전자별'!$A157,탕데이터!$BL:$BL,'코스+운전자별'!$C157)</f>
        <v>8817</v>
      </c>
      <c r="J157">
        <f>SUMIFS(탕데이터!X:X,탕데이터!$O:$O,'코스+운전자별'!$A157,탕데이터!$BL:$BL,'코스+운전자별'!$C157)</f>
        <v>13254</v>
      </c>
      <c r="K157">
        <f>SUMIFS(탕데이터!Y:Y,탕데이터!$O:$O,'코스+운전자별'!$A157,탕데이터!$BL:$BL,'코스+운전자별'!$C157)</f>
        <v>1</v>
      </c>
      <c r="L157">
        <f>SUMIFS(탕데이터!Z:Z,탕데이터!$O:$O,'코스+운전자별'!$A157,탕데이터!$BL:$BL,'코스+운전자별'!$C157)</f>
        <v>90</v>
      </c>
      <c r="M157" s="122">
        <f>AVERAGEIFS(탕데이터!$AD:$AD,탕데이터!$O:$O,'코스+운전자별'!$A157,탕데이터!$BL:$BL,'코스+운전자별'!$C157)</f>
        <v>39.86</v>
      </c>
      <c r="N157" s="123">
        <f>INT(_xlfn.MAXIFS(탕데이터!$AC:$AC,탕데이터!$O:$O,'코스+운전자별'!$A157,탕데이터!$G:$G,'코스+운전자별'!$B157,탕데이터!$BL:$BL,'코스+운전자별'!$C157))</f>
        <v>108</v>
      </c>
      <c r="O157">
        <f>SUMIFS(탕데이터!BP:BP,탕데이터!$O:$O,'코스+운전자별'!$A157,탕데이터!$BL:$BL,'코스+운전자별'!$C157)</f>
        <v>20425.813999999995</v>
      </c>
      <c r="P157">
        <f>SUMIFS(탕데이터!BQ:BQ,탕데이터!$O:$O,'코스+운전자별'!$A157,탕데이터!$BL:$BL,'코스+운전자별'!$C157)</f>
        <v>2662.6419999999998</v>
      </c>
      <c r="Q157">
        <f>SUMIFS(탕데이터!BR:BR,탕데이터!$O:$O,'코스+운전자별'!$A157,탕데이터!$BL:$BL,'코스+운전자별'!$C157)</f>
        <v>3798.1689999999999</v>
      </c>
      <c r="R157">
        <f>SUMIFS(탕데이터!BS:BS,탕데이터!$O:$O,'코스+운전자별'!$A157,탕데이터!$BL:$BL,'코스+운전자별'!$C157)</f>
        <v>2711.0039999999999</v>
      </c>
      <c r="S157">
        <f>SUMIFS(탕데이터!BT:BT,탕데이터!$O:$O,'코스+운전자별'!$A157,탕데이터!$BL:$BL,'코스+운전자별'!$C157)</f>
        <v>870.58600000000001</v>
      </c>
      <c r="T157">
        <f>SUMIFS(탕데이터!BU:BU,탕데이터!$O:$O,'코스+운전자별'!$A157,탕데이터!$BL:$BL,'코스+운전자별'!$C157)</f>
        <v>127.09499999999997</v>
      </c>
      <c r="U157">
        <f>SUMIFS(탕데이터!BV:BV,탕데이터!$O:$O,'코스+운전자별'!$A157,탕데이터!$BL:$BL,'코스+운전자별'!$C157)</f>
        <v>0</v>
      </c>
      <c r="V157">
        <f>SUMIFS(탕데이터!BW:BW,탕데이터!$O:$O,'코스+운전자별'!$A157,탕데이터!$BL:$BL,'코스+운전자별'!$C157)</f>
        <v>30595.31</v>
      </c>
      <c r="W157" s="66">
        <f t="shared" si="49"/>
        <v>1.1265838665161209E-2</v>
      </c>
      <c r="X157" s="66">
        <f t="shared" si="50"/>
        <v>0.22122694768535942</v>
      </c>
      <c r="Y157" s="122">
        <f t="shared" si="51"/>
        <v>0.24116434144047463</v>
      </c>
      <c r="Z157" s="122">
        <f t="shared" si="52"/>
        <v>21.704790729642717</v>
      </c>
      <c r="AA157" s="4">
        <f t="shared" si="53"/>
        <v>0.66761258506614229</v>
      </c>
      <c r="AB157" s="4">
        <f t="shared" si="54"/>
        <v>8.702778301641656E-2</v>
      </c>
      <c r="AC157" s="4">
        <f t="shared" si="55"/>
        <v>0.12414219695763827</v>
      </c>
      <c r="AD157" s="4">
        <f t="shared" si="56"/>
        <v>8.8608482803410063E-2</v>
      </c>
      <c r="AE157" s="4">
        <f t="shared" si="57"/>
        <v>2.8454884098249044E-2</v>
      </c>
      <c r="AF157" s="4">
        <f t="shared" si="58"/>
        <v>4.1540680581435511E-3</v>
      </c>
      <c r="AG157" s="4">
        <f t="shared" si="59"/>
        <v>0</v>
      </c>
      <c r="AH157" s="41" cm="1">
        <f t="array" ref="AH157">SUMPRODUCT((C:C=C157)*(F:F&gt;F157)*(B:B=B157))+1</f>
        <v>4</v>
      </c>
    </row>
    <row r="158" spans="1:34" x14ac:dyDescent="0.3">
      <c r="A158">
        <v>7890</v>
      </c>
      <c r="B158" t="s">
        <v>62</v>
      </c>
      <c r="C158">
        <v>1</v>
      </c>
      <c r="D158">
        <f>SUMIFS(탕데이터!R:R,탕데이터!$O:$O,'코스+운전자별'!$A158,탕데이터!$BL:$BL,'코스+운전자별'!$C158)</f>
        <v>670.76900000000001</v>
      </c>
      <c r="E158">
        <f>SUMIFS(탕데이터!S:S,탕데이터!$O:$O,'코스+운전자별'!$A158,탕데이터!$BL:$BL,'코스+운전자별'!$C158)</f>
        <v>252.16799999999995</v>
      </c>
      <c r="F158" s="122">
        <f t="shared" si="48"/>
        <v>2.660008407093684</v>
      </c>
      <c r="G158">
        <f>SUMIFS(탕데이터!U:U,탕데이터!$O:$O,'코스+운전자별'!$A158,탕데이터!$BL:$BL,'코스+운전자별'!$C158)</f>
        <v>67943</v>
      </c>
      <c r="H158">
        <f>SUMIFS(탕데이터!V:V,탕데이터!$O:$O,'코스+운전자별'!$A158,탕데이터!$BL:$BL,'코스+운전자별'!$C158)</f>
        <v>664</v>
      </c>
      <c r="I158">
        <f>SUMIFS(탕데이터!W:W,탕데이터!$O:$O,'코스+운전자별'!$A158,탕데이터!$BL:$BL,'코스+운전자별'!$C158)</f>
        <v>18480</v>
      </c>
      <c r="J158">
        <f>SUMIFS(탕데이터!X:X,탕데이터!$O:$O,'코스+운전자별'!$A158,탕데이터!$BL:$BL,'코스+운전자별'!$C158)</f>
        <v>11760</v>
      </c>
      <c r="K158">
        <f>SUMIFS(탕데이터!Y:Y,탕데이터!$O:$O,'코스+운전자별'!$A158,탕데이터!$BL:$BL,'코스+운전자별'!$C158)</f>
        <v>18</v>
      </c>
      <c r="L158">
        <f>SUMIFS(탕데이터!Z:Z,탕데이터!$O:$O,'코스+운전자별'!$A158,탕데이터!$BL:$BL,'코스+운전자별'!$C158)</f>
        <v>390</v>
      </c>
      <c r="M158" s="122">
        <f>AVERAGEIFS(탕데이터!$AD:$AD,탕데이터!$O:$O,'코스+운전자별'!$A158,탕데이터!$BL:$BL,'코스+운전자별'!$C158)</f>
        <v>37.62133333333334</v>
      </c>
      <c r="N158" s="123">
        <f>INT(_xlfn.MAXIFS(탕데이터!$AC:$AC,탕데이터!$O:$O,'코스+운전자별'!$A158,탕데이터!$G:$G,'코스+운전자별'!$B158,탕데이터!$BL:$BL,'코스+운전자별'!$C158))</f>
        <v>112</v>
      </c>
      <c r="O158">
        <f>SUMIFS(탕데이터!BP:BP,탕데이터!$O:$O,'코스+운전자별'!$A158,탕데이터!$BL:$BL,'코스+운전자별'!$C158)</f>
        <v>40612.409</v>
      </c>
      <c r="P158">
        <f>SUMIFS(탕데이터!BQ:BQ,탕데이터!$O:$O,'코스+운전자별'!$A158,탕데이터!$BL:$BL,'코스+운전자별'!$C158)</f>
        <v>2157.819</v>
      </c>
      <c r="Q158">
        <f>SUMIFS(탕데이터!BR:BR,탕데이터!$O:$O,'코스+운전자별'!$A158,탕데이터!$BL:$BL,'코스+운전자별'!$C158)</f>
        <v>2494.1079999999997</v>
      </c>
      <c r="R158">
        <f>SUMIFS(탕데이터!BS:BS,탕데이터!$O:$O,'코스+운전자별'!$A158,탕데이터!$BL:$BL,'코스+운전자별'!$C158)</f>
        <v>2585.634</v>
      </c>
      <c r="S158">
        <f>SUMIFS(탕데이터!BT:BT,탕데이터!$O:$O,'코스+운전자별'!$A158,탕데이터!$BL:$BL,'코스+운전자별'!$C158)</f>
        <v>899.67300000000023</v>
      </c>
      <c r="T158">
        <f>SUMIFS(탕데이터!BU:BU,탕데이터!$O:$O,'코스+운전자별'!$A158,탕데이터!$BL:$BL,'코스+운전자별'!$C158)</f>
        <v>46.975999999999999</v>
      </c>
      <c r="U158">
        <f>SUMIFS(탕데이터!BV:BV,탕데이터!$O:$O,'코스+운전자별'!$A158,탕데이터!$BL:$BL,'코스+운전자별'!$C158)</f>
        <v>0</v>
      </c>
      <c r="V158">
        <f>SUMIFS(탕데이터!BW:BW,탕데이터!$O:$O,'코스+운전자별'!$A158,탕데이터!$BL:$BL,'코스+운전자별'!$C158)</f>
        <v>48796.618999999999</v>
      </c>
      <c r="W158" s="66">
        <f t="shared" si="49"/>
        <v>9.772897870273611E-3</v>
      </c>
      <c r="X158" s="66">
        <f t="shared" si="50"/>
        <v>0.27199269976303664</v>
      </c>
      <c r="Y158" s="122">
        <f t="shared" si="51"/>
        <v>2.6834871617501701</v>
      </c>
      <c r="Z158" s="122">
        <f t="shared" si="52"/>
        <v>58.14222183792036</v>
      </c>
      <c r="AA158" s="4">
        <f t="shared" si="53"/>
        <v>0.83227915852120826</v>
      </c>
      <c r="AB158" s="4">
        <f t="shared" si="54"/>
        <v>4.422066619000796E-2</v>
      </c>
      <c r="AC158" s="4">
        <f t="shared" si="55"/>
        <v>5.1112311695201668E-2</v>
      </c>
      <c r="AD158" s="4">
        <f t="shared" si="56"/>
        <v>5.2987974433228661E-2</v>
      </c>
      <c r="AE158" s="4">
        <f t="shared" si="57"/>
        <v>1.8437199511712077E-2</v>
      </c>
      <c r="AF158" s="4">
        <f t="shared" si="58"/>
        <v>9.6268964864143556E-4</v>
      </c>
      <c r="AG158" s="4">
        <f t="shared" si="59"/>
        <v>0</v>
      </c>
      <c r="AH158" s="41" cm="1">
        <f t="array" ref="AH158">SUMPRODUCT((C:C=C158)*(F:F&gt;F158)*(B:B=B158))+1</f>
        <v>12</v>
      </c>
    </row>
    <row r="159" spans="1:34" x14ac:dyDescent="0.3">
      <c r="A159">
        <v>7890</v>
      </c>
      <c r="B159" t="s">
        <v>62</v>
      </c>
      <c r="C159">
        <v>2</v>
      </c>
      <c r="D159">
        <f>SUMIFS(탕데이터!R:R,탕데이터!$O:$O,'코스+운전자별'!$A159,탕데이터!$BL:$BL,'코스+운전자별'!$C159)</f>
        <v>39.533999999999999</v>
      </c>
      <c r="E159">
        <f>SUMIFS(탕데이터!S:S,탕데이터!$O:$O,'코스+운전자별'!$A159,탕데이터!$BL:$BL,'코스+운전자별'!$C159)</f>
        <v>15.141</v>
      </c>
      <c r="F159" s="122">
        <f t="shared" si="48"/>
        <v>2.6110560729146028</v>
      </c>
      <c r="G159">
        <f>SUMIFS(탕데이터!U:U,탕데이터!$O:$O,'코스+운전자별'!$A159,탕데이터!$BL:$BL,'코스+운전자별'!$C159)</f>
        <v>4671</v>
      </c>
      <c r="H159">
        <f>SUMIFS(탕데이터!V:V,탕데이터!$O:$O,'코스+운전자별'!$A159,탕데이터!$BL:$BL,'코스+운전자별'!$C159)</f>
        <v>75</v>
      </c>
      <c r="I159">
        <f>SUMIFS(탕데이터!W:W,탕데이터!$O:$O,'코스+운전자별'!$A159,탕데이터!$BL:$BL,'코스+운전자별'!$C159)</f>
        <v>1252</v>
      </c>
      <c r="J159">
        <f>SUMIFS(탕데이터!X:X,탕데이터!$O:$O,'코스+운전자별'!$A159,탕데이터!$BL:$BL,'코스+운전자별'!$C159)</f>
        <v>675</v>
      </c>
      <c r="K159">
        <f>SUMIFS(탕데이터!Y:Y,탕데이터!$O:$O,'코스+운전자별'!$A159,탕데이터!$BL:$BL,'코스+운전자별'!$C159)</f>
        <v>0</v>
      </c>
      <c r="L159">
        <f>SUMIFS(탕데이터!Z:Z,탕데이터!$O:$O,'코스+운전자별'!$A159,탕데이터!$BL:$BL,'코스+운전자별'!$C159)</f>
        <v>4</v>
      </c>
      <c r="M159" s="122">
        <f>AVERAGEIFS(탕데이터!$AD:$AD,탕데이터!$O:$O,'코스+운전자별'!$A159,탕데이터!$BL:$BL,'코스+운전자별'!$C159)</f>
        <v>30.47</v>
      </c>
      <c r="N159" s="123">
        <f>INT(_xlfn.MAXIFS(탕데이터!$AC:$AC,탕데이터!$O:$O,'코스+운전자별'!$A159,탕데이터!$G:$G,'코스+운전자별'!$B159,탕데이터!$BL:$BL,'코스+운전자별'!$C159))</f>
        <v>94</v>
      </c>
      <c r="O159">
        <f>SUMIFS(탕데이터!BP:BP,탕데이터!$O:$O,'코스+운전자별'!$A159,탕데이터!$BL:$BL,'코스+운전자별'!$C159)</f>
        <v>3161.8310000000001</v>
      </c>
      <c r="P159">
        <f>SUMIFS(탕데이터!BQ:BQ,탕데이터!$O:$O,'코스+운전자별'!$A159,탕데이터!$BL:$BL,'코스+운전자별'!$C159)</f>
        <v>56.052</v>
      </c>
      <c r="Q159">
        <f>SUMIFS(탕데이터!BR:BR,탕데이터!$O:$O,'코스+운전자별'!$A159,탕데이터!$BL:$BL,'코스+운전자별'!$C159)</f>
        <v>70.064999999999998</v>
      </c>
      <c r="R159">
        <f>SUMIFS(탕데이터!BS:BS,탕데이터!$O:$O,'코스+운전자별'!$A159,탕데이터!$BL:$BL,'코스+운전자별'!$C159)</f>
        <v>42.039000000000001</v>
      </c>
      <c r="S159">
        <f>SUMIFS(탕데이터!BT:BT,탕데이터!$O:$O,'코스+운전자별'!$A159,탕데이터!$BL:$BL,'코스+운전자별'!$C159)</f>
        <v>14.013</v>
      </c>
      <c r="T159">
        <f>SUMIFS(탕데이터!BU:BU,탕데이터!$O:$O,'코스+운전자별'!$A159,탕데이터!$BL:$BL,'코스+운전자별'!$C159)</f>
        <v>0</v>
      </c>
      <c r="U159">
        <f>SUMIFS(탕데이터!BV:BV,탕데이터!$O:$O,'코스+운전자별'!$A159,탕데이터!$BL:$BL,'코스+운전자별'!$C159)</f>
        <v>0</v>
      </c>
      <c r="V159">
        <f>SUMIFS(탕데이터!BW:BW,탕데이터!$O:$O,'코스+운전자별'!$A159,탕데이터!$BL:$BL,'코스+운전자별'!$C159)</f>
        <v>3344.0000000000005</v>
      </c>
      <c r="W159" s="66">
        <f t="shared" si="49"/>
        <v>1.6056518946692359E-2</v>
      </c>
      <c r="X159" s="66">
        <f t="shared" si="50"/>
        <v>0.26803682295011777</v>
      </c>
      <c r="Y159" s="122">
        <f t="shared" si="51"/>
        <v>0</v>
      </c>
      <c r="Z159" s="122">
        <f t="shared" si="52"/>
        <v>10.117873223048516</v>
      </c>
      <c r="AA159" s="4">
        <f t="shared" si="53"/>
        <v>0.94552362440191373</v>
      </c>
      <c r="AB159" s="4">
        <f t="shared" si="54"/>
        <v>1.6761961722488037E-2</v>
      </c>
      <c r="AC159" s="4">
        <f t="shared" si="55"/>
        <v>2.0952452153110045E-2</v>
      </c>
      <c r="AD159" s="4">
        <f t="shared" si="56"/>
        <v>1.2571471291866027E-2</v>
      </c>
      <c r="AE159" s="4">
        <f t="shared" si="57"/>
        <v>4.1904904306220092E-3</v>
      </c>
      <c r="AF159" s="4">
        <f t="shared" si="58"/>
        <v>0</v>
      </c>
      <c r="AG159" s="4">
        <f t="shared" si="59"/>
        <v>0</v>
      </c>
      <c r="AH159" s="41" cm="1">
        <f t="array" ref="AH159">SUMPRODUCT((C:C=C159)*(F:F&gt;F159)*(B:B=B159))+1</f>
        <v>12</v>
      </c>
    </row>
    <row r="160" spans="1:34" x14ac:dyDescent="0.3">
      <c r="A160">
        <v>7890</v>
      </c>
      <c r="B160" t="s">
        <v>62</v>
      </c>
      <c r="C160">
        <v>9</v>
      </c>
      <c r="D160">
        <f>SUMIFS(탕데이터!R:R,탕데이터!$O:$O,'코스+운전자별'!$A160,탕데이터!$BL:$BL,'코스+운전자별'!$C160)</f>
        <v>663.94200000000001</v>
      </c>
      <c r="E160">
        <f>SUMIFS(탕데이터!S:S,탕데이터!$O:$O,'코스+운전자별'!$A160,탕데이터!$BL:$BL,'코스+운전자별'!$C160)</f>
        <v>235.32299999999998</v>
      </c>
      <c r="F160" s="122">
        <f t="shared" si="48"/>
        <v>2.8214071722696041</v>
      </c>
      <c r="G160">
        <f>SUMIFS(탕데이터!U:U,탕데이터!$O:$O,'코스+운전자별'!$A160,탕데이터!$BL:$BL,'코스+운전자별'!$C160)</f>
        <v>66881</v>
      </c>
      <c r="H160">
        <f>SUMIFS(탕데이터!V:V,탕데이터!$O:$O,'코스+운전자별'!$A160,탕데이터!$BL:$BL,'코스+운전자별'!$C160)</f>
        <v>1737</v>
      </c>
      <c r="I160">
        <f>SUMIFS(탕데이터!W:W,탕데이터!$O:$O,'코스+운전자별'!$A160,탕데이터!$BL:$BL,'코스+운전자별'!$C160)</f>
        <v>18396</v>
      </c>
      <c r="J160">
        <f>SUMIFS(탕데이터!X:X,탕데이터!$O:$O,'코스+운전자별'!$A160,탕데이터!$BL:$BL,'코스+운전자별'!$C160)</f>
        <v>11016</v>
      </c>
      <c r="K160">
        <f>SUMIFS(탕데이터!Y:Y,탕데이터!$O:$O,'코스+운전자별'!$A160,탕데이터!$BL:$BL,'코스+운전자별'!$C160)</f>
        <v>16</v>
      </c>
      <c r="L160">
        <f>SUMIFS(탕데이터!Z:Z,탕데이터!$O:$O,'코스+운전자별'!$A160,탕데이터!$BL:$BL,'코스+운전자별'!$C160)</f>
        <v>244</v>
      </c>
      <c r="M160" s="122">
        <f>AVERAGEIFS(탕데이터!$AD:$AD,탕데이터!$O:$O,'코스+운전자별'!$A160,탕데이터!$BL:$BL,'코스+운전자별'!$C160)</f>
        <v>37.914210526315792</v>
      </c>
      <c r="N160" s="123">
        <f>INT(_xlfn.MAXIFS(탕데이터!$AC:$AC,탕데이터!$O:$O,'코스+운전자별'!$A160,탕데이터!$G:$G,'코스+운전자별'!$B160,탕데이터!$BL:$BL,'코스+운전자별'!$C160))</f>
        <v>111</v>
      </c>
      <c r="O160">
        <f>SUMIFS(탕데이터!BP:BP,탕데이터!$O:$O,'코스+운전자별'!$A160,탕데이터!$BL:$BL,'코스+운전자별'!$C160)</f>
        <v>35508.141000000003</v>
      </c>
      <c r="P160">
        <f>SUMIFS(탕데이터!BQ:BQ,탕데이터!$O:$O,'코스+운전자별'!$A160,탕데이터!$BL:$BL,'코스+운전자별'!$C160)</f>
        <v>2956.3029999999999</v>
      </c>
      <c r="Q160">
        <f>SUMIFS(탕데이터!BR:BR,탕데이터!$O:$O,'코스+운전자별'!$A160,탕데이터!$BL:$BL,'코스+운전자별'!$C160)</f>
        <v>2924.308</v>
      </c>
      <c r="R160">
        <f>SUMIFS(탕데이터!BS:BS,탕데이터!$O:$O,'코스+운전자별'!$A160,탕데이터!$BL:$BL,'코스+운전자별'!$C160)</f>
        <v>3164.0859999999998</v>
      </c>
      <c r="S160">
        <f>SUMIFS(탕데이터!BT:BT,탕데이터!$O:$O,'코스+운전자별'!$A160,탕데이터!$BL:$BL,'코스+운전자별'!$C160)</f>
        <v>2030.3579999999999</v>
      </c>
      <c r="T160">
        <f>SUMIFS(탕데이터!BU:BU,탕데이터!$O:$O,'코스+운전자별'!$A160,탕데이터!$BL:$BL,'코스+운전자별'!$C160)</f>
        <v>137.71300000000002</v>
      </c>
      <c r="U160">
        <f>SUMIFS(탕데이터!BV:BV,탕데이터!$O:$O,'코스+운전자별'!$A160,탕데이터!$BL:$BL,'코스+운전자별'!$C160)</f>
        <v>0</v>
      </c>
      <c r="V160">
        <f>SUMIFS(탕데이터!BW:BW,탕데이터!$O:$O,'코스+운전자별'!$A160,탕데이터!$BL:$BL,'코스+운전자별'!$C160)</f>
        <v>46720.909</v>
      </c>
      <c r="W160" s="66">
        <f t="shared" si="49"/>
        <v>2.5971501622284357E-2</v>
      </c>
      <c r="X160" s="66">
        <f t="shared" si="50"/>
        <v>0.27505569593756074</v>
      </c>
      <c r="Y160" s="122">
        <f t="shared" si="51"/>
        <v>2.4098490530799377</v>
      </c>
      <c r="Z160" s="122">
        <f t="shared" si="52"/>
        <v>36.750198059469049</v>
      </c>
      <c r="AA160" s="4">
        <f t="shared" si="53"/>
        <v>0.76000535434787886</v>
      </c>
      <c r="AB160" s="4">
        <f t="shared" si="54"/>
        <v>6.3275802275165494E-2</v>
      </c>
      <c r="AC160" s="4">
        <f t="shared" si="55"/>
        <v>6.2590991112779937E-2</v>
      </c>
      <c r="AD160" s="4">
        <f t="shared" si="56"/>
        <v>6.7723125849285165E-2</v>
      </c>
      <c r="AE160" s="4">
        <f t="shared" si="57"/>
        <v>4.3457159619903797E-2</v>
      </c>
      <c r="AF160" s="4">
        <f t="shared" si="58"/>
        <v>2.9475667949868016E-3</v>
      </c>
      <c r="AG160" s="4">
        <f t="shared" si="59"/>
        <v>0</v>
      </c>
      <c r="AH160" s="41" cm="1">
        <f t="array" ref="AH160">SUMPRODUCT((C:C=C160)*(F:F&gt;F160)*(B:B=B160))+1</f>
        <v>10</v>
      </c>
    </row>
    <row r="161" spans="1:34" x14ac:dyDescent="0.3">
      <c r="A161">
        <v>7890</v>
      </c>
      <c r="B161" t="s">
        <v>62</v>
      </c>
      <c r="C161">
        <v>10</v>
      </c>
      <c r="D161">
        <f>SUMIFS(탕데이터!R:R,탕데이터!$O:$O,'코스+운전자별'!$A161,탕데이터!$BL:$BL,'코스+운전자별'!$C161)</f>
        <v>558.803</v>
      </c>
      <c r="E161">
        <f>SUMIFS(탕데이터!S:S,탕데이터!$O:$O,'코스+운전자별'!$A161,탕데이터!$BL:$BL,'코스+운전자별'!$C161)</f>
        <v>189.167</v>
      </c>
      <c r="F161" s="122">
        <f t="shared" si="48"/>
        <v>2.9540194642828821</v>
      </c>
      <c r="G161">
        <f>SUMIFS(탕데이터!U:U,탕데이터!$O:$O,'코스+운전자별'!$A161,탕데이터!$BL:$BL,'코스+운전자별'!$C161)</f>
        <v>54958</v>
      </c>
      <c r="H161">
        <f>SUMIFS(탕데이터!V:V,탕데이터!$O:$O,'코스+운전자별'!$A161,탕데이터!$BL:$BL,'코스+운전자별'!$C161)</f>
        <v>878</v>
      </c>
      <c r="I161">
        <f>SUMIFS(탕데이터!W:W,탕데이터!$O:$O,'코스+운전자별'!$A161,탕데이터!$BL:$BL,'코스+운전자별'!$C161)</f>
        <v>12223</v>
      </c>
      <c r="J161">
        <f>SUMIFS(탕데이터!X:X,탕데이터!$O:$O,'코스+운전자별'!$A161,탕데이터!$BL:$BL,'코스+운전자별'!$C161)</f>
        <v>10402</v>
      </c>
      <c r="K161">
        <f>SUMIFS(탕데이터!Y:Y,탕데이터!$O:$O,'코스+운전자별'!$A161,탕데이터!$BL:$BL,'코스+운전자별'!$C161)</f>
        <v>8</v>
      </c>
      <c r="L161">
        <f>SUMIFS(탕데이터!Z:Z,탕데이터!$O:$O,'코스+운전자별'!$A161,탕데이터!$BL:$BL,'코스+운전자별'!$C161)</f>
        <v>216</v>
      </c>
      <c r="M161" s="122">
        <f>AVERAGEIFS(탕데이터!$AD:$AD,탕데이터!$O:$O,'코스+운전자별'!$A161,탕데이터!$BL:$BL,'코스+운전자별'!$C161)</f>
        <v>38.957272727272731</v>
      </c>
      <c r="N161" s="123">
        <f>INT(_xlfn.MAXIFS(탕데이터!$AC:$AC,탕데이터!$O:$O,'코스+운전자별'!$A161,탕데이터!$G:$G,'코스+운전자별'!$B161,탕데이터!$BL:$BL,'코스+운전자별'!$C161))</f>
        <v>108</v>
      </c>
      <c r="O161">
        <f>SUMIFS(탕데이터!BP:BP,탕데이터!$O:$O,'코스+운전자별'!$A161,탕데이터!$BL:$BL,'코스+운전자별'!$C161)</f>
        <v>29812.375</v>
      </c>
      <c r="P161">
        <f>SUMIFS(탕데이터!BQ:BQ,탕데이터!$O:$O,'코스+운전자별'!$A161,탕데이터!$BL:$BL,'코스+운전자별'!$C161)</f>
        <v>3343.3659999999995</v>
      </c>
      <c r="Q161">
        <f>SUMIFS(탕데이터!BR:BR,탕데이터!$O:$O,'코스+운전자별'!$A161,탕데이터!$BL:$BL,'코스+운전자별'!$C161)</f>
        <v>4100.83</v>
      </c>
      <c r="R161">
        <f>SUMIFS(탕데이터!BS:BS,탕데이터!$O:$O,'코스+운전자별'!$A161,탕데이터!$BL:$BL,'코스+운전자별'!$C161)</f>
        <v>3711.4369999999999</v>
      </c>
      <c r="S161">
        <f>SUMIFS(탕데이터!BT:BT,탕데이터!$O:$O,'코스+운전자별'!$A161,탕데이터!$BL:$BL,'코스+운전자별'!$C161)</f>
        <v>857.94200000000001</v>
      </c>
      <c r="T161">
        <f>SUMIFS(탕데이터!BU:BU,탕데이터!$O:$O,'코스+운전자별'!$A161,탕데이터!$BL:$BL,'코스+운전자별'!$C161)</f>
        <v>19.650000000000002</v>
      </c>
      <c r="U161">
        <f>SUMIFS(탕데이터!BV:BV,탕데이터!$O:$O,'코스+운전자별'!$A161,탕데이터!$BL:$BL,'코스+운전자별'!$C161)</f>
        <v>0</v>
      </c>
      <c r="V161">
        <f>SUMIFS(탕데이터!BW:BW,탕데이터!$O:$O,'코스+운전자별'!$A161,탕데이터!$BL:$BL,'코스+운전자별'!$C161)</f>
        <v>41845.600000000006</v>
      </c>
      <c r="W161" s="66">
        <f t="shared" si="49"/>
        <v>1.5975836093016484E-2</v>
      </c>
      <c r="X161" s="66">
        <f t="shared" si="50"/>
        <v>0.22240620109902107</v>
      </c>
      <c r="Y161" s="122">
        <f t="shared" si="51"/>
        <v>1.4316315409902953</v>
      </c>
      <c r="Z161" s="122">
        <f t="shared" si="52"/>
        <v>38.654051606737973</v>
      </c>
      <c r="AA161" s="4">
        <f t="shared" si="53"/>
        <v>0.71243750836408115</v>
      </c>
      <c r="AB161" s="4">
        <f t="shared" si="54"/>
        <v>7.989767143976903E-2</v>
      </c>
      <c r="AC161" s="4">
        <f t="shared" si="55"/>
        <v>9.7999072781845623E-2</v>
      </c>
      <c r="AD161" s="4">
        <f t="shared" si="56"/>
        <v>8.8693602194734919E-2</v>
      </c>
      <c r="AE161" s="4">
        <f t="shared" si="57"/>
        <v>2.0502561798612037E-2</v>
      </c>
      <c r="AF161" s="4">
        <f t="shared" si="58"/>
        <v>4.6958342095704204E-4</v>
      </c>
      <c r="AG161" s="4">
        <f t="shared" si="59"/>
        <v>0</v>
      </c>
      <c r="AH161" s="41" cm="1">
        <f t="array" ref="AH161">SUMPRODUCT((C:C=C161)*(F:F&gt;F161)*(B:B=B161))+1</f>
        <v>7</v>
      </c>
    </row>
    <row r="162" spans="1:34" x14ac:dyDescent="0.3">
      <c r="A162">
        <v>7890</v>
      </c>
      <c r="B162" t="s">
        <v>62</v>
      </c>
      <c r="C162">
        <v>11</v>
      </c>
      <c r="D162">
        <f>SUMIFS(탕데이터!R:R,탕데이터!$O:$O,'코스+운전자별'!$A162,탕데이터!$BL:$BL,'코스+운전자별'!$C162)</f>
        <v>840.67199999999991</v>
      </c>
      <c r="E162">
        <f>SUMIFS(탕데이터!S:S,탕데이터!$O:$O,'코스+운전자별'!$A162,탕데이터!$BL:$BL,'코스+운전자별'!$C162)</f>
        <v>291.58500000000004</v>
      </c>
      <c r="F162" s="122">
        <f t="shared" si="48"/>
        <v>2.883111271155923</v>
      </c>
      <c r="G162">
        <f>SUMIFS(탕데이터!U:U,탕데이터!$O:$O,'코스+운전자별'!$A162,탕데이터!$BL:$BL,'코스+운전자별'!$C162)</f>
        <v>79386</v>
      </c>
      <c r="H162">
        <f>SUMIFS(탕데이터!V:V,탕데이터!$O:$O,'코스+운전자별'!$A162,탕데이터!$BL:$BL,'코스+운전자별'!$C162)</f>
        <v>1682</v>
      </c>
      <c r="I162">
        <f>SUMIFS(탕데이터!W:W,탕데이터!$O:$O,'코스+운전자별'!$A162,탕데이터!$BL:$BL,'코스+운전자별'!$C162)</f>
        <v>19003</v>
      </c>
      <c r="J162">
        <f>SUMIFS(탕데이터!X:X,탕데이터!$O:$O,'코스+운전자별'!$A162,탕데이터!$BL:$BL,'코스+운전자별'!$C162)</f>
        <v>14189</v>
      </c>
      <c r="K162">
        <f>SUMIFS(탕데이터!Y:Y,탕데이터!$O:$O,'코스+운전자별'!$A162,탕데이터!$BL:$BL,'코스+운전자별'!$C162)</f>
        <v>21</v>
      </c>
      <c r="L162">
        <f>SUMIFS(탕데이터!Z:Z,탕데이터!$O:$O,'코스+운전자별'!$A162,탕데이터!$BL:$BL,'코스+운전자별'!$C162)</f>
        <v>347</v>
      </c>
      <c r="M162" s="122">
        <f>AVERAGEIFS(탕데이터!$AD:$AD,탕데이터!$O:$O,'코스+운전자별'!$A162,탕데이터!$BL:$BL,'코스+운전자별'!$C162)</f>
        <v>41.66947368421053</v>
      </c>
      <c r="N162" s="123">
        <f>INT(_xlfn.MAXIFS(탕데이터!$AC:$AC,탕데이터!$O:$O,'코스+운전자별'!$A162,탕데이터!$G:$G,'코스+운전자별'!$B162,탕데이터!$BL:$BL,'코스+운전자별'!$C162))</f>
        <v>109</v>
      </c>
      <c r="O162">
        <f>SUMIFS(탕데이터!BP:BP,탕데이터!$O:$O,'코스+운전자별'!$A162,탕데이터!$BL:$BL,'코스+운전자별'!$C162)</f>
        <v>47864.938999999998</v>
      </c>
      <c r="P162">
        <f>SUMIFS(탕데이터!BQ:BQ,탕데이터!$O:$O,'코스+운전자별'!$A162,탕데이터!$BL:$BL,'코스+운전자별'!$C162)</f>
        <v>2807.4090000000001</v>
      </c>
      <c r="Q162">
        <f>SUMIFS(탕데이터!BR:BR,탕데이터!$O:$O,'코스+운전자별'!$A162,탕데이터!$BL:$BL,'코스+운전자별'!$C162)</f>
        <v>3350.5199999999995</v>
      </c>
      <c r="R162">
        <f>SUMIFS(탕데이터!BS:BS,탕데이터!$O:$O,'코스+운전자별'!$A162,탕데이터!$BL:$BL,'코스+운전자별'!$C162)</f>
        <v>3061.0619999999999</v>
      </c>
      <c r="S162">
        <f>SUMIFS(탕데이터!BT:BT,탕데이터!$O:$O,'코스+운전자별'!$A162,탕데이터!$BL:$BL,'코스+운전자별'!$C162)</f>
        <v>1106.653</v>
      </c>
      <c r="T162">
        <f>SUMIFS(탕데이터!BU:BU,탕데이터!$O:$O,'코스+운전자별'!$A162,탕데이터!$BL:$BL,'코스+운전자별'!$C162)</f>
        <v>517.59299999999996</v>
      </c>
      <c r="U162">
        <f>SUMIFS(탕데이터!BV:BV,탕데이터!$O:$O,'코스+운전자별'!$A162,탕데이터!$BL:$BL,'코스+운전자별'!$C162)</f>
        <v>0</v>
      </c>
      <c r="V162">
        <f>SUMIFS(탕데이터!BW:BW,탕데이터!$O:$O,'코스+운전자별'!$A162,탕데이터!$BL:$BL,'코스+운전자별'!$C162)</f>
        <v>58708.175999999992</v>
      </c>
      <c r="W162" s="66">
        <f t="shared" si="49"/>
        <v>2.1187614944700579E-2</v>
      </c>
      <c r="X162" s="66">
        <f t="shared" si="50"/>
        <v>0.2393747008288615</v>
      </c>
      <c r="Y162" s="122">
        <f t="shared" si="51"/>
        <v>2.4980015987210233</v>
      </c>
      <c r="Z162" s="122">
        <f t="shared" si="52"/>
        <v>41.276502607437862</v>
      </c>
      <c r="AA162" s="4">
        <f t="shared" si="53"/>
        <v>0.81530277827061093</v>
      </c>
      <c r="AB162" s="4">
        <f t="shared" si="54"/>
        <v>4.7819727868908764E-2</v>
      </c>
      <c r="AC162" s="4">
        <f t="shared" si="55"/>
        <v>5.7070756209492868E-2</v>
      </c>
      <c r="AD162" s="4">
        <f t="shared" si="56"/>
        <v>5.2140301548458945E-2</v>
      </c>
      <c r="AE162" s="4">
        <f t="shared" si="57"/>
        <v>1.8850066130482408E-2</v>
      </c>
      <c r="AF162" s="4">
        <f t="shared" si="58"/>
        <v>8.8163699720461425E-3</v>
      </c>
      <c r="AG162" s="4">
        <f t="shared" si="59"/>
        <v>0</v>
      </c>
      <c r="AH162" s="41" cm="1">
        <f t="array" ref="AH162">SUMPRODUCT((C:C=C162)*(F:F&gt;F162)*(B:B=B162))+1</f>
        <v>11</v>
      </c>
    </row>
    <row r="163" spans="1:34" x14ac:dyDescent="0.3">
      <c r="A163">
        <v>7891</v>
      </c>
      <c r="B163" t="s">
        <v>62</v>
      </c>
      <c r="C163">
        <v>1</v>
      </c>
      <c r="D163">
        <f>SUMIFS(탕데이터!R:R,탕데이터!$O:$O,'코스+운전자별'!$A163,탕데이터!$BL:$BL,'코스+운전자별'!$C163)</f>
        <v>325.43900000000002</v>
      </c>
      <c r="E163">
        <f>SUMIFS(탕데이터!S:S,탕데이터!$O:$O,'코스+운전자별'!$A163,탕데이터!$BL:$BL,'코스+운전자별'!$C163)</f>
        <v>114.84700000000001</v>
      </c>
      <c r="F163" s="122">
        <f t="shared" si="48"/>
        <v>2.8336743667662194</v>
      </c>
      <c r="G163">
        <f>SUMIFS(탕데이터!U:U,탕데이터!$O:$O,'코스+운전자별'!$A163,탕데이터!$BL:$BL,'코스+운전자별'!$C163)</f>
        <v>35270</v>
      </c>
      <c r="H163">
        <f>SUMIFS(탕데이터!V:V,탕데이터!$O:$O,'코스+운전자별'!$A163,탕데이터!$BL:$BL,'코스+운전자별'!$C163)</f>
        <v>967</v>
      </c>
      <c r="I163">
        <f>SUMIFS(탕데이터!W:W,탕데이터!$O:$O,'코스+운전자별'!$A163,탕데이터!$BL:$BL,'코스+운전자별'!$C163)</f>
        <v>7702</v>
      </c>
      <c r="J163">
        <f>SUMIFS(탕데이터!X:X,탕데이터!$O:$O,'코스+운전자별'!$A163,탕데이터!$BL:$BL,'코스+운전자별'!$C163)</f>
        <v>8927</v>
      </c>
      <c r="K163">
        <f>SUMIFS(탕데이터!Y:Y,탕데이터!$O:$O,'코스+운전자별'!$A163,탕데이터!$BL:$BL,'코스+운전자별'!$C163)</f>
        <v>0</v>
      </c>
      <c r="L163">
        <f>SUMIFS(탕데이터!Z:Z,탕데이터!$O:$O,'코스+운전자별'!$A163,탕데이터!$BL:$BL,'코스+운전자별'!$C163)</f>
        <v>23</v>
      </c>
      <c r="M163" s="122">
        <f>AVERAGEIFS(탕데이터!$AD:$AD,탕데이터!$O:$O,'코스+운전자별'!$A163,탕데이터!$BL:$BL,'코스+운전자별'!$C163)</f>
        <v>33.265000000000001</v>
      </c>
      <c r="N163" s="123">
        <f>INT(_xlfn.MAXIFS(탕데이터!$AC:$AC,탕데이터!$O:$O,'코스+운전자별'!$A163,탕데이터!$G:$G,'코스+운전자별'!$B163,탕데이터!$BL:$BL,'코스+운전자별'!$C163))</f>
        <v>100</v>
      </c>
      <c r="O163">
        <f>SUMIFS(탕데이터!BP:BP,탕데이터!$O:$O,'코스+운전자별'!$A163,탕데이터!$BL:$BL,'코스+운전자별'!$C163)</f>
        <v>20945.451000000001</v>
      </c>
      <c r="P163">
        <f>SUMIFS(탕데이터!BQ:BQ,탕데이터!$O:$O,'코스+운전자별'!$A163,탕데이터!$BL:$BL,'코스+운전자별'!$C163)</f>
        <v>1719.7660000000001</v>
      </c>
      <c r="Q163">
        <f>SUMIFS(탕데이터!BR:BR,탕데이터!$O:$O,'코스+운전자별'!$A163,탕데이터!$BL:$BL,'코스+운전자별'!$C163)</f>
        <v>2262.797</v>
      </c>
      <c r="R163">
        <f>SUMIFS(탕데이터!BS:BS,탕데이터!$O:$O,'코스+운전자별'!$A163,탕데이터!$BL:$BL,'코스+운전자별'!$C163)</f>
        <v>1475.431</v>
      </c>
      <c r="S163">
        <f>SUMIFS(탕데이터!BT:BT,탕데이터!$O:$O,'코스+운전자별'!$A163,탕데이터!$BL:$BL,'코스+운전자별'!$C163)</f>
        <v>186.64699999999999</v>
      </c>
      <c r="T163">
        <f>SUMIFS(탕데이터!BU:BU,탕데이터!$O:$O,'코스+운전자별'!$A163,탕데이터!$BL:$BL,'코스+운전자별'!$C163)</f>
        <v>0</v>
      </c>
      <c r="U163">
        <f>SUMIFS(탕데이터!BV:BV,탕데이터!$O:$O,'코스+운전자별'!$A163,탕데이터!$BL:$BL,'코스+운전자별'!$C163)</f>
        <v>0</v>
      </c>
      <c r="V163">
        <f>SUMIFS(탕데이터!BW:BW,탕데이터!$O:$O,'코스+운전자별'!$A163,탕데이터!$BL:$BL,'코스+운전자별'!$C163)</f>
        <v>26590.092000000001</v>
      </c>
      <c r="W163" s="66">
        <f t="shared" si="49"/>
        <v>2.7417068330025517E-2</v>
      </c>
      <c r="X163" s="66">
        <f t="shared" si="50"/>
        <v>0.21837255457896229</v>
      </c>
      <c r="Y163" s="122">
        <f t="shared" si="51"/>
        <v>0</v>
      </c>
      <c r="Z163" s="122">
        <f t="shared" si="52"/>
        <v>7.0673766819588302</v>
      </c>
      <c r="AA163" s="4">
        <f t="shared" si="53"/>
        <v>0.7877163794694656</v>
      </c>
      <c r="AB163" s="4">
        <f t="shared" si="54"/>
        <v>6.4676948090288663E-2</v>
      </c>
      <c r="AC163" s="4">
        <f t="shared" si="55"/>
        <v>8.5099254263580587E-2</v>
      </c>
      <c r="AD163" s="4">
        <f t="shared" si="56"/>
        <v>5.54879990637114E-2</v>
      </c>
      <c r="AE163" s="4">
        <f t="shared" si="57"/>
        <v>7.0194191129538024E-3</v>
      </c>
      <c r="AF163" s="4">
        <f t="shared" si="58"/>
        <v>0</v>
      </c>
      <c r="AG163" s="4">
        <f t="shared" si="59"/>
        <v>0</v>
      </c>
      <c r="AH163" s="41" cm="1">
        <f t="array" ref="AH163">SUMPRODUCT((C:C=C163)*(F:F&gt;F163)*(B:B=B163))+1</f>
        <v>10</v>
      </c>
    </row>
    <row r="164" spans="1:34" x14ac:dyDescent="0.3">
      <c r="A164">
        <v>7891</v>
      </c>
      <c r="B164" t="s">
        <v>62</v>
      </c>
      <c r="C164">
        <v>2</v>
      </c>
      <c r="D164">
        <f>SUMIFS(탕데이터!R:R,탕데이터!$O:$O,'코스+운전자별'!$A164,탕데이터!$BL:$BL,'코스+운전자별'!$C164)</f>
        <v>335.45100000000002</v>
      </c>
      <c r="E164">
        <f>SUMIFS(탕데이터!S:S,탕데이터!$O:$O,'코스+운전자별'!$A164,탕데이터!$BL:$BL,'코스+운전자별'!$C164)</f>
        <v>112.53999999999999</v>
      </c>
      <c r="F164" s="122">
        <f t="shared" si="48"/>
        <v>2.9807268526746049</v>
      </c>
      <c r="G164">
        <f>SUMIFS(탕데이터!U:U,탕데이터!$O:$O,'코스+운전자별'!$A164,탕데이터!$BL:$BL,'코스+운전자별'!$C164)</f>
        <v>35348</v>
      </c>
      <c r="H164">
        <f>SUMIFS(탕데이터!V:V,탕데이터!$O:$O,'코스+운전자별'!$A164,탕데이터!$BL:$BL,'코스+운전자별'!$C164)</f>
        <v>1230</v>
      </c>
      <c r="I164">
        <f>SUMIFS(탕데이터!W:W,탕데이터!$O:$O,'코스+운전자별'!$A164,탕데이터!$BL:$BL,'코스+운전자별'!$C164)</f>
        <v>7042</v>
      </c>
      <c r="J164">
        <f>SUMIFS(탕데이터!X:X,탕데이터!$O:$O,'코스+운전자별'!$A164,탕데이터!$BL:$BL,'코스+운전자별'!$C164)</f>
        <v>9205</v>
      </c>
      <c r="K164">
        <f>SUMIFS(탕데이터!Y:Y,탕데이터!$O:$O,'코스+운전자별'!$A164,탕데이터!$BL:$BL,'코스+운전자별'!$C164)</f>
        <v>1</v>
      </c>
      <c r="L164">
        <f>SUMIFS(탕데이터!Z:Z,탕데이터!$O:$O,'코스+운전자별'!$A164,탕데이터!$BL:$BL,'코스+운전자별'!$C164)</f>
        <v>33</v>
      </c>
      <c r="M164" s="122">
        <f>AVERAGEIFS(탕데이터!$AD:$AD,탕데이터!$O:$O,'코스+운전자별'!$A164,탕데이터!$BL:$BL,'코스+운전자별'!$C164)</f>
        <v>34.154285714285713</v>
      </c>
      <c r="N164" s="123">
        <f>INT(_xlfn.MAXIFS(탕데이터!$AC:$AC,탕데이터!$O:$O,'코스+운전자별'!$A164,탕데이터!$G:$G,'코스+운전자별'!$B164,탕데이터!$BL:$BL,'코스+운전자별'!$C164))</f>
        <v>95</v>
      </c>
      <c r="O164">
        <f>SUMIFS(탕데이터!BP:BP,탕데이터!$O:$O,'코스+운전자별'!$A164,탕데이터!$BL:$BL,'코스+운전자별'!$C164)</f>
        <v>23155.200000000001</v>
      </c>
      <c r="P164">
        <f>SUMIFS(탕데이터!BQ:BQ,탕데이터!$O:$O,'코스+운전자별'!$A164,탕데이터!$BL:$BL,'코스+운전자별'!$C164)</f>
        <v>1117.854</v>
      </c>
      <c r="Q164">
        <f>SUMIFS(탕데이터!BR:BR,탕데이터!$O:$O,'코스+운전자별'!$A164,탕데이터!$BL:$BL,'코스+운전자별'!$C164)</f>
        <v>1507.9240000000002</v>
      </c>
      <c r="R164">
        <f>SUMIFS(탕데이터!BS:BS,탕데이터!$O:$O,'코스+운전자별'!$A164,탕데이터!$BL:$BL,'코스+운전자별'!$C164)</f>
        <v>1198.203</v>
      </c>
      <c r="S164">
        <f>SUMIFS(탕데이터!BT:BT,탕데이터!$O:$O,'코스+운전자별'!$A164,탕데이터!$BL:$BL,'코스+운전자별'!$C164)</f>
        <v>90.852999999999994</v>
      </c>
      <c r="T164">
        <f>SUMIFS(탕데이터!BU:BU,탕데이터!$O:$O,'코스+운전자별'!$A164,탕데이터!$BL:$BL,'코스+운전자별'!$C164)</f>
        <v>0</v>
      </c>
      <c r="U164">
        <f>SUMIFS(탕데이터!BV:BV,탕데이터!$O:$O,'코스+운전자별'!$A164,탕데이터!$BL:$BL,'코스+운전자별'!$C164)</f>
        <v>0</v>
      </c>
      <c r="V164">
        <f>SUMIFS(탕데이터!BW:BW,탕데이터!$O:$O,'코스+운전자별'!$A164,탕데이터!$BL:$BL,'코스+운전자별'!$C164)</f>
        <v>27070.034</v>
      </c>
      <c r="W164" s="66">
        <f t="shared" si="49"/>
        <v>3.4796876768133984E-2</v>
      </c>
      <c r="X164" s="66">
        <f t="shared" si="50"/>
        <v>0.19921919203349553</v>
      </c>
      <c r="Y164" s="122">
        <f t="shared" si="51"/>
        <v>0.29810613174502382</v>
      </c>
      <c r="Z164" s="122">
        <f t="shared" si="52"/>
        <v>9.8375023475857866</v>
      </c>
      <c r="AA164" s="4">
        <f t="shared" si="53"/>
        <v>0.85538126771469891</v>
      </c>
      <c r="AB164" s="4">
        <f t="shared" si="54"/>
        <v>4.1294887180415067E-2</v>
      </c>
      <c r="AC164" s="4">
        <f t="shared" si="55"/>
        <v>5.5704547692847384E-2</v>
      </c>
      <c r="AD164" s="4">
        <f t="shared" si="56"/>
        <v>4.4263077024580023E-2</v>
      </c>
      <c r="AE164" s="4">
        <f t="shared" si="57"/>
        <v>3.3562203874586932E-3</v>
      </c>
      <c r="AF164" s="4">
        <f t="shared" si="58"/>
        <v>0</v>
      </c>
      <c r="AG164" s="4">
        <f t="shared" si="59"/>
        <v>0</v>
      </c>
      <c r="AH164" s="41" cm="1">
        <f t="array" ref="AH164">SUMPRODUCT((C:C=C164)*(F:F&gt;F164)*(B:B=B164))+1</f>
        <v>4</v>
      </c>
    </row>
    <row r="165" spans="1:34" x14ac:dyDescent="0.3">
      <c r="A165">
        <v>7891</v>
      </c>
      <c r="B165" t="s">
        <v>62</v>
      </c>
      <c r="C165">
        <v>3</v>
      </c>
      <c r="D165">
        <f>SUMIFS(탕데이터!R:R,탕데이터!$O:$O,'코스+운전자별'!$A165,탕데이터!$BL:$BL,'코스+운전자별'!$C165)</f>
        <v>273.84100000000001</v>
      </c>
      <c r="E165">
        <f>SUMIFS(탕데이터!S:S,탕데이터!$O:$O,'코스+운전자별'!$A165,탕데이터!$BL:$BL,'코스+운전자별'!$C165)</f>
        <v>95.787999999999997</v>
      </c>
      <c r="F165" s="122">
        <f t="shared" si="48"/>
        <v>2.8588236522320125</v>
      </c>
      <c r="G165">
        <f>SUMIFS(탕데이터!U:U,탕데이터!$O:$O,'코스+운전자별'!$A165,탕데이터!$BL:$BL,'코스+운전자별'!$C165)</f>
        <v>31325</v>
      </c>
      <c r="H165">
        <f>SUMIFS(탕데이터!V:V,탕데이터!$O:$O,'코스+운전자별'!$A165,탕데이터!$BL:$BL,'코스+운전자별'!$C165)</f>
        <v>979</v>
      </c>
      <c r="I165">
        <f>SUMIFS(탕데이터!W:W,탕데이터!$O:$O,'코스+운전자별'!$A165,탕데이터!$BL:$BL,'코스+운전자별'!$C165)</f>
        <v>7917</v>
      </c>
      <c r="J165">
        <f>SUMIFS(탕데이터!X:X,탕데이터!$O:$O,'코스+운전자별'!$A165,탕데이터!$BL:$BL,'코스+운전자별'!$C165)</f>
        <v>7675</v>
      </c>
      <c r="K165">
        <f>SUMIFS(탕데이터!Y:Y,탕데이터!$O:$O,'코스+운전자별'!$A165,탕데이터!$BL:$BL,'코스+운전자별'!$C165)</f>
        <v>0</v>
      </c>
      <c r="L165">
        <f>SUMIFS(탕데이터!Z:Z,탕데이터!$O:$O,'코스+운전자별'!$A165,탕데이터!$BL:$BL,'코스+운전자별'!$C165)</f>
        <v>8</v>
      </c>
      <c r="M165" s="122">
        <f>AVERAGEIFS(탕데이터!$AD:$AD,탕데이터!$O:$O,'코스+운전자별'!$A165,탕데이터!$BL:$BL,'코스+운전자별'!$C165)</f>
        <v>33.103333333333332</v>
      </c>
      <c r="N165" s="123">
        <f>INT(_xlfn.MAXIFS(탕데이터!$AC:$AC,탕데이터!$O:$O,'코스+운전자별'!$A165,탕데이터!$G:$G,'코스+운전자별'!$B165,탕데이터!$BL:$BL,'코스+운전자별'!$C165))</f>
        <v>100</v>
      </c>
      <c r="O165">
        <f>SUMIFS(탕데이터!BP:BP,탕데이터!$O:$O,'코스+운전자별'!$A165,탕데이터!$BL:$BL,'코스+운전자별'!$C165)</f>
        <v>14429.106</v>
      </c>
      <c r="P165">
        <f>SUMIFS(탕데이터!BQ:BQ,탕데이터!$O:$O,'코스+운전자별'!$A165,탕데이터!$BL:$BL,'코스+운전자별'!$C165)</f>
        <v>2600.09</v>
      </c>
      <c r="Q165">
        <f>SUMIFS(탕데이터!BR:BR,탕데이터!$O:$O,'코스+운전자별'!$A165,탕데이터!$BL:$BL,'코스+운전자별'!$C165)</f>
        <v>2503.1110000000003</v>
      </c>
      <c r="R165">
        <f>SUMIFS(탕데이터!BS:BS,탕데이터!$O:$O,'코스+운전자별'!$A165,탕데이터!$BL:$BL,'코스+운전자별'!$C165)</f>
        <v>2178.9079999999999</v>
      </c>
      <c r="S165">
        <f>SUMIFS(탕데이터!BT:BT,탕데이터!$O:$O,'코스+운전자별'!$A165,탕데이터!$BL:$BL,'코스+운전자별'!$C165)</f>
        <v>726.73699999999997</v>
      </c>
      <c r="T165">
        <f>SUMIFS(탕데이터!BU:BU,탕데이터!$O:$O,'코스+운전자별'!$A165,탕데이터!$BL:$BL,'코스+운전자별'!$C165)</f>
        <v>0</v>
      </c>
      <c r="U165">
        <f>SUMIFS(탕데이터!BV:BV,탕데이터!$O:$O,'코스+운전자별'!$A165,탕데이터!$BL:$BL,'코스+운전자별'!$C165)</f>
        <v>0</v>
      </c>
      <c r="V165">
        <f>SUMIFS(탕데이터!BW:BW,탕데이터!$O:$O,'코스+운전자별'!$A165,탕데이터!$BL:$BL,'코스+운전자별'!$C165)</f>
        <v>22437.951999999997</v>
      </c>
      <c r="W165" s="66">
        <f t="shared" si="49"/>
        <v>3.1252992817238624E-2</v>
      </c>
      <c r="X165" s="66">
        <f t="shared" si="50"/>
        <v>0.25273743016759775</v>
      </c>
      <c r="Y165" s="122">
        <f t="shared" si="51"/>
        <v>0</v>
      </c>
      <c r="Z165" s="122">
        <f t="shared" si="52"/>
        <v>2.9214032960732688</v>
      </c>
      <c r="AA165" s="4">
        <f t="shared" si="53"/>
        <v>0.64306697866186724</v>
      </c>
      <c r="AB165" s="4">
        <f t="shared" si="54"/>
        <v>0.1158791141009661</v>
      </c>
      <c r="AC165" s="4">
        <f t="shared" si="55"/>
        <v>0.11155701732493235</v>
      </c>
      <c r="AD165" s="4">
        <f t="shared" si="56"/>
        <v>9.7108149620785358E-2</v>
      </c>
      <c r="AE165" s="4">
        <f t="shared" si="57"/>
        <v>3.2388740291449059E-2</v>
      </c>
      <c r="AF165" s="4">
        <f t="shared" si="58"/>
        <v>0</v>
      </c>
      <c r="AG165" s="4">
        <f t="shared" si="59"/>
        <v>0</v>
      </c>
      <c r="AH165" s="41" cm="1">
        <f t="array" ref="AH165">SUMPRODUCT((C:C=C165)*(F:F&gt;F165)*(B:B=B165))+1</f>
        <v>8</v>
      </c>
    </row>
    <row r="166" spans="1:34" x14ac:dyDescent="0.3">
      <c r="A166">
        <v>7891</v>
      </c>
      <c r="B166" t="s">
        <v>62</v>
      </c>
      <c r="C166">
        <v>4</v>
      </c>
      <c r="D166">
        <f>SUMIFS(탕데이터!R:R,탕데이터!$O:$O,'코스+운전자별'!$A166,탕데이터!$BL:$BL,'코스+운전자별'!$C166)</f>
        <v>382.72499999999997</v>
      </c>
      <c r="E166">
        <f>SUMIFS(탕데이터!S:S,탕데이터!$O:$O,'코스+운전자별'!$A166,탕데이터!$BL:$BL,'코스+운전자별'!$C166)</f>
        <v>127.30199999999999</v>
      </c>
      <c r="F166" s="122">
        <f t="shared" si="48"/>
        <v>3.006433520290333</v>
      </c>
      <c r="G166">
        <f>SUMIFS(탕데이터!U:U,탕데이터!$O:$O,'코스+운전자별'!$A166,탕데이터!$BL:$BL,'코스+운전자별'!$C166)</f>
        <v>39006</v>
      </c>
      <c r="H166">
        <f>SUMIFS(탕데이터!V:V,탕데이터!$O:$O,'코스+운전자별'!$A166,탕데이터!$BL:$BL,'코스+운전자별'!$C166)</f>
        <v>400</v>
      </c>
      <c r="I166">
        <f>SUMIFS(탕데이터!W:W,탕데이터!$O:$O,'코스+운전자별'!$A166,탕데이터!$BL:$BL,'코스+운전자별'!$C166)</f>
        <v>8969</v>
      </c>
      <c r="J166">
        <f>SUMIFS(탕데이터!X:X,탕데이터!$O:$O,'코스+운전자별'!$A166,탕데이터!$BL:$BL,'코스+운전자별'!$C166)</f>
        <v>10548</v>
      </c>
      <c r="K166">
        <f>SUMIFS(탕데이터!Y:Y,탕데이터!$O:$O,'코스+운전자별'!$A166,탕데이터!$BL:$BL,'코스+운전자별'!$C166)</f>
        <v>0</v>
      </c>
      <c r="L166">
        <f>SUMIFS(탕데이터!Z:Z,탕데이터!$O:$O,'코스+운전자별'!$A166,탕데이터!$BL:$BL,'코스+운전자별'!$C166)</f>
        <v>22</v>
      </c>
      <c r="M166" s="122">
        <f>AVERAGEIFS(탕데이터!$AD:$AD,탕데이터!$O:$O,'코스+운전자별'!$A166,탕데이터!$BL:$BL,'코스+운전자별'!$C166)</f>
        <v>36.534285714285716</v>
      </c>
      <c r="N166" s="123">
        <f>INT(_xlfn.MAXIFS(탕데이터!$AC:$AC,탕데이터!$O:$O,'코스+운전자별'!$A166,탕데이터!$G:$G,'코스+운전자별'!$B166,탕데이터!$BL:$BL,'코스+운전자별'!$C166))</f>
        <v>108</v>
      </c>
      <c r="O166">
        <f>SUMIFS(탕데이터!BP:BP,탕데이터!$O:$O,'코스+운전자별'!$A166,탕데이터!$BL:$BL,'코스+운전자별'!$C166)</f>
        <v>17604.239999999998</v>
      </c>
      <c r="P166">
        <f>SUMIFS(탕데이터!BQ:BQ,탕데이터!$O:$O,'코스+운전자별'!$A166,탕데이터!$BL:$BL,'코스+운전자별'!$C166)</f>
        <v>3499.5190000000002</v>
      </c>
      <c r="Q166">
        <f>SUMIFS(탕데이터!BR:BR,탕데이터!$O:$O,'코스+운전자별'!$A166,탕데이터!$BL:$BL,'코스+운전자별'!$C166)</f>
        <v>4084.6000000000004</v>
      </c>
      <c r="R166">
        <f>SUMIFS(탕데이터!BS:BS,탕데이터!$O:$O,'코스+운전자별'!$A166,탕데이터!$BL:$BL,'코스+운전자별'!$C166)</f>
        <v>3395.6</v>
      </c>
      <c r="S166">
        <f>SUMIFS(탕데이터!BT:BT,탕데이터!$O:$O,'코스+운전자별'!$A166,탕데이터!$BL:$BL,'코스+운전자별'!$C166)</f>
        <v>1005.3130000000001</v>
      </c>
      <c r="T166">
        <f>SUMIFS(탕데이터!BU:BU,탕데이터!$O:$O,'코스+운전자별'!$A166,탕데이터!$BL:$BL,'코스+운전자별'!$C166)</f>
        <v>52.311999999999998</v>
      </c>
      <c r="U166">
        <f>SUMIFS(탕데이터!BV:BV,탕데이터!$O:$O,'코스+운전자별'!$A166,탕데이터!$BL:$BL,'코스+운전자별'!$C166)</f>
        <v>0</v>
      </c>
      <c r="V166">
        <f>SUMIFS(탕데이터!BW:BW,탕데이터!$O:$O,'코스+운전자별'!$A166,탕데이터!$BL:$BL,'코스+운전자별'!$C166)</f>
        <v>29641.584000000003</v>
      </c>
      <c r="W166" s="66">
        <f t="shared" si="49"/>
        <v>1.025483258985797E-2</v>
      </c>
      <c r="X166" s="66">
        <f t="shared" si="50"/>
        <v>0.22993898374609034</v>
      </c>
      <c r="Y166" s="122">
        <f t="shared" si="51"/>
        <v>0</v>
      </c>
      <c r="Z166" s="122">
        <f t="shared" si="52"/>
        <v>5.7482526618329093</v>
      </c>
      <c r="AA166" s="4">
        <f t="shared" si="53"/>
        <v>0.59390348370046608</v>
      </c>
      <c r="AB166" s="4">
        <f t="shared" si="54"/>
        <v>0.1180611333051567</v>
      </c>
      <c r="AC166" s="4">
        <f t="shared" si="55"/>
        <v>0.13779965335185865</v>
      </c>
      <c r="AD166" s="4">
        <f t="shared" si="56"/>
        <v>0.11455528152611547</v>
      </c>
      <c r="AE166" s="4">
        <f t="shared" si="57"/>
        <v>3.3915630149859738E-2</v>
      </c>
      <c r="AF166" s="4">
        <f t="shared" si="58"/>
        <v>1.7648179665432182E-3</v>
      </c>
      <c r="AG166" s="4">
        <f t="shared" si="59"/>
        <v>0</v>
      </c>
      <c r="AH166" s="41" cm="1">
        <f t="array" ref="AH166">SUMPRODUCT((C:C=C166)*(F:F&gt;F166)*(B:B=B166))+1</f>
        <v>8</v>
      </c>
    </row>
    <row r="167" spans="1:34" x14ac:dyDescent="0.3">
      <c r="A167">
        <v>7891</v>
      </c>
      <c r="B167" t="s">
        <v>62</v>
      </c>
      <c r="C167">
        <v>5</v>
      </c>
      <c r="D167">
        <f>SUMIFS(탕데이터!R:R,탕데이터!$O:$O,'코스+운전자별'!$A167,탕데이터!$BL:$BL,'코스+운전자별'!$C167)</f>
        <v>365.28800000000001</v>
      </c>
      <c r="E167">
        <f>SUMIFS(탕데이터!S:S,탕데이터!$O:$O,'코스+운전자별'!$A167,탕데이터!$BL:$BL,'코스+운전자별'!$C167)</f>
        <v>120.637</v>
      </c>
      <c r="F167" s="122">
        <f t="shared" si="48"/>
        <v>3.0279930701194493</v>
      </c>
      <c r="G167">
        <f>SUMIFS(탕데이터!U:U,탕데이터!$O:$O,'코스+운전자별'!$A167,탕데이터!$BL:$BL,'코스+운전자별'!$C167)</f>
        <v>39147</v>
      </c>
      <c r="H167">
        <f>SUMIFS(탕데이터!V:V,탕데이터!$O:$O,'코스+운전자별'!$A167,탕데이터!$BL:$BL,'코스+운전자별'!$C167)</f>
        <v>946</v>
      </c>
      <c r="I167">
        <f>SUMIFS(탕데이터!W:W,탕데이터!$O:$O,'코스+운전자별'!$A167,탕데이터!$BL:$BL,'코스+운전자별'!$C167)</f>
        <v>8820</v>
      </c>
      <c r="J167">
        <f>SUMIFS(탕데이터!X:X,탕데이터!$O:$O,'코스+운전자별'!$A167,탕데이터!$BL:$BL,'코스+운전자별'!$C167)</f>
        <v>9504</v>
      </c>
      <c r="K167">
        <f>SUMIFS(탕데이터!Y:Y,탕데이터!$O:$O,'코스+운전자별'!$A167,탕데이터!$BL:$BL,'코스+운전자별'!$C167)</f>
        <v>3</v>
      </c>
      <c r="L167">
        <f>SUMIFS(탕데이터!Z:Z,탕데이터!$O:$O,'코스+운전자별'!$A167,탕데이터!$BL:$BL,'코스+운전자별'!$C167)</f>
        <v>20</v>
      </c>
      <c r="M167" s="122">
        <f>AVERAGEIFS(탕데이터!$AD:$AD,탕데이터!$O:$O,'코스+운전자별'!$A167,탕데이터!$BL:$BL,'코스+운전자별'!$C167)</f>
        <v>34.227142857142852</v>
      </c>
      <c r="N167" s="123">
        <f>INT(_xlfn.MAXIFS(탕데이터!$AC:$AC,탕데이터!$O:$O,'코스+운전자별'!$A167,탕데이터!$G:$G,'코스+운전자별'!$B167,탕데이터!$BL:$BL,'코스+운전자별'!$C167))</f>
        <v>96</v>
      </c>
      <c r="O167">
        <f>SUMIFS(탕데이터!BP:BP,탕데이터!$O:$O,'코스+운전자별'!$A167,탕데이터!$BL:$BL,'코스+운전자별'!$C167)</f>
        <v>14050.588999999998</v>
      </c>
      <c r="P167">
        <f>SUMIFS(탕데이터!BQ:BQ,탕데이터!$O:$O,'코스+운전자별'!$A167,탕데이터!$BL:$BL,'코스+운전자별'!$C167)</f>
        <v>4321.7819999999992</v>
      </c>
      <c r="Q167">
        <f>SUMIFS(탕데이터!BR:BR,탕데이터!$O:$O,'코스+운전자별'!$A167,탕데이터!$BL:$BL,'코스+운전자별'!$C167)</f>
        <v>4960.9450000000006</v>
      </c>
      <c r="R167">
        <f>SUMIFS(탕데이터!BS:BS,탕데이터!$O:$O,'코스+운전자별'!$A167,탕데이터!$BL:$BL,'코스+운전자별'!$C167)</f>
        <v>4849.0879999999997</v>
      </c>
      <c r="S167">
        <f>SUMIFS(탕데이터!BT:BT,탕데이터!$O:$O,'코스+운전자별'!$A167,탕데이터!$BL:$BL,'코스+운전자별'!$C167)</f>
        <v>1195.979</v>
      </c>
      <c r="T167">
        <f>SUMIFS(탕데이터!BU:BU,탕데이터!$O:$O,'코스+운전자별'!$A167,탕데이터!$BL:$BL,'코스+운전자별'!$C167)</f>
        <v>0</v>
      </c>
      <c r="U167">
        <f>SUMIFS(탕데이터!BV:BV,탕데이터!$O:$O,'코스+운전자별'!$A167,탕데이터!$BL:$BL,'코스+운전자별'!$C167)</f>
        <v>0</v>
      </c>
      <c r="V167">
        <f>SUMIFS(탕데이터!BW:BW,탕데이터!$O:$O,'코스+운전자별'!$A167,탕데이터!$BL:$BL,'코스+운전자별'!$C167)</f>
        <v>29378.382999999998</v>
      </c>
      <c r="W167" s="66">
        <f t="shared" si="49"/>
        <v>2.4165325567731884E-2</v>
      </c>
      <c r="X167" s="66">
        <f t="shared" si="50"/>
        <v>0.22530462104375815</v>
      </c>
      <c r="Y167" s="122">
        <f t="shared" si="51"/>
        <v>0.82126979260200172</v>
      </c>
      <c r="Z167" s="122">
        <f t="shared" si="52"/>
        <v>5.4751319506800114</v>
      </c>
      <c r="AA167" s="4">
        <f t="shared" si="53"/>
        <v>0.47826284380593714</v>
      </c>
      <c r="AB167" s="4">
        <f t="shared" si="54"/>
        <v>0.14710755183496654</v>
      </c>
      <c r="AC167" s="4">
        <f t="shared" si="55"/>
        <v>0.16886378668288179</v>
      </c>
      <c r="AD167" s="4">
        <f t="shared" si="56"/>
        <v>0.16505632730024658</v>
      </c>
      <c r="AE167" s="4">
        <f t="shared" si="57"/>
        <v>4.0709490375967938E-2</v>
      </c>
      <c r="AF167" s="4">
        <f t="shared" si="58"/>
        <v>0</v>
      </c>
      <c r="AG167" s="4">
        <f t="shared" si="59"/>
        <v>0</v>
      </c>
      <c r="AH167" s="41" cm="1">
        <f t="array" ref="AH167">SUMPRODUCT((C:C=C167)*(F:F&gt;F167)*(B:B=B167))+1</f>
        <v>9</v>
      </c>
    </row>
    <row r="168" spans="1:34" x14ac:dyDescent="0.3">
      <c r="A168">
        <v>7891</v>
      </c>
      <c r="B168" t="s">
        <v>62</v>
      </c>
      <c r="C168">
        <v>6</v>
      </c>
      <c r="D168">
        <f>SUMIFS(탕데이터!R:R,탕데이터!$O:$O,'코스+운전자별'!$A168,탕데이터!$BL:$BL,'코스+운전자별'!$C168)</f>
        <v>322.79500000000002</v>
      </c>
      <c r="E168">
        <f>SUMIFS(탕데이터!S:S,탕데이터!$O:$O,'코스+운전자별'!$A168,탕데이터!$BL:$BL,'코스+운전자별'!$C168)</f>
        <v>112.37100000000001</v>
      </c>
      <c r="F168" s="122">
        <f t="shared" si="48"/>
        <v>2.8725827838143294</v>
      </c>
      <c r="G168">
        <f>SUMIFS(탕데이터!U:U,탕데이터!$O:$O,'코스+운전자별'!$A168,탕데이터!$BL:$BL,'코스+운전자별'!$C168)</f>
        <v>35670</v>
      </c>
      <c r="H168">
        <f>SUMIFS(탕데이터!V:V,탕데이터!$O:$O,'코스+운전자별'!$A168,탕데이터!$BL:$BL,'코스+운전자별'!$C168)</f>
        <v>601</v>
      </c>
      <c r="I168">
        <f>SUMIFS(탕데이터!W:W,탕데이터!$O:$O,'코스+운전자별'!$A168,탕데이터!$BL:$BL,'코스+운전자별'!$C168)</f>
        <v>9143</v>
      </c>
      <c r="J168">
        <f>SUMIFS(탕데이터!X:X,탕데이터!$O:$O,'코스+운전자별'!$A168,탕데이터!$BL:$BL,'코스+운전자별'!$C168)</f>
        <v>8295</v>
      </c>
      <c r="K168">
        <f>SUMIFS(탕데이터!Y:Y,탕데이터!$O:$O,'코스+운전자별'!$A168,탕데이터!$BL:$BL,'코스+운전자별'!$C168)</f>
        <v>0</v>
      </c>
      <c r="L168">
        <f>SUMIFS(탕데이터!Z:Z,탕데이터!$O:$O,'코스+운전자별'!$A168,탕데이터!$BL:$BL,'코스+운전자별'!$C168)</f>
        <v>12</v>
      </c>
      <c r="M168" s="122">
        <f>AVERAGEIFS(탕데이터!$AD:$AD,탕데이터!$O:$O,'코스+운전자별'!$A168,탕데이터!$BL:$BL,'코스+운전자별'!$C168)</f>
        <v>32.796666666666667</v>
      </c>
      <c r="N168" s="123">
        <f>INT(_xlfn.MAXIFS(탕데이터!$AC:$AC,탕데이터!$O:$O,'코스+운전자별'!$A168,탕데이터!$G:$G,'코스+운전자별'!$B168,탕데이터!$BL:$BL,'코스+운전자별'!$C168))</f>
        <v>101</v>
      </c>
      <c r="O168">
        <f>SUMIFS(탕데이터!BP:BP,탕데이터!$O:$O,'코스+운전자별'!$A168,탕데이터!$BL:$BL,'코스+운전자별'!$C168)</f>
        <v>13360.934999999999</v>
      </c>
      <c r="P168">
        <f>SUMIFS(탕데이터!BQ:BQ,탕데이터!$O:$O,'코스+운전자별'!$A168,탕데이터!$BL:$BL,'코스+운전자별'!$C168)</f>
        <v>4144.8640000000005</v>
      </c>
      <c r="Q168">
        <f>SUMIFS(탕데이터!BR:BR,탕데이터!$O:$O,'코스+운전자별'!$A168,탕데이터!$BL:$BL,'코스+운전자별'!$C168)</f>
        <v>3894.7799999999997</v>
      </c>
      <c r="R168">
        <f>SUMIFS(탕데이터!BS:BS,탕데이터!$O:$O,'코스+운전자별'!$A168,탕데이터!$BL:$BL,'코스+운전자별'!$C168)</f>
        <v>3654.7269999999999</v>
      </c>
      <c r="S168">
        <f>SUMIFS(탕데이터!BT:BT,탕데이터!$O:$O,'코스+운전자별'!$A168,탕데이터!$BL:$BL,'코스+운전자별'!$C168)</f>
        <v>848.35600000000011</v>
      </c>
      <c r="T168">
        <f>SUMIFS(탕데이터!BU:BU,탕데이터!$O:$O,'코스+운전자별'!$A168,탕데이터!$BL:$BL,'코스+운전자별'!$C168)</f>
        <v>0</v>
      </c>
      <c r="U168">
        <f>SUMIFS(탕데이터!BV:BV,탕데이터!$O:$O,'코스+운전자별'!$A168,탕데이터!$BL:$BL,'코스+운전자별'!$C168)</f>
        <v>0</v>
      </c>
      <c r="V168">
        <f>SUMIFS(탕데이터!BW:BW,탕데이터!$O:$O,'코스+운전자별'!$A168,탕데이터!$BL:$BL,'코스+운전자별'!$C168)</f>
        <v>25903.661999999997</v>
      </c>
      <c r="W168" s="66">
        <f t="shared" si="49"/>
        <v>1.6848892626857303E-2</v>
      </c>
      <c r="X168" s="66">
        <f t="shared" si="50"/>
        <v>0.25632183908045975</v>
      </c>
      <c r="Y168" s="122">
        <f t="shared" si="51"/>
        <v>0</v>
      </c>
      <c r="Z168" s="122">
        <f t="shared" si="52"/>
        <v>3.7175297015133442</v>
      </c>
      <c r="AA168" s="4">
        <f t="shared" si="53"/>
        <v>0.51579328822310921</v>
      </c>
      <c r="AB168" s="4">
        <f t="shared" si="54"/>
        <v>0.16001073516169262</v>
      </c>
      <c r="AC168" s="4">
        <f t="shared" si="55"/>
        <v>0.15035634729946679</v>
      </c>
      <c r="AD168" s="4">
        <f t="shared" si="56"/>
        <v>0.14108920198232977</v>
      </c>
      <c r="AE168" s="4">
        <f t="shared" si="57"/>
        <v>3.2750427333401749E-2</v>
      </c>
      <c r="AF168" s="4">
        <f t="shared" si="58"/>
        <v>0</v>
      </c>
      <c r="AG168" s="4">
        <f t="shared" si="59"/>
        <v>0</v>
      </c>
      <c r="AH168" s="41" cm="1">
        <f t="array" ref="AH168">SUMPRODUCT((C:C=C168)*(F:F&gt;F168)*(B:B=B168))+1</f>
        <v>8</v>
      </c>
    </row>
    <row r="169" spans="1:34" x14ac:dyDescent="0.3">
      <c r="A169">
        <v>7891</v>
      </c>
      <c r="B169" t="s">
        <v>62</v>
      </c>
      <c r="C169">
        <v>7</v>
      </c>
      <c r="D169">
        <f>SUMIFS(탕데이터!R:R,탕데이터!$O:$O,'코스+운전자별'!$A169,탕데이터!$BL:$BL,'코스+운전자별'!$C169)</f>
        <v>531.93799999999999</v>
      </c>
      <c r="E169">
        <f>SUMIFS(탕데이터!S:S,탕데이터!$O:$O,'코스+운전자별'!$A169,탕데이터!$BL:$BL,'코스+운전자별'!$C169)</f>
        <v>174.58</v>
      </c>
      <c r="F169" s="122">
        <f t="shared" si="48"/>
        <v>3.0469584144804673</v>
      </c>
      <c r="G169">
        <f>SUMIFS(탕데이터!U:U,탕데이터!$O:$O,'코스+운전자별'!$A169,탕데이터!$BL:$BL,'코스+운전자별'!$C169)</f>
        <v>51552</v>
      </c>
      <c r="H169">
        <f>SUMIFS(탕데이터!V:V,탕데이터!$O:$O,'코스+운전자별'!$A169,탕데이터!$BL:$BL,'코스+운전자별'!$C169)</f>
        <v>649</v>
      </c>
      <c r="I169">
        <f>SUMIFS(탕데이터!W:W,탕데이터!$O:$O,'코스+운전자별'!$A169,탕데이터!$BL:$BL,'코스+운전자별'!$C169)</f>
        <v>11163</v>
      </c>
      <c r="J169">
        <f>SUMIFS(탕데이터!X:X,탕데이터!$O:$O,'코스+운전자별'!$A169,탕데이터!$BL:$BL,'코스+운전자별'!$C169)</f>
        <v>12079</v>
      </c>
      <c r="K169">
        <f>SUMIFS(탕데이터!Y:Y,탕데이터!$O:$O,'코스+운전자별'!$A169,탕데이터!$BL:$BL,'코스+운전자별'!$C169)</f>
        <v>5</v>
      </c>
      <c r="L169">
        <f>SUMIFS(탕데이터!Z:Z,탕데이터!$O:$O,'코스+운전자별'!$A169,탕데이터!$BL:$BL,'코스+운전자별'!$C169)</f>
        <v>117</v>
      </c>
      <c r="M169" s="122">
        <f>AVERAGEIFS(탕데이터!$AD:$AD,탕데이터!$O:$O,'코스+운전자별'!$A169,탕데이터!$BL:$BL,'코스+운전자별'!$C169)</f>
        <v>37.169090909090912</v>
      </c>
      <c r="N169" s="123">
        <f>INT(_xlfn.MAXIFS(탕데이터!$AC:$AC,탕데이터!$O:$O,'코스+운전자별'!$A169,탕데이터!$G:$G,'코스+운전자별'!$B169,탕데이터!$BL:$BL,'코스+운전자별'!$C169))</f>
        <v>113</v>
      </c>
      <c r="O169">
        <f>SUMIFS(탕데이터!BP:BP,탕데이터!$O:$O,'코스+운전자별'!$A169,탕데이터!$BL:$BL,'코스+운전자별'!$C169)</f>
        <v>30454.010999999999</v>
      </c>
      <c r="P169">
        <f>SUMIFS(탕데이터!BQ:BQ,탕데이터!$O:$O,'코스+운전자별'!$A169,탕데이터!$BL:$BL,'코스+운전자별'!$C169)</f>
        <v>2293.8780000000002</v>
      </c>
      <c r="Q169">
        <f>SUMIFS(탕데이터!BR:BR,탕데이터!$O:$O,'코스+운전자별'!$A169,탕데이터!$BL:$BL,'코스+운전자별'!$C169)</f>
        <v>2600.759</v>
      </c>
      <c r="R169">
        <f>SUMIFS(탕데이터!BS:BS,탕데이터!$O:$O,'코스+운전자별'!$A169,탕데이터!$BL:$BL,'코스+운전자별'!$C169)</f>
        <v>2783.2129999999997</v>
      </c>
      <c r="S169">
        <f>SUMIFS(탕데이터!BT:BT,탕데이터!$O:$O,'코스+운전자별'!$A169,탕데이터!$BL:$BL,'코스+운전자별'!$C169)</f>
        <v>1502.614</v>
      </c>
      <c r="T169">
        <f>SUMIFS(탕데이터!BU:BU,탕데이터!$O:$O,'코스+운전자별'!$A169,탕데이터!$BL:$BL,'코스+운전자별'!$C169)</f>
        <v>120.97900000000001</v>
      </c>
      <c r="U169">
        <f>SUMIFS(탕데이터!BV:BV,탕데이터!$O:$O,'코스+운전자별'!$A169,탕데이터!$BL:$BL,'코스+운전자별'!$C169)</f>
        <v>0</v>
      </c>
      <c r="V169">
        <f>SUMIFS(탕데이터!BW:BW,탕데이터!$O:$O,'코스+운전자별'!$A169,탕데이터!$BL:$BL,'코스+운전자별'!$C169)</f>
        <v>39755.453999999998</v>
      </c>
      <c r="W169" s="66">
        <f t="shared" si="49"/>
        <v>1.2589230291744259E-2</v>
      </c>
      <c r="X169" s="66">
        <f t="shared" si="50"/>
        <v>0.21653864059590316</v>
      </c>
      <c r="Y169" s="122">
        <f t="shared" si="51"/>
        <v>0.93995916817373459</v>
      </c>
      <c r="Z169" s="122">
        <f t="shared" si="52"/>
        <v>21.995044535265389</v>
      </c>
      <c r="AA169" s="4">
        <f t="shared" si="53"/>
        <v>0.76603353592691958</v>
      </c>
      <c r="AB169" s="4">
        <f t="shared" si="54"/>
        <v>5.7699705806403323E-2</v>
      </c>
      <c r="AC169" s="4">
        <f t="shared" si="55"/>
        <v>6.5418923401050835E-2</v>
      </c>
      <c r="AD169" s="4">
        <f t="shared" si="56"/>
        <v>7.000833143548052E-2</v>
      </c>
      <c r="AE169" s="4">
        <f t="shared" si="57"/>
        <v>3.7796424108249405E-2</v>
      </c>
      <c r="AF169" s="4">
        <f t="shared" si="58"/>
        <v>3.0430793218963119E-3</v>
      </c>
      <c r="AG169" s="4">
        <f t="shared" si="59"/>
        <v>0</v>
      </c>
      <c r="AH169" s="41" cm="1">
        <f t="array" ref="AH169">SUMPRODUCT((C:C=C169)*(F:F&gt;F169)*(B:B=B169))+1</f>
        <v>7</v>
      </c>
    </row>
    <row r="170" spans="1:34" x14ac:dyDescent="0.3">
      <c r="A170">
        <v>7891</v>
      </c>
      <c r="B170" t="s">
        <v>62</v>
      </c>
      <c r="C170">
        <v>8</v>
      </c>
      <c r="D170">
        <f>SUMIFS(탕데이터!R:R,탕데이터!$O:$O,'코스+운전자별'!$A170,탕데이터!$BL:$BL,'코스+운전자별'!$C170)</f>
        <v>464.58699999999999</v>
      </c>
      <c r="E170">
        <f>SUMIFS(탕데이터!S:S,탕데이터!$O:$O,'코스+운전자별'!$A170,탕데이터!$BL:$BL,'코스+운전자별'!$C170)</f>
        <v>147.22899999999998</v>
      </c>
      <c r="F170" s="122">
        <f t="shared" si="48"/>
        <v>3.1555400091014678</v>
      </c>
      <c r="G170">
        <f>SUMIFS(탕데이터!U:U,탕데이터!$O:$O,'코스+운전자별'!$A170,탕데이터!$BL:$BL,'코스+운전자별'!$C170)</f>
        <v>46179</v>
      </c>
      <c r="H170">
        <f>SUMIFS(탕데이터!V:V,탕데이터!$O:$O,'코스+운전자별'!$A170,탕데이터!$BL:$BL,'코스+운전자별'!$C170)</f>
        <v>1685</v>
      </c>
      <c r="I170">
        <f>SUMIFS(탕데이터!W:W,탕데이터!$O:$O,'코스+운전자별'!$A170,탕데이터!$BL:$BL,'코스+운전자별'!$C170)</f>
        <v>8394</v>
      </c>
      <c r="J170">
        <f>SUMIFS(탕데이터!X:X,탕데이터!$O:$O,'코스+운전자별'!$A170,탕데이터!$BL:$BL,'코스+운전자별'!$C170)</f>
        <v>11842</v>
      </c>
      <c r="K170">
        <f>SUMIFS(탕데이터!Y:Y,탕데이터!$O:$O,'코스+운전자별'!$A170,탕데이터!$BL:$BL,'코스+운전자별'!$C170)</f>
        <v>0</v>
      </c>
      <c r="L170">
        <f>SUMIFS(탕데이터!Z:Z,탕데이터!$O:$O,'코스+운전자별'!$A170,탕데이터!$BL:$BL,'코스+운전자별'!$C170)</f>
        <v>39</v>
      </c>
      <c r="M170" s="122">
        <f>AVERAGEIFS(탕데이터!$AD:$AD,탕데이터!$O:$O,'코스+운전자별'!$A170,탕데이터!$BL:$BL,'코스+운전자별'!$C170)</f>
        <v>37.069166666666668</v>
      </c>
      <c r="N170" s="123">
        <f>INT(_xlfn.MAXIFS(탕데이터!$AC:$AC,탕데이터!$O:$O,'코스+운전자별'!$A170,탕데이터!$G:$G,'코스+운전자별'!$B170,탕데이터!$BL:$BL,'코스+운전자별'!$C170))</f>
        <v>105</v>
      </c>
      <c r="O170">
        <f>SUMIFS(탕데이터!BP:BP,탕데이터!$O:$O,'코스+운전자별'!$A170,탕데이터!$BL:$BL,'코스+운전자별'!$C170)</f>
        <v>30189.293999999994</v>
      </c>
      <c r="P170">
        <f>SUMIFS(탕데이터!BQ:BQ,탕데이터!$O:$O,'코스+운전자별'!$A170,탕데이터!$BL:$BL,'코스+운전자별'!$C170)</f>
        <v>1582.787</v>
      </c>
      <c r="Q170">
        <f>SUMIFS(탕데이터!BR:BR,탕데이터!$O:$O,'코스+운전자별'!$A170,탕데이터!$BL:$BL,'코스+운전자별'!$C170)</f>
        <v>2092.8789999999999</v>
      </c>
      <c r="R170">
        <f>SUMIFS(탕데이터!BS:BS,탕데이터!$O:$O,'코스+운전자별'!$A170,탕데이터!$BL:$BL,'코스+운전자별'!$C170)</f>
        <v>1779.4180000000001</v>
      </c>
      <c r="S170">
        <f>SUMIFS(탕데이터!BT:BT,탕데이터!$O:$O,'코스+운전자별'!$A170,탕데이터!$BL:$BL,'코스+운전자별'!$C170)</f>
        <v>437.41300000000001</v>
      </c>
      <c r="T170">
        <f>SUMIFS(탕데이터!BU:BU,탕데이터!$O:$O,'코스+운전자별'!$A170,탕데이터!$BL:$BL,'코스+운전자별'!$C170)</f>
        <v>0</v>
      </c>
      <c r="U170">
        <f>SUMIFS(탕데이터!BV:BV,탕데이터!$O:$O,'코스+운전자별'!$A170,탕데이터!$BL:$BL,'코스+운전자별'!$C170)</f>
        <v>0</v>
      </c>
      <c r="V170">
        <f>SUMIFS(탕데이터!BW:BW,탕데이터!$O:$O,'코스+운전자별'!$A170,탕데이터!$BL:$BL,'코스+운전자별'!$C170)</f>
        <v>36081.790999999997</v>
      </c>
      <c r="W170" s="66">
        <f t="shared" si="49"/>
        <v>3.6488447129647675E-2</v>
      </c>
      <c r="X170" s="66">
        <f t="shared" si="50"/>
        <v>0.18177093484051193</v>
      </c>
      <c r="Y170" s="122">
        <f t="shared" si="51"/>
        <v>0</v>
      </c>
      <c r="Z170" s="122">
        <f t="shared" si="52"/>
        <v>8.3945525811096733</v>
      </c>
      <c r="AA170" s="4">
        <f t="shared" si="53"/>
        <v>0.83669056228389538</v>
      </c>
      <c r="AB170" s="4">
        <f t="shared" si="54"/>
        <v>4.3866641763985609E-2</v>
      </c>
      <c r="AC170" s="4">
        <f t="shared" si="55"/>
        <v>5.8003744880624139E-2</v>
      </c>
      <c r="AD170" s="4">
        <f t="shared" si="56"/>
        <v>4.9316232667053587E-2</v>
      </c>
      <c r="AE170" s="4">
        <f t="shared" si="57"/>
        <v>1.2122818404441177E-2</v>
      </c>
      <c r="AF170" s="4">
        <f t="shared" si="58"/>
        <v>0</v>
      </c>
      <c r="AG170" s="4">
        <f t="shared" si="59"/>
        <v>0</v>
      </c>
      <c r="AH170" s="41" cm="1">
        <f t="array" ref="AH170">SUMPRODUCT((C:C=C170)*(F:F&gt;F170)*(B:B=B170))+1</f>
        <v>5</v>
      </c>
    </row>
    <row r="171" spans="1:34" x14ac:dyDescent="0.3">
      <c r="A171">
        <v>7891</v>
      </c>
      <c r="B171" t="s">
        <v>62</v>
      </c>
      <c r="C171">
        <v>9</v>
      </c>
      <c r="D171">
        <f>SUMIFS(탕데이터!R:R,탕데이터!$O:$O,'코스+운전자별'!$A171,탕데이터!$BL:$BL,'코스+운전자별'!$C171)</f>
        <v>321.786</v>
      </c>
      <c r="E171">
        <f>SUMIFS(탕데이터!S:S,탕데이터!$O:$O,'코스+운전자별'!$A171,탕데이터!$BL:$BL,'코스+운전자별'!$C171)</f>
        <v>108.18299999999999</v>
      </c>
      <c r="F171" s="122">
        <f t="shared" si="48"/>
        <v>2.9744599428745739</v>
      </c>
      <c r="G171">
        <f>SUMIFS(탕데이터!U:U,탕데이터!$O:$O,'코스+운전자별'!$A171,탕데이터!$BL:$BL,'코스+운전자별'!$C171)</f>
        <v>33699</v>
      </c>
      <c r="H171">
        <f>SUMIFS(탕데이터!V:V,탕데이터!$O:$O,'코스+운전자별'!$A171,탕데이터!$BL:$BL,'코스+운전자별'!$C171)</f>
        <v>503</v>
      </c>
      <c r="I171">
        <f>SUMIFS(탕데이터!W:W,탕데이터!$O:$O,'코스+운전자별'!$A171,탕데이터!$BL:$BL,'코스+운전자별'!$C171)</f>
        <v>7501</v>
      </c>
      <c r="J171">
        <f>SUMIFS(탕데이터!X:X,탕데이터!$O:$O,'코스+운전자별'!$A171,탕데이터!$BL:$BL,'코스+운전자별'!$C171)</f>
        <v>8643</v>
      </c>
      <c r="K171">
        <f>SUMIFS(탕데이터!Y:Y,탕데이터!$O:$O,'코스+운전자별'!$A171,탕데이터!$BL:$BL,'코스+운전자별'!$C171)</f>
        <v>1</v>
      </c>
      <c r="L171">
        <f>SUMIFS(탕데이터!Z:Z,탕데이터!$O:$O,'코스+운전자별'!$A171,탕데이터!$BL:$BL,'코스+운전자별'!$C171)</f>
        <v>20</v>
      </c>
      <c r="M171" s="122">
        <f>AVERAGEIFS(탕데이터!$AD:$AD,탕데이터!$O:$O,'코스+운전자별'!$A171,탕데이터!$BL:$BL,'코스+운전자별'!$C171)</f>
        <v>37.392499999999991</v>
      </c>
      <c r="N171" s="123">
        <f>INT(_xlfn.MAXIFS(탕데이터!$AC:$AC,탕데이터!$O:$O,'코스+운전자별'!$A171,탕데이터!$G:$G,'코스+운전자별'!$B171,탕데이터!$BL:$BL,'코스+운전자별'!$C171))</f>
        <v>99</v>
      </c>
      <c r="O171">
        <f>SUMIFS(탕데이터!BP:BP,탕데이터!$O:$O,'코스+운전자별'!$A171,탕데이터!$BL:$BL,'코스+운전자별'!$C171)</f>
        <v>17142.400000000001</v>
      </c>
      <c r="P171">
        <f>SUMIFS(탕데이터!BQ:BQ,탕데이터!$O:$O,'코스+운전자별'!$A171,탕데이터!$BL:$BL,'코스+운전자별'!$C171)</f>
        <v>2689.2390000000005</v>
      </c>
      <c r="Q171">
        <f>SUMIFS(탕데이터!BR:BR,탕데이터!$O:$O,'코스+운전자별'!$A171,탕데이터!$BL:$BL,'코스+운전자별'!$C171)</f>
        <v>3012.4989999999998</v>
      </c>
      <c r="R171">
        <f>SUMIFS(탕데이터!BS:BS,탕데이터!$O:$O,'코스+운전자별'!$A171,탕데이터!$BL:$BL,'코스+운전자별'!$C171)</f>
        <v>2317.5119999999997</v>
      </c>
      <c r="S171">
        <f>SUMIFS(탕데이터!BT:BT,탕데이터!$O:$O,'코스+운전자별'!$A171,탕데이터!$BL:$BL,'코스+운전자별'!$C171)</f>
        <v>525.83300000000008</v>
      </c>
      <c r="T171">
        <f>SUMIFS(탕데이터!BU:BU,탕데이터!$O:$O,'코스+운전자별'!$A171,탕데이터!$BL:$BL,'코스+운전자별'!$C171)</f>
        <v>0</v>
      </c>
      <c r="U171">
        <f>SUMIFS(탕데이터!BV:BV,탕데이터!$O:$O,'코스+운전자별'!$A171,탕데이터!$BL:$BL,'코스+운전자별'!$C171)</f>
        <v>0</v>
      </c>
      <c r="V171">
        <f>SUMIFS(탕데이터!BW:BW,탕데이터!$O:$O,'코스+운전자별'!$A171,탕데이터!$BL:$BL,'코스+운전자별'!$C171)</f>
        <v>25687.482999999997</v>
      </c>
      <c r="W171" s="66">
        <f t="shared" si="49"/>
        <v>1.4926258939434405E-2</v>
      </c>
      <c r="X171" s="66">
        <f t="shared" si="50"/>
        <v>0.22258820736520371</v>
      </c>
      <c r="Y171" s="122">
        <f t="shared" si="51"/>
        <v>0.31076553983081923</v>
      </c>
      <c r="Z171" s="122">
        <f t="shared" si="52"/>
        <v>6.215310796616385</v>
      </c>
      <c r="AA171" s="4">
        <f t="shared" si="53"/>
        <v>0.6673444805783425</v>
      </c>
      <c r="AB171" s="4">
        <f t="shared" si="54"/>
        <v>0.10469063862738132</v>
      </c>
      <c r="AC171" s="4">
        <f t="shared" si="55"/>
        <v>0.11727497785594643</v>
      </c>
      <c r="AD171" s="4">
        <f t="shared" si="56"/>
        <v>9.0219504962786745E-2</v>
      </c>
      <c r="AE171" s="4">
        <f t="shared" si="57"/>
        <v>2.0470397975543193E-2</v>
      </c>
      <c r="AF171" s="4">
        <f t="shared" si="58"/>
        <v>0</v>
      </c>
      <c r="AG171" s="4">
        <f t="shared" si="59"/>
        <v>0</v>
      </c>
      <c r="AH171" s="41" cm="1">
        <f t="array" ref="AH171">SUMPRODUCT((C:C=C171)*(F:F&gt;F171)*(B:B=B171))+1</f>
        <v>8</v>
      </c>
    </row>
    <row r="172" spans="1:34" x14ac:dyDescent="0.3">
      <c r="A172">
        <v>7891</v>
      </c>
      <c r="B172" t="s">
        <v>62</v>
      </c>
      <c r="C172">
        <v>10</v>
      </c>
      <c r="D172">
        <f>SUMIFS(탕데이터!R:R,탕데이터!$O:$O,'코스+운전자별'!$A172,탕데이터!$BL:$BL,'코스+운전자별'!$C172)</f>
        <v>266.077</v>
      </c>
      <c r="E172">
        <f>SUMIFS(탕데이터!S:S,탕데이터!$O:$O,'코스+운전자별'!$A172,탕데이터!$BL:$BL,'코스+운전자별'!$C172)</f>
        <v>92.739000000000004</v>
      </c>
      <c r="F172" s="122">
        <f t="shared" si="48"/>
        <v>2.869094987006545</v>
      </c>
      <c r="G172">
        <f>SUMIFS(탕데이터!U:U,탕데이터!$O:$O,'코스+운전자별'!$A172,탕데이터!$BL:$BL,'코스+운전자별'!$C172)</f>
        <v>30098</v>
      </c>
      <c r="H172">
        <f>SUMIFS(탕데이터!V:V,탕데이터!$O:$O,'코스+운전자별'!$A172,탕데이터!$BL:$BL,'코스+운전자별'!$C172)</f>
        <v>962</v>
      </c>
      <c r="I172">
        <f>SUMIFS(탕데이터!W:W,탕데이터!$O:$O,'코스+운전자별'!$A172,탕데이터!$BL:$BL,'코스+운전자별'!$C172)</f>
        <v>7329</v>
      </c>
      <c r="J172">
        <f>SUMIFS(탕데이터!X:X,탕데이터!$O:$O,'코스+운전자별'!$A172,탕데이터!$BL:$BL,'코스+운전자별'!$C172)</f>
        <v>7507</v>
      </c>
      <c r="K172">
        <f>SUMIFS(탕데이터!Y:Y,탕데이터!$O:$O,'코스+운전자별'!$A172,탕데이터!$BL:$BL,'코스+운전자별'!$C172)</f>
        <v>1</v>
      </c>
      <c r="L172">
        <f>SUMIFS(탕데이터!Z:Z,탕데이터!$O:$O,'코스+운전자별'!$A172,탕데이터!$BL:$BL,'코스+운전자별'!$C172)</f>
        <v>17</v>
      </c>
      <c r="M172" s="122">
        <f>AVERAGEIFS(탕데이터!$AD:$AD,탕데이터!$O:$O,'코스+운전자별'!$A172,탕데이터!$BL:$BL,'코스+운전자별'!$C172)</f>
        <v>33.119999999999997</v>
      </c>
      <c r="N172" s="123">
        <f>INT(_xlfn.MAXIFS(탕데이터!$AC:$AC,탕데이터!$O:$O,'코스+운전자별'!$A172,탕데이터!$G:$G,'코스+운전자별'!$B172,탕데이터!$BL:$BL,'코스+운전자별'!$C172))</f>
        <v>99</v>
      </c>
      <c r="O172">
        <f>SUMIFS(탕데이터!BP:BP,탕데이터!$O:$O,'코스+운전자별'!$A172,탕데이터!$BL:$BL,'코스+운전자별'!$C172)</f>
        <v>14266.483000000002</v>
      </c>
      <c r="P172">
        <f>SUMIFS(탕데이터!BQ:BQ,탕데이터!$O:$O,'코스+운전자별'!$A172,탕데이터!$BL:$BL,'코스+운전자별'!$C172)</f>
        <v>2459.0309999999999</v>
      </c>
      <c r="Q172">
        <f>SUMIFS(탕데이터!BR:BR,탕데이터!$O:$O,'코스+운전자별'!$A172,탕데이터!$BL:$BL,'코스+운전자별'!$C172)</f>
        <v>2660.6059999999998</v>
      </c>
      <c r="R172">
        <f>SUMIFS(탕데이터!BS:BS,탕데이터!$O:$O,'코스+운전자별'!$A172,탕데이터!$BL:$BL,'코스+운전자별'!$C172)</f>
        <v>1980.2319999999997</v>
      </c>
      <c r="S172">
        <f>SUMIFS(탕데이터!BT:BT,탕데이터!$O:$O,'코스+운전자별'!$A172,탕데이터!$BL:$BL,'코스+운전자별'!$C172)</f>
        <v>438.86799999999999</v>
      </c>
      <c r="T172">
        <f>SUMIFS(탕데이터!BU:BU,탕데이터!$O:$O,'코스+운전자별'!$A172,탕데이터!$BL:$BL,'코스+운전자별'!$C172)</f>
        <v>0</v>
      </c>
      <c r="U172">
        <f>SUMIFS(탕데이터!BV:BV,탕데이터!$O:$O,'코스+운전자별'!$A172,탕데이터!$BL:$BL,'코스+운전자별'!$C172)</f>
        <v>0</v>
      </c>
      <c r="V172">
        <f>SUMIFS(탕데이터!BW:BW,탕데이터!$O:$O,'코스+운전자별'!$A172,탕데이터!$BL:$BL,'코스+운전자별'!$C172)</f>
        <v>21805.22</v>
      </c>
      <c r="W172" s="66">
        <f t="shared" si="49"/>
        <v>3.1962256628347396E-2</v>
      </c>
      <c r="X172" s="66">
        <f t="shared" si="50"/>
        <v>0.24350455179746164</v>
      </c>
      <c r="Y172" s="122">
        <f t="shared" si="51"/>
        <v>0.3758310564235165</v>
      </c>
      <c r="Z172" s="122">
        <f t="shared" si="52"/>
        <v>6.3891279591997803</v>
      </c>
      <c r="AA172" s="4">
        <f t="shared" si="53"/>
        <v>0.65426916123753864</v>
      </c>
      <c r="AB172" s="4">
        <f t="shared" si="54"/>
        <v>0.11277258381249994</v>
      </c>
      <c r="AC172" s="4">
        <f t="shared" si="55"/>
        <v>0.12201692989109945</v>
      </c>
      <c r="AD172" s="4">
        <f t="shared" si="56"/>
        <v>9.0814584764565526E-2</v>
      </c>
      <c r="AE172" s="4">
        <f t="shared" si="57"/>
        <v>2.0126740294296501E-2</v>
      </c>
      <c r="AF172" s="4">
        <f t="shared" si="58"/>
        <v>0</v>
      </c>
      <c r="AG172" s="4">
        <f t="shared" si="59"/>
        <v>0</v>
      </c>
      <c r="AH172" s="41" cm="1">
        <f t="array" ref="AH172">SUMPRODUCT((C:C=C172)*(F:F&gt;F172)*(B:B=B172))+1</f>
        <v>9</v>
      </c>
    </row>
    <row r="173" spans="1:34" x14ac:dyDescent="0.3">
      <c r="A173">
        <v>7891</v>
      </c>
      <c r="B173" t="s">
        <v>62</v>
      </c>
      <c r="C173">
        <v>11</v>
      </c>
      <c r="D173">
        <f>SUMIFS(탕데이터!R:R,탕데이터!$O:$O,'코스+운전자별'!$A173,탕데이터!$BL:$BL,'코스+운전자별'!$C173)</f>
        <v>407.29300000000001</v>
      </c>
      <c r="E173">
        <f>SUMIFS(탕데이터!S:S,탕데이터!$O:$O,'코스+운전자별'!$A173,탕데이터!$BL:$BL,'코스+운전자별'!$C173)</f>
        <v>138.63</v>
      </c>
      <c r="F173" s="122">
        <f t="shared" si="48"/>
        <v>2.9379860059150258</v>
      </c>
      <c r="G173">
        <f>SUMIFS(탕데이터!U:U,탕데이터!$O:$O,'코스+운전자별'!$A173,탕데이터!$BL:$BL,'코스+운전자별'!$C173)</f>
        <v>41846</v>
      </c>
      <c r="H173">
        <f>SUMIFS(탕데이터!V:V,탕데이터!$O:$O,'코스+운전자별'!$A173,탕데이터!$BL:$BL,'코스+운전자별'!$C173)</f>
        <v>1188</v>
      </c>
      <c r="I173">
        <f>SUMIFS(탕데이터!W:W,탕데이터!$O:$O,'코스+운전자별'!$A173,탕데이터!$BL:$BL,'코스+운전자별'!$C173)</f>
        <v>8633</v>
      </c>
      <c r="J173">
        <f>SUMIFS(탕데이터!X:X,탕데이터!$O:$O,'코스+운전자별'!$A173,탕데이터!$BL:$BL,'코스+운전자별'!$C173)</f>
        <v>10619</v>
      </c>
      <c r="K173">
        <f>SUMIFS(탕데이터!Y:Y,탕데이터!$O:$O,'코스+운전자별'!$A173,탕데이터!$BL:$BL,'코스+운전자별'!$C173)</f>
        <v>1</v>
      </c>
      <c r="L173">
        <f>SUMIFS(탕데이터!Z:Z,탕데이터!$O:$O,'코스+운전자별'!$A173,탕데이터!$BL:$BL,'코스+운전자별'!$C173)</f>
        <v>29</v>
      </c>
      <c r="M173" s="122">
        <f>AVERAGEIFS(탕데이터!$AD:$AD,탕데이터!$O:$O,'코스+운전자별'!$A173,탕데이터!$BL:$BL,'코스+운전자별'!$C173)</f>
        <v>36.422499999999999</v>
      </c>
      <c r="N173" s="123">
        <f>INT(_xlfn.MAXIFS(탕데이터!$AC:$AC,탕데이터!$O:$O,'코스+운전자별'!$A173,탕데이터!$G:$G,'코스+운전자별'!$B173,탕데이터!$BL:$BL,'코스+운전자별'!$C173))</f>
        <v>108</v>
      </c>
      <c r="O173">
        <f>SUMIFS(탕데이터!BP:BP,탕데이터!$O:$O,'코스+운전자별'!$A173,탕데이터!$BL:$BL,'코스+운전자별'!$C173)</f>
        <v>26238.701999999997</v>
      </c>
      <c r="P173">
        <f>SUMIFS(탕데이터!BQ:BQ,탕데이터!$O:$O,'코스+운전자별'!$A173,탕데이터!$BL:$BL,'코스+운전자별'!$C173)</f>
        <v>1674.3960000000002</v>
      </c>
      <c r="Q173">
        <f>SUMIFS(탕데이터!BR:BR,탕데이터!$O:$O,'코스+운전자별'!$A173,탕데이터!$BL:$BL,'코스+운전자별'!$C173)</f>
        <v>2241.2750000000001</v>
      </c>
      <c r="R173">
        <f>SUMIFS(탕데이터!BS:BS,탕데이터!$O:$O,'코스+운전자별'!$A173,탕데이터!$BL:$BL,'코스+운전자별'!$C173)</f>
        <v>1553.2260000000001</v>
      </c>
      <c r="S173">
        <f>SUMIFS(탕데이터!BT:BT,탕데이터!$O:$O,'코스+운전자별'!$A173,탕데이터!$BL:$BL,'코스+운전자별'!$C173)</f>
        <v>304.26099999999997</v>
      </c>
      <c r="T173">
        <f>SUMIFS(탕데이터!BU:BU,탕데이터!$O:$O,'코스+운전자별'!$A173,탕데이터!$BL:$BL,'코스+운전자별'!$C173)</f>
        <v>15.765000000000001</v>
      </c>
      <c r="U173">
        <f>SUMIFS(탕데이터!BV:BV,탕데이터!$O:$O,'코스+운전자별'!$A173,탕데이터!$BL:$BL,'코스+운전자별'!$C173)</f>
        <v>0</v>
      </c>
      <c r="V173">
        <f>SUMIFS(탕데이터!BW:BW,탕데이터!$O:$O,'코스+운전자별'!$A173,탕데이터!$BL:$BL,'코스+운전자별'!$C173)</f>
        <v>32027.625</v>
      </c>
      <c r="W173" s="66">
        <f t="shared" si="49"/>
        <v>2.8389810256655355E-2</v>
      </c>
      <c r="X173" s="66">
        <f t="shared" si="50"/>
        <v>0.20630406729436504</v>
      </c>
      <c r="Y173" s="122">
        <f t="shared" si="51"/>
        <v>0.24552349291541961</v>
      </c>
      <c r="Z173" s="122">
        <f t="shared" si="52"/>
        <v>7.1201812945471685</v>
      </c>
      <c r="AA173" s="4">
        <f t="shared" si="53"/>
        <v>0.81925219244324232</v>
      </c>
      <c r="AB173" s="4">
        <f t="shared" si="54"/>
        <v>5.2279742878218419E-2</v>
      </c>
      <c r="AC173" s="4">
        <f t="shared" si="55"/>
        <v>6.9979431818625329E-2</v>
      </c>
      <c r="AD173" s="4">
        <f t="shared" si="56"/>
        <v>4.8496446427107855E-2</v>
      </c>
      <c r="AE173" s="4">
        <f t="shared" si="57"/>
        <v>9.4999551168717614E-3</v>
      </c>
      <c r="AF173" s="4">
        <f t="shared" si="58"/>
        <v>4.9223131593429108E-4</v>
      </c>
      <c r="AG173" s="4">
        <f t="shared" si="59"/>
        <v>0</v>
      </c>
      <c r="AH173" s="41" cm="1">
        <f t="array" ref="AH173">SUMPRODUCT((C:C=C173)*(F:F&gt;F173)*(B:B=B173))+1</f>
        <v>8</v>
      </c>
    </row>
    <row r="174" spans="1:34" x14ac:dyDescent="0.3">
      <c r="A174">
        <v>8027</v>
      </c>
      <c r="B174" t="s">
        <v>62</v>
      </c>
      <c r="C174">
        <v>1</v>
      </c>
      <c r="D174">
        <f>SUMIFS(탕데이터!R:R,탕데이터!$O:$O,'코스+운전자별'!$A174,탕데이터!$BL:$BL,'코스+운전자별'!$C174)</f>
        <v>127.511</v>
      </c>
      <c r="E174">
        <f>SUMIFS(탕데이터!S:S,탕데이터!$O:$O,'코스+운전자별'!$A174,탕데이터!$BL:$BL,'코스+운전자별'!$C174)</f>
        <v>41.762999999999998</v>
      </c>
      <c r="F174" s="122">
        <f t="shared" si="48"/>
        <v>3.0532049900629743</v>
      </c>
      <c r="G174">
        <f>SUMIFS(탕데이터!U:U,탕데이터!$O:$O,'코스+운전자별'!$A174,탕데이터!$BL:$BL,'코스+운전자별'!$C174)</f>
        <v>15377</v>
      </c>
      <c r="H174">
        <f>SUMIFS(탕데이터!V:V,탕데이터!$O:$O,'코스+운전자별'!$A174,탕데이터!$BL:$BL,'코스+운전자별'!$C174)</f>
        <v>293</v>
      </c>
      <c r="I174">
        <f>SUMIFS(탕데이터!W:W,탕데이터!$O:$O,'코스+운전자별'!$A174,탕데이터!$BL:$BL,'코스+운전자별'!$C174)</f>
        <v>4825</v>
      </c>
      <c r="J174">
        <f>SUMIFS(탕데이터!X:X,탕데이터!$O:$O,'코스+운전자별'!$A174,탕데이터!$BL:$BL,'코스+운전자별'!$C174)</f>
        <v>4227</v>
      </c>
      <c r="K174">
        <f>SUMIFS(탕데이터!Y:Y,탕데이터!$O:$O,'코스+운전자별'!$A174,탕데이터!$BL:$BL,'코스+운전자별'!$C174)</f>
        <v>0</v>
      </c>
      <c r="L174">
        <f>SUMIFS(탕데이터!Z:Z,탕데이터!$O:$O,'코스+운전자별'!$A174,탕데이터!$BL:$BL,'코스+운전자별'!$C174)</f>
        <v>32</v>
      </c>
      <c r="M174" s="122">
        <f>AVERAGEIFS(탕데이터!$AD:$AD,탕데이터!$O:$O,'코스+운전자별'!$A174,탕데이터!$BL:$BL,'코스+운전자별'!$C174)</f>
        <v>30.445</v>
      </c>
      <c r="N174" s="123">
        <f>INT(_xlfn.MAXIFS(탕데이터!$AC:$AC,탕데이터!$O:$O,'코스+운전자별'!$A174,탕데이터!$G:$G,'코스+운전자별'!$B174,탕데이터!$BL:$BL,'코스+운전자별'!$C174))</f>
        <v>96</v>
      </c>
      <c r="O174">
        <f>SUMIFS(탕데이터!BP:BP,탕데이터!$O:$O,'코스+운전자별'!$A174,탕데이터!$BL:$BL,'코스+운전자별'!$C174)</f>
        <v>7107.8760000000002</v>
      </c>
      <c r="P174">
        <f>SUMIFS(탕데이터!BQ:BQ,탕데이터!$O:$O,'코스+운전자별'!$A174,탕데이터!$BL:$BL,'코스+운전자별'!$C174)</f>
        <v>971.46699999999998</v>
      </c>
      <c r="Q174">
        <f>SUMIFS(탕데이터!BR:BR,탕데이터!$O:$O,'코스+운전자별'!$A174,탕데이터!$BL:$BL,'코스+운전자별'!$C174)</f>
        <v>1107.558</v>
      </c>
      <c r="R174">
        <f>SUMIFS(탕데이터!BS:BS,탕데이터!$O:$O,'코스+운전자별'!$A174,탕데이터!$BL:$BL,'코스+운전자별'!$C174)</f>
        <v>908.18200000000002</v>
      </c>
      <c r="S174">
        <f>SUMIFS(탕데이터!BT:BT,탕데이터!$O:$O,'코스+운전자별'!$A174,탕데이터!$BL:$BL,'코스+운전자별'!$C174)</f>
        <v>154.92099999999999</v>
      </c>
      <c r="T174">
        <f>SUMIFS(탕데이터!BU:BU,탕데이터!$O:$O,'코스+운전자별'!$A174,탕데이터!$BL:$BL,'코스+운전자별'!$C174)</f>
        <v>0</v>
      </c>
      <c r="U174">
        <f>SUMIFS(탕데이터!BV:BV,탕데이터!$O:$O,'코스+운전자별'!$A174,탕데이터!$BL:$BL,'코스+운전자별'!$C174)</f>
        <v>0</v>
      </c>
      <c r="V174">
        <f>SUMIFS(탕데이터!BW:BW,탕데이터!$O:$O,'코스+운전자별'!$A174,탕데이터!$BL:$BL,'코스+운전자별'!$C174)</f>
        <v>10250.004000000001</v>
      </c>
      <c r="W174" s="66">
        <f t="shared" si="49"/>
        <v>1.9054431943812188E-2</v>
      </c>
      <c r="X174" s="66">
        <f t="shared" si="50"/>
        <v>0.31378032125902322</v>
      </c>
      <c r="Y174" s="122">
        <f t="shared" si="51"/>
        <v>0</v>
      </c>
      <c r="Z174" s="122">
        <f t="shared" si="52"/>
        <v>25.095874081451797</v>
      </c>
      <c r="AA174" s="4">
        <f t="shared" si="53"/>
        <v>0.69345104645812816</v>
      </c>
      <c r="AB174" s="4">
        <f t="shared" si="54"/>
        <v>9.4777231306446316E-2</v>
      </c>
      <c r="AC174" s="4">
        <f t="shared" si="55"/>
        <v>0.10805439685682074</v>
      </c>
      <c r="AD174" s="4">
        <f t="shared" si="56"/>
        <v>8.8603087374404921E-2</v>
      </c>
      <c r="AE174" s="4">
        <f t="shared" si="57"/>
        <v>1.5114238004199801E-2</v>
      </c>
      <c r="AF174" s="4">
        <f t="shared" si="58"/>
        <v>0</v>
      </c>
      <c r="AG174" s="4">
        <f t="shared" si="59"/>
        <v>0</v>
      </c>
      <c r="AH174" s="41" cm="1">
        <f t="array" ref="AH174">SUMPRODUCT((C:C=C174)*(F:F&gt;F174)*(B:B=B174))+1</f>
        <v>4</v>
      </c>
    </row>
    <row r="175" spans="1:34" x14ac:dyDescent="0.3">
      <c r="A175">
        <v>8027</v>
      </c>
      <c r="B175" t="s">
        <v>62</v>
      </c>
      <c r="C175">
        <v>4</v>
      </c>
      <c r="D175">
        <f>SUMIFS(탕데이터!R:R,탕데이터!$O:$O,'코스+운전자별'!$A175,탕데이터!$BL:$BL,'코스+운전자별'!$C175)</f>
        <v>179.393</v>
      </c>
      <c r="E175">
        <f>SUMIFS(탕데이터!S:S,탕데이터!$O:$O,'코스+운전자별'!$A175,탕데이터!$BL:$BL,'코스+운전자별'!$C175)</f>
        <v>62.777000000000001</v>
      </c>
      <c r="F175" s="122">
        <f t="shared" ref="F175:F205" si="60">D175/E175</f>
        <v>2.8576230147984134</v>
      </c>
      <c r="G175">
        <f>SUMIFS(탕데이터!U:U,탕데이터!$O:$O,'코스+운전자별'!$A175,탕데이터!$BL:$BL,'코스+운전자별'!$C175)</f>
        <v>19075</v>
      </c>
      <c r="H175">
        <f>SUMIFS(탕데이터!V:V,탕데이터!$O:$O,'코스+운전자별'!$A175,탕데이터!$BL:$BL,'코스+운전자별'!$C175)</f>
        <v>293</v>
      </c>
      <c r="I175">
        <f>SUMIFS(탕데이터!W:W,탕데이터!$O:$O,'코스+운전자별'!$A175,탕데이터!$BL:$BL,'코스+운전자별'!$C175)</f>
        <v>6227</v>
      </c>
      <c r="J175">
        <f>SUMIFS(탕데이터!X:X,탕데이터!$O:$O,'코스+운전자별'!$A175,탕데이터!$BL:$BL,'코스+운전자별'!$C175)</f>
        <v>5314</v>
      </c>
      <c r="K175">
        <f>SUMIFS(탕데이터!Y:Y,탕데이터!$O:$O,'코스+운전자별'!$A175,탕데이터!$BL:$BL,'코스+운전자별'!$C175)</f>
        <v>0</v>
      </c>
      <c r="L175">
        <f>SUMIFS(탕데이터!Z:Z,탕데이터!$O:$O,'코스+운전자별'!$A175,탕데이터!$BL:$BL,'코스+운전자별'!$C175)</f>
        <v>17</v>
      </c>
      <c r="M175" s="122">
        <f>AVERAGEIFS(탕데이터!$AD:$AD,탕데이터!$O:$O,'코스+운전자별'!$A175,탕데이터!$BL:$BL,'코스+운전자별'!$C175)</f>
        <v>31.895000000000003</v>
      </c>
      <c r="N175" s="123">
        <f>INT(_xlfn.MAXIFS(탕데이터!$AC:$AC,탕데이터!$O:$O,'코스+운전자별'!$A175,탕데이터!$G:$G,'코스+운전자별'!$B175,탕데이터!$BL:$BL,'코스+운전자별'!$C175))</f>
        <v>109</v>
      </c>
      <c r="O175">
        <f>SUMIFS(탕데이터!BP:BP,탕데이터!$O:$O,'코스+운전자별'!$A175,탕데이터!$BL:$BL,'코스+운전자별'!$C175)</f>
        <v>2509.8870000000006</v>
      </c>
      <c r="P175">
        <f>SUMIFS(탕데이터!BQ:BQ,탕데이터!$O:$O,'코스+운전자별'!$A175,탕데이터!$BL:$BL,'코스+운전자별'!$C175)</f>
        <v>2696.1910000000003</v>
      </c>
      <c r="Q175">
        <f>SUMIFS(탕데이터!BR:BR,탕데이터!$O:$O,'코스+운전자별'!$A175,탕데이터!$BL:$BL,'코스+운전자별'!$C175)</f>
        <v>2931.221</v>
      </c>
      <c r="R175">
        <f>SUMIFS(탕데이터!BS:BS,탕데이터!$O:$O,'코스+운전자별'!$A175,탕데이터!$BL:$BL,'코스+운전자별'!$C175)</f>
        <v>2504.3519999999999</v>
      </c>
      <c r="S175">
        <f>SUMIFS(탕데이터!BT:BT,탕데이터!$O:$O,'코스+운전자별'!$A175,탕데이터!$BL:$BL,'코스+운전자별'!$C175)</f>
        <v>1314.442</v>
      </c>
      <c r="T175">
        <f>SUMIFS(탕데이터!BU:BU,탕데이터!$O:$O,'코스+운전자별'!$A175,탕데이터!$BL:$BL,'코스+운전자별'!$C175)</f>
        <v>598.90699999999993</v>
      </c>
      <c r="U175">
        <f>SUMIFS(탕데이터!BV:BV,탕데이터!$O:$O,'코스+운전자별'!$A175,탕데이터!$BL:$BL,'코스+운전자별'!$C175)</f>
        <v>0</v>
      </c>
      <c r="V175">
        <f>SUMIFS(탕데이터!BW:BW,탕데이터!$O:$O,'코스+운전자별'!$A175,탕데이터!$BL:$BL,'코스+운전자별'!$C175)</f>
        <v>12555</v>
      </c>
      <c r="W175" s="66">
        <f t="shared" ref="W175:W205" si="61">H175/G175</f>
        <v>1.5360419397116645E-2</v>
      </c>
      <c r="X175" s="66">
        <f t="shared" ref="X175:X205" si="62">I175/G175</f>
        <v>0.32644823066841416</v>
      </c>
      <c r="Y175" s="122">
        <f t="shared" ref="Y175:Y205" si="63">K175*100/D175</f>
        <v>0</v>
      </c>
      <c r="Z175" s="122">
        <f t="shared" ref="Z175:Z205" si="64">L175*100/D175</f>
        <v>9.476400974396995</v>
      </c>
      <c r="AA175" s="4">
        <f t="shared" ref="AA175:AA205" si="65">O175/$V175</f>
        <v>0.1999113500597372</v>
      </c>
      <c r="AB175" s="4">
        <f t="shared" ref="AB175:AB205" si="66">P175/$V175</f>
        <v>0.21475037833532459</v>
      </c>
      <c r="AC175" s="4">
        <f t="shared" ref="AC175:AC205" si="67">Q175/$V175</f>
        <v>0.23347041019514136</v>
      </c>
      <c r="AD175" s="4">
        <f t="shared" ref="AD175:AD205" si="68">R175/$V175</f>
        <v>0.19947048984468338</v>
      </c>
      <c r="AE175" s="4">
        <f t="shared" ref="AE175:AE205" si="69">S175/$V175</f>
        <v>0.10469470330545599</v>
      </c>
      <c r="AF175" s="4">
        <f t="shared" ref="AF175:AF205" si="70">T175/$V175</f>
        <v>4.7702668259657501E-2</v>
      </c>
      <c r="AG175" s="4">
        <f t="shared" ref="AG175:AG205" si="71">U175/$V175</f>
        <v>0</v>
      </c>
      <c r="AH175" s="41" cm="1">
        <f t="array" ref="AH175">SUMPRODUCT((C:C=C175)*(F:F&gt;F175)*(B:B=B175))+1</f>
        <v>13</v>
      </c>
    </row>
    <row r="176" spans="1:34" x14ac:dyDescent="0.3">
      <c r="A176">
        <v>8027</v>
      </c>
      <c r="B176" t="s">
        <v>62</v>
      </c>
      <c r="C176">
        <v>5</v>
      </c>
      <c r="D176">
        <f>SUMIFS(탕데이터!R:R,탕데이터!$O:$O,'코스+운전자별'!$A176,탕데이터!$BL:$BL,'코스+운전자별'!$C176)</f>
        <v>375.12900000000002</v>
      </c>
      <c r="E176">
        <f>SUMIFS(탕데이터!S:S,탕데이터!$O:$O,'코스+운전자별'!$A176,탕데이터!$BL:$BL,'코스+운전자별'!$C176)</f>
        <v>120.416</v>
      </c>
      <c r="F176" s="122">
        <f t="shared" si="60"/>
        <v>3.115275378687218</v>
      </c>
      <c r="G176">
        <f>SUMIFS(탕데이터!U:U,탕데이터!$O:$O,'코스+운전자별'!$A176,탕데이터!$BL:$BL,'코스+운전자별'!$C176)</f>
        <v>40833</v>
      </c>
      <c r="H176">
        <f>SUMIFS(탕데이터!V:V,탕데이터!$O:$O,'코스+운전자별'!$A176,탕데이터!$BL:$BL,'코스+운전자별'!$C176)</f>
        <v>467</v>
      </c>
      <c r="I176">
        <f>SUMIFS(탕데이터!W:W,탕데이터!$O:$O,'코스+운전자별'!$A176,탕데이터!$BL:$BL,'코스+운전자별'!$C176)</f>
        <v>11646</v>
      </c>
      <c r="J176">
        <f>SUMIFS(탕데이터!X:X,탕데이터!$O:$O,'코스+운전자별'!$A176,탕데이터!$BL:$BL,'코스+운전자별'!$C176)</f>
        <v>12208</v>
      </c>
      <c r="K176">
        <f>SUMIFS(탕데이터!Y:Y,탕데이터!$O:$O,'코스+운전자별'!$A176,탕데이터!$BL:$BL,'코스+운전자별'!$C176)</f>
        <v>0</v>
      </c>
      <c r="L176">
        <f>SUMIFS(탕데이터!Z:Z,탕데이터!$O:$O,'코스+운전자별'!$A176,탕데이터!$BL:$BL,'코스+운전자별'!$C176)</f>
        <v>75</v>
      </c>
      <c r="M176" s="122">
        <f>AVERAGEIFS(탕데이터!$AD:$AD,탕데이터!$O:$O,'코스+운전자별'!$A176,탕데이터!$BL:$BL,'코스+운전자별'!$C176)</f>
        <v>34.375</v>
      </c>
      <c r="N176" s="123">
        <f>INT(_xlfn.MAXIFS(탕데이터!$AC:$AC,탕데이터!$O:$O,'코스+운전자별'!$A176,탕데이터!$G:$G,'코스+운전자별'!$B176,탕데이터!$BL:$BL,'코스+운전자별'!$C176))</f>
        <v>105</v>
      </c>
      <c r="O176">
        <f>SUMIFS(탕데이터!BP:BP,탕데이터!$O:$O,'코스+운전자별'!$A176,탕데이터!$BL:$BL,'코스+운전자별'!$C176)</f>
        <v>22903.038</v>
      </c>
      <c r="P176">
        <f>SUMIFS(탕데이터!BQ:BQ,탕데이터!$O:$O,'코스+운전자별'!$A176,탕데이터!$BL:$BL,'코스+운전자별'!$C176)</f>
        <v>1557.8389999999999</v>
      </c>
      <c r="Q176">
        <f>SUMIFS(탕데이터!BR:BR,탕데이터!$O:$O,'코스+운전자별'!$A176,탕데이터!$BL:$BL,'코스+운전자별'!$C176)</f>
        <v>1698.4740000000002</v>
      </c>
      <c r="R176">
        <f>SUMIFS(탕데이터!BS:BS,탕데이터!$O:$O,'코스+운전자별'!$A176,탕데이터!$BL:$BL,'코스+운전자별'!$C176)</f>
        <v>2114.3049999999998</v>
      </c>
      <c r="S176">
        <f>SUMIFS(탕데이터!BT:BT,탕데이터!$O:$O,'코스+운전자별'!$A176,탕데이터!$BL:$BL,'코스+운전자별'!$C176)</f>
        <v>455.79000000000008</v>
      </c>
      <c r="T176">
        <f>SUMIFS(탕데이터!BU:BU,탕데이터!$O:$O,'코스+운전자별'!$A176,탕데이터!$BL:$BL,'코스+운전자별'!$C176)</f>
        <v>4.516</v>
      </c>
      <c r="U176">
        <f>SUMIFS(탕데이터!BV:BV,탕데이터!$O:$O,'코스+운전자별'!$A176,탕데이터!$BL:$BL,'코스+운전자별'!$C176)</f>
        <v>0</v>
      </c>
      <c r="V176">
        <f>SUMIFS(탕데이터!BW:BW,탕데이터!$O:$O,'코스+운전자별'!$A176,탕데이터!$BL:$BL,'코스+운전자별'!$C176)</f>
        <v>28733.962</v>
      </c>
      <c r="W176" s="66">
        <f t="shared" si="61"/>
        <v>1.1436828055739231E-2</v>
      </c>
      <c r="X176" s="66">
        <f t="shared" si="62"/>
        <v>0.28521049151421646</v>
      </c>
      <c r="Y176" s="122">
        <f t="shared" si="63"/>
        <v>0</v>
      </c>
      <c r="Z176" s="122">
        <f t="shared" si="64"/>
        <v>19.993122365906128</v>
      </c>
      <c r="AA176" s="4">
        <f t="shared" si="65"/>
        <v>0.79707205014052707</v>
      </c>
      <c r="AB176" s="4">
        <f t="shared" si="66"/>
        <v>5.421594836103702E-2</v>
      </c>
      <c r="AC176" s="4">
        <f t="shared" si="67"/>
        <v>5.9110330834292887E-2</v>
      </c>
      <c r="AD176" s="4">
        <f t="shared" si="68"/>
        <v>7.3582090767712438E-2</v>
      </c>
      <c r="AE176" s="4">
        <f t="shared" si="69"/>
        <v>1.5862413961569243E-2</v>
      </c>
      <c r="AF176" s="4">
        <f t="shared" si="70"/>
        <v>1.5716593486133238E-4</v>
      </c>
      <c r="AG176" s="4">
        <f t="shared" si="71"/>
        <v>0</v>
      </c>
      <c r="AH176" s="41" cm="1">
        <f t="array" ref="AH176">SUMPRODUCT((C:C=C176)*(F:F&gt;F176)*(B:B=B176))+1</f>
        <v>6</v>
      </c>
    </row>
    <row r="177" spans="1:34" x14ac:dyDescent="0.3">
      <c r="A177">
        <v>8027</v>
      </c>
      <c r="B177" t="s">
        <v>62</v>
      </c>
      <c r="C177">
        <v>6</v>
      </c>
      <c r="D177">
        <f>SUMIFS(탕데이터!R:R,탕데이터!$O:$O,'코스+운전자별'!$A177,탕데이터!$BL:$BL,'코스+운전자별'!$C177)</f>
        <v>329.73900000000003</v>
      </c>
      <c r="E177">
        <f>SUMIFS(탕데이터!S:S,탕데이터!$O:$O,'코스+운전자별'!$A177,탕데이터!$BL:$BL,'코스+운전자별'!$C177)</f>
        <v>101.29300000000001</v>
      </c>
      <c r="F177" s="122">
        <f t="shared" si="60"/>
        <v>3.2552989841351327</v>
      </c>
      <c r="G177">
        <f>SUMIFS(탕데이터!U:U,탕데이터!$O:$O,'코스+운전자별'!$A177,탕데이터!$BL:$BL,'코스+운전자별'!$C177)</f>
        <v>32232</v>
      </c>
      <c r="H177">
        <f>SUMIFS(탕데이터!V:V,탕데이터!$O:$O,'코스+운전자별'!$A177,탕데이터!$BL:$BL,'코스+운전자별'!$C177)</f>
        <v>146</v>
      </c>
      <c r="I177">
        <f>SUMIFS(탕데이터!W:W,탕데이터!$O:$O,'코스+운전자별'!$A177,탕데이터!$BL:$BL,'코스+운전자별'!$C177)</f>
        <v>8500</v>
      </c>
      <c r="J177">
        <f>SUMIFS(탕데이터!X:X,탕데이터!$O:$O,'코스+운전자별'!$A177,탕데이터!$BL:$BL,'코스+운전자별'!$C177)</f>
        <v>11540</v>
      </c>
      <c r="K177">
        <f>SUMIFS(탕데이터!Y:Y,탕데이터!$O:$O,'코스+운전자별'!$A177,탕데이터!$BL:$BL,'코스+운전자별'!$C177)</f>
        <v>0</v>
      </c>
      <c r="L177">
        <f>SUMIFS(탕데이터!Z:Z,탕데이터!$O:$O,'코스+운전자별'!$A177,탕데이터!$BL:$BL,'코스+운전자별'!$C177)</f>
        <v>69</v>
      </c>
      <c r="M177" s="122">
        <f>AVERAGEIFS(탕데이터!$AD:$AD,탕데이터!$O:$O,'코스+운전자별'!$A177,탕데이터!$BL:$BL,'코스+운전자별'!$C177)</f>
        <v>40.47</v>
      </c>
      <c r="N177" s="123">
        <f>INT(_xlfn.MAXIFS(탕데이터!$AC:$AC,탕데이터!$O:$O,'코스+운전자별'!$A177,탕데이터!$G:$G,'코스+운전자별'!$B177,탕데이터!$BL:$BL,'코스+운전자별'!$C177))</f>
        <v>108</v>
      </c>
      <c r="O177">
        <f>SUMIFS(탕데이터!BP:BP,탕데이터!$O:$O,'코스+운전자별'!$A177,탕데이터!$BL:$BL,'코스+운전자별'!$C177)</f>
        <v>14865.476000000002</v>
      </c>
      <c r="P177">
        <f>SUMIFS(탕데이터!BQ:BQ,탕데이터!$O:$O,'코스+운전자별'!$A177,탕데이터!$BL:$BL,'코스+운전자별'!$C177)</f>
        <v>2110.665</v>
      </c>
      <c r="Q177">
        <f>SUMIFS(탕데이터!BR:BR,탕데이터!$O:$O,'코스+운전자별'!$A177,탕데이터!$BL:$BL,'코스+운전자별'!$C177)</f>
        <v>2595.1060000000002</v>
      </c>
      <c r="R177">
        <f>SUMIFS(탕데이터!BS:BS,탕데이터!$O:$O,'코스+운전자별'!$A177,탕데이터!$BL:$BL,'코스+운전자별'!$C177)</f>
        <v>3031.6400000000003</v>
      </c>
      <c r="S177">
        <f>SUMIFS(탕데이터!BT:BT,탕데이터!$O:$O,'코스+운전자별'!$A177,탕데이터!$BL:$BL,'코스+운전자별'!$C177)</f>
        <v>912.322</v>
      </c>
      <c r="T177">
        <f>SUMIFS(탕데이터!BU:BU,탕데이터!$O:$O,'코스+운전자별'!$A177,탕데이터!$BL:$BL,'코스+운전자별'!$C177)</f>
        <v>82.4</v>
      </c>
      <c r="U177">
        <f>SUMIFS(탕데이터!BV:BV,탕데이터!$O:$O,'코스+운전자별'!$A177,탕데이터!$BL:$BL,'코스+운전자별'!$C177)</f>
        <v>0</v>
      </c>
      <c r="V177">
        <f>SUMIFS(탕데이터!BW:BW,탕데이터!$O:$O,'코스+운전자별'!$A177,탕데이터!$BL:$BL,'코스+운전자별'!$C177)</f>
        <v>23597.609</v>
      </c>
      <c r="W177" s="66">
        <f t="shared" si="61"/>
        <v>4.5296599652519236E-3</v>
      </c>
      <c r="X177" s="66">
        <f t="shared" si="62"/>
        <v>0.26371308016877637</v>
      </c>
      <c r="Y177" s="122">
        <f t="shared" si="63"/>
        <v>0</v>
      </c>
      <c r="Z177" s="122">
        <f t="shared" si="64"/>
        <v>20.925641188940343</v>
      </c>
      <c r="AA177" s="4">
        <f t="shared" si="65"/>
        <v>0.62995687402058409</v>
      </c>
      <c r="AB177" s="4">
        <f t="shared" si="66"/>
        <v>8.9444019519096196E-2</v>
      </c>
      <c r="AC177" s="4">
        <f t="shared" si="67"/>
        <v>0.10997326042651186</v>
      </c>
      <c r="AD177" s="4">
        <f t="shared" si="68"/>
        <v>0.12847233802373792</v>
      </c>
      <c r="AE177" s="4">
        <f t="shared" si="69"/>
        <v>3.866162881163087E-2</v>
      </c>
      <c r="AF177" s="4">
        <f t="shared" si="70"/>
        <v>3.4918791984391304E-3</v>
      </c>
      <c r="AG177" s="4">
        <f t="shared" si="71"/>
        <v>0</v>
      </c>
      <c r="AH177" s="41" cm="1">
        <f t="array" ref="AH177">SUMPRODUCT((C:C=C177)*(F:F&gt;F177)*(B:B=B177))+1</f>
        <v>4</v>
      </c>
    </row>
    <row r="178" spans="1:34" x14ac:dyDescent="0.3">
      <c r="A178">
        <v>8027</v>
      </c>
      <c r="B178" t="s">
        <v>62</v>
      </c>
      <c r="C178">
        <v>7</v>
      </c>
      <c r="D178">
        <f>SUMIFS(탕데이터!R:R,탕데이터!$O:$O,'코스+운전자별'!$A178,탕데이터!$BL:$BL,'코스+운전자별'!$C178)</f>
        <v>330.43099999999998</v>
      </c>
      <c r="E178">
        <f>SUMIFS(탕데이터!S:S,탕데이터!$O:$O,'코스+운전자별'!$A178,탕데이터!$BL:$BL,'코스+운전자별'!$C178)</f>
        <v>107.21299999999999</v>
      </c>
      <c r="F178" s="122">
        <f t="shared" si="60"/>
        <v>3.082004980739276</v>
      </c>
      <c r="G178">
        <f>SUMIFS(탕데이터!U:U,탕데이터!$O:$O,'코스+운전자별'!$A178,탕데이터!$BL:$BL,'코스+운전자별'!$C178)</f>
        <v>34877</v>
      </c>
      <c r="H178">
        <f>SUMIFS(탕데이터!V:V,탕데이터!$O:$O,'코스+운전자별'!$A178,탕데이터!$BL:$BL,'코스+운전자별'!$C178)</f>
        <v>400</v>
      </c>
      <c r="I178">
        <f>SUMIFS(탕데이터!W:W,탕데이터!$O:$O,'코스+운전자별'!$A178,탕데이터!$BL:$BL,'코스+운전자별'!$C178)</f>
        <v>9763</v>
      </c>
      <c r="J178">
        <f>SUMIFS(탕데이터!X:X,탕데이터!$O:$O,'코스+운전자별'!$A178,탕데이터!$BL:$BL,'코스+운전자별'!$C178)</f>
        <v>10421</v>
      </c>
      <c r="K178">
        <f>SUMIFS(탕데이터!Y:Y,탕데이터!$O:$O,'코스+운전자별'!$A178,탕데이터!$BL:$BL,'코스+운전자별'!$C178)</f>
        <v>0</v>
      </c>
      <c r="L178">
        <f>SUMIFS(탕데이터!Z:Z,탕데이터!$O:$O,'코스+운전자별'!$A178,탕데이터!$BL:$BL,'코스+운전자별'!$C178)</f>
        <v>62</v>
      </c>
      <c r="M178" s="122">
        <f>AVERAGEIFS(탕데이터!$AD:$AD,탕데이터!$O:$O,'코스+운전자별'!$A178,탕데이터!$BL:$BL,'코스+운전자별'!$C178)</f>
        <v>35.49</v>
      </c>
      <c r="N178" s="123">
        <f>INT(_xlfn.MAXIFS(탕데이터!$AC:$AC,탕데이터!$O:$O,'코스+운전자별'!$A178,탕데이터!$G:$G,'코스+운전자별'!$B178,탕데이터!$BL:$BL,'코스+운전자별'!$C178))</f>
        <v>107</v>
      </c>
      <c r="O178">
        <f>SUMIFS(탕데이터!BP:BP,탕데이터!$O:$O,'코스+운전자별'!$A178,탕데이터!$BL:$BL,'코스+운전자별'!$C178)</f>
        <v>17925.466</v>
      </c>
      <c r="P178">
        <f>SUMIFS(탕데이터!BQ:BQ,탕데이터!$O:$O,'코스+운전자별'!$A178,탕데이터!$BL:$BL,'코스+운전자별'!$C178)</f>
        <v>1653.326</v>
      </c>
      <c r="Q178">
        <f>SUMIFS(탕데이터!BR:BR,탕데이터!$O:$O,'코스+운전자별'!$A178,탕데이터!$BL:$BL,'코스+운전자별'!$C178)</f>
        <v>2027.2760000000001</v>
      </c>
      <c r="R178">
        <f>SUMIFS(탕데이터!BS:BS,탕데이터!$O:$O,'코스+운전자별'!$A178,탕데이터!$BL:$BL,'코스+운전자별'!$C178)</f>
        <v>2248.37</v>
      </c>
      <c r="S178">
        <f>SUMIFS(탕데이터!BT:BT,탕데이터!$O:$O,'코스+운전자별'!$A178,탕데이터!$BL:$BL,'코스+운전자별'!$C178)</f>
        <v>859.56200000000013</v>
      </c>
      <c r="T178">
        <f>SUMIFS(탕데이터!BU:BU,탕데이터!$O:$O,'코스+운전자별'!$A178,탕데이터!$BL:$BL,'코스+운전자별'!$C178)</f>
        <v>0</v>
      </c>
      <c r="U178">
        <f>SUMIFS(탕데이터!BV:BV,탕데이터!$O:$O,'코스+운전자별'!$A178,탕데이터!$BL:$BL,'코스+운전자별'!$C178)</f>
        <v>0</v>
      </c>
      <c r="V178">
        <f>SUMIFS(탕데이터!BW:BW,탕데이터!$O:$O,'코스+운전자별'!$A178,탕데이터!$BL:$BL,'코스+운전자별'!$C178)</f>
        <v>24713.999999999996</v>
      </c>
      <c r="W178" s="66">
        <f t="shared" si="61"/>
        <v>1.1468876336840898E-2</v>
      </c>
      <c r="X178" s="66">
        <f t="shared" si="62"/>
        <v>0.27992659919144419</v>
      </c>
      <c r="Y178" s="122">
        <f t="shared" si="63"/>
        <v>0</v>
      </c>
      <c r="Z178" s="122">
        <f t="shared" si="64"/>
        <v>18.763372685976801</v>
      </c>
      <c r="AA178" s="4">
        <f t="shared" si="65"/>
        <v>0.72531625799142196</v>
      </c>
      <c r="AB178" s="4">
        <f t="shared" si="66"/>
        <v>6.6898357206441703E-2</v>
      </c>
      <c r="AC178" s="4">
        <f t="shared" si="67"/>
        <v>8.2029456987942076E-2</v>
      </c>
      <c r="AD178" s="4">
        <f t="shared" si="68"/>
        <v>9.0975560411103024E-2</v>
      </c>
      <c r="AE178" s="4">
        <f t="shared" si="69"/>
        <v>3.4780367403091372E-2</v>
      </c>
      <c r="AF178" s="4">
        <f t="shared" si="70"/>
        <v>0</v>
      </c>
      <c r="AG178" s="4">
        <f t="shared" si="71"/>
        <v>0</v>
      </c>
      <c r="AH178" s="41" cm="1">
        <f t="array" ref="AH178">SUMPRODUCT((C:C=C178)*(F:F&gt;F178)*(B:B=B178))+1</f>
        <v>5</v>
      </c>
    </row>
    <row r="179" spans="1:34" x14ac:dyDescent="0.3">
      <c r="A179">
        <v>8027</v>
      </c>
      <c r="B179" t="s">
        <v>62</v>
      </c>
      <c r="C179">
        <v>8</v>
      </c>
      <c r="D179">
        <f>SUMIFS(탕데이터!R:R,탕데이터!$O:$O,'코스+운전자별'!$A179,탕데이터!$BL:$BL,'코스+운전자별'!$C179)</f>
        <v>360.86200000000002</v>
      </c>
      <c r="E179">
        <f>SUMIFS(탕데이터!S:S,탕데이터!$O:$O,'코스+운전자별'!$A179,탕데이터!$BL:$BL,'코스+운전자별'!$C179)</f>
        <v>101.62700000000001</v>
      </c>
      <c r="F179" s="122">
        <f t="shared" si="60"/>
        <v>3.5508477077941882</v>
      </c>
      <c r="G179">
        <f>SUMIFS(탕데이터!U:U,탕데이터!$O:$O,'코스+운전자별'!$A179,탕데이터!$BL:$BL,'코스+운전자별'!$C179)</f>
        <v>36368</v>
      </c>
      <c r="H179">
        <f>SUMIFS(탕데이터!V:V,탕데이터!$O:$O,'코스+운전자별'!$A179,탕데이터!$BL:$BL,'코스+운전자별'!$C179)</f>
        <v>246</v>
      </c>
      <c r="I179">
        <f>SUMIFS(탕데이터!W:W,탕데이터!$O:$O,'코스+운전자별'!$A179,탕데이터!$BL:$BL,'코스+운전자별'!$C179)</f>
        <v>8279</v>
      </c>
      <c r="J179">
        <f>SUMIFS(탕데이터!X:X,탕데이터!$O:$O,'코스+운전자별'!$A179,탕데이터!$BL:$BL,'코스+운전자별'!$C179)</f>
        <v>11936</v>
      </c>
      <c r="K179">
        <f>SUMIFS(탕데이터!Y:Y,탕데이터!$O:$O,'코스+운전자별'!$A179,탕데이터!$BL:$BL,'코스+운전자별'!$C179)</f>
        <v>0</v>
      </c>
      <c r="L179">
        <f>SUMIFS(탕데이터!Z:Z,탕데이터!$O:$O,'코스+운전자별'!$A179,탕데이터!$BL:$BL,'코스+운전자별'!$C179)</f>
        <v>92</v>
      </c>
      <c r="M179" s="122">
        <f>AVERAGEIFS(탕데이터!$AD:$AD,탕데이터!$O:$O,'코스+운전자별'!$A179,탕데이터!$BL:$BL,'코스+운전자별'!$C179)</f>
        <v>37.043333333333329</v>
      </c>
      <c r="N179" s="123">
        <f>INT(_xlfn.MAXIFS(탕데이터!$AC:$AC,탕데이터!$O:$O,'코스+운전자별'!$A179,탕데이터!$G:$G,'코스+운전자별'!$B179,탕데이터!$BL:$BL,'코스+운전자별'!$C179))</f>
        <v>102</v>
      </c>
      <c r="O179">
        <f>SUMIFS(탕데이터!BP:BP,탕데이터!$O:$O,'코스+운전자별'!$A179,탕데이터!$BL:$BL,'코스+운전자별'!$C179)</f>
        <v>20844.661999999997</v>
      </c>
      <c r="P179">
        <f>SUMIFS(탕데이터!BQ:BQ,탕데이터!$O:$O,'코스+운전자별'!$A179,탕데이터!$BL:$BL,'코스+운전자별'!$C179)</f>
        <v>2006.7089999999998</v>
      </c>
      <c r="Q179">
        <f>SUMIFS(탕데이터!BR:BR,탕데이터!$O:$O,'코스+운전자별'!$A179,탕데이터!$BL:$BL,'코스+운전자별'!$C179)</f>
        <v>2525.8890000000001</v>
      </c>
      <c r="R179">
        <f>SUMIFS(탕데이터!BS:BS,탕데이터!$O:$O,'코스+운전자별'!$A179,탕데이터!$BL:$BL,'코스+운전자별'!$C179)</f>
        <v>2304.2289999999998</v>
      </c>
      <c r="S179">
        <f>SUMIFS(탕데이터!BT:BT,탕데이터!$O:$O,'코스+운전자별'!$A179,탕데이터!$BL:$BL,'코스+운전자별'!$C179)</f>
        <v>160.00900000000001</v>
      </c>
      <c r="T179">
        <f>SUMIFS(탕데이터!BU:BU,탕데이터!$O:$O,'코스+운전자별'!$A179,탕데이터!$BL:$BL,'코스+운전자별'!$C179)</f>
        <v>0</v>
      </c>
      <c r="U179">
        <f>SUMIFS(탕데이터!BV:BV,탕데이터!$O:$O,'코스+운전자별'!$A179,탕데이터!$BL:$BL,'코스+운전자별'!$C179)</f>
        <v>0</v>
      </c>
      <c r="V179">
        <f>SUMIFS(탕데이터!BW:BW,탕데이터!$O:$O,'코스+운전자별'!$A179,탕데이터!$BL:$BL,'코스+운전자별'!$C179)</f>
        <v>27841.498</v>
      </c>
      <c r="W179" s="66">
        <f t="shared" si="61"/>
        <v>6.7641882974043112E-3</v>
      </c>
      <c r="X179" s="66">
        <f t="shared" si="62"/>
        <v>0.22764518257809063</v>
      </c>
      <c r="Y179" s="122">
        <f t="shared" si="63"/>
        <v>0</v>
      </c>
      <c r="Z179" s="122">
        <f t="shared" si="64"/>
        <v>25.494510366843834</v>
      </c>
      <c r="AA179" s="4">
        <f t="shared" si="65"/>
        <v>0.74869039015070227</v>
      </c>
      <c r="AB179" s="4">
        <f t="shared" si="66"/>
        <v>7.2076186417842886E-2</v>
      </c>
      <c r="AC179" s="4">
        <f t="shared" si="67"/>
        <v>9.0723889928623819E-2</v>
      </c>
      <c r="AD179" s="4">
        <f t="shared" si="68"/>
        <v>8.2762393029283121E-2</v>
      </c>
      <c r="AE179" s="4">
        <f t="shared" si="69"/>
        <v>5.747140473547796E-3</v>
      </c>
      <c r="AF179" s="4">
        <f t="shared" si="70"/>
        <v>0</v>
      </c>
      <c r="AG179" s="4">
        <f t="shared" si="71"/>
        <v>0</v>
      </c>
      <c r="AH179" s="41" cm="1">
        <f t="array" ref="AH179">SUMPRODUCT((C:C=C179)*(F:F&gt;F179)*(B:B=B179))+1</f>
        <v>3</v>
      </c>
    </row>
    <row r="180" spans="1:34" x14ac:dyDescent="0.3">
      <c r="A180">
        <v>8027</v>
      </c>
      <c r="B180" t="s">
        <v>62</v>
      </c>
      <c r="C180">
        <v>9</v>
      </c>
      <c r="D180">
        <f>SUMIFS(탕데이터!R:R,탕데이터!$O:$O,'코스+운전자별'!$A180,탕데이터!$BL:$BL,'코스+운전자별'!$C180)</f>
        <v>330.67</v>
      </c>
      <c r="E180">
        <f>SUMIFS(탕데이터!S:S,탕데이터!$O:$O,'코스+운전자별'!$A180,탕데이터!$BL:$BL,'코스+운전자별'!$C180)</f>
        <v>94.38</v>
      </c>
      <c r="F180" s="122">
        <f t="shared" si="60"/>
        <v>3.5036024581479128</v>
      </c>
      <c r="G180">
        <f>SUMIFS(탕데이터!U:U,탕데이터!$O:$O,'코스+운전자별'!$A180,탕데이터!$BL:$BL,'코스+운전자별'!$C180)</f>
        <v>34331</v>
      </c>
      <c r="H180">
        <f>SUMIFS(탕데이터!V:V,탕데이터!$O:$O,'코스+운전자별'!$A180,탕데이터!$BL:$BL,'코스+운전자별'!$C180)</f>
        <v>144</v>
      </c>
      <c r="I180">
        <f>SUMIFS(탕데이터!W:W,탕데이터!$O:$O,'코스+운전자별'!$A180,탕데이터!$BL:$BL,'코스+운전자별'!$C180)</f>
        <v>8655</v>
      </c>
      <c r="J180">
        <f>SUMIFS(탕데이터!X:X,탕데이터!$O:$O,'코스+운전자별'!$A180,탕데이터!$BL:$BL,'코스+운전자별'!$C180)</f>
        <v>10983</v>
      </c>
      <c r="K180">
        <f>SUMIFS(탕데이터!Y:Y,탕데이터!$O:$O,'코스+운전자별'!$A180,탕데이터!$BL:$BL,'코스+운전자별'!$C180)</f>
        <v>0</v>
      </c>
      <c r="L180">
        <f>SUMIFS(탕데이터!Z:Z,탕데이터!$O:$O,'코스+운전자별'!$A180,탕데이터!$BL:$BL,'코스+운전자별'!$C180)</f>
        <v>58</v>
      </c>
      <c r="M180" s="122">
        <f>AVERAGEIFS(탕데이터!$AD:$AD,탕데이터!$O:$O,'코스+운전자별'!$A180,탕데이터!$BL:$BL,'코스+운전자별'!$C180)</f>
        <v>35.26</v>
      </c>
      <c r="N180" s="123">
        <f>INT(_xlfn.MAXIFS(탕데이터!$AC:$AC,탕데이터!$O:$O,'코스+운전자별'!$A180,탕데이터!$G:$G,'코스+운전자별'!$B180,탕데이터!$BL:$BL,'코스+운전자별'!$C180))</f>
        <v>99</v>
      </c>
      <c r="O180">
        <f>SUMIFS(탕데이터!BP:BP,탕데이터!$O:$O,'코스+운전자별'!$A180,탕데이터!$BL:$BL,'코스+운전자별'!$C180)</f>
        <v>7534.3899999999994</v>
      </c>
      <c r="P180">
        <f>SUMIFS(탕데이터!BQ:BQ,탕데이터!$O:$O,'코스+운전자별'!$A180,탕데이터!$BL:$BL,'코스+운전자별'!$C180)</f>
        <v>4877.7640000000001</v>
      </c>
      <c r="Q180">
        <f>SUMIFS(탕데이터!BR:BR,탕데이터!$O:$O,'코스+운전자별'!$A180,탕데이터!$BL:$BL,'코스+운전자별'!$C180)</f>
        <v>5529.8319999999994</v>
      </c>
      <c r="R180">
        <f>SUMIFS(탕데이터!BS:BS,탕데이터!$O:$O,'코스+운전자별'!$A180,탕데이터!$BL:$BL,'코스+운전자별'!$C180)</f>
        <v>6808.527</v>
      </c>
      <c r="S180">
        <f>SUMIFS(탕데이터!BT:BT,탕데이터!$O:$O,'코스+운전자별'!$A180,탕데이터!$BL:$BL,'코스+운전자별'!$C180)</f>
        <v>780.22699999999998</v>
      </c>
      <c r="T180">
        <f>SUMIFS(탕데이터!BU:BU,탕데이터!$O:$O,'코스+운전자별'!$A180,탕데이터!$BL:$BL,'코스+운전자별'!$C180)</f>
        <v>0</v>
      </c>
      <c r="U180">
        <f>SUMIFS(탕데이터!BV:BV,탕데이터!$O:$O,'코스+운전자별'!$A180,탕데이터!$BL:$BL,'코스+운전자별'!$C180)</f>
        <v>0</v>
      </c>
      <c r="V180">
        <f>SUMIFS(탕데이터!BW:BW,탕데이터!$O:$O,'코스+운전자별'!$A180,탕데이터!$BL:$BL,'코스+운전자별'!$C180)</f>
        <v>25530.739999999998</v>
      </c>
      <c r="W180" s="66">
        <f t="shared" si="61"/>
        <v>4.1944598176575105E-3</v>
      </c>
      <c r="X180" s="66">
        <f t="shared" si="62"/>
        <v>0.2521045119571233</v>
      </c>
      <c r="Y180" s="122">
        <f t="shared" si="63"/>
        <v>0</v>
      </c>
      <c r="Z180" s="122">
        <f t="shared" si="64"/>
        <v>17.540145764659631</v>
      </c>
      <c r="AA180" s="4">
        <f t="shared" si="65"/>
        <v>0.29511052166917212</v>
      </c>
      <c r="AB180" s="4">
        <f t="shared" si="66"/>
        <v>0.19105454836013372</v>
      </c>
      <c r="AC180" s="4">
        <f t="shared" si="67"/>
        <v>0.21659505364905207</v>
      </c>
      <c r="AD180" s="4">
        <f t="shared" si="68"/>
        <v>0.26667957920530311</v>
      </c>
      <c r="AE180" s="4">
        <f t="shared" si="69"/>
        <v>3.0560297116338973E-2</v>
      </c>
      <c r="AF180" s="4">
        <f t="shared" si="70"/>
        <v>0</v>
      </c>
      <c r="AG180" s="4">
        <f t="shared" si="71"/>
        <v>0</v>
      </c>
      <c r="AH180" s="41" cm="1">
        <f t="array" ref="AH180">SUMPRODUCT((C:C=C180)*(F:F&gt;F180)*(B:B=B180))+1</f>
        <v>2</v>
      </c>
    </row>
    <row r="181" spans="1:34" x14ac:dyDescent="0.3">
      <c r="A181">
        <v>8027</v>
      </c>
      <c r="B181" t="s">
        <v>62</v>
      </c>
      <c r="C181">
        <v>10</v>
      </c>
      <c r="D181">
        <f>SUMIFS(탕데이터!R:R,탕데이터!$O:$O,'코스+운전자별'!$A181,탕데이터!$BL:$BL,'코스+운전자별'!$C181)</f>
        <v>277.84199999999998</v>
      </c>
      <c r="E181">
        <f>SUMIFS(탕데이터!S:S,탕데이터!$O:$O,'코스+운전자별'!$A181,탕데이터!$BL:$BL,'코스+운전자별'!$C181)</f>
        <v>83.7</v>
      </c>
      <c r="F181" s="122">
        <f t="shared" si="60"/>
        <v>3.3194982078853044</v>
      </c>
      <c r="G181">
        <f>SUMIFS(탕데이터!U:U,탕데이터!$O:$O,'코스+운전자별'!$A181,탕데이터!$BL:$BL,'코스+운전자별'!$C181)</f>
        <v>28534</v>
      </c>
      <c r="H181">
        <f>SUMIFS(탕데이터!V:V,탕데이터!$O:$O,'코스+운전자별'!$A181,탕데이터!$BL:$BL,'코스+운전자별'!$C181)</f>
        <v>413</v>
      </c>
      <c r="I181">
        <f>SUMIFS(탕데이터!W:W,탕데이터!$O:$O,'코스+운전자별'!$A181,탕데이터!$BL:$BL,'코스+운전자별'!$C181)</f>
        <v>5948</v>
      </c>
      <c r="J181">
        <f>SUMIFS(탕데이터!X:X,탕데이터!$O:$O,'코스+운전자별'!$A181,탕데이터!$BL:$BL,'코스+운전자별'!$C181)</f>
        <v>9715</v>
      </c>
      <c r="K181">
        <f>SUMIFS(탕데이터!Y:Y,탕데이터!$O:$O,'코스+운전자별'!$A181,탕데이터!$BL:$BL,'코스+운전자별'!$C181)</f>
        <v>0</v>
      </c>
      <c r="L181">
        <f>SUMIFS(탕데이터!Z:Z,탕데이터!$O:$O,'코스+운전자별'!$A181,탕데이터!$BL:$BL,'코스+운전자별'!$C181)</f>
        <v>57</v>
      </c>
      <c r="M181" s="122">
        <f>AVERAGEIFS(탕데이터!$AD:$AD,탕데이터!$O:$O,'코스+운전자별'!$A181,탕데이터!$BL:$BL,'코스+운전자별'!$C181)</f>
        <v>35.85</v>
      </c>
      <c r="N181" s="123">
        <f>INT(_xlfn.MAXIFS(탕데이터!$AC:$AC,탕데이터!$O:$O,'코스+운전자별'!$A181,탕데이터!$G:$G,'코스+운전자별'!$B181,탕데이터!$BL:$BL,'코스+운전자별'!$C181))</f>
        <v>100</v>
      </c>
      <c r="O181">
        <f>SUMIFS(탕데이터!BP:BP,탕데이터!$O:$O,'코스+운전자별'!$A181,탕데이터!$BL:$BL,'코스+운전자별'!$C181)</f>
        <v>18884.739999999998</v>
      </c>
      <c r="P181">
        <f>SUMIFS(탕데이터!BQ:BQ,탕데이터!$O:$O,'코스+운전자별'!$A181,탕데이터!$BL:$BL,'코스+운전자별'!$C181)</f>
        <v>914.51600000000008</v>
      </c>
      <c r="Q181">
        <f>SUMIFS(탕데이터!BR:BR,탕데이터!$O:$O,'코스+운전자별'!$A181,탕데이터!$BL:$BL,'코스+운전자별'!$C181)</f>
        <v>1267.6320000000001</v>
      </c>
      <c r="R181">
        <f>SUMIFS(탕데이터!BS:BS,탕데이터!$O:$O,'코스+운전자별'!$A181,탕데이터!$BL:$BL,'코스+운전자별'!$C181)</f>
        <v>981.01</v>
      </c>
      <c r="S181">
        <f>SUMIFS(탕데이터!BT:BT,탕데이터!$O:$O,'코스+운전자별'!$A181,탕데이터!$BL:$BL,'코스+운전자별'!$C181)</f>
        <v>120.664</v>
      </c>
      <c r="T181">
        <f>SUMIFS(탕데이터!BU:BU,탕데이터!$O:$O,'코스+운전자별'!$A181,탕데이터!$BL:$BL,'코스+운전자별'!$C181)</f>
        <v>0</v>
      </c>
      <c r="U181">
        <f>SUMIFS(탕데이터!BV:BV,탕데이터!$O:$O,'코스+운전자별'!$A181,탕데이터!$BL:$BL,'코스+운전자별'!$C181)</f>
        <v>0</v>
      </c>
      <c r="V181">
        <f>SUMIFS(탕데이터!BW:BW,탕데이터!$O:$O,'코스+운전자별'!$A181,탕데이터!$BL:$BL,'코스+운전자별'!$C181)</f>
        <v>22168.561999999998</v>
      </c>
      <c r="W181" s="66">
        <f t="shared" si="61"/>
        <v>1.4473960888764282E-2</v>
      </c>
      <c r="X181" s="66">
        <f t="shared" si="62"/>
        <v>0.20845307352631948</v>
      </c>
      <c r="Y181" s="122">
        <f t="shared" si="63"/>
        <v>0</v>
      </c>
      <c r="Z181" s="122">
        <f t="shared" si="64"/>
        <v>20.515256872611054</v>
      </c>
      <c r="AA181" s="4">
        <f t="shared" si="65"/>
        <v>0.8518703197798756</v>
      </c>
      <c r="AB181" s="4">
        <f t="shared" si="66"/>
        <v>4.1252833629894452E-2</v>
      </c>
      <c r="AC181" s="4">
        <f t="shared" si="67"/>
        <v>5.7181516780384772E-2</v>
      </c>
      <c r="AD181" s="4">
        <f t="shared" si="68"/>
        <v>4.4252306486997219E-2</v>
      </c>
      <c r="AE181" s="4">
        <f t="shared" si="69"/>
        <v>5.443023322847915E-3</v>
      </c>
      <c r="AF181" s="4">
        <f t="shared" si="70"/>
        <v>0</v>
      </c>
      <c r="AG181" s="4">
        <f t="shared" si="71"/>
        <v>0</v>
      </c>
      <c r="AH181" s="41" cm="1">
        <f t="array" ref="AH181">SUMPRODUCT((C:C=C181)*(F:F&gt;F181)*(B:B=B181))+1</f>
        <v>4</v>
      </c>
    </row>
    <row r="182" spans="1:34" x14ac:dyDescent="0.3">
      <c r="A182">
        <v>8027</v>
      </c>
      <c r="B182" t="s">
        <v>62</v>
      </c>
      <c r="C182">
        <v>11</v>
      </c>
      <c r="D182">
        <f>SUMIFS(탕데이터!R:R,탕데이터!$O:$O,'코스+운전자별'!$A182,탕데이터!$BL:$BL,'코스+운전자별'!$C182)</f>
        <v>417.66100000000006</v>
      </c>
      <c r="E182">
        <f>SUMIFS(탕데이터!S:S,탕데이터!$O:$O,'코스+운전자별'!$A182,탕데이터!$BL:$BL,'코스+운전자별'!$C182)</f>
        <v>126.01499999999999</v>
      </c>
      <c r="F182" s="122">
        <f t="shared" si="60"/>
        <v>3.3143752727849867</v>
      </c>
      <c r="G182">
        <f>SUMIFS(탕데이터!U:U,탕데이터!$O:$O,'코스+운전자별'!$A182,탕데이터!$BL:$BL,'코스+운전자별'!$C182)</f>
        <v>41640</v>
      </c>
      <c r="H182">
        <f>SUMIFS(탕데이터!V:V,탕데이터!$O:$O,'코스+운전자별'!$A182,탕데이터!$BL:$BL,'코스+운전자별'!$C182)</f>
        <v>404</v>
      </c>
      <c r="I182">
        <f>SUMIFS(탕데이터!W:W,탕데이터!$O:$O,'코스+운전자별'!$A182,탕데이터!$BL:$BL,'코스+운전자별'!$C182)</f>
        <v>10199</v>
      </c>
      <c r="J182">
        <f>SUMIFS(탕데이터!X:X,탕데이터!$O:$O,'코스+운전자별'!$A182,탕데이터!$BL:$BL,'코스+운전자별'!$C182)</f>
        <v>14545</v>
      </c>
      <c r="K182">
        <f>SUMIFS(탕데이터!Y:Y,탕데이터!$O:$O,'코스+운전자별'!$A182,탕데이터!$BL:$BL,'코스+운전자별'!$C182)</f>
        <v>0</v>
      </c>
      <c r="L182">
        <f>SUMIFS(탕데이터!Z:Z,탕데이터!$O:$O,'코스+운전자별'!$A182,탕데이터!$BL:$BL,'코스+운전자별'!$C182)</f>
        <v>87</v>
      </c>
      <c r="M182" s="122">
        <f>AVERAGEIFS(탕데이터!$AD:$AD,탕데이터!$O:$O,'코스+운전자별'!$A182,탕데이터!$BL:$BL,'코스+운전자별'!$C182)</f>
        <v>37.884</v>
      </c>
      <c r="N182" s="123">
        <f>INT(_xlfn.MAXIFS(탕데이터!$AC:$AC,탕데이터!$O:$O,'코스+운전자별'!$A182,탕데이터!$G:$G,'코스+운전자별'!$B182,탕데이터!$BL:$BL,'코스+운전자별'!$C182))</f>
        <v>103</v>
      </c>
      <c r="O182">
        <f>SUMIFS(탕데이터!BP:BP,탕데이터!$O:$O,'코스+운전자별'!$A182,탕데이터!$BL:$BL,'코스+운전자별'!$C182)</f>
        <v>20649.170999999998</v>
      </c>
      <c r="P182">
        <f>SUMIFS(탕데이터!BQ:BQ,탕데이터!$O:$O,'코스+운전자별'!$A182,탕데이터!$BL:$BL,'코스+운전자별'!$C182)</f>
        <v>2707.39</v>
      </c>
      <c r="Q182">
        <f>SUMIFS(탕데이터!BR:BR,탕데이터!$O:$O,'코스+운전자별'!$A182,탕데이터!$BL:$BL,'코스+운전자별'!$C182)</f>
        <v>3770.4840000000008</v>
      </c>
      <c r="R182">
        <f>SUMIFS(탕데이터!BS:BS,탕데이터!$O:$O,'코스+운전자별'!$A182,탕데이터!$BL:$BL,'코스+운전자별'!$C182)</f>
        <v>3086.1210000000001</v>
      </c>
      <c r="S182">
        <f>SUMIFS(탕데이터!BT:BT,탕데이터!$O:$O,'코스+운전자별'!$A182,탕데이터!$BL:$BL,'코스+운전자별'!$C182)</f>
        <v>822.221</v>
      </c>
      <c r="T182">
        <f>SUMIFS(탕데이터!BU:BU,탕데이터!$O:$O,'코스+운전자별'!$A182,탕데이터!$BL:$BL,'코스+운전자별'!$C182)</f>
        <v>19.942999999999998</v>
      </c>
      <c r="U182">
        <f>SUMIFS(탕데이터!BV:BV,탕데이터!$O:$O,'코스+운전자별'!$A182,탕데이터!$BL:$BL,'코스+운전자별'!$C182)</f>
        <v>0</v>
      </c>
      <c r="V182">
        <f>SUMIFS(탕데이터!BW:BW,탕데이터!$O:$O,'코스+운전자별'!$A182,탕데이터!$BL:$BL,'코스+운전자별'!$C182)</f>
        <v>31055.33</v>
      </c>
      <c r="W182" s="66">
        <f t="shared" si="61"/>
        <v>9.7022094140249756E-3</v>
      </c>
      <c r="X182" s="66">
        <f t="shared" si="62"/>
        <v>0.24493275696445727</v>
      </c>
      <c r="Y182" s="122">
        <f t="shared" si="63"/>
        <v>0</v>
      </c>
      <c r="Z182" s="122">
        <f t="shared" si="64"/>
        <v>20.830290594525223</v>
      </c>
      <c r="AA182" s="4">
        <f t="shared" si="65"/>
        <v>0.66491552335782611</v>
      </c>
      <c r="AB182" s="4">
        <f t="shared" si="66"/>
        <v>8.717955983723244E-2</v>
      </c>
      <c r="AC182" s="4">
        <f t="shared" si="67"/>
        <v>0.12141181562070023</v>
      </c>
      <c r="AD182" s="4">
        <f t="shared" si="68"/>
        <v>9.9374922114818937E-2</v>
      </c>
      <c r="AE182" s="4">
        <f t="shared" si="69"/>
        <v>2.6476002670073058E-2</v>
      </c>
      <c r="AF182" s="4">
        <f t="shared" si="70"/>
        <v>6.4217639934916154E-4</v>
      </c>
      <c r="AG182" s="4">
        <f t="shared" si="71"/>
        <v>0</v>
      </c>
      <c r="AH182" s="41" cm="1">
        <f t="array" ref="AH182">SUMPRODUCT((C:C=C182)*(F:F&gt;F182)*(B:B=B182))+1</f>
        <v>3</v>
      </c>
    </row>
    <row r="183" spans="1:34" x14ac:dyDescent="0.3">
      <c r="A183">
        <v>8181</v>
      </c>
      <c r="B183" t="s">
        <v>84</v>
      </c>
      <c r="C183">
        <v>6</v>
      </c>
      <c r="D183">
        <f>SUMIFS(탕데이터!R:R,탕데이터!$O:$O,'코스+운전자별'!$A183,탕데이터!$BL:$BL,'코스+운전자별'!$C183)</f>
        <v>283.95999999999998</v>
      </c>
      <c r="E183">
        <f>SUMIFS(탕데이터!S:S,탕데이터!$O:$O,'코스+운전자별'!$A183,탕데이터!$BL:$BL,'코스+운전자별'!$C183)</f>
        <v>98.459000000000003</v>
      </c>
      <c r="F183" s="122">
        <f t="shared" si="60"/>
        <v>2.8840431042362806</v>
      </c>
      <c r="G183">
        <f>SUMIFS(탕데이터!U:U,탕데이터!$O:$O,'코스+운전자별'!$A183,탕데이터!$BL:$BL,'코스+운전자별'!$C183)</f>
        <v>32134</v>
      </c>
      <c r="H183">
        <f>SUMIFS(탕데이터!V:V,탕데이터!$O:$O,'코스+운전자별'!$A183,탕데이터!$BL:$BL,'코스+운전자별'!$C183)</f>
        <v>204</v>
      </c>
      <c r="I183">
        <f>SUMIFS(탕데이터!W:W,탕데이터!$O:$O,'코스+운전자별'!$A183,탕데이터!$BL:$BL,'코스+운전자별'!$C183)</f>
        <v>11297</v>
      </c>
      <c r="J183">
        <f>SUMIFS(탕데이터!X:X,탕데이터!$O:$O,'코스+운전자별'!$A183,탕데이터!$BL:$BL,'코스+운전자별'!$C183)</f>
        <v>10245</v>
      </c>
      <c r="K183">
        <f>SUMIFS(탕데이터!Y:Y,탕데이터!$O:$O,'코스+운전자별'!$A183,탕데이터!$BL:$BL,'코스+운전자별'!$C183)</f>
        <v>7</v>
      </c>
      <c r="L183">
        <f>SUMIFS(탕데이터!Z:Z,탕데이터!$O:$O,'코스+운전자별'!$A183,탕데이터!$BL:$BL,'코스+운전자별'!$C183)</f>
        <v>69</v>
      </c>
      <c r="M183" s="122">
        <f>AVERAGEIFS(탕데이터!$AD:$AD,탕데이터!$O:$O,'코스+운전자별'!$A183,탕데이터!$BL:$BL,'코스+운전자별'!$C183)</f>
        <v>32.823333333333331</v>
      </c>
      <c r="N183" s="123">
        <f>INT(_xlfn.MAXIFS(탕데이터!$AC:$AC,탕데이터!$O:$O,'코스+운전자별'!$A183,탕데이터!$G:$G,'코스+운전자별'!$B183,탕데이터!$BL:$BL,'코스+운전자별'!$C183))</f>
        <v>109</v>
      </c>
      <c r="O183">
        <f>SUMIFS(탕데이터!BP:BP,탕데이터!$O:$O,'코스+운전자별'!$A183,탕데이터!$BL:$BL,'코스+운전자별'!$C183)</f>
        <v>10221.219000000001</v>
      </c>
      <c r="P183">
        <f>SUMIFS(탕데이터!BQ:BQ,탕데이터!$O:$O,'코스+운전자별'!$A183,탕데이터!$BL:$BL,'코스+운전자별'!$C183)</f>
        <v>2459.614</v>
      </c>
      <c r="Q183">
        <f>SUMIFS(탕데이터!BR:BR,탕데이터!$O:$O,'코스+운전자별'!$A183,탕데이터!$BL:$BL,'코스+운전자별'!$C183)</f>
        <v>3602.9950000000003</v>
      </c>
      <c r="R183">
        <f>SUMIFS(탕데이터!BS:BS,탕데이터!$O:$O,'코스+운전자별'!$A183,탕데이터!$BL:$BL,'코스+운전자별'!$C183)</f>
        <v>2865.395</v>
      </c>
      <c r="S183">
        <f>SUMIFS(탕데이터!BT:BT,탕데이터!$O:$O,'코스+운전자별'!$A183,탕데이터!$BL:$BL,'코스+운전자별'!$C183)</f>
        <v>1382.5290000000002</v>
      </c>
      <c r="T183">
        <f>SUMIFS(탕데이터!BU:BU,탕데이터!$O:$O,'코스+운전자별'!$A183,탕데이터!$BL:$BL,'코스+운전자별'!$C183)</f>
        <v>103.67099999999999</v>
      </c>
      <c r="U183">
        <f>SUMIFS(탕데이터!BV:BV,탕데이터!$O:$O,'코스+운전자별'!$A183,탕데이터!$BL:$BL,'코스+운전자별'!$C183)</f>
        <v>0</v>
      </c>
      <c r="V183">
        <f>SUMIFS(탕데이터!BW:BW,탕데이터!$O:$O,'코스+운전자별'!$A183,탕데이터!$BL:$BL,'코스+운전자별'!$C183)</f>
        <v>20635.423000000003</v>
      </c>
      <c r="W183" s="66">
        <f t="shared" si="61"/>
        <v>6.3484160079666395E-3</v>
      </c>
      <c r="X183" s="66">
        <f t="shared" si="62"/>
        <v>0.35155909628430948</v>
      </c>
      <c r="Y183" s="122">
        <f t="shared" si="63"/>
        <v>2.4651359346386816</v>
      </c>
      <c r="Z183" s="122">
        <f t="shared" si="64"/>
        <v>24.299197070009864</v>
      </c>
      <c r="AA183" s="4">
        <f t="shared" si="65"/>
        <v>0.49532393884050741</v>
      </c>
      <c r="AB183" s="4">
        <f t="shared" si="66"/>
        <v>0.11919377664320231</v>
      </c>
      <c r="AC183" s="4">
        <f t="shared" si="67"/>
        <v>0.17460243000591749</v>
      </c>
      <c r="AD183" s="4">
        <f t="shared" si="68"/>
        <v>0.13885806944689236</v>
      </c>
      <c r="AE183" s="4">
        <f t="shared" si="69"/>
        <v>6.6997851219235974E-2</v>
      </c>
      <c r="AF183" s="4">
        <f t="shared" si="70"/>
        <v>5.0239338442444326E-3</v>
      </c>
      <c r="AG183" s="4">
        <f t="shared" si="71"/>
        <v>0</v>
      </c>
      <c r="AH183" s="41" cm="1">
        <f t="array" ref="AH183">SUMPRODUCT((C:C=C183)*(F:F&gt;F183)*(B:B=B183))+1</f>
        <v>7</v>
      </c>
    </row>
    <row r="184" spans="1:34" x14ac:dyDescent="0.3">
      <c r="A184">
        <v>8181</v>
      </c>
      <c r="B184" t="s">
        <v>84</v>
      </c>
      <c r="C184">
        <v>7</v>
      </c>
      <c r="D184">
        <f>SUMIFS(탕데이터!R:R,탕데이터!$O:$O,'코스+운전자별'!$A184,탕데이터!$BL:$BL,'코스+운전자별'!$C184)</f>
        <v>334.30200000000002</v>
      </c>
      <c r="E184">
        <f>SUMIFS(탕데이터!S:S,탕데이터!$O:$O,'코스+운전자별'!$A184,탕데이터!$BL:$BL,'코스+운전자별'!$C184)</f>
        <v>105.39299999999999</v>
      </c>
      <c r="F184" s="122">
        <f t="shared" si="60"/>
        <v>3.1719563917907267</v>
      </c>
      <c r="G184">
        <f>SUMIFS(탕데이터!U:U,탕데이터!$O:$O,'코스+운전자별'!$A184,탕데이터!$BL:$BL,'코스+운전자별'!$C184)</f>
        <v>36344</v>
      </c>
      <c r="H184">
        <f>SUMIFS(탕데이터!V:V,탕데이터!$O:$O,'코스+운전자별'!$A184,탕데이터!$BL:$BL,'코스+운전자별'!$C184)</f>
        <v>413</v>
      </c>
      <c r="I184">
        <f>SUMIFS(탕데이터!W:W,탕데이터!$O:$O,'코스+운전자별'!$A184,탕데이터!$BL:$BL,'코스+운전자별'!$C184)</f>
        <v>10148</v>
      </c>
      <c r="J184">
        <f>SUMIFS(탕데이터!X:X,탕데이터!$O:$O,'코스+운전자별'!$A184,탕데이터!$BL:$BL,'코스+운전자별'!$C184)</f>
        <v>12988</v>
      </c>
      <c r="K184">
        <f>SUMIFS(탕데이터!Y:Y,탕데이터!$O:$O,'코스+운전자별'!$A184,탕데이터!$BL:$BL,'코스+운전자별'!$C184)</f>
        <v>11</v>
      </c>
      <c r="L184">
        <f>SUMIFS(탕데이터!Z:Z,탕데이터!$O:$O,'코스+운전자별'!$A184,탕데이터!$BL:$BL,'코스+운전자별'!$C184)</f>
        <v>76</v>
      </c>
      <c r="M184" s="122">
        <f>AVERAGEIFS(탕데이터!$AD:$AD,탕데이터!$O:$O,'코스+운전자별'!$A184,탕데이터!$BL:$BL,'코스+운전자별'!$C184)</f>
        <v>31.01</v>
      </c>
      <c r="N184" s="123">
        <f>INT(_xlfn.MAXIFS(탕데이터!$AC:$AC,탕데이터!$O:$O,'코스+운전자별'!$A184,탕데이터!$G:$G,'코스+운전자별'!$B184,탕데이터!$BL:$BL,'코스+운전자별'!$C184))</f>
        <v>110</v>
      </c>
      <c r="O184">
        <f>SUMIFS(탕데이터!BP:BP,탕데이터!$O:$O,'코스+운전자별'!$A184,탕데이터!$BL:$BL,'코스+운전자별'!$C184)</f>
        <v>20107.033000000003</v>
      </c>
      <c r="P184">
        <f>SUMIFS(탕데이터!BQ:BQ,탕데이터!$O:$O,'코스+운전자별'!$A184,탕데이터!$BL:$BL,'코스+운전자별'!$C184)</f>
        <v>1914.645</v>
      </c>
      <c r="Q184">
        <f>SUMIFS(탕데이터!BR:BR,탕데이터!$O:$O,'코스+운전자별'!$A184,탕데이터!$BL:$BL,'코스+운전자별'!$C184)</f>
        <v>2354.5529999999999</v>
      </c>
      <c r="R184">
        <f>SUMIFS(탕데이터!BS:BS,탕데이터!$O:$O,'코스+운전자별'!$A184,탕데이터!$BL:$BL,'코스+운전자별'!$C184)</f>
        <v>1035.9749999999999</v>
      </c>
      <c r="S184">
        <f>SUMIFS(탕데이터!BT:BT,탕데이터!$O:$O,'코스+운전자별'!$A184,탕데이터!$BL:$BL,'코스+운전자별'!$C184)</f>
        <v>366.24</v>
      </c>
      <c r="T184">
        <f>SUMIFS(탕데이터!BU:BU,탕데이터!$O:$O,'코스+운전자별'!$A184,탕데이터!$BL:$BL,'코스+운전자별'!$C184)</f>
        <v>9.1080000000000005</v>
      </c>
      <c r="U184">
        <f>SUMIFS(탕데이터!BV:BV,탕데이터!$O:$O,'코스+운전자별'!$A184,탕데이터!$BL:$BL,'코스+운전자별'!$C184)</f>
        <v>0</v>
      </c>
      <c r="V184">
        <f>SUMIFS(탕데이터!BW:BW,탕데이터!$O:$O,'코스+운전자별'!$A184,탕데이터!$BL:$BL,'코스+운전자별'!$C184)</f>
        <v>25787.554</v>
      </c>
      <c r="W184" s="66">
        <f t="shared" si="61"/>
        <v>1.1363636363636364E-2</v>
      </c>
      <c r="X184" s="66">
        <f t="shared" si="62"/>
        <v>0.2792207792207792</v>
      </c>
      <c r="Y184" s="122">
        <f t="shared" si="63"/>
        <v>3.2904379872091698</v>
      </c>
      <c r="Z184" s="122">
        <f t="shared" si="64"/>
        <v>22.733935184354266</v>
      </c>
      <c r="AA184" s="4">
        <f t="shared" si="65"/>
        <v>0.77971850296464729</v>
      </c>
      <c r="AB184" s="4">
        <f t="shared" si="66"/>
        <v>7.4246863428768781E-2</v>
      </c>
      <c r="AC184" s="4">
        <f t="shared" si="67"/>
        <v>9.1305790382445726E-2</v>
      </c>
      <c r="AD184" s="4">
        <f t="shared" si="68"/>
        <v>4.0173449564080407E-2</v>
      </c>
      <c r="AE184" s="4">
        <f t="shared" si="69"/>
        <v>1.4202200022538004E-2</v>
      </c>
      <c r="AF184" s="4">
        <f t="shared" si="70"/>
        <v>3.5319363751986716E-4</v>
      </c>
      <c r="AG184" s="4">
        <f t="shared" si="71"/>
        <v>0</v>
      </c>
      <c r="AH184" s="41" cm="1">
        <f t="array" ref="AH184">SUMPRODUCT((C:C=C184)*(F:F&gt;F184)*(B:B=B184))+1</f>
        <v>5</v>
      </c>
    </row>
    <row r="185" spans="1:34" x14ac:dyDescent="0.3">
      <c r="A185">
        <v>8181</v>
      </c>
      <c r="B185" t="s">
        <v>84</v>
      </c>
      <c r="C185">
        <v>8</v>
      </c>
      <c r="D185">
        <f>SUMIFS(탕데이터!R:R,탕데이터!$O:$O,'코스+운전자별'!$A185,탕데이터!$BL:$BL,'코스+운전자별'!$C185)</f>
        <v>361.55399999999997</v>
      </c>
      <c r="E185">
        <f>SUMIFS(탕데이터!S:S,탕데이터!$O:$O,'코스+운전자별'!$A185,탕데이터!$BL:$BL,'코스+운전자별'!$C185)</f>
        <v>122.16800000000001</v>
      </c>
      <c r="F185" s="122">
        <f t="shared" si="60"/>
        <v>2.9594820247527989</v>
      </c>
      <c r="G185">
        <f>SUMIFS(탕데이터!U:U,탕데이터!$O:$O,'코스+운전자별'!$A185,탕데이터!$BL:$BL,'코스+운전자별'!$C185)</f>
        <v>41277</v>
      </c>
      <c r="H185">
        <f>SUMIFS(탕데이터!V:V,탕데이터!$O:$O,'코스+운전자별'!$A185,탕데이터!$BL:$BL,'코스+운전자별'!$C185)</f>
        <v>237</v>
      </c>
      <c r="I185">
        <f>SUMIFS(탕데이터!W:W,탕데이터!$O:$O,'코스+운전자별'!$A185,탕데이터!$BL:$BL,'코스+운전자별'!$C185)</f>
        <v>13282</v>
      </c>
      <c r="J185">
        <f>SUMIFS(탕데이터!X:X,탕데이터!$O:$O,'코스+운전자별'!$A185,탕데이터!$BL:$BL,'코스+운전자별'!$C185)</f>
        <v>14075</v>
      </c>
      <c r="K185">
        <f>SUMIFS(탕데이터!Y:Y,탕데이터!$O:$O,'코스+운전자별'!$A185,탕데이터!$BL:$BL,'코스+운전자별'!$C185)</f>
        <v>43</v>
      </c>
      <c r="L185">
        <f>SUMIFS(탕데이터!Z:Z,탕데이터!$O:$O,'코스+운전자별'!$A185,탕데이터!$BL:$BL,'코스+운전자별'!$C185)</f>
        <v>138</v>
      </c>
      <c r="M185" s="122">
        <f>AVERAGEIFS(탕데이터!$AD:$AD,탕데이터!$O:$O,'코스+운전자별'!$A185,탕데이터!$BL:$BL,'코스+운전자별'!$C185)</f>
        <v>32.122857142857143</v>
      </c>
      <c r="N185" s="123">
        <f>INT(_xlfn.MAXIFS(탕데이터!$AC:$AC,탕데이터!$O:$O,'코스+운전자별'!$A185,탕데이터!$G:$G,'코스+운전자별'!$B185,탕데이터!$BL:$BL,'코스+운전자별'!$C185))</f>
        <v>108</v>
      </c>
      <c r="O185">
        <f>SUMIFS(탕데이터!BP:BP,탕데이터!$O:$O,'코스+운전자별'!$A185,탕데이터!$BL:$BL,'코스+운전자별'!$C185)</f>
        <v>21790.334999999999</v>
      </c>
      <c r="P185">
        <f>SUMIFS(탕데이터!BQ:BQ,탕데이터!$O:$O,'코스+운전자별'!$A185,탕데이터!$BL:$BL,'코스+운전자별'!$C185)</f>
        <v>1605.191</v>
      </c>
      <c r="Q185">
        <f>SUMIFS(탕데이터!BR:BR,탕데이터!$O:$O,'코스+운전자별'!$A185,탕데이터!$BL:$BL,'코스+운전자별'!$C185)</f>
        <v>2228.0120000000002</v>
      </c>
      <c r="R185">
        <f>SUMIFS(탕데이터!BS:BS,탕데이터!$O:$O,'코스+운전자별'!$A185,탕데이터!$BL:$BL,'코스+운전자별'!$C185)</f>
        <v>1634.7349999999999</v>
      </c>
      <c r="S185">
        <f>SUMIFS(탕데이터!BT:BT,탕데이터!$O:$O,'코스+운전자별'!$A185,탕데이터!$BL:$BL,'코스+운전자별'!$C185)</f>
        <v>479.53699999999998</v>
      </c>
      <c r="T185">
        <f>SUMIFS(탕데이터!BU:BU,탕데이터!$O:$O,'코스+운전자별'!$A185,탕데이터!$BL:$BL,'코스+운전자별'!$C185)</f>
        <v>17.285</v>
      </c>
      <c r="U185">
        <f>SUMIFS(탕데이터!BV:BV,탕데이터!$O:$O,'코스+운전자별'!$A185,탕데이터!$BL:$BL,'코스+운전자별'!$C185)</f>
        <v>0</v>
      </c>
      <c r="V185">
        <f>SUMIFS(탕데이터!BW:BW,탕데이터!$O:$O,'코스+운전자별'!$A185,탕데이터!$BL:$BL,'코스+운전자별'!$C185)</f>
        <v>27755.095000000001</v>
      </c>
      <c r="W185" s="66">
        <f t="shared" si="61"/>
        <v>5.7416963442110617E-3</v>
      </c>
      <c r="X185" s="66">
        <f t="shared" si="62"/>
        <v>0.32177726094435155</v>
      </c>
      <c r="Y185" s="122">
        <f t="shared" si="63"/>
        <v>11.893105870768959</v>
      </c>
      <c r="Z185" s="122">
        <f t="shared" si="64"/>
        <v>38.168572329444565</v>
      </c>
      <c r="AA185" s="4">
        <f t="shared" si="65"/>
        <v>0.78509315136554203</v>
      </c>
      <c r="AB185" s="4">
        <f t="shared" si="66"/>
        <v>5.7834102171150918E-2</v>
      </c>
      <c r="AC185" s="4">
        <f t="shared" si="67"/>
        <v>8.0273982128326357E-2</v>
      </c>
      <c r="AD185" s="4">
        <f t="shared" si="68"/>
        <v>5.8898555382354119E-2</v>
      </c>
      <c r="AE185" s="4">
        <f t="shared" si="69"/>
        <v>1.7277440412291869E-2</v>
      </c>
      <c r="AF185" s="4">
        <f t="shared" si="70"/>
        <v>6.2276854033466644E-4</v>
      </c>
      <c r="AG185" s="4">
        <f t="shared" si="71"/>
        <v>0</v>
      </c>
      <c r="AH185" s="41" cm="1">
        <f t="array" ref="AH185">SUMPRODUCT((C:C=C185)*(F:F&gt;F185)*(B:B=B185))+1</f>
        <v>8</v>
      </c>
    </row>
    <row r="186" spans="1:34" x14ac:dyDescent="0.3">
      <c r="A186">
        <v>8415</v>
      </c>
      <c r="B186" t="s">
        <v>62</v>
      </c>
      <c r="C186">
        <v>1</v>
      </c>
      <c r="D186">
        <f>SUMIFS(탕데이터!R:R,탕데이터!$O:$O,'코스+운전자별'!$A186,탕데이터!$BL:$BL,'코스+운전자별'!$C186)</f>
        <v>336.26100000000002</v>
      </c>
      <c r="E186">
        <f>SUMIFS(탕데이터!S:S,탕데이터!$O:$O,'코스+운전자별'!$A186,탕데이터!$BL:$BL,'코스+운전자별'!$C186)</f>
        <v>105.68899999999999</v>
      </c>
      <c r="F186" s="122">
        <f t="shared" si="60"/>
        <v>3.1816083036077552</v>
      </c>
      <c r="G186">
        <f>SUMIFS(탕데이터!U:U,탕데이터!$O:$O,'코스+운전자별'!$A186,탕데이터!$BL:$BL,'코스+운전자별'!$C186)</f>
        <v>33162</v>
      </c>
      <c r="H186">
        <f>SUMIFS(탕데이터!V:V,탕데이터!$O:$O,'코스+운전자별'!$A186,탕데이터!$BL:$BL,'코스+운전자별'!$C186)</f>
        <v>259</v>
      </c>
      <c r="I186">
        <f>SUMIFS(탕데이터!W:W,탕데이터!$O:$O,'코스+운전자별'!$A186,탕데이터!$BL:$BL,'코스+운전자별'!$C186)</f>
        <v>6495</v>
      </c>
      <c r="J186">
        <f>SUMIFS(탕데이터!X:X,탕데이터!$O:$O,'코스+운전자별'!$A186,탕데이터!$BL:$BL,'코스+운전자별'!$C186)</f>
        <v>9024</v>
      </c>
      <c r="K186">
        <f>SUMIFS(탕데이터!Y:Y,탕데이터!$O:$O,'코스+운전자별'!$A186,탕데이터!$BL:$BL,'코스+운전자별'!$C186)</f>
        <v>1</v>
      </c>
      <c r="L186">
        <f>SUMIFS(탕데이터!Z:Z,탕데이터!$O:$O,'코스+운전자별'!$A186,탕데이터!$BL:$BL,'코스+운전자별'!$C186)</f>
        <v>113</v>
      </c>
      <c r="M186" s="122">
        <f>AVERAGEIFS(탕데이터!$AD:$AD,탕데이터!$O:$O,'코스+운전자별'!$A186,탕데이터!$BL:$BL,'코스+운전자별'!$C186)</f>
        <v>36.147500000000001</v>
      </c>
      <c r="N186" s="123">
        <f>INT(_xlfn.MAXIFS(탕데이터!$AC:$AC,탕데이터!$O:$O,'코스+운전자별'!$A186,탕데이터!$G:$G,'코스+운전자별'!$B186,탕데이터!$BL:$BL,'코스+운전자별'!$C186))</f>
        <v>101</v>
      </c>
      <c r="O186">
        <f>SUMIFS(탕데이터!BP:BP,탕데이터!$O:$O,'코스+운전자별'!$A186,탕데이터!$BL:$BL,'코스+운전자별'!$C186)</f>
        <v>21737.504999999997</v>
      </c>
      <c r="P186">
        <f>SUMIFS(탕데이터!BQ:BQ,탕데이터!$O:$O,'코스+운전자별'!$A186,탕데이터!$BL:$BL,'코스+운전자별'!$C186)</f>
        <v>1239.5810000000001</v>
      </c>
      <c r="Q186">
        <f>SUMIFS(탕데이터!BR:BR,탕데이터!$O:$O,'코스+운전자별'!$A186,탕데이터!$BL:$BL,'코스+운전자별'!$C186)</f>
        <v>1929.3879999999999</v>
      </c>
      <c r="R186">
        <f>SUMIFS(탕데이터!BS:BS,탕데이터!$O:$O,'코스+운전자별'!$A186,탕데이터!$BL:$BL,'코스+운전자별'!$C186)</f>
        <v>1362.7939999999999</v>
      </c>
      <c r="S186">
        <f>SUMIFS(탕데이터!BT:BT,탕데이터!$O:$O,'코스+운전자별'!$A186,탕데이터!$BL:$BL,'코스+운전자별'!$C186)</f>
        <v>131.17099999999999</v>
      </c>
      <c r="T186">
        <f>SUMIFS(탕데이터!BU:BU,탕데이터!$O:$O,'코스+운전자별'!$A186,탕데이터!$BL:$BL,'코스+운전자별'!$C186)</f>
        <v>0</v>
      </c>
      <c r="U186">
        <f>SUMIFS(탕데이터!BV:BV,탕데이터!$O:$O,'코스+운전자별'!$A186,탕데이터!$BL:$BL,'코스+운전자별'!$C186)</f>
        <v>0</v>
      </c>
      <c r="V186">
        <f>SUMIFS(탕데이터!BW:BW,탕데이터!$O:$O,'코스+운전자별'!$A186,탕데이터!$BL:$BL,'코스+운전자별'!$C186)</f>
        <v>26400.438999999998</v>
      </c>
      <c r="W186" s="66">
        <f t="shared" si="61"/>
        <v>7.8101441408841444E-3</v>
      </c>
      <c r="X186" s="66">
        <f t="shared" si="62"/>
        <v>0.19585670345576262</v>
      </c>
      <c r="Y186" s="122">
        <f t="shared" si="63"/>
        <v>0.29738804083732573</v>
      </c>
      <c r="Z186" s="122">
        <f t="shared" si="64"/>
        <v>33.604848614617808</v>
      </c>
      <c r="AA186" s="4">
        <f t="shared" si="65"/>
        <v>0.82337664915344777</v>
      </c>
      <c r="AB186" s="4">
        <f t="shared" si="66"/>
        <v>4.6953044985350439E-2</v>
      </c>
      <c r="AC186" s="4">
        <f t="shared" si="67"/>
        <v>7.308166352839815E-2</v>
      </c>
      <c r="AD186" s="4">
        <f t="shared" si="68"/>
        <v>5.1620126468351527E-2</v>
      </c>
      <c r="AE186" s="4">
        <f t="shared" si="69"/>
        <v>4.9685158644521025E-3</v>
      </c>
      <c r="AF186" s="4">
        <f t="shared" si="70"/>
        <v>0</v>
      </c>
      <c r="AG186" s="4">
        <f t="shared" si="71"/>
        <v>0</v>
      </c>
      <c r="AH186" s="41" cm="1">
        <f t="array" ref="AH186">SUMPRODUCT((C:C=C186)*(F:F&gt;F186)*(B:B=B186))+1</f>
        <v>3</v>
      </c>
    </row>
    <row r="187" spans="1:34" x14ac:dyDescent="0.3">
      <c r="A187">
        <v>8415</v>
      </c>
      <c r="B187" t="s">
        <v>62</v>
      </c>
      <c r="C187">
        <v>2</v>
      </c>
      <c r="D187">
        <f>SUMIFS(탕데이터!R:R,탕데이터!$O:$O,'코스+운전자별'!$A187,탕데이터!$BL:$BL,'코스+운전자별'!$C187)</f>
        <v>347.86200000000008</v>
      </c>
      <c r="E187">
        <f>SUMIFS(탕데이터!S:S,탕데이터!$O:$O,'코스+운전자별'!$A187,탕데이터!$BL:$BL,'코스+운전자별'!$C187)</f>
        <v>109.593</v>
      </c>
      <c r="F187" s="122">
        <f t="shared" si="60"/>
        <v>3.1741260846951911</v>
      </c>
      <c r="G187">
        <f>SUMIFS(탕데이터!U:U,탕데이터!$O:$O,'코스+운전자별'!$A187,탕데이터!$BL:$BL,'코스+운전자별'!$C187)</f>
        <v>35242</v>
      </c>
      <c r="H187">
        <f>SUMIFS(탕데이터!V:V,탕데이터!$O:$O,'코스+운전자별'!$A187,탕데이터!$BL:$BL,'코스+운전자별'!$C187)</f>
        <v>385</v>
      </c>
      <c r="I187">
        <f>SUMIFS(탕데이터!W:W,탕데이터!$O:$O,'코스+운전자별'!$A187,탕데이터!$BL:$BL,'코스+운전자별'!$C187)</f>
        <v>7950</v>
      </c>
      <c r="J187">
        <f>SUMIFS(탕데이터!X:X,탕데이터!$O:$O,'코스+운전자별'!$A187,탕데이터!$BL:$BL,'코스+운전자별'!$C187)</f>
        <v>8875</v>
      </c>
      <c r="K187">
        <f>SUMIFS(탕데이터!Y:Y,탕데이터!$O:$O,'코스+운전자별'!$A187,탕데이터!$BL:$BL,'코스+운전자별'!$C187)</f>
        <v>1</v>
      </c>
      <c r="L187">
        <f>SUMIFS(탕데이터!Z:Z,탕데이터!$O:$O,'코스+운전자별'!$A187,탕데이터!$BL:$BL,'코스+운전자별'!$C187)</f>
        <v>120</v>
      </c>
      <c r="M187" s="122">
        <f>AVERAGEIFS(탕데이터!$AD:$AD,탕데이터!$O:$O,'코스+운전자별'!$A187,탕데이터!$BL:$BL,'코스+운전자별'!$C187)</f>
        <v>38.855000000000004</v>
      </c>
      <c r="N187" s="123">
        <f>INT(_xlfn.MAXIFS(탕데이터!$AC:$AC,탕데이터!$O:$O,'코스+운전자별'!$A187,탕데이터!$G:$G,'코스+운전자별'!$B187,탕데이터!$BL:$BL,'코스+운전자별'!$C187))</f>
        <v>107</v>
      </c>
      <c r="O187">
        <f>SUMIFS(탕데이터!BP:BP,탕데이터!$O:$O,'코스+운전자별'!$A187,탕데이터!$BL:$BL,'코스+운전자별'!$C187)</f>
        <v>22214.248</v>
      </c>
      <c r="P187">
        <f>SUMIFS(탕데이터!BQ:BQ,탕데이터!$O:$O,'코스+운전자별'!$A187,탕데이터!$BL:$BL,'코스+운전자별'!$C187)</f>
        <v>1228.5129999999999</v>
      </c>
      <c r="Q187">
        <f>SUMIFS(탕데이터!BR:BR,탕데이터!$O:$O,'코스+운전자별'!$A187,탕데이터!$BL:$BL,'코스+운전자별'!$C187)</f>
        <v>1751.3690000000001</v>
      </c>
      <c r="R187">
        <f>SUMIFS(탕데이터!BS:BS,탕데이터!$O:$O,'코스+운전자별'!$A187,탕데이터!$BL:$BL,'코스+운전자별'!$C187)</f>
        <v>1525.2390000000003</v>
      </c>
      <c r="S187">
        <f>SUMIFS(탕데이터!BT:BT,탕데이터!$O:$O,'코스+운전자별'!$A187,탕데이터!$BL:$BL,'코스+운전자별'!$C187)</f>
        <v>189.86100000000002</v>
      </c>
      <c r="T187">
        <f>SUMIFS(탕데이터!BU:BU,탕데이터!$O:$O,'코스+운전자별'!$A187,탕데이터!$BL:$BL,'코스+운전자별'!$C187)</f>
        <v>0</v>
      </c>
      <c r="U187">
        <f>SUMIFS(탕데이터!BV:BV,탕데이터!$O:$O,'코스+운전자별'!$A187,탕데이터!$BL:$BL,'코스+운전자별'!$C187)</f>
        <v>0</v>
      </c>
      <c r="V187">
        <f>SUMIFS(탕데이터!BW:BW,탕데이터!$O:$O,'코스+운전자별'!$A187,탕데이터!$BL:$BL,'코스+운전자별'!$C187)</f>
        <v>26909.23</v>
      </c>
      <c r="W187" s="66">
        <f t="shared" si="61"/>
        <v>1.0924465126837297E-2</v>
      </c>
      <c r="X187" s="66">
        <f t="shared" si="62"/>
        <v>0.22558311106066625</v>
      </c>
      <c r="Y187" s="122">
        <f t="shared" si="63"/>
        <v>0.28747031868959522</v>
      </c>
      <c r="Z187" s="122">
        <f t="shared" si="64"/>
        <v>34.496438242751431</v>
      </c>
      <c r="AA187" s="4">
        <f t="shared" si="65"/>
        <v>0.82552521941356183</v>
      </c>
      <c r="AB187" s="4">
        <f t="shared" si="66"/>
        <v>4.565396334268948E-2</v>
      </c>
      <c r="AC187" s="4">
        <f t="shared" si="67"/>
        <v>6.5084322368198583E-2</v>
      </c>
      <c r="AD187" s="4">
        <f t="shared" si="68"/>
        <v>5.6680886075149692E-2</v>
      </c>
      <c r="AE187" s="4">
        <f t="shared" si="69"/>
        <v>7.0556088004004583E-3</v>
      </c>
      <c r="AF187" s="4">
        <f t="shared" si="70"/>
        <v>0</v>
      </c>
      <c r="AG187" s="4">
        <f t="shared" si="71"/>
        <v>0</v>
      </c>
      <c r="AH187" s="41" cm="1">
        <f t="array" ref="AH187">SUMPRODUCT((C:C=C187)*(F:F&gt;F187)*(B:B=B187))+1</f>
        <v>3</v>
      </c>
    </row>
    <row r="188" spans="1:34" x14ac:dyDescent="0.3">
      <c r="A188">
        <v>8415</v>
      </c>
      <c r="B188" t="s">
        <v>62</v>
      </c>
      <c r="C188">
        <v>3</v>
      </c>
      <c r="D188">
        <f>SUMIFS(탕데이터!R:R,탕데이터!$O:$O,'코스+운전자별'!$A188,탕데이터!$BL:$BL,'코스+운전자별'!$C188)</f>
        <v>284.92199999999997</v>
      </c>
      <c r="E188">
        <f>SUMIFS(탕데이터!S:S,탕데이터!$O:$O,'코스+운전자별'!$A188,탕데이터!$BL:$BL,'코스+운전자별'!$C188)</f>
        <v>92.272999999999996</v>
      </c>
      <c r="F188" s="122">
        <f t="shared" si="60"/>
        <v>3.0878155039935842</v>
      </c>
      <c r="G188">
        <f>SUMIFS(탕데이터!U:U,탕데이터!$O:$O,'코스+운전자별'!$A188,탕데이터!$BL:$BL,'코스+운전자별'!$C188)</f>
        <v>28657</v>
      </c>
      <c r="H188">
        <f>SUMIFS(탕데이터!V:V,탕데이터!$O:$O,'코스+운전자별'!$A188,탕데이터!$BL:$BL,'코스+운전자별'!$C188)</f>
        <v>681</v>
      </c>
      <c r="I188">
        <f>SUMIFS(탕데이터!W:W,탕데이터!$O:$O,'코스+운전자별'!$A188,탕데이터!$BL:$BL,'코스+운전자별'!$C188)</f>
        <v>6166</v>
      </c>
      <c r="J188">
        <f>SUMIFS(탕데이터!X:X,탕데이터!$O:$O,'코스+운전자별'!$A188,탕데이터!$BL:$BL,'코스+운전자별'!$C188)</f>
        <v>6631</v>
      </c>
      <c r="K188">
        <f>SUMIFS(탕데이터!Y:Y,탕데이터!$O:$O,'코스+운전자별'!$A188,탕데이터!$BL:$BL,'코스+운전자별'!$C188)</f>
        <v>0</v>
      </c>
      <c r="L188">
        <f>SUMIFS(탕데이터!Z:Z,탕데이터!$O:$O,'코스+운전자별'!$A188,탕데이터!$BL:$BL,'코스+운전자별'!$C188)</f>
        <v>58</v>
      </c>
      <c r="M188" s="122">
        <f>AVERAGEIFS(탕데이터!$AD:$AD,탕데이터!$O:$O,'코스+운전자별'!$A188,탕데이터!$BL:$BL,'코스+운전자별'!$C188)</f>
        <v>36.338000000000001</v>
      </c>
      <c r="N188" s="123">
        <f>INT(_xlfn.MAXIFS(탕데이터!$AC:$AC,탕데이터!$O:$O,'코스+운전자별'!$A188,탕데이터!$G:$G,'코스+운전자별'!$B188,탕데이터!$BL:$BL,'코스+운전자별'!$C188))</f>
        <v>97</v>
      </c>
      <c r="O188">
        <f>SUMIFS(탕데이터!BP:BP,탕데이터!$O:$O,'코스+운전자별'!$A188,탕데이터!$BL:$BL,'코스+운전자별'!$C188)</f>
        <v>19010.959000000003</v>
      </c>
      <c r="P188">
        <f>SUMIFS(탕데이터!BQ:BQ,탕데이터!$O:$O,'코스+운전자별'!$A188,탕데이터!$BL:$BL,'코스+운전자별'!$C188)</f>
        <v>767.00600000000009</v>
      </c>
      <c r="Q188">
        <f>SUMIFS(탕데이터!BR:BR,탕데이터!$O:$O,'코스+운전자별'!$A188,탕데이터!$BL:$BL,'코스+운전자별'!$C188)</f>
        <v>944.63700000000006</v>
      </c>
      <c r="R188">
        <f>SUMIFS(탕데이터!BS:BS,탕데이터!$O:$O,'코스+운전자별'!$A188,탕데이터!$BL:$BL,'코스+운전자별'!$C188)</f>
        <v>889.71900000000005</v>
      </c>
      <c r="S188">
        <f>SUMIFS(탕데이터!BT:BT,탕데이터!$O:$O,'코스+운전자별'!$A188,탕데이터!$BL:$BL,'코스+운전자별'!$C188)</f>
        <v>208.196</v>
      </c>
      <c r="T188">
        <f>SUMIFS(탕데이터!BU:BU,탕데이터!$O:$O,'코스+운전자별'!$A188,탕데이터!$BL:$BL,'코스+운전자별'!$C188)</f>
        <v>0</v>
      </c>
      <c r="U188">
        <f>SUMIFS(탕데이터!BV:BV,탕데이터!$O:$O,'코스+운전자별'!$A188,탕데이터!$BL:$BL,'코스+운전자별'!$C188)</f>
        <v>0</v>
      </c>
      <c r="V188">
        <f>SUMIFS(탕데이터!BW:BW,탕데이터!$O:$O,'코스+운전자별'!$A188,탕데이터!$BL:$BL,'코스+운전자별'!$C188)</f>
        <v>21820.517</v>
      </c>
      <c r="W188" s="66">
        <f t="shared" si="61"/>
        <v>2.3763827337125308E-2</v>
      </c>
      <c r="X188" s="66">
        <f t="shared" si="62"/>
        <v>0.21516557909062359</v>
      </c>
      <c r="Y188" s="122">
        <f t="shared" si="63"/>
        <v>0</v>
      </c>
      <c r="Z188" s="122">
        <f t="shared" si="64"/>
        <v>20.356448431500553</v>
      </c>
      <c r="AA188" s="4">
        <f t="shared" si="65"/>
        <v>0.87124237248824132</v>
      </c>
      <c r="AB188" s="4">
        <f t="shared" si="66"/>
        <v>3.5150679518730014E-2</v>
      </c>
      <c r="AC188" s="4">
        <f t="shared" si="67"/>
        <v>4.3291229075828039E-2</v>
      </c>
      <c r="AD188" s="4">
        <f t="shared" si="68"/>
        <v>4.0774423447437112E-2</v>
      </c>
      <c r="AE188" s="4">
        <f t="shared" si="69"/>
        <v>9.5412954697636169E-3</v>
      </c>
      <c r="AF188" s="4">
        <f t="shared" si="70"/>
        <v>0</v>
      </c>
      <c r="AG188" s="4">
        <f t="shared" si="71"/>
        <v>0</v>
      </c>
      <c r="AH188" s="41" cm="1">
        <f t="array" ref="AH188">SUMPRODUCT((C:C=C188)*(F:F&gt;F188)*(B:B=B188))+1</f>
        <v>4</v>
      </c>
    </row>
    <row r="189" spans="1:34" x14ac:dyDescent="0.3">
      <c r="A189">
        <v>8415</v>
      </c>
      <c r="B189" t="s">
        <v>62</v>
      </c>
      <c r="C189">
        <v>9</v>
      </c>
      <c r="D189">
        <f>SUMIFS(탕데이터!R:R,탕데이터!$O:$O,'코스+운전자별'!$A189,탕데이터!$BL:$BL,'코스+운전자별'!$C189)</f>
        <v>333.01400000000001</v>
      </c>
      <c r="E189">
        <f>SUMIFS(탕데이터!S:S,탕데이터!$O:$O,'코스+운전자별'!$A189,탕데이터!$BL:$BL,'코스+운전자별'!$C189)</f>
        <v>91.412999999999997</v>
      </c>
      <c r="F189" s="122">
        <f t="shared" si="60"/>
        <v>3.642961066806691</v>
      </c>
      <c r="G189">
        <f>SUMIFS(탕데이터!U:U,탕데이터!$O:$O,'코스+운전자별'!$A189,탕데이터!$BL:$BL,'코스+운전자별'!$C189)</f>
        <v>32094</v>
      </c>
      <c r="H189">
        <f>SUMIFS(탕데이터!V:V,탕데이터!$O:$O,'코스+운전자별'!$A189,탕데이터!$BL:$BL,'코스+운전자별'!$C189)</f>
        <v>279</v>
      </c>
      <c r="I189">
        <f>SUMIFS(탕데이터!W:W,탕데이터!$O:$O,'코스+운전자별'!$A189,탕데이터!$BL:$BL,'코스+운전자별'!$C189)</f>
        <v>6270</v>
      </c>
      <c r="J189">
        <f>SUMIFS(탕데이터!X:X,탕데이터!$O:$O,'코스+운전자별'!$A189,탕데이터!$BL:$BL,'코스+운전자별'!$C189)</f>
        <v>8808</v>
      </c>
      <c r="K189">
        <f>SUMIFS(탕데이터!Y:Y,탕데이터!$O:$O,'코스+운전자별'!$A189,탕데이터!$BL:$BL,'코스+운전자별'!$C189)</f>
        <v>0</v>
      </c>
      <c r="L189">
        <f>SUMIFS(탕데이터!Z:Z,탕데이터!$O:$O,'코스+운전자별'!$A189,탕데이터!$BL:$BL,'코스+운전자별'!$C189)</f>
        <v>88</v>
      </c>
      <c r="M189" s="122">
        <f>AVERAGEIFS(탕데이터!$AD:$AD,탕데이터!$O:$O,'코스+운전자별'!$A189,탕데이터!$BL:$BL,'코스+운전자별'!$C189)</f>
        <v>39.955555555555556</v>
      </c>
      <c r="N189" s="123">
        <f>INT(_xlfn.MAXIFS(탕데이터!$AC:$AC,탕데이터!$O:$O,'코스+운전자별'!$A189,탕데이터!$G:$G,'코스+운전자별'!$B189,탕데이터!$BL:$BL,'코스+운전자별'!$C189))</f>
        <v>104</v>
      </c>
      <c r="O189">
        <f>SUMIFS(탕데이터!BP:BP,탕데이터!$O:$O,'코스+운전자별'!$A189,탕데이터!$BL:$BL,'코스+운전자별'!$C189)</f>
        <v>21224.103000000003</v>
      </c>
      <c r="P189">
        <f>SUMIFS(탕데이터!BQ:BQ,탕데이터!$O:$O,'코스+운전자별'!$A189,탕데이터!$BL:$BL,'코스+운전자별'!$C189)</f>
        <v>1321.912</v>
      </c>
      <c r="Q189">
        <f>SUMIFS(탕데이터!BR:BR,탕데이터!$O:$O,'코스+운전자별'!$A189,탕데이터!$BL:$BL,'코스+운전자별'!$C189)</f>
        <v>1508.4949999999999</v>
      </c>
      <c r="R189">
        <f>SUMIFS(탕데이터!BS:BS,탕데이터!$O:$O,'코스+운전자별'!$A189,탕데이터!$BL:$BL,'코스+운전자별'!$C189)</f>
        <v>1294.4980000000003</v>
      </c>
      <c r="S189">
        <f>SUMIFS(탕데이터!BT:BT,탕데이터!$O:$O,'코스+운전자별'!$A189,탕데이터!$BL:$BL,'코스+운전자별'!$C189)</f>
        <v>187.97300000000001</v>
      </c>
      <c r="T189">
        <f>SUMIFS(탕데이터!BU:BU,탕데이터!$O:$O,'코스+운전자별'!$A189,탕데이터!$BL:$BL,'코스+운전자별'!$C189)</f>
        <v>0</v>
      </c>
      <c r="U189">
        <f>SUMIFS(탕데이터!BV:BV,탕데이터!$O:$O,'코스+운전자별'!$A189,탕데이터!$BL:$BL,'코스+운전자별'!$C189)</f>
        <v>0</v>
      </c>
      <c r="V189">
        <f>SUMIFS(탕데이터!BW:BW,탕데이터!$O:$O,'코스+운전자별'!$A189,탕데이터!$BL:$BL,'코스+운전자별'!$C189)</f>
        <v>25536.981000000003</v>
      </c>
      <c r="W189" s="66">
        <f t="shared" si="61"/>
        <v>8.6932136848008965E-3</v>
      </c>
      <c r="X189" s="66">
        <f t="shared" si="62"/>
        <v>0.1953636193681062</v>
      </c>
      <c r="Y189" s="122">
        <f t="shared" si="63"/>
        <v>0</v>
      </c>
      <c r="Z189" s="122">
        <f t="shared" si="64"/>
        <v>26.425315452203211</v>
      </c>
      <c r="AA189" s="4">
        <f t="shared" si="65"/>
        <v>0.83111245608868178</v>
      </c>
      <c r="AB189" s="4">
        <f t="shared" si="66"/>
        <v>5.1764615402267004E-2</v>
      </c>
      <c r="AC189" s="4">
        <f t="shared" si="67"/>
        <v>5.9070999817871957E-2</v>
      </c>
      <c r="AD189" s="4">
        <f t="shared" si="68"/>
        <v>5.0691113409216233E-2</v>
      </c>
      <c r="AE189" s="4">
        <f t="shared" si="69"/>
        <v>7.3608152819630472E-3</v>
      </c>
      <c r="AF189" s="4">
        <f t="shared" si="70"/>
        <v>0</v>
      </c>
      <c r="AG189" s="4">
        <f t="shared" si="71"/>
        <v>0</v>
      </c>
      <c r="AH189" s="41" cm="1">
        <f t="array" ref="AH189">SUMPRODUCT((C:C=C189)*(F:F&gt;F189)*(B:B=B189))+1</f>
        <v>1</v>
      </c>
    </row>
    <row r="190" spans="1:34" x14ac:dyDescent="0.3">
      <c r="A190">
        <v>8415</v>
      </c>
      <c r="B190" t="s">
        <v>62</v>
      </c>
      <c r="C190">
        <v>10</v>
      </c>
      <c r="D190">
        <f>SUMIFS(탕데이터!R:R,탕데이터!$O:$O,'코스+운전자별'!$A190,탕데이터!$BL:$BL,'코스+운전자별'!$C190)</f>
        <v>278.983</v>
      </c>
      <c r="E190">
        <f>SUMIFS(탕데이터!S:S,탕데이터!$O:$O,'코스+운전자별'!$A190,탕데이터!$BL:$BL,'코스+운전자별'!$C190)</f>
        <v>81.649000000000001</v>
      </c>
      <c r="F190" s="122">
        <f t="shared" si="60"/>
        <v>3.4168575242807626</v>
      </c>
      <c r="G190">
        <f>SUMIFS(탕데이터!U:U,탕데이터!$O:$O,'코스+운전자별'!$A190,탕데이터!$BL:$BL,'코스+운전자별'!$C190)</f>
        <v>26647</v>
      </c>
      <c r="H190">
        <f>SUMIFS(탕데이터!V:V,탕데이터!$O:$O,'코스+운전자별'!$A190,탕데이터!$BL:$BL,'코스+운전자별'!$C190)</f>
        <v>198</v>
      </c>
      <c r="I190">
        <f>SUMIFS(탕데이터!W:W,탕데이터!$O:$O,'코스+운전자별'!$A190,탕데이터!$BL:$BL,'코스+운전자별'!$C190)</f>
        <v>4893</v>
      </c>
      <c r="J190">
        <f>SUMIFS(탕데이터!X:X,탕데이터!$O:$O,'코스+운전자별'!$A190,탕데이터!$BL:$BL,'코스+운전자별'!$C190)</f>
        <v>6612</v>
      </c>
      <c r="K190">
        <f>SUMIFS(탕데이터!Y:Y,탕데이터!$O:$O,'코스+운전자별'!$A190,탕데이터!$BL:$BL,'코스+운전자별'!$C190)</f>
        <v>1</v>
      </c>
      <c r="L190">
        <f>SUMIFS(탕데이터!Z:Z,탕데이터!$O:$O,'코스+운전자별'!$A190,탕데이터!$BL:$BL,'코스+운전자별'!$C190)</f>
        <v>82</v>
      </c>
      <c r="M190" s="122">
        <f>AVERAGEIFS(탕데이터!$AD:$AD,탕데이터!$O:$O,'코스+운전자별'!$A190,탕데이터!$BL:$BL,'코스+운전자별'!$C190)</f>
        <v>37.392000000000003</v>
      </c>
      <c r="N190" s="123">
        <f>INT(_xlfn.MAXIFS(탕데이터!$AC:$AC,탕데이터!$O:$O,'코스+운전자별'!$A190,탕데이터!$G:$G,'코스+운전자별'!$B190,탕데이터!$BL:$BL,'코스+운전자별'!$C190))</f>
        <v>105</v>
      </c>
      <c r="O190">
        <f>SUMIFS(탕데이터!BP:BP,탕데이터!$O:$O,'코스+운전자별'!$A190,탕데이터!$BL:$BL,'코스+운전자별'!$C190)</f>
        <v>18814.543000000001</v>
      </c>
      <c r="P190">
        <f>SUMIFS(탕데이터!BQ:BQ,탕데이터!$O:$O,'코스+운전자별'!$A190,탕데이터!$BL:$BL,'코스+운전자별'!$C190)</f>
        <v>702.05899999999997</v>
      </c>
      <c r="Q190">
        <f>SUMIFS(탕데이터!BR:BR,탕데이터!$O:$O,'코스+운전자별'!$A190,탕데이터!$BL:$BL,'코스+운전자별'!$C190)</f>
        <v>1153.5409999999999</v>
      </c>
      <c r="R190">
        <f>SUMIFS(탕데이터!BS:BS,탕데이터!$O:$O,'코스+운전자별'!$A190,탕데이터!$BL:$BL,'코스+운전자별'!$C190)</f>
        <v>823.24</v>
      </c>
      <c r="S190">
        <f>SUMIFS(탕데이터!BT:BT,탕데이터!$O:$O,'코스+운전자별'!$A190,탕데이터!$BL:$BL,'코스+운전자별'!$C190)</f>
        <v>62.087000000000003</v>
      </c>
      <c r="T190">
        <f>SUMIFS(탕데이터!BU:BU,탕데이터!$O:$O,'코스+운전자별'!$A190,탕데이터!$BL:$BL,'코스+운전자별'!$C190)</f>
        <v>0</v>
      </c>
      <c r="U190">
        <f>SUMIFS(탕데이터!BV:BV,탕데이터!$O:$O,'코스+운전자별'!$A190,탕데이터!$BL:$BL,'코스+운전자별'!$C190)</f>
        <v>0</v>
      </c>
      <c r="V190">
        <f>SUMIFS(탕데이터!BW:BW,탕데이터!$O:$O,'코스+운전자별'!$A190,탕데이터!$BL:$BL,'코스+운전자별'!$C190)</f>
        <v>21555.47</v>
      </c>
      <c r="W190" s="66">
        <f t="shared" si="61"/>
        <v>7.4304799789845014E-3</v>
      </c>
      <c r="X190" s="66">
        <f t="shared" si="62"/>
        <v>0.18362292190490487</v>
      </c>
      <c r="Y190" s="122">
        <f t="shared" si="63"/>
        <v>0.35844477978944955</v>
      </c>
      <c r="Z190" s="122">
        <f t="shared" si="64"/>
        <v>29.392471942734861</v>
      </c>
      <c r="AA190" s="4">
        <f t="shared" si="65"/>
        <v>0.87284308808854549</v>
      </c>
      <c r="AB190" s="4">
        <f t="shared" si="66"/>
        <v>3.2569876694871415E-2</v>
      </c>
      <c r="AC190" s="4">
        <f t="shared" si="67"/>
        <v>5.3515001064694943E-2</v>
      </c>
      <c r="AD190" s="4">
        <f t="shared" si="68"/>
        <v>3.8191697977357948E-2</v>
      </c>
      <c r="AE190" s="4">
        <f t="shared" si="69"/>
        <v>2.8803361745301775E-3</v>
      </c>
      <c r="AF190" s="4">
        <f t="shared" si="70"/>
        <v>0</v>
      </c>
      <c r="AG190" s="4">
        <f t="shared" si="71"/>
        <v>0</v>
      </c>
      <c r="AH190" s="41" cm="1">
        <f t="array" ref="AH190">SUMPRODUCT((C:C=C190)*(F:F&gt;F190)*(B:B=B190))+1</f>
        <v>3</v>
      </c>
    </row>
    <row r="191" spans="1:34" x14ac:dyDescent="0.3">
      <c r="A191">
        <v>8415</v>
      </c>
      <c r="B191" t="s">
        <v>62</v>
      </c>
      <c r="C191">
        <v>11</v>
      </c>
      <c r="D191">
        <f>SUMIFS(탕데이터!R:R,탕데이터!$O:$O,'코스+운전자별'!$A191,탕데이터!$BL:$BL,'코스+운전자별'!$C191)</f>
        <v>421.90999999999997</v>
      </c>
      <c r="E191">
        <f>SUMIFS(탕데이터!S:S,탕데이터!$O:$O,'코스+운전자별'!$A191,탕데이터!$BL:$BL,'코스+운전자별'!$C191)</f>
        <v>133.11000000000001</v>
      </c>
      <c r="F191" s="122">
        <f t="shared" si="60"/>
        <v>3.1696341371797754</v>
      </c>
      <c r="G191">
        <f>SUMIFS(탕데이터!U:U,탕데이터!$O:$O,'코스+운전자별'!$A191,탕데이터!$BL:$BL,'코스+운전자별'!$C191)</f>
        <v>40402</v>
      </c>
      <c r="H191">
        <f>SUMIFS(탕데이터!V:V,탕데이터!$O:$O,'코스+운전자별'!$A191,탕데이터!$BL:$BL,'코스+운전자별'!$C191)</f>
        <v>328</v>
      </c>
      <c r="I191">
        <f>SUMIFS(탕데이터!W:W,탕데이터!$O:$O,'코스+운전자별'!$A191,탕데이터!$BL:$BL,'코스+운전자별'!$C191)</f>
        <v>8518</v>
      </c>
      <c r="J191">
        <f>SUMIFS(탕데이터!X:X,탕데이터!$O:$O,'코스+운전자별'!$A191,탕데이터!$BL:$BL,'코스+운전자별'!$C191)</f>
        <v>9934</v>
      </c>
      <c r="K191">
        <f>SUMIFS(탕데이터!Y:Y,탕데이터!$O:$O,'코스+운전자별'!$A191,탕데이터!$BL:$BL,'코스+운전자별'!$C191)</f>
        <v>3</v>
      </c>
      <c r="L191">
        <f>SUMIFS(탕데이터!Z:Z,탕데이터!$O:$O,'코스+운전자별'!$A191,탕데이터!$BL:$BL,'코스+운전자별'!$C191)</f>
        <v>161</v>
      </c>
      <c r="M191" s="122">
        <f>AVERAGEIFS(탕데이터!$AD:$AD,탕데이터!$O:$O,'코스+운전자별'!$A191,탕데이터!$BL:$BL,'코스+운전자별'!$C191)</f>
        <v>40.475714285714282</v>
      </c>
      <c r="N191" s="123">
        <f>INT(_xlfn.MAXIFS(탕데이터!$AC:$AC,탕데이터!$O:$O,'코스+운전자별'!$A191,탕데이터!$G:$G,'코스+운전자별'!$B191,탕데이터!$BL:$BL,'코스+운전자별'!$C191))</f>
        <v>101</v>
      </c>
      <c r="O191">
        <f>SUMIFS(탕데이터!BP:BP,탕데이터!$O:$O,'코스+운전자별'!$A191,탕데이터!$BL:$BL,'코스+운전자별'!$C191)</f>
        <v>27239.493999999999</v>
      </c>
      <c r="P191">
        <f>SUMIFS(탕데이터!BQ:BQ,탕데이터!$O:$O,'코스+운전자별'!$A191,탕데이터!$BL:$BL,'코스+운전자별'!$C191)</f>
        <v>1031.96</v>
      </c>
      <c r="Q191">
        <f>SUMIFS(탕데이터!BR:BR,탕데이터!$O:$O,'코스+운전자별'!$A191,탕데이터!$BL:$BL,'코스+운전자별'!$C191)</f>
        <v>1698.3609999999999</v>
      </c>
      <c r="R191">
        <f>SUMIFS(탕데이터!BS:BS,탕데이터!$O:$O,'코스+운전자별'!$A191,탕데이터!$BL:$BL,'코스+운전자별'!$C191)</f>
        <v>1438.9349999999999</v>
      </c>
      <c r="S191">
        <f>SUMIFS(탕데이터!BT:BT,탕데이터!$O:$O,'코스+운전자별'!$A191,탕데이터!$BL:$BL,'코스+운전자별'!$C191)</f>
        <v>158.96600000000001</v>
      </c>
      <c r="T191">
        <f>SUMIFS(탕데이터!BU:BU,탕데이터!$O:$O,'코스+운전자별'!$A191,탕데이터!$BL:$BL,'코스+운전자별'!$C191)</f>
        <v>0</v>
      </c>
      <c r="U191">
        <f>SUMIFS(탕데이터!BV:BV,탕데이터!$O:$O,'코스+운전자별'!$A191,탕데이터!$BL:$BL,'코스+운전자별'!$C191)</f>
        <v>0</v>
      </c>
      <c r="V191">
        <f>SUMIFS(탕데이터!BW:BW,탕데이터!$O:$O,'코스+운전자별'!$A191,탕데이터!$BL:$BL,'코스+운전자별'!$C191)</f>
        <v>31567.716</v>
      </c>
      <c r="W191" s="66">
        <f t="shared" si="61"/>
        <v>8.1184099797039742E-3</v>
      </c>
      <c r="X191" s="66">
        <f t="shared" si="62"/>
        <v>0.21083114697292213</v>
      </c>
      <c r="Y191" s="122">
        <f t="shared" si="63"/>
        <v>0.71105212012040486</v>
      </c>
      <c r="Z191" s="122">
        <f t="shared" si="64"/>
        <v>38.159797113128398</v>
      </c>
      <c r="AA191" s="4">
        <f t="shared" si="65"/>
        <v>0.86289087243435658</v>
      </c>
      <c r="AB191" s="4">
        <f t="shared" si="66"/>
        <v>3.2690359986766226E-2</v>
      </c>
      <c r="AC191" s="4">
        <f t="shared" si="67"/>
        <v>5.3800566376103989E-2</v>
      </c>
      <c r="AD191" s="4">
        <f t="shared" si="68"/>
        <v>4.5582486867279212E-2</v>
      </c>
      <c r="AE191" s="4">
        <f t="shared" si="69"/>
        <v>5.035714335493895E-3</v>
      </c>
      <c r="AF191" s="4">
        <f t="shared" si="70"/>
        <v>0</v>
      </c>
      <c r="AG191" s="4">
        <f t="shared" si="71"/>
        <v>0</v>
      </c>
      <c r="AH191" s="41" cm="1">
        <f t="array" ref="AH191">SUMPRODUCT((C:C=C191)*(F:F&gt;F191)*(B:B=B191))+1</f>
        <v>5</v>
      </c>
    </row>
    <row r="192" spans="1:34" x14ac:dyDescent="0.3">
      <c r="A192">
        <v>9211</v>
      </c>
      <c r="B192" t="s">
        <v>62</v>
      </c>
      <c r="C192">
        <v>4</v>
      </c>
      <c r="D192">
        <f>SUMIFS(탕데이터!R:R,탕데이터!$O:$O,'코스+운전자별'!$A192,탕데이터!$BL:$BL,'코스+운전자별'!$C192)</f>
        <v>355.68100000000004</v>
      </c>
      <c r="E192">
        <f>SUMIFS(탕데이터!S:S,탕데이터!$O:$O,'코스+운전자별'!$A192,탕데이터!$BL:$BL,'코스+운전자별'!$C192)</f>
        <v>102.94499999999999</v>
      </c>
      <c r="F192" s="122">
        <f t="shared" si="60"/>
        <v>3.4550585263975915</v>
      </c>
      <c r="G192">
        <f>SUMIFS(탕데이터!U:U,탕데이터!$O:$O,'코스+운전자별'!$A192,탕데이터!$BL:$BL,'코스+운전자별'!$C192)</f>
        <v>33104</v>
      </c>
      <c r="H192">
        <f>SUMIFS(탕데이터!V:V,탕데이터!$O:$O,'코스+운전자별'!$A192,탕데이터!$BL:$BL,'코스+운전자별'!$C192)</f>
        <v>417</v>
      </c>
      <c r="I192">
        <f>SUMIFS(탕데이터!W:W,탕데이터!$O:$O,'코스+운전자별'!$A192,탕데이터!$BL:$BL,'코스+운전자별'!$C192)</f>
        <v>5912</v>
      </c>
      <c r="J192">
        <f>SUMIFS(탕데이터!X:X,탕데이터!$O:$O,'코스+운전자별'!$A192,탕데이터!$BL:$BL,'코스+운전자별'!$C192)</f>
        <v>8153</v>
      </c>
      <c r="K192">
        <f>SUMIFS(탕데이터!Y:Y,탕데이터!$O:$O,'코스+운전자별'!$A192,탕데이터!$BL:$BL,'코스+운전자별'!$C192)</f>
        <v>23</v>
      </c>
      <c r="L192">
        <f>SUMIFS(탕데이터!Z:Z,탕데이터!$O:$O,'코스+운전자별'!$A192,탕데이터!$BL:$BL,'코스+운전자별'!$C192)</f>
        <v>51</v>
      </c>
      <c r="M192" s="122">
        <f>AVERAGEIFS(탕데이터!$AD:$AD,탕데이터!$O:$O,'코스+운전자별'!$A192,탕데이터!$BL:$BL,'코스+운전자별'!$C192)</f>
        <v>37.594999999999999</v>
      </c>
      <c r="N192" s="123">
        <f>INT(_xlfn.MAXIFS(탕데이터!$AC:$AC,탕데이터!$O:$O,'코스+운전자별'!$A192,탕데이터!$G:$G,'코스+운전자별'!$B192,탕데이터!$BL:$BL,'코스+운전자별'!$C192))</f>
        <v>102</v>
      </c>
      <c r="O192">
        <f>SUMIFS(탕데이터!BP:BP,탕데이터!$O:$O,'코스+운전자별'!$A192,탕데이터!$BL:$BL,'코스+운전자별'!$C192)</f>
        <v>22871.698</v>
      </c>
      <c r="P192">
        <f>SUMIFS(탕데이터!BQ:BQ,탕데이터!$O:$O,'코스+운전자별'!$A192,탕데이터!$BL:$BL,'코스+운전자별'!$C192)</f>
        <v>1082.1400000000001</v>
      </c>
      <c r="Q192">
        <f>SUMIFS(탕데이터!BR:BR,탕데이터!$O:$O,'코스+운전자별'!$A192,탕데이터!$BL:$BL,'코스+운전자별'!$C192)</f>
        <v>1226.845</v>
      </c>
      <c r="R192">
        <f>SUMIFS(탕데이터!BS:BS,탕데이터!$O:$O,'코스+운전자별'!$A192,탕데이터!$BL:$BL,'코스+운전자별'!$C192)</f>
        <v>1128.855</v>
      </c>
      <c r="S192">
        <f>SUMIFS(탕데이터!BT:BT,탕데이터!$O:$O,'코스+운전자별'!$A192,탕데이터!$BL:$BL,'코스+운전자별'!$C192)</f>
        <v>465.41700000000003</v>
      </c>
      <c r="T192">
        <f>SUMIFS(탕데이터!BU:BU,탕데이터!$O:$O,'코스+운전자별'!$A192,탕데이터!$BL:$BL,'코스+운전자별'!$C192)</f>
        <v>0</v>
      </c>
      <c r="U192">
        <f>SUMIFS(탕데이터!BV:BV,탕데이터!$O:$O,'코스+운전자별'!$A192,탕데이터!$BL:$BL,'코스+운전자별'!$C192)</f>
        <v>0</v>
      </c>
      <c r="V192">
        <f>SUMIFS(탕데이터!BW:BW,탕데이터!$O:$O,'코스+운전자별'!$A192,탕데이터!$BL:$BL,'코스+운전자별'!$C192)</f>
        <v>26774.954999999998</v>
      </c>
      <c r="W192" s="66">
        <f t="shared" si="61"/>
        <v>1.2596665055582407E-2</v>
      </c>
      <c r="X192" s="66">
        <f t="shared" si="62"/>
        <v>0.17858869018849685</v>
      </c>
      <c r="Y192" s="122">
        <f t="shared" si="63"/>
        <v>6.4664685490650324</v>
      </c>
      <c r="Z192" s="122">
        <f t="shared" si="64"/>
        <v>14.338691130535507</v>
      </c>
      <c r="AA192" s="4">
        <f t="shared" si="65"/>
        <v>0.85421984836202347</v>
      </c>
      <c r="AB192" s="4">
        <f t="shared" si="66"/>
        <v>4.0416127683501252E-2</v>
      </c>
      <c r="AC192" s="4">
        <f t="shared" si="67"/>
        <v>4.5820618559396273E-2</v>
      </c>
      <c r="AD192" s="4">
        <f t="shared" si="68"/>
        <v>4.2160855172305618E-2</v>
      </c>
      <c r="AE192" s="4">
        <f t="shared" si="69"/>
        <v>1.7382550222773487E-2</v>
      </c>
      <c r="AF192" s="4">
        <f t="shared" si="70"/>
        <v>0</v>
      </c>
      <c r="AG192" s="4">
        <f t="shared" si="71"/>
        <v>0</v>
      </c>
      <c r="AH192" s="41" cm="1">
        <f t="array" ref="AH192">SUMPRODUCT((C:C=C192)*(F:F&gt;F192)*(B:B=B192))+1</f>
        <v>2</v>
      </c>
    </row>
    <row r="193" spans="1:34" x14ac:dyDescent="0.3">
      <c r="A193">
        <v>9211</v>
      </c>
      <c r="B193" t="s">
        <v>62</v>
      </c>
      <c r="C193">
        <v>5</v>
      </c>
      <c r="D193">
        <f>SUMIFS(탕데이터!R:R,탕데이터!$O:$O,'코스+운전자별'!$A193,탕데이터!$BL:$BL,'코스+운전자별'!$C193)</f>
        <v>512.45399999999995</v>
      </c>
      <c r="E193">
        <f>SUMIFS(탕데이터!S:S,탕데이터!$O:$O,'코스+운전자별'!$A193,탕데이터!$BL:$BL,'코스+운전자별'!$C193)</f>
        <v>154.33700000000002</v>
      </c>
      <c r="F193" s="122">
        <f t="shared" si="60"/>
        <v>3.3203573997162046</v>
      </c>
      <c r="G193">
        <f>SUMIFS(탕데이터!U:U,탕데이터!$O:$O,'코스+운전자별'!$A193,탕데이터!$BL:$BL,'코스+운전자별'!$C193)</f>
        <v>47950</v>
      </c>
      <c r="H193">
        <f>SUMIFS(탕데이터!V:V,탕데이터!$O:$O,'코스+운전자별'!$A193,탕데이터!$BL:$BL,'코스+운전자별'!$C193)</f>
        <v>1123</v>
      </c>
      <c r="I193">
        <f>SUMIFS(탕데이터!W:W,탕데이터!$O:$O,'코스+운전자별'!$A193,탕데이터!$BL:$BL,'코스+운전자별'!$C193)</f>
        <v>8621</v>
      </c>
      <c r="J193">
        <f>SUMIFS(탕데이터!X:X,탕데이터!$O:$O,'코스+운전자별'!$A193,탕데이터!$BL:$BL,'코스+운전자별'!$C193)</f>
        <v>12216</v>
      </c>
      <c r="K193">
        <f>SUMIFS(탕데이터!Y:Y,탕데이터!$O:$O,'코스+운전자별'!$A193,탕데이터!$BL:$BL,'코스+운전자별'!$C193)</f>
        <v>14</v>
      </c>
      <c r="L193">
        <f>SUMIFS(탕데이터!Z:Z,탕데이터!$O:$O,'코스+운전자별'!$A193,탕데이터!$BL:$BL,'코스+운전자별'!$C193)</f>
        <v>74</v>
      </c>
      <c r="M193" s="122">
        <f>AVERAGEIFS(탕데이터!$AD:$AD,탕데이터!$O:$O,'코스+운전자별'!$A193,탕데이터!$BL:$BL,'코스+운전자별'!$C193)</f>
        <v>39.492666666666665</v>
      </c>
      <c r="N193" s="123">
        <f>INT(_xlfn.MAXIFS(탕데이터!$AC:$AC,탕데이터!$O:$O,'코스+운전자별'!$A193,탕데이터!$G:$G,'코스+운전자별'!$B193,탕데이터!$BL:$BL,'코스+운전자별'!$C193))</f>
        <v>101</v>
      </c>
      <c r="O193">
        <f>SUMIFS(탕데이터!BP:BP,탕데이터!$O:$O,'코스+운전자별'!$A193,탕데이터!$BL:$BL,'코스+운전자별'!$C193)</f>
        <v>30494.026000000002</v>
      </c>
      <c r="P193">
        <f>SUMIFS(탕데이터!BQ:BQ,탕데이터!$O:$O,'코스+운전자별'!$A193,탕데이터!$BL:$BL,'코스+운전자별'!$C193)</f>
        <v>2017.9930000000002</v>
      </c>
      <c r="Q193">
        <f>SUMIFS(탕데이터!BR:BR,탕데이터!$O:$O,'코스+운전자별'!$A193,탕데이터!$BL:$BL,'코스+운전자별'!$C193)</f>
        <v>2205.1999999999998</v>
      </c>
      <c r="R193">
        <f>SUMIFS(탕데이터!BS:BS,탕데이터!$O:$O,'코스+운전자별'!$A193,탕데이터!$BL:$BL,'코스+운전자별'!$C193)</f>
        <v>2723.7889999999993</v>
      </c>
      <c r="S193">
        <f>SUMIFS(탕데이터!BT:BT,탕데이터!$O:$O,'코스+운전자별'!$A193,탕데이터!$BL:$BL,'코스+운전자별'!$C193)</f>
        <v>761.05899999999986</v>
      </c>
      <c r="T193">
        <f>SUMIFS(탕데이터!BU:BU,탕데이터!$O:$O,'코스+운전자별'!$A193,탕데이터!$BL:$BL,'코스+운전자별'!$C193)</f>
        <v>6.6920000000000002</v>
      </c>
      <c r="U193">
        <f>SUMIFS(탕데이터!BV:BV,탕데이터!$O:$O,'코스+운전자별'!$A193,탕데이터!$BL:$BL,'코스+운전자별'!$C193)</f>
        <v>0</v>
      </c>
      <c r="V193">
        <f>SUMIFS(탕데이터!BW:BW,탕데이터!$O:$O,'코스+운전자별'!$A193,탕데이터!$BL:$BL,'코스+운전자별'!$C193)</f>
        <v>38208.758999999998</v>
      </c>
      <c r="W193" s="66">
        <f t="shared" si="61"/>
        <v>2.3420229405630866E-2</v>
      </c>
      <c r="X193" s="66">
        <f t="shared" si="62"/>
        <v>0.17979144942648592</v>
      </c>
      <c r="Y193" s="122">
        <f t="shared" si="63"/>
        <v>2.731952526470669</v>
      </c>
      <c r="Z193" s="122">
        <f t="shared" si="64"/>
        <v>14.44032049705925</v>
      </c>
      <c r="AA193" s="4">
        <f t="shared" si="65"/>
        <v>0.79808993534702355</v>
      </c>
      <c r="AB193" s="4">
        <f t="shared" si="66"/>
        <v>5.2814931780432867E-2</v>
      </c>
      <c r="AC193" s="4">
        <f t="shared" si="67"/>
        <v>5.7714515145597896E-2</v>
      </c>
      <c r="AD193" s="4">
        <f t="shared" si="68"/>
        <v>7.1287031332265965E-2</v>
      </c>
      <c r="AE193" s="4">
        <f t="shared" si="69"/>
        <v>1.9918443307724281E-2</v>
      </c>
      <c r="AF193" s="4">
        <f t="shared" si="70"/>
        <v>1.7514308695553292E-4</v>
      </c>
      <c r="AG193" s="4">
        <f t="shared" si="71"/>
        <v>0</v>
      </c>
      <c r="AH193" s="41" cm="1">
        <f t="array" ref="AH193">SUMPRODUCT((C:C=C193)*(F:F&gt;F193)*(B:B=B193))+1</f>
        <v>3</v>
      </c>
    </row>
    <row r="194" spans="1:34" x14ac:dyDescent="0.3">
      <c r="A194">
        <v>9211</v>
      </c>
      <c r="B194" t="s">
        <v>84</v>
      </c>
      <c r="C194">
        <v>5</v>
      </c>
      <c r="D194">
        <f>SUMIFS(탕데이터!R:R,탕데이터!$O:$O,'코스+운전자별'!$A194,탕데이터!$BL:$BL,'코스+운전자별'!$C194)</f>
        <v>512.45399999999995</v>
      </c>
      <c r="E194">
        <f>SUMIFS(탕데이터!S:S,탕데이터!$O:$O,'코스+운전자별'!$A194,탕데이터!$BL:$BL,'코스+운전자별'!$C194)</f>
        <v>154.33700000000002</v>
      </c>
      <c r="F194" s="122">
        <f t="shared" si="60"/>
        <v>3.3203573997162046</v>
      </c>
      <c r="G194">
        <f>SUMIFS(탕데이터!U:U,탕데이터!$O:$O,'코스+운전자별'!$A194,탕데이터!$BL:$BL,'코스+운전자별'!$C194)</f>
        <v>47950</v>
      </c>
      <c r="H194">
        <f>SUMIFS(탕데이터!V:V,탕데이터!$O:$O,'코스+운전자별'!$A194,탕데이터!$BL:$BL,'코스+운전자별'!$C194)</f>
        <v>1123</v>
      </c>
      <c r="I194">
        <f>SUMIFS(탕데이터!W:W,탕데이터!$O:$O,'코스+운전자별'!$A194,탕데이터!$BL:$BL,'코스+운전자별'!$C194)</f>
        <v>8621</v>
      </c>
      <c r="J194">
        <f>SUMIFS(탕데이터!X:X,탕데이터!$O:$O,'코스+운전자별'!$A194,탕데이터!$BL:$BL,'코스+운전자별'!$C194)</f>
        <v>12216</v>
      </c>
      <c r="K194">
        <f>SUMIFS(탕데이터!Y:Y,탕데이터!$O:$O,'코스+운전자별'!$A194,탕데이터!$BL:$BL,'코스+운전자별'!$C194)</f>
        <v>14</v>
      </c>
      <c r="L194">
        <f>SUMIFS(탕데이터!Z:Z,탕데이터!$O:$O,'코스+운전자별'!$A194,탕데이터!$BL:$BL,'코스+운전자별'!$C194)</f>
        <v>74</v>
      </c>
      <c r="M194" s="122">
        <f>AVERAGEIFS(탕데이터!$AD:$AD,탕데이터!$O:$O,'코스+운전자별'!$A194,탕데이터!$BL:$BL,'코스+운전자별'!$C194)</f>
        <v>39.492666666666665</v>
      </c>
      <c r="N194" s="123">
        <f>INT(_xlfn.MAXIFS(탕데이터!$AC:$AC,탕데이터!$O:$O,'코스+운전자별'!$A194,탕데이터!$G:$G,'코스+운전자별'!$B194,탕데이터!$BL:$BL,'코스+운전자별'!$C194))</f>
        <v>97</v>
      </c>
      <c r="O194">
        <f>SUMIFS(탕데이터!BP:BP,탕데이터!$O:$O,'코스+운전자별'!$A194,탕데이터!$BL:$BL,'코스+운전자별'!$C194)</f>
        <v>30494.026000000002</v>
      </c>
      <c r="P194">
        <f>SUMIFS(탕데이터!BQ:BQ,탕데이터!$O:$O,'코스+운전자별'!$A194,탕데이터!$BL:$BL,'코스+운전자별'!$C194)</f>
        <v>2017.9930000000002</v>
      </c>
      <c r="Q194">
        <f>SUMIFS(탕데이터!BR:BR,탕데이터!$O:$O,'코스+운전자별'!$A194,탕데이터!$BL:$BL,'코스+운전자별'!$C194)</f>
        <v>2205.1999999999998</v>
      </c>
      <c r="R194">
        <f>SUMIFS(탕데이터!BS:BS,탕데이터!$O:$O,'코스+운전자별'!$A194,탕데이터!$BL:$BL,'코스+운전자별'!$C194)</f>
        <v>2723.7889999999993</v>
      </c>
      <c r="S194">
        <f>SUMIFS(탕데이터!BT:BT,탕데이터!$O:$O,'코스+운전자별'!$A194,탕데이터!$BL:$BL,'코스+운전자별'!$C194)</f>
        <v>761.05899999999986</v>
      </c>
      <c r="T194">
        <f>SUMIFS(탕데이터!BU:BU,탕데이터!$O:$O,'코스+운전자별'!$A194,탕데이터!$BL:$BL,'코스+운전자별'!$C194)</f>
        <v>6.6920000000000002</v>
      </c>
      <c r="U194">
        <f>SUMIFS(탕데이터!BV:BV,탕데이터!$O:$O,'코스+운전자별'!$A194,탕데이터!$BL:$BL,'코스+운전자별'!$C194)</f>
        <v>0</v>
      </c>
      <c r="V194">
        <f>SUMIFS(탕데이터!BW:BW,탕데이터!$O:$O,'코스+운전자별'!$A194,탕데이터!$BL:$BL,'코스+운전자별'!$C194)</f>
        <v>38208.758999999998</v>
      </c>
      <c r="W194" s="66">
        <f t="shared" si="61"/>
        <v>2.3420229405630866E-2</v>
      </c>
      <c r="X194" s="66">
        <f t="shared" si="62"/>
        <v>0.17979144942648592</v>
      </c>
      <c r="Y194" s="122">
        <f t="shared" si="63"/>
        <v>2.731952526470669</v>
      </c>
      <c r="Z194" s="122">
        <f t="shared" si="64"/>
        <v>14.44032049705925</v>
      </c>
      <c r="AA194" s="4">
        <f t="shared" si="65"/>
        <v>0.79808993534702355</v>
      </c>
      <c r="AB194" s="4">
        <f t="shared" si="66"/>
        <v>5.2814931780432867E-2</v>
      </c>
      <c r="AC194" s="4">
        <f t="shared" si="67"/>
        <v>5.7714515145597896E-2</v>
      </c>
      <c r="AD194" s="4">
        <f t="shared" si="68"/>
        <v>7.1287031332265965E-2</v>
      </c>
      <c r="AE194" s="4">
        <f t="shared" si="69"/>
        <v>1.9918443307724281E-2</v>
      </c>
      <c r="AF194" s="4">
        <f t="shared" si="70"/>
        <v>1.7514308695553292E-4</v>
      </c>
      <c r="AG194" s="4">
        <f t="shared" si="71"/>
        <v>0</v>
      </c>
      <c r="AH194" s="41" cm="1">
        <f t="array" ref="AH194">SUMPRODUCT((C:C=C194)*(F:F&gt;F194)*(B:B=B194))+1</f>
        <v>3</v>
      </c>
    </row>
    <row r="195" spans="1:34" x14ac:dyDescent="0.3">
      <c r="A195">
        <v>9211</v>
      </c>
      <c r="B195" t="s">
        <v>84</v>
      </c>
      <c r="C195">
        <v>6</v>
      </c>
      <c r="D195">
        <f>SUMIFS(탕데이터!R:R,탕데이터!$O:$O,'코스+운전자별'!$A195,탕데이터!$BL:$BL,'코스+운전자별'!$C195)</f>
        <v>348.60199999999998</v>
      </c>
      <c r="E195">
        <f>SUMIFS(탕데이터!S:S,탕데이터!$O:$O,'코스+운전자별'!$A195,탕데이터!$BL:$BL,'코스+운전자별'!$C195)</f>
        <v>103.679</v>
      </c>
      <c r="F195" s="122">
        <f t="shared" si="60"/>
        <v>3.3623202384282251</v>
      </c>
      <c r="G195">
        <f>SUMIFS(탕데이터!U:U,탕데이터!$O:$O,'코스+운전자별'!$A195,탕데이터!$BL:$BL,'코스+운전자별'!$C195)</f>
        <v>32520</v>
      </c>
      <c r="H195">
        <f>SUMIFS(탕데이터!V:V,탕데이터!$O:$O,'코스+운전자별'!$A195,탕데이터!$BL:$BL,'코스+운전자별'!$C195)</f>
        <v>874</v>
      </c>
      <c r="I195">
        <f>SUMIFS(탕데이터!W:W,탕데이터!$O:$O,'코스+운전자별'!$A195,탕데이터!$BL:$BL,'코스+운전자별'!$C195)</f>
        <v>5411</v>
      </c>
      <c r="J195">
        <f>SUMIFS(탕데이터!X:X,탕데이터!$O:$O,'코스+운전자별'!$A195,탕데이터!$BL:$BL,'코스+운전자별'!$C195)</f>
        <v>6764</v>
      </c>
      <c r="K195">
        <f>SUMIFS(탕데이터!Y:Y,탕데이터!$O:$O,'코스+운전자별'!$A195,탕데이터!$BL:$BL,'코스+운전자별'!$C195)</f>
        <v>3</v>
      </c>
      <c r="L195">
        <f>SUMIFS(탕데이터!Z:Z,탕데이터!$O:$O,'코스+운전자별'!$A195,탕데이터!$BL:$BL,'코스+운전자별'!$C195)</f>
        <v>34</v>
      </c>
      <c r="M195" s="122">
        <f>AVERAGEIFS(탕데이터!$AD:$AD,탕데이터!$O:$O,'코스+운전자별'!$A195,탕데이터!$BL:$BL,'코스+운전자별'!$C195)</f>
        <v>37.831999999999994</v>
      </c>
      <c r="N195" s="123">
        <f>INT(_xlfn.MAXIFS(탕데이터!$AC:$AC,탕데이터!$O:$O,'코스+운전자별'!$A195,탕데이터!$G:$G,'코스+운전자별'!$B195,탕데이터!$BL:$BL,'코스+운전자별'!$C195))</f>
        <v>96</v>
      </c>
      <c r="O195">
        <f>SUMIFS(탕데이터!BP:BP,탕데이터!$O:$O,'코스+운전자별'!$A195,탕데이터!$BL:$BL,'코스+운전자별'!$C195)</f>
        <v>21878.922000000006</v>
      </c>
      <c r="P195">
        <f>SUMIFS(탕데이터!BQ:BQ,탕데이터!$O:$O,'코스+운전자별'!$A195,탕데이터!$BL:$BL,'코스+운전자별'!$C195)</f>
        <v>1122.982</v>
      </c>
      <c r="Q195">
        <f>SUMIFS(탕데이터!BR:BR,탕데이터!$O:$O,'코스+운전자별'!$A195,탕데이터!$BL:$BL,'코스+운전자별'!$C195)</f>
        <v>1439.8310000000001</v>
      </c>
      <c r="R195">
        <f>SUMIFS(탕데이터!BS:BS,탕데이터!$O:$O,'코스+운전자별'!$A195,탕데이터!$BL:$BL,'코스+운전자별'!$C195)</f>
        <v>1644.2249999999999</v>
      </c>
      <c r="S195">
        <f>SUMIFS(탕데이터!BT:BT,탕데이터!$O:$O,'코스+운전자별'!$A195,탕데이터!$BL:$BL,'코스+운전자별'!$C195)</f>
        <v>154.53</v>
      </c>
      <c r="T195">
        <f>SUMIFS(탕데이터!BU:BU,탕데이터!$O:$O,'코스+운전자별'!$A195,탕데이터!$BL:$BL,'코스+운전자별'!$C195)</f>
        <v>0</v>
      </c>
      <c r="U195">
        <f>SUMIFS(탕데이터!BV:BV,탕데이터!$O:$O,'코스+운전자별'!$A195,탕데이터!$BL:$BL,'코스+운전자별'!$C195)</f>
        <v>0</v>
      </c>
      <c r="V195">
        <f>SUMIFS(탕데이터!BW:BW,탕데이터!$O:$O,'코스+운전자별'!$A195,탕데이터!$BL:$BL,'코스+운전자별'!$C195)</f>
        <v>26240.49</v>
      </c>
      <c r="W195" s="66">
        <f t="shared" si="61"/>
        <v>2.6875768757687577E-2</v>
      </c>
      <c r="X195" s="66">
        <f t="shared" si="62"/>
        <v>0.16638991389913899</v>
      </c>
      <c r="Y195" s="122">
        <f t="shared" si="63"/>
        <v>0.86058026058370296</v>
      </c>
      <c r="Z195" s="122">
        <f t="shared" si="64"/>
        <v>9.7532429532819673</v>
      </c>
      <c r="AA195" s="4">
        <f t="shared" si="65"/>
        <v>0.83378481118302306</v>
      </c>
      <c r="AB195" s="4">
        <f t="shared" si="66"/>
        <v>4.2795770963118443E-2</v>
      </c>
      <c r="AC195" s="4">
        <f t="shared" si="67"/>
        <v>5.4870583590474115E-2</v>
      </c>
      <c r="AD195" s="4">
        <f t="shared" si="68"/>
        <v>6.2659843623346964E-2</v>
      </c>
      <c r="AE195" s="4">
        <f t="shared" si="69"/>
        <v>5.8889906400375908E-3</v>
      </c>
      <c r="AF195" s="4">
        <f t="shared" si="70"/>
        <v>0</v>
      </c>
      <c r="AG195" s="4">
        <f t="shared" si="71"/>
        <v>0</v>
      </c>
      <c r="AH195" s="41" cm="1">
        <f t="array" ref="AH195">SUMPRODUCT((C:C=C195)*(F:F&gt;F195)*(B:B=B195))+1</f>
        <v>2</v>
      </c>
    </row>
    <row r="196" spans="1:34" x14ac:dyDescent="0.3">
      <c r="A196">
        <v>9211</v>
      </c>
      <c r="B196" t="s">
        <v>84</v>
      </c>
      <c r="C196">
        <v>7</v>
      </c>
      <c r="D196">
        <f>SUMIFS(탕데이터!R:R,탕데이터!$O:$O,'코스+운전자별'!$A196,탕데이터!$BL:$BL,'코스+운전자별'!$C196)</f>
        <v>338.48699999999997</v>
      </c>
      <c r="E196">
        <f>SUMIFS(탕데이터!S:S,탕데이터!$O:$O,'코스+운전자별'!$A196,탕데이터!$BL:$BL,'코스+운전자별'!$C196)</f>
        <v>104.00200000000001</v>
      </c>
      <c r="F196" s="122">
        <f t="shared" si="60"/>
        <v>3.2546201034595481</v>
      </c>
      <c r="G196">
        <f>SUMIFS(탕데이터!U:U,탕데이터!$O:$O,'코스+운전자별'!$A196,탕데이터!$BL:$BL,'코스+운전자별'!$C196)</f>
        <v>31733</v>
      </c>
      <c r="H196">
        <f>SUMIFS(탕데이터!V:V,탕데이터!$O:$O,'코스+운전자별'!$A196,탕데이터!$BL:$BL,'코스+운전자별'!$C196)</f>
        <v>937</v>
      </c>
      <c r="I196">
        <f>SUMIFS(탕데이터!W:W,탕데이터!$O:$O,'코스+운전자별'!$A196,탕데이터!$BL:$BL,'코스+운전자별'!$C196)</f>
        <v>5574</v>
      </c>
      <c r="J196">
        <f>SUMIFS(탕데이터!X:X,탕데이터!$O:$O,'코스+운전자별'!$A196,탕데이터!$BL:$BL,'코스+운전자별'!$C196)</f>
        <v>6180</v>
      </c>
      <c r="K196">
        <f>SUMIFS(탕데이터!Y:Y,탕데이터!$O:$O,'코스+운전자별'!$A196,탕데이터!$BL:$BL,'코스+운전자별'!$C196)</f>
        <v>3</v>
      </c>
      <c r="L196">
        <f>SUMIFS(탕데이터!Z:Z,탕데이터!$O:$O,'코스+운전자별'!$A196,탕데이터!$BL:$BL,'코스+운전자별'!$C196)</f>
        <v>37</v>
      </c>
      <c r="M196" s="122">
        <f>AVERAGEIFS(탕데이터!$AD:$AD,탕데이터!$O:$O,'코스+운전자별'!$A196,탕데이터!$BL:$BL,'코스+운전자별'!$C196)</f>
        <v>36.648571428571429</v>
      </c>
      <c r="N196" s="123">
        <f>INT(_xlfn.MAXIFS(탕데이터!$AC:$AC,탕데이터!$O:$O,'코스+운전자별'!$A196,탕데이터!$G:$G,'코스+운전자별'!$B196,탕데이터!$BL:$BL,'코스+운전자별'!$C196))</f>
        <v>99</v>
      </c>
      <c r="O196">
        <f>SUMIFS(탕데이터!BP:BP,탕데이터!$O:$O,'코스+운전자별'!$A196,탕데이터!$BL:$BL,'코스+운전자별'!$C196)</f>
        <v>20141.724999999999</v>
      </c>
      <c r="P196">
        <f>SUMIFS(탕데이터!BQ:BQ,탕데이터!$O:$O,'코스+운전자별'!$A196,탕데이터!$BL:$BL,'코스+운전자별'!$C196)</f>
        <v>1308.5319999999999</v>
      </c>
      <c r="Q196">
        <f>SUMIFS(탕데이터!BR:BR,탕데이터!$O:$O,'코스+운전자별'!$A196,탕데이터!$BL:$BL,'코스+운전자별'!$C196)</f>
        <v>1541.0529999999999</v>
      </c>
      <c r="R196">
        <f>SUMIFS(탕데이터!BS:BS,탕데이터!$O:$O,'코스+운전자별'!$A196,탕데이터!$BL:$BL,'코스+운전자별'!$C196)</f>
        <v>1723.807</v>
      </c>
      <c r="S196">
        <f>SUMIFS(탕데이터!BT:BT,탕데이터!$O:$O,'코스+운전자별'!$A196,탕데이터!$BL:$BL,'코스+운전자별'!$C196)</f>
        <v>503.92400000000009</v>
      </c>
      <c r="T196">
        <f>SUMIFS(탕데이터!BU:BU,탕데이터!$O:$O,'코스+운전자별'!$A196,탕데이터!$BL:$BL,'코스+운전자별'!$C196)</f>
        <v>0</v>
      </c>
      <c r="U196">
        <f>SUMIFS(탕데이터!BV:BV,탕데이터!$O:$O,'코스+운전자별'!$A196,탕데이터!$BL:$BL,'코스+운전자별'!$C196)</f>
        <v>0</v>
      </c>
      <c r="V196">
        <f>SUMIFS(탕데이터!BW:BW,탕데이터!$O:$O,'코스+운전자별'!$A196,탕데이터!$BL:$BL,'코스+운전자별'!$C196)</f>
        <v>25219.041000000001</v>
      </c>
      <c r="W196" s="66">
        <f t="shared" si="61"/>
        <v>2.9527621088456812E-2</v>
      </c>
      <c r="X196" s="66">
        <f t="shared" si="62"/>
        <v>0.17565310559984873</v>
      </c>
      <c r="Y196" s="122">
        <f t="shared" si="63"/>
        <v>0.88629696266030911</v>
      </c>
      <c r="Z196" s="122">
        <f t="shared" si="64"/>
        <v>10.930995872810477</v>
      </c>
      <c r="AA196" s="4">
        <f t="shared" si="65"/>
        <v>0.79867132933405349</v>
      </c>
      <c r="AB196" s="4">
        <f t="shared" si="66"/>
        <v>5.1886667696840645E-2</v>
      </c>
      <c r="AC196" s="4">
        <f t="shared" si="67"/>
        <v>6.1106724875065625E-2</v>
      </c>
      <c r="AD196" s="4">
        <f t="shared" si="68"/>
        <v>6.835339218489711E-2</v>
      </c>
      <c r="AE196" s="4">
        <f t="shared" si="69"/>
        <v>1.9981885909143019E-2</v>
      </c>
      <c r="AF196" s="4">
        <f t="shared" si="70"/>
        <v>0</v>
      </c>
      <c r="AG196" s="4">
        <f t="shared" si="71"/>
        <v>0</v>
      </c>
      <c r="AH196" s="41" cm="1">
        <f t="array" ref="AH196">SUMPRODUCT((C:C=C196)*(F:F&gt;F196)*(B:B=B196))+1</f>
        <v>4</v>
      </c>
    </row>
    <row r="197" spans="1:34" x14ac:dyDescent="0.3">
      <c r="A197">
        <v>9211</v>
      </c>
      <c r="B197" t="s">
        <v>84</v>
      </c>
      <c r="C197">
        <v>8</v>
      </c>
      <c r="D197">
        <f>SUMIFS(탕데이터!R:R,탕데이터!$O:$O,'코스+운전자별'!$A197,탕데이터!$BL:$BL,'코스+운전자별'!$C197)</f>
        <v>366.91300000000001</v>
      </c>
      <c r="E197">
        <f>SUMIFS(탕데이터!S:S,탕데이터!$O:$O,'코스+운전자별'!$A197,탕데이터!$BL:$BL,'코스+운전자별'!$C197)</f>
        <v>109.33599999999998</v>
      </c>
      <c r="F197" s="122">
        <f t="shared" si="60"/>
        <v>3.3558297358601017</v>
      </c>
      <c r="G197">
        <f>SUMIFS(탕데이터!U:U,탕데이터!$O:$O,'코스+운전자별'!$A197,탕데이터!$BL:$BL,'코스+운전자별'!$C197)</f>
        <v>37934</v>
      </c>
      <c r="H197">
        <f>SUMIFS(탕데이터!V:V,탕데이터!$O:$O,'코스+운전자별'!$A197,탕데이터!$BL:$BL,'코스+운전자별'!$C197)</f>
        <v>1159</v>
      </c>
      <c r="I197">
        <f>SUMIFS(탕데이터!W:W,탕데이터!$O:$O,'코스+운전자별'!$A197,탕데이터!$BL:$BL,'코스+운전자별'!$C197)</f>
        <v>5943</v>
      </c>
      <c r="J197">
        <f>SUMIFS(탕데이터!X:X,탕데이터!$O:$O,'코스+운전자별'!$A197,탕데이터!$BL:$BL,'코스+운전자별'!$C197)</f>
        <v>3222</v>
      </c>
      <c r="K197">
        <f>SUMIFS(탕데이터!Y:Y,탕데이터!$O:$O,'코스+운전자별'!$A197,탕데이터!$BL:$BL,'코스+운전자별'!$C197)</f>
        <v>10</v>
      </c>
      <c r="L197">
        <f>SUMIFS(탕데이터!Z:Z,탕데이터!$O:$O,'코스+운전자별'!$A197,탕데이터!$BL:$BL,'코스+운전자별'!$C197)</f>
        <v>22</v>
      </c>
      <c r="M197" s="122">
        <f>AVERAGEIFS(탕데이터!$AD:$AD,탕데이터!$O:$O,'코스+운전자별'!$A197,탕데이터!$BL:$BL,'코스+운전자별'!$C197)</f>
        <v>35.081111111111106</v>
      </c>
      <c r="N197" s="123">
        <f>INT(_xlfn.MAXIFS(탕데이터!$AC:$AC,탕데이터!$O:$O,'코스+운전자별'!$A197,탕데이터!$G:$G,'코스+운전자별'!$B197,탕데이터!$BL:$BL,'코스+운전자별'!$C197))</f>
        <v>91</v>
      </c>
      <c r="O197">
        <f>SUMIFS(탕데이터!BP:BP,탕데이터!$O:$O,'코스+운전자별'!$A197,탕데이터!$BL:$BL,'코스+운전자별'!$C197)</f>
        <v>19143.995000000003</v>
      </c>
      <c r="P197">
        <f>SUMIFS(탕데이터!BQ:BQ,탕데이터!$O:$O,'코스+운전자별'!$A197,탕데이터!$BL:$BL,'코스+운전자별'!$C197)</f>
        <v>3311.9640000000004</v>
      </c>
      <c r="Q197">
        <f>SUMIFS(탕데이터!BR:BR,탕데이터!$O:$O,'코스+운전자별'!$A197,탕데이터!$BL:$BL,'코스+운전자별'!$C197)</f>
        <v>4643.7449999999999</v>
      </c>
      <c r="R197">
        <f>SUMIFS(탕데이터!BS:BS,탕데이터!$O:$O,'코스+운전자별'!$A197,탕데이터!$BL:$BL,'코스+운전자별'!$C197)</f>
        <v>3584.9670000000001</v>
      </c>
      <c r="S197">
        <f>SUMIFS(탕데이터!BT:BT,탕데이터!$O:$O,'코스+운전자별'!$A197,탕데이터!$BL:$BL,'코스+운전자별'!$C197)</f>
        <v>147.32900000000001</v>
      </c>
      <c r="T197">
        <f>SUMIFS(탕데이터!BU:BU,탕데이터!$O:$O,'코스+운전자별'!$A197,탕데이터!$BL:$BL,'코스+운전자별'!$C197)</f>
        <v>0</v>
      </c>
      <c r="U197">
        <f>SUMIFS(탕데이터!BV:BV,탕데이터!$O:$O,'코스+운전자별'!$A197,탕데이터!$BL:$BL,'코스+운전자별'!$C197)</f>
        <v>0</v>
      </c>
      <c r="V197">
        <f>SUMIFS(탕데이터!BW:BW,탕데이터!$O:$O,'코스+운전자별'!$A197,탕데이터!$BL:$BL,'코스+운전자별'!$C197)</f>
        <v>30832</v>
      </c>
      <c r="W197" s="66">
        <f t="shared" si="61"/>
        <v>3.0553065851215269E-2</v>
      </c>
      <c r="X197" s="66">
        <f t="shared" si="62"/>
        <v>0.15666684241050244</v>
      </c>
      <c r="Y197" s="122">
        <f t="shared" si="63"/>
        <v>2.7254417259677362</v>
      </c>
      <c r="Z197" s="122">
        <f t="shared" si="64"/>
        <v>5.9959717971290196</v>
      </c>
      <c r="AA197" s="4">
        <f t="shared" si="65"/>
        <v>0.62091317462376761</v>
      </c>
      <c r="AB197" s="4">
        <f t="shared" si="66"/>
        <v>0.10741969382459783</v>
      </c>
      <c r="AC197" s="4">
        <f t="shared" si="67"/>
        <v>0.15061445900363257</v>
      </c>
      <c r="AD197" s="4">
        <f t="shared" si="68"/>
        <v>0.11627422807472756</v>
      </c>
      <c r="AE197" s="4">
        <f t="shared" si="69"/>
        <v>4.77844447327452E-3</v>
      </c>
      <c r="AF197" s="4">
        <f t="shared" si="70"/>
        <v>0</v>
      </c>
      <c r="AG197" s="4">
        <f t="shared" si="71"/>
        <v>0</v>
      </c>
      <c r="AH197" s="41" cm="1">
        <f t="array" ref="AH197">SUMPRODUCT((C:C=C197)*(F:F&gt;F197)*(B:B=B197))+1</f>
        <v>2</v>
      </c>
    </row>
    <row r="198" spans="1:34" x14ac:dyDescent="0.3">
      <c r="A198">
        <v>9277</v>
      </c>
      <c r="B198" t="s">
        <v>84</v>
      </c>
      <c r="C198">
        <v>4</v>
      </c>
      <c r="D198">
        <f>SUMIFS(탕데이터!R:R,탕데이터!$O:$O,'코스+운전자별'!$A198,탕데이터!$BL:$BL,'코스+운전자별'!$C198)</f>
        <v>168.697</v>
      </c>
      <c r="E198">
        <f>SUMIFS(탕데이터!S:S,탕데이터!$O:$O,'코스+운전자별'!$A198,탕데이터!$BL:$BL,'코스+운전자별'!$C198)</f>
        <v>52.755000000000003</v>
      </c>
      <c r="F198" s="122">
        <f t="shared" si="60"/>
        <v>3.1977442896407924</v>
      </c>
      <c r="G198">
        <f>SUMIFS(탕데이터!U:U,탕데이터!$O:$O,'코스+운전자별'!$A198,탕데이터!$BL:$BL,'코스+운전자별'!$C198)</f>
        <v>17223</v>
      </c>
      <c r="H198">
        <f>SUMIFS(탕데이터!V:V,탕데이터!$O:$O,'코스+운전자별'!$A198,탕데이터!$BL:$BL,'코스+운전자별'!$C198)</f>
        <v>101</v>
      </c>
      <c r="I198">
        <f>SUMIFS(탕데이터!W:W,탕데이터!$O:$O,'코스+운전자별'!$A198,탕데이터!$BL:$BL,'코스+운전자별'!$C198)</f>
        <v>5144</v>
      </c>
      <c r="J198">
        <f>SUMIFS(탕데이터!X:X,탕데이터!$O:$O,'코스+운전자별'!$A198,탕데이터!$BL:$BL,'코스+운전자별'!$C198)</f>
        <v>4091</v>
      </c>
      <c r="K198">
        <f>SUMIFS(탕데이터!Y:Y,탕데이터!$O:$O,'코스+운전자별'!$A198,탕데이터!$BL:$BL,'코스+운전자별'!$C198)</f>
        <v>1</v>
      </c>
      <c r="L198">
        <f>SUMIFS(탕데이터!Z:Z,탕데이터!$O:$O,'코스+운전자별'!$A198,탕데이터!$BL:$BL,'코스+운전자별'!$C198)</f>
        <v>14</v>
      </c>
      <c r="M198" s="122">
        <f>AVERAGEIFS(탕데이터!$AD:$AD,탕데이터!$O:$O,'코스+운전자별'!$A198,탕데이터!$BL:$BL,'코스+운전자별'!$C198)</f>
        <v>35.965000000000003</v>
      </c>
      <c r="N198" s="123">
        <f>INT(_xlfn.MAXIFS(탕데이터!$AC:$AC,탕데이터!$O:$O,'코스+운전자별'!$A198,탕데이터!$G:$G,'코스+운전자별'!$B198,탕데이터!$BL:$BL,'코스+운전자별'!$C198))</f>
        <v>105</v>
      </c>
      <c r="O198">
        <f>SUMIFS(탕데이터!BP:BP,탕데이터!$O:$O,'코스+운전자별'!$A198,탕데이터!$BL:$BL,'코스+운전자별'!$C198)</f>
        <v>4934.8010000000004</v>
      </c>
      <c r="P198">
        <f>SUMIFS(탕데이터!BQ:BQ,탕데이터!$O:$O,'코스+운전자별'!$A198,탕데이터!$BL:$BL,'코스+운전자별'!$C198)</f>
        <v>1511.181</v>
      </c>
      <c r="Q198">
        <f>SUMIFS(탕데이터!BR:BR,탕데이터!$O:$O,'코스+운전자별'!$A198,탕데이터!$BL:$BL,'코스+운전자별'!$C198)</f>
        <v>1892.7840000000001</v>
      </c>
      <c r="R198">
        <f>SUMIFS(탕데이터!BS:BS,탕데이터!$O:$O,'코스+운전자별'!$A198,탕데이터!$BL:$BL,'코스+운전자별'!$C198)</f>
        <v>2944.92</v>
      </c>
      <c r="S198">
        <f>SUMIFS(탕데이터!BT:BT,탕데이터!$O:$O,'코스+운전자별'!$A198,탕데이터!$BL:$BL,'코스+운전자별'!$C198)</f>
        <v>677.09100000000001</v>
      </c>
      <c r="T198">
        <f>SUMIFS(탕데이터!BU:BU,탕데이터!$O:$O,'코스+운전자별'!$A198,탕데이터!$BL:$BL,'코스+운전자별'!$C198)</f>
        <v>0</v>
      </c>
      <c r="U198">
        <f>SUMIFS(탕데이터!BV:BV,탕데이터!$O:$O,'코스+운전자별'!$A198,탕데이터!$BL:$BL,'코스+운전자별'!$C198)</f>
        <v>0</v>
      </c>
      <c r="V198">
        <f>SUMIFS(탕데이터!BW:BW,탕데이터!$O:$O,'코스+운전자별'!$A198,탕데이터!$BL:$BL,'코스+운전자별'!$C198)</f>
        <v>11960.777000000002</v>
      </c>
      <c r="W198" s="66">
        <f t="shared" si="61"/>
        <v>5.8642512918771414E-3</v>
      </c>
      <c r="X198" s="66">
        <f t="shared" si="62"/>
        <v>0.29867038262788131</v>
      </c>
      <c r="Y198" s="122">
        <f t="shared" si="63"/>
        <v>0.59277876903560822</v>
      </c>
      <c r="Z198" s="122">
        <f t="shared" si="64"/>
        <v>8.2989027664985144</v>
      </c>
      <c r="AA198" s="4">
        <f t="shared" si="65"/>
        <v>0.41258197523455203</v>
      </c>
      <c r="AB198" s="4">
        <f t="shared" si="66"/>
        <v>0.12634471824029492</v>
      </c>
      <c r="AC198" s="4">
        <f t="shared" si="67"/>
        <v>0.15824925086388617</v>
      </c>
      <c r="AD198" s="4">
        <f t="shared" si="68"/>
        <v>0.24621477350509918</v>
      </c>
      <c r="AE198" s="4">
        <f t="shared" si="69"/>
        <v>5.6609282156167604E-2</v>
      </c>
      <c r="AF198" s="4">
        <f t="shared" si="70"/>
        <v>0</v>
      </c>
      <c r="AG198" s="4">
        <f t="shared" si="71"/>
        <v>0</v>
      </c>
      <c r="AH198" s="41" cm="1">
        <f t="array" ref="AH198">SUMPRODUCT((C:C=C198)*(F:F&gt;F198)*(B:B=B198))+1</f>
        <v>7</v>
      </c>
    </row>
    <row r="199" spans="1:34" x14ac:dyDescent="0.3">
      <c r="A199">
        <v>9277</v>
      </c>
      <c r="B199" t="s">
        <v>84</v>
      </c>
      <c r="C199">
        <v>5</v>
      </c>
      <c r="D199">
        <f>SUMIFS(탕데이터!R:R,탕데이터!$O:$O,'코스+운전자별'!$A199,탕데이터!$BL:$BL,'코스+운전자별'!$C199)</f>
        <v>260.26499999999999</v>
      </c>
      <c r="E199">
        <f>SUMIFS(탕데이터!S:S,탕데이터!$O:$O,'코스+운전자별'!$A199,탕데이터!$BL:$BL,'코스+운전자별'!$C199)</f>
        <v>81.97</v>
      </c>
      <c r="F199" s="122">
        <f t="shared" si="60"/>
        <v>3.1751250457484446</v>
      </c>
      <c r="G199">
        <f>SUMIFS(탕데이터!U:U,탕데이터!$O:$O,'코스+운전자별'!$A199,탕데이터!$BL:$BL,'코스+운전자별'!$C199)</f>
        <v>27580</v>
      </c>
      <c r="H199">
        <f>SUMIFS(탕데이터!V:V,탕데이터!$O:$O,'코스+운전자별'!$A199,탕데이터!$BL:$BL,'코스+운전자별'!$C199)</f>
        <v>2349</v>
      </c>
      <c r="I199">
        <f>SUMIFS(탕데이터!W:W,탕데이터!$O:$O,'코스+운전자별'!$A199,탕데이터!$BL:$BL,'코스+운전자별'!$C199)</f>
        <v>6214</v>
      </c>
      <c r="J199">
        <f>SUMIFS(탕데이터!X:X,탕데이터!$O:$O,'코스+운전자별'!$A199,탕데이터!$BL:$BL,'코스+운전자별'!$C199)</f>
        <v>7549</v>
      </c>
      <c r="K199">
        <f>SUMIFS(탕데이터!Y:Y,탕데이터!$O:$O,'코스+운전자별'!$A199,탕데이터!$BL:$BL,'코스+운전자별'!$C199)</f>
        <v>3</v>
      </c>
      <c r="L199">
        <f>SUMIFS(탕데이터!Z:Z,탕데이터!$O:$O,'코스+운전자별'!$A199,탕데이터!$BL:$BL,'코스+운전자별'!$C199)</f>
        <v>36</v>
      </c>
      <c r="M199" s="122">
        <f>AVERAGEIFS(탕데이터!$AD:$AD,탕데이터!$O:$O,'코스+운전자별'!$A199,탕데이터!$BL:$BL,'코스+운전자별'!$C199)</f>
        <v>34.419999999999995</v>
      </c>
      <c r="N199" s="123">
        <f>INT(_xlfn.MAXIFS(탕데이터!$AC:$AC,탕데이터!$O:$O,'코스+운전자별'!$A199,탕데이터!$G:$G,'코스+운전자별'!$B199,탕데이터!$BL:$BL,'코스+운전자별'!$C199))</f>
        <v>103</v>
      </c>
      <c r="O199">
        <f>SUMIFS(탕데이터!BP:BP,탕데이터!$O:$O,'코스+운전자별'!$A199,탕데이터!$BL:$BL,'코스+운전자별'!$C199)</f>
        <v>14640.004000000001</v>
      </c>
      <c r="P199">
        <f>SUMIFS(탕데이터!BQ:BQ,탕데이터!$O:$O,'코스+운전자별'!$A199,탕데이터!$BL:$BL,'코스+운전자별'!$C199)</f>
        <v>1142.5419999999999</v>
      </c>
      <c r="Q199">
        <f>SUMIFS(탕데이터!BR:BR,탕데이터!$O:$O,'코스+운전자별'!$A199,탕데이터!$BL:$BL,'코스+운전자별'!$C199)</f>
        <v>1373.8089999999997</v>
      </c>
      <c r="R199">
        <f>SUMIFS(탕데이터!BS:BS,탕데이터!$O:$O,'코스+운전자별'!$A199,탕데이터!$BL:$BL,'코스+운전자별'!$C199)</f>
        <v>1237.4240000000002</v>
      </c>
      <c r="S199">
        <f>SUMIFS(탕데이터!BT:BT,탕데이터!$O:$O,'코스+운전자별'!$A199,탕데이터!$BL:$BL,'코스+운전자별'!$C199)</f>
        <v>605.84799999999996</v>
      </c>
      <c r="T199">
        <f>SUMIFS(탕데이터!BU:BU,탕데이터!$O:$O,'코스+운전자별'!$A199,탕데이터!$BL:$BL,'코스+운전자별'!$C199)</f>
        <v>6.8580000000000005</v>
      </c>
      <c r="U199">
        <f>SUMIFS(탕데이터!BV:BV,탕데이터!$O:$O,'코스+운전자별'!$A199,탕데이터!$BL:$BL,'코스+운전자별'!$C199)</f>
        <v>0</v>
      </c>
      <c r="V199">
        <f>SUMIFS(탕데이터!BW:BW,탕데이터!$O:$O,'코스+운전자별'!$A199,탕데이터!$BL:$BL,'코스+운전자별'!$C199)</f>
        <v>19006.485000000001</v>
      </c>
      <c r="W199" s="66">
        <f t="shared" si="61"/>
        <v>8.5170413343002169E-2</v>
      </c>
      <c r="X199" s="66">
        <f t="shared" si="62"/>
        <v>0.22530819434372734</v>
      </c>
      <c r="Y199" s="122">
        <f t="shared" si="63"/>
        <v>1.1526713157743069</v>
      </c>
      <c r="Z199" s="122">
        <f t="shared" si="64"/>
        <v>13.832055789291685</v>
      </c>
      <c r="AA199" s="4">
        <f t="shared" si="65"/>
        <v>0.77026362317914121</v>
      </c>
      <c r="AB199" s="4">
        <f t="shared" si="66"/>
        <v>6.0113271864839814E-2</v>
      </c>
      <c r="AC199" s="4">
        <f t="shared" si="67"/>
        <v>7.2281066172940431E-2</v>
      </c>
      <c r="AD199" s="4">
        <f t="shared" si="68"/>
        <v>6.5105357460887706E-2</v>
      </c>
      <c r="AE199" s="4">
        <f t="shared" si="69"/>
        <v>3.1875857108771027E-2</v>
      </c>
      <c r="AF199" s="4">
        <f t="shared" si="70"/>
        <v>3.6082421341978807E-4</v>
      </c>
      <c r="AG199" s="4">
        <f t="shared" si="71"/>
        <v>0</v>
      </c>
      <c r="AH199" s="41" cm="1">
        <f t="array" ref="AH199">SUMPRODUCT((C:C=C199)*(F:F&gt;F199)*(B:B=B199))+1</f>
        <v>5</v>
      </c>
    </row>
    <row r="200" spans="1:34" x14ac:dyDescent="0.3">
      <c r="A200">
        <v>9277</v>
      </c>
      <c r="B200" t="s">
        <v>84</v>
      </c>
      <c r="C200">
        <v>6</v>
      </c>
      <c r="D200">
        <f>SUMIFS(탕데이터!R:R,탕데이터!$O:$O,'코스+운전자별'!$A200,탕데이터!$BL:$BL,'코스+운전자별'!$C200)</f>
        <v>282.80500000000001</v>
      </c>
      <c r="E200">
        <f>SUMIFS(탕데이터!S:S,탕데이터!$O:$O,'코스+운전자별'!$A200,탕데이터!$BL:$BL,'코스+운전자별'!$C200)</f>
        <v>90.329000000000008</v>
      </c>
      <c r="F200" s="122">
        <f t="shared" si="60"/>
        <v>3.1308328443799884</v>
      </c>
      <c r="G200">
        <f>SUMIFS(탕데이터!U:U,탕데이터!$O:$O,'코스+운전자별'!$A200,탕데이터!$BL:$BL,'코스+운전자별'!$C200)</f>
        <v>29068</v>
      </c>
      <c r="H200">
        <f>SUMIFS(탕데이터!V:V,탕데이터!$O:$O,'코스+운전자별'!$A200,탕데이터!$BL:$BL,'코스+운전자별'!$C200)</f>
        <v>1523</v>
      </c>
      <c r="I200">
        <f>SUMIFS(탕데이터!W:W,탕데이터!$O:$O,'코스+운전자별'!$A200,탕데이터!$BL:$BL,'코스+운전자별'!$C200)</f>
        <v>7363</v>
      </c>
      <c r="J200">
        <f>SUMIFS(탕데이터!X:X,탕데이터!$O:$O,'코스+운전자별'!$A200,탕데이터!$BL:$BL,'코스+운전자별'!$C200)</f>
        <v>8076</v>
      </c>
      <c r="K200">
        <f>SUMIFS(탕데이터!Y:Y,탕데이터!$O:$O,'코스+운전자별'!$A200,탕데이터!$BL:$BL,'코스+운전자별'!$C200)</f>
        <v>7</v>
      </c>
      <c r="L200">
        <f>SUMIFS(탕데이터!Z:Z,탕데이터!$O:$O,'코스+운전자별'!$A200,탕데이터!$BL:$BL,'코스+운전자별'!$C200)</f>
        <v>56</v>
      </c>
      <c r="M200" s="122">
        <f>AVERAGEIFS(탕데이터!$AD:$AD,탕데이터!$O:$O,'코스+운전자별'!$A200,탕데이터!$BL:$BL,'코스+운전자별'!$C200)</f>
        <v>34.117999999999995</v>
      </c>
      <c r="N200" s="123">
        <f>INT(_xlfn.MAXIFS(탕데이터!$AC:$AC,탕데이터!$O:$O,'코스+운전자별'!$A200,탕데이터!$G:$G,'코스+운전자별'!$B200,탕데이터!$BL:$BL,'코스+운전자별'!$C200))</f>
        <v>106</v>
      </c>
      <c r="O200">
        <f>SUMIFS(탕데이터!BP:BP,탕데이터!$O:$O,'코스+운전자별'!$A200,탕데이터!$BL:$BL,'코스+운전자별'!$C200)</f>
        <v>16826.587</v>
      </c>
      <c r="P200">
        <f>SUMIFS(탕데이터!BQ:BQ,탕데이터!$O:$O,'코스+운전자별'!$A200,탕데이터!$BL:$BL,'코스+운전자별'!$C200)</f>
        <v>751.72399999999993</v>
      </c>
      <c r="Q200">
        <f>SUMIFS(탕데이터!BR:BR,탕데이터!$O:$O,'코스+운전자별'!$A200,탕데이터!$BL:$BL,'코스+운전자별'!$C200)</f>
        <v>888.63699999999994</v>
      </c>
      <c r="R200">
        <f>SUMIFS(탕데이터!BS:BS,탕데이터!$O:$O,'코스+운전자별'!$A200,탕데이터!$BL:$BL,'코스+운전자별'!$C200)</f>
        <v>1078.5040000000001</v>
      </c>
      <c r="S200">
        <f>SUMIFS(탕데이터!BT:BT,탕데이터!$O:$O,'코스+운전자별'!$A200,탕데이터!$BL:$BL,'코스+운전자별'!$C200)</f>
        <v>631.13300000000004</v>
      </c>
      <c r="T200">
        <f>SUMIFS(탕데이터!BU:BU,탕데이터!$O:$O,'코스+운전자별'!$A200,탕데이터!$BL:$BL,'코스+운전자별'!$C200)</f>
        <v>5.415</v>
      </c>
      <c r="U200">
        <f>SUMIFS(탕데이터!BV:BV,탕데이터!$O:$O,'코스+운전자별'!$A200,탕데이터!$BL:$BL,'코스+운전자별'!$C200)</f>
        <v>0</v>
      </c>
      <c r="V200">
        <f>SUMIFS(탕데이터!BW:BW,탕데이터!$O:$O,'코스+운전자별'!$A200,탕데이터!$BL:$BL,'코스+운전자별'!$C200)</f>
        <v>20182</v>
      </c>
      <c r="W200" s="66">
        <f t="shared" si="61"/>
        <v>5.2394385578643184E-2</v>
      </c>
      <c r="X200" s="66">
        <f t="shared" si="62"/>
        <v>0.25330260079812855</v>
      </c>
      <c r="Y200" s="122">
        <f t="shared" si="63"/>
        <v>2.4752037623097185</v>
      </c>
      <c r="Z200" s="122">
        <f t="shared" si="64"/>
        <v>19.801630098477748</v>
      </c>
      <c r="AA200" s="4">
        <f t="shared" si="65"/>
        <v>0.83374229511445841</v>
      </c>
      <c r="AB200" s="4">
        <f t="shared" si="66"/>
        <v>3.7247250024774546E-2</v>
      </c>
      <c r="AC200" s="4">
        <f t="shared" si="67"/>
        <v>4.4031166385888415E-2</v>
      </c>
      <c r="AD200" s="4">
        <f t="shared" si="68"/>
        <v>5.3438905955802203E-2</v>
      </c>
      <c r="AE200" s="4">
        <f t="shared" si="69"/>
        <v>3.1272074125458328E-2</v>
      </c>
      <c r="AF200" s="4">
        <f t="shared" si="70"/>
        <v>2.683083936180755E-4</v>
      </c>
      <c r="AG200" s="4">
        <f t="shared" si="71"/>
        <v>0</v>
      </c>
      <c r="AH200" s="41" cm="1">
        <f t="array" ref="AH200">SUMPRODUCT((C:C=C200)*(F:F&gt;F200)*(B:B=B200))+1</f>
        <v>6</v>
      </c>
    </row>
    <row r="201" spans="1:34" x14ac:dyDescent="0.3">
      <c r="A201">
        <v>9454</v>
      </c>
      <c r="B201" t="s">
        <v>62</v>
      </c>
      <c r="C201">
        <v>4</v>
      </c>
      <c r="D201">
        <f>SUMIFS(탕데이터!R:R,탕데이터!$O:$O,'코스+운전자별'!$A201,탕데이터!$BL:$BL,'코스+운전자별'!$C201)</f>
        <v>324.36399999999998</v>
      </c>
      <c r="E201">
        <f>SUMIFS(탕데이터!S:S,탕데이터!$O:$O,'코스+운전자별'!$A201,탕데이터!$BL:$BL,'코스+운전자별'!$C201)</f>
        <v>98.082999999999998</v>
      </c>
      <c r="F201" s="122">
        <f t="shared" si="60"/>
        <v>3.3070358777769848</v>
      </c>
      <c r="G201">
        <f>SUMIFS(탕데이터!U:U,탕데이터!$O:$O,'코스+운전자별'!$A201,탕데이터!$BL:$BL,'코스+운전자별'!$C201)</f>
        <v>34334</v>
      </c>
      <c r="H201">
        <f>SUMIFS(탕데이터!V:V,탕데이터!$O:$O,'코스+운전자별'!$A201,탕데이터!$BL:$BL,'코스+운전자별'!$C201)</f>
        <v>189</v>
      </c>
      <c r="I201">
        <f>SUMIFS(탕데이터!W:W,탕데이터!$O:$O,'코스+운전자별'!$A201,탕데이터!$BL:$BL,'코스+운전자별'!$C201)</f>
        <v>8405</v>
      </c>
      <c r="J201">
        <f>SUMIFS(탕데이터!X:X,탕데이터!$O:$O,'코스+운전자별'!$A201,탕데이터!$BL:$BL,'코스+운전자별'!$C201)</f>
        <v>5998</v>
      </c>
      <c r="K201">
        <f>SUMIFS(탕데이터!Y:Y,탕데이터!$O:$O,'코스+운전자별'!$A201,탕데이터!$BL:$BL,'코스+운전자별'!$C201)</f>
        <v>2</v>
      </c>
      <c r="L201">
        <f>SUMIFS(탕데이터!Z:Z,탕데이터!$O:$O,'코스+운전자별'!$A201,탕데이터!$BL:$BL,'코스+운전자별'!$C201)</f>
        <v>126</v>
      </c>
      <c r="M201" s="122">
        <f>AVERAGEIFS(탕데이터!$AD:$AD,탕데이터!$O:$O,'코스+운전자별'!$A201,탕데이터!$BL:$BL,'코스+운전자별'!$C201)</f>
        <v>33.580000000000005</v>
      </c>
      <c r="N201" s="123">
        <f>INT(_xlfn.MAXIFS(탕데이터!$AC:$AC,탕데이터!$O:$O,'코스+운전자별'!$A201,탕데이터!$G:$G,'코스+운전자별'!$B201,탕데이터!$BL:$BL,'코스+운전자별'!$C201))</f>
        <v>103</v>
      </c>
      <c r="O201">
        <f>SUMIFS(탕데이터!BP:BP,탕데이터!$O:$O,'코스+운전자별'!$A201,탕데이터!$BL:$BL,'코스+운전자별'!$C201)</f>
        <v>18158.148999999998</v>
      </c>
      <c r="P201">
        <f>SUMIFS(탕데이터!BQ:BQ,탕데이터!$O:$O,'코스+운전자별'!$A201,탕데이터!$BL:$BL,'코스+운전자별'!$C201)</f>
        <v>2189.3150000000001</v>
      </c>
      <c r="Q201">
        <f>SUMIFS(탕데이터!BR:BR,탕데이터!$O:$O,'코스+운전자별'!$A201,탕데이터!$BL:$BL,'코스+운전자별'!$C201)</f>
        <v>2406.8410000000003</v>
      </c>
      <c r="R201">
        <f>SUMIFS(탕데이터!BS:BS,탕데이터!$O:$O,'코스+운전자별'!$A201,탕데이터!$BL:$BL,'코스+운전자별'!$C201)</f>
        <v>2090.5340000000001</v>
      </c>
      <c r="S201">
        <f>SUMIFS(탕데이터!BT:BT,탕데이터!$O:$O,'코스+운전자별'!$A201,탕데이터!$BL:$BL,'코스+운전자별'!$C201)</f>
        <v>881.90300000000013</v>
      </c>
      <c r="T201">
        <f>SUMIFS(탕데이터!BU:BU,탕데이터!$O:$O,'코스+운전자별'!$A201,탕데이터!$BL:$BL,'코스+운전자별'!$C201)</f>
        <v>9.7349999999999994</v>
      </c>
      <c r="U201">
        <f>SUMIFS(탕데이터!BV:BV,탕데이터!$O:$O,'코스+운전자별'!$A201,탕데이터!$BL:$BL,'코스+운전자별'!$C201)</f>
        <v>0</v>
      </c>
      <c r="V201">
        <f>SUMIFS(탕데이터!BW:BW,탕데이터!$O:$O,'코스+운전자별'!$A201,탕데이터!$BL:$BL,'코스+운전자별'!$C201)</f>
        <v>25736.476999999999</v>
      </c>
      <c r="W201" s="66">
        <f t="shared" si="61"/>
        <v>5.5047474806314443E-3</v>
      </c>
      <c r="X201" s="66">
        <f t="shared" si="62"/>
        <v>0.24480107182384808</v>
      </c>
      <c r="Y201" s="122">
        <f t="shared" si="63"/>
        <v>0.61659123700533969</v>
      </c>
      <c r="Z201" s="122">
        <f t="shared" si="64"/>
        <v>38.845247931336402</v>
      </c>
      <c r="AA201" s="4">
        <f t="shared" si="65"/>
        <v>0.70554136061435291</v>
      </c>
      <c r="AB201" s="4">
        <f t="shared" si="66"/>
        <v>8.5066615760968384E-2</v>
      </c>
      <c r="AC201" s="4">
        <f t="shared" si="67"/>
        <v>9.3518666132897693E-2</v>
      </c>
      <c r="AD201" s="4">
        <f t="shared" si="68"/>
        <v>8.1228444747896159E-2</v>
      </c>
      <c r="AE201" s="4">
        <f t="shared" si="69"/>
        <v>3.4266655844154587E-2</v>
      </c>
      <c r="AF201" s="4">
        <f t="shared" si="70"/>
        <v>3.782568997302933E-4</v>
      </c>
      <c r="AG201" s="4">
        <f t="shared" si="71"/>
        <v>0</v>
      </c>
      <c r="AH201" s="41" cm="1">
        <f t="array" ref="AH201">SUMPRODUCT((C:C=C201)*(F:F&gt;F201)*(B:B=B201))+1</f>
        <v>4</v>
      </c>
    </row>
    <row r="202" spans="1:34" x14ac:dyDescent="0.3">
      <c r="A202">
        <v>9454</v>
      </c>
      <c r="B202" t="s">
        <v>62</v>
      </c>
      <c r="C202">
        <v>5</v>
      </c>
      <c r="D202">
        <f>SUMIFS(탕데이터!R:R,탕데이터!$O:$O,'코스+운전자별'!$A202,탕데이터!$BL:$BL,'코스+운전자별'!$C202)</f>
        <v>274.25500000000005</v>
      </c>
      <c r="E202">
        <f>SUMIFS(탕데이터!S:S,탕데이터!$O:$O,'코스+운전자별'!$A202,탕데이터!$BL:$BL,'코스+운전자별'!$C202)</f>
        <v>88.536000000000001</v>
      </c>
      <c r="F202" s="122">
        <f t="shared" si="60"/>
        <v>3.0976664859492189</v>
      </c>
      <c r="G202">
        <f>SUMIFS(탕데이터!U:U,탕데이터!$O:$O,'코스+운전자별'!$A202,탕데이터!$BL:$BL,'코스+운전자별'!$C202)</f>
        <v>29723</v>
      </c>
      <c r="H202">
        <f>SUMIFS(탕데이터!V:V,탕데이터!$O:$O,'코스+운전자별'!$A202,탕데이터!$BL:$BL,'코스+운전자별'!$C202)</f>
        <v>258</v>
      </c>
      <c r="I202">
        <f>SUMIFS(탕데이터!W:W,탕데이터!$O:$O,'코스+운전자별'!$A202,탕데이터!$BL:$BL,'코스+운전자별'!$C202)</f>
        <v>7246</v>
      </c>
      <c r="J202">
        <f>SUMIFS(탕데이터!X:X,탕데이터!$O:$O,'코스+운전자별'!$A202,탕데이터!$BL:$BL,'코스+운전자별'!$C202)</f>
        <v>4916</v>
      </c>
      <c r="K202">
        <f>SUMIFS(탕데이터!Y:Y,탕데이터!$O:$O,'코스+운전자별'!$A202,탕데이터!$BL:$BL,'코스+운전자별'!$C202)</f>
        <v>1</v>
      </c>
      <c r="L202">
        <f>SUMIFS(탕데이터!Z:Z,탕데이터!$O:$O,'코스+운전자별'!$A202,탕데이터!$BL:$BL,'코스+운전자별'!$C202)</f>
        <v>92</v>
      </c>
      <c r="M202" s="122">
        <f>AVERAGEIFS(탕데이터!$AD:$AD,탕데이터!$O:$O,'코스+운전자별'!$A202,탕데이터!$BL:$BL,'코스+운전자별'!$C202)</f>
        <v>32.884999999999998</v>
      </c>
      <c r="N202" s="123">
        <f>INT(_xlfn.MAXIFS(탕데이터!$AC:$AC,탕데이터!$O:$O,'코스+운전자별'!$A202,탕데이터!$G:$G,'코스+운전자별'!$B202,탕데이터!$BL:$BL,'코스+운전자별'!$C202))</f>
        <v>96</v>
      </c>
      <c r="O202">
        <f>SUMIFS(탕데이터!BP:BP,탕데이터!$O:$O,'코스+운전자별'!$A202,탕데이터!$BL:$BL,'코스+운전자별'!$C202)</f>
        <v>13310.721</v>
      </c>
      <c r="P202">
        <f>SUMIFS(탕데이터!BQ:BQ,탕데이터!$O:$O,'코스+운전자별'!$A202,탕데이터!$BL:$BL,'코스+운전자별'!$C202)</f>
        <v>2418.1559999999999</v>
      </c>
      <c r="Q202">
        <f>SUMIFS(탕데이터!BR:BR,탕데이터!$O:$O,'코스+운전자별'!$A202,탕데이터!$BL:$BL,'코스+운전자별'!$C202)</f>
        <v>2968.2680000000005</v>
      </c>
      <c r="R202">
        <f>SUMIFS(탕데이터!BS:BS,탕데이터!$O:$O,'코스+운전자별'!$A202,탕데이터!$BL:$BL,'코스+운전자별'!$C202)</f>
        <v>2960.2059999999997</v>
      </c>
      <c r="S202">
        <f>SUMIFS(탕데이터!BT:BT,탕데이터!$O:$O,'코스+운전자별'!$A202,탕데이터!$BL:$BL,'코스+운전자별'!$C202)</f>
        <v>557.83299999999997</v>
      </c>
      <c r="T202">
        <f>SUMIFS(탕데이터!BU:BU,탕데이터!$O:$O,'코스+운전자별'!$A202,탕데이터!$BL:$BL,'코스+운전자별'!$C202)</f>
        <v>0</v>
      </c>
      <c r="U202">
        <f>SUMIFS(탕데이터!BV:BV,탕데이터!$O:$O,'코스+운전자별'!$A202,탕데이터!$BL:$BL,'코스+운전자별'!$C202)</f>
        <v>0</v>
      </c>
      <c r="V202">
        <f>SUMIFS(탕데이터!BW:BW,탕데이터!$O:$O,'코스+운전자별'!$A202,탕데이터!$BL:$BL,'코스+운전자별'!$C202)</f>
        <v>22215.184000000001</v>
      </c>
      <c r="W202" s="66">
        <f t="shared" si="61"/>
        <v>8.6801466877502263E-3</v>
      </c>
      <c r="X202" s="66">
        <f t="shared" si="62"/>
        <v>0.24378427480402381</v>
      </c>
      <c r="Y202" s="122">
        <f t="shared" si="63"/>
        <v>0.36462416364332456</v>
      </c>
      <c r="Z202" s="122">
        <f t="shared" si="64"/>
        <v>33.545423055185864</v>
      </c>
      <c r="AA202" s="4">
        <f t="shared" si="65"/>
        <v>0.59917221482387895</v>
      </c>
      <c r="AB202" s="4">
        <f t="shared" si="66"/>
        <v>0.10885149544563753</v>
      </c>
      <c r="AC202" s="4">
        <f t="shared" si="67"/>
        <v>0.13361437834590972</v>
      </c>
      <c r="AD202" s="4">
        <f t="shared" si="68"/>
        <v>0.13325147340665733</v>
      </c>
      <c r="AE202" s="4">
        <f t="shared" si="69"/>
        <v>2.5110437977916362E-2</v>
      </c>
      <c r="AF202" s="4">
        <f t="shared" si="70"/>
        <v>0</v>
      </c>
      <c r="AG202" s="4">
        <f t="shared" si="71"/>
        <v>0</v>
      </c>
      <c r="AH202" s="41" cm="1">
        <f t="array" ref="AH202">SUMPRODUCT((C:C=C202)*(F:F&gt;F202)*(B:B=B202))+1</f>
        <v>7</v>
      </c>
    </row>
    <row r="203" spans="1:34" x14ac:dyDescent="0.3">
      <c r="A203">
        <v>9454</v>
      </c>
      <c r="B203" t="s">
        <v>62</v>
      </c>
      <c r="C203">
        <v>6</v>
      </c>
      <c r="D203">
        <f>SUMIFS(탕데이터!R:R,탕데이터!$O:$O,'코스+운전자별'!$A203,탕데이터!$BL:$BL,'코스+운전자별'!$C203)</f>
        <v>244.82300000000001</v>
      </c>
      <c r="E203">
        <f>SUMIFS(탕데이터!S:S,탕데이터!$O:$O,'코스+운전자별'!$A203,탕데이터!$BL:$BL,'코스+운전자별'!$C203)</f>
        <v>70.647999999999996</v>
      </c>
      <c r="F203" s="122">
        <f t="shared" si="60"/>
        <v>3.4653918016079723</v>
      </c>
      <c r="G203">
        <f>SUMIFS(탕데이터!U:U,탕데이터!$O:$O,'코스+운전자별'!$A203,탕데이터!$BL:$BL,'코스+운전자별'!$C203)</f>
        <v>23379</v>
      </c>
      <c r="H203">
        <f>SUMIFS(탕데이터!V:V,탕데이터!$O:$O,'코스+운전자별'!$A203,탕데이터!$BL:$BL,'코스+운전자별'!$C203)</f>
        <v>415</v>
      </c>
      <c r="I203">
        <f>SUMIFS(탕데이터!W:W,탕데이터!$O:$O,'코스+운전자별'!$A203,탕데이터!$BL:$BL,'코스+운전자별'!$C203)</f>
        <v>4386</v>
      </c>
      <c r="J203">
        <f>SUMIFS(탕데이터!X:X,탕데이터!$O:$O,'코스+운전자별'!$A203,탕데이터!$BL:$BL,'코스+운전자별'!$C203)</f>
        <v>3394</v>
      </c>
      <c r="K203">
        <f>SUMIFS(탕데이터!Y:Y,탕데이터!$O:$O,'코스+운전자별'!$A203,탕데이터!$BL:$BL,'코스+운전자별'!$C203)</f>
        <v>0</v>
      </c>
      <c r="L203">
        <f>SUMIFS(탕데이터!Z:Z,탕데이터!$O:$O,'코스+운전자별'!$A203,탕데이터!$BL:$BL,'코스+운전자별'!$C203)</f>
        <v>56</v>
      </c>
      <c r="M203" s="122">
        <f>AVERAGEIFS(탕데이터!$AD:$AD,탕데이터!$O:$O,'코스+운전자별'!$A203,탕데이터!$BL:$BL,'코스+운전자별'!$C203)</f>
        <v>36.589999999999996</v>
      </c>
      <c r="N203" s="123">
        <f>INT(_xlfn.MAXIFS(탕데이터!$AC:$AC,탕데이터!$O:$O,'코스+운전자별'!$A203,탕데이터!$G:$G,'코스+운전자별'!$B203,탕데이터!$BL:$BL,'코스+운전자별'!$C203))</f>
        <v>97</v>
      </c>
      <c r="O203">
        <f>SUMIFS(탕데이터!BP:BP,탕데이터!$O:$O,'코스+운전자별'!$A203,탕데이터!$BL:$BL,'코스+운전자별'!$C203)</f>
        <v>9368.8090000000011</v>
      </c>
      <c r="P203">
        <f>SUMIFS(탕데이터!BQ:BQ,탕데이터!$O:$O,'코스+운전자별'!$A203,탕데이터!$BL:$BL,'코스+운전자별'!$C203)</f>
        <v>2094.2189999999996</v>
      </c>
      <c r="Q203">
        <f>SUMIFS(탕데이터!BR:BR,탕데이터!$O:$O,'코스+운전자별'!$A203,탕데이터!$BL:$BL,'코스+운전자별'!$C203)</f>
        <v>3202.51</v>
      </c>
      <c r="R203">
        <f>SUMIFS(탕데이터!BS:BS,탕데이터!$O:$O,'코스+운전자별'!$A203,탕데이터!$BL:$BL,'코스+운전자별'!$C203)</f>
        <v>3387.3750000000005</v>
      </c>
      <c r="S203">
        <f>SUMIFS(탕데이터!BT:BT,탕데이터!$O:$O,'코스+운전자별'!$A203,탕데이터!$BL:$BL,'코스+운전자별'!$C203)</f>
        <v>528.71199999999999</v>
      </c>
      <c r="T203">
        <f>SUMIFS(탕데이터!BU:BU,탕데이터!$O:$O,'코스+운전자별'!$A203,탕데이터!$BL:$BL,'코스+운전자별'!$C203)</f>
        <v>0</v>
      </c>
      <c r="U203">
        <f>SUMIFS(탕데이터!BV:BV,탕데이터!$O:$O,'코스+운전자별'!$A203,탕데이터!$BL:$BL,'코스+운전자별'!$C203)</f>
        <v>0</v>
      </c>
      <c r="V203">
        <f>SUMIFS(탕데이터!BW:BW,탕데이터!$O:$O,'코스+운전자별'!$A203,탕데이터!$BL:$BL,'코스+운전자별'!$C203)</f>
        <v>18581.625</v>
      </c>
      <c r="W203" s="66">
        <f t="shared" si="61"/>
        <v>1.7750973095513066E-2</v>
      </c>
      <c r="X203" s="66">
        <f t="shared" si="62"/>
        <v>0.18760426023354293</v>
      </c>
      <c r="Y203" s="122">
        <f t="shared" si="63"/>
        <v>0</v>
      </c>
      <c r="Z203" s="122">
        <f t="shared" si="64"/>
        <v>22.873667915187706</v>
      </c>
      <c r="AA203" s="4">
        <f t="shared" si="65"/>
        <v>0.50419750694570586</v>
      </c>
      <c r="AB203" s="4">
        <f t="shared" si="66"/>
        <v>0.11270375976266875</v>
      </c>
      <c r="AC203" s="4">
        <f t="shared" si="67"/>
        <v>0.17234822035209516</v>
      </c>
      <c r="AD203" s="4">
        <f t="shared" si="68"/>
        <v>0.18229702730520073</v>
      </c>
      <c r="AE203" s="4">
        <f t="shared" si="69"/>
        <v>2.8453485634329614E-2</v>
      </c>
      <c r="AF203" s="4">
        <f t="shared" si="70"/>
        <v>0</v>
      </c>
      <c r="AG203" s="4">
        <f t="shared" si="71"/>
        <v>0</v>
      </c>
      <c r="AH203" s="41" cm="1">
        <f t="array" ref="AH203">SUMPRODUCT((C:C=C203)*(F:F&gt;F203)*(B:B=B203))+1</f>
        <v>3</v>
      </c>
    </row>
    <row r="204" spans="1:34" x14ac:dyDescent="0.3">
      <c r="A204">
        <v>9454</v>
      </c>
      <c r="B204" t="s">
        <v>62</v>
      </c>
      <c r="C204">
        <v>10</v>
      </c>
      <c r="D204">
        <f>SUMIFS(탕데이터!R:R,탕데이터!$O:$O,'코스+운전자별'!$A204,탕데이터!$BL:$BL,'코스+운전자별'!$C204)</f>
        <v>114.456</v>
      </c>
      <c r="E204">
        <f>SUMIFS(탕데이터!S:S,탕데이터!$O:$O,'코스+운전자별'!$A204,탕데이터!$BL:$BL,'코스+운전자별'!$C204)</f>
        <v>31.574000000000002</v>
      </c>
      <c r="F204" s="122">
        <f t="shared" si="60"/>
        <v>3.6250079179071388</v>
      </c>
      <c r="G204">
        <f>SUMIFS(탕데이터!U:U,탕데이터!$O:$O,'코스+운전자별'!$A204,탕데이터!$BL:$BL,'코스+운전자별'!$C204)</f>
        <v>12143</v>
      </c>
      <c r="H204">
        <f>SUMIFS(탕데이터!V:V,탕데이터!$O:$O,'코스+운전자별'!$A204,탕데이터!$BL:$BL,'코스+운전자별'!$C204)</f>
        <v>382</v>
      </c>
      <c r="I204">
        <f>SUMIFS(탕데이터!W:W,탕데이터!$O:$O,'코스+운전자별'!$A204,탕데이터!$BL:$BL,'코스+운전자별'!$C204)</f>
        <v>2053</v>
      </c>
      <c r="J204">
        <f>SUMIFS(탕데이터!X:X,탕데이터!$O:$O,'코스+운전자별'!$A204,탕데이터!$BL:$BL,'코스+운전자별'!$C204)</f>
        <v>3204</v>
      </c>
      <c r="K204">
        <f>SUMIFS(탕데이터!Y:Y,탕데이터!$O:$O,'코스+운전자별'!$A204,탕데이터!$BL:$BL,'코스+운전자별'!$C204)</f>
        <v>0</v>
      </c>
      <c r="L204">
        <f>SUMIFS(탕데이터!Z:Z,탕데이터!$O:$O,'코스+운전자별'!$A204,탕데이터!$BL:$BL,'코스+운전자별'!$C204)</f>
        <v>22</v>
      </c>
      <c r="M204" s="122">
        <f>AVERAGEIFS(탕데이터!$AD:$AD,탕데이터!$O:$O,'코스+운전자별'!$A204,탕데이터!$BL:$BL,'코스+운전자별'!$C204)</f>
        <v>33.93</v>
      </c>
      <c r="N204" s="123">
        <f>INT(_xlfn.MAXIFS(탕데이터!$AC:$AC,탕데이터!$O:$O,'코스+운전자별'!$A204,탕데이터!$G:$G,'코스+운전자별'!$B204,탕데이터!$BL:$BL,'코스+운전자별'!$C204))</f>
        <v>86</v>
      </c>
      <c r="O204">
        <f>SUMIFS(탕데이터!BP:BP,탕데이터!$O:$O,'코스+운전자별'!$A204,탕데이터!$BL:$BL,'코스+운전자별'!$C204)</f>
        <v>7765.119999999999</v>
      </c>
      <c r="P204">
        <f>SUMIFS(탕데이터!BQ:BQ,탕데이터!$O:$O,'코스+운전자별'!$A204,탕데이터!$BL:$BL,'코스+운전자별'!$C204)</f>
        <v>631.43600000000004</v>
      </c>
      <c r="Q204">
        <f>SUMIFS(탕데이터!BR:BR,탕데이터!$O:$O,'코스+운전자별'!$A204,탕데이터!$BL:$BL,'코스+운전자별'!$C204)</f>
        <v>850.0100000000001</v>
      </c>
      <c r="R204">
        <f>SUMIFS(탕데이터!BS:BS,탕데이터!$O:$O,'코스+운전자별'!$A204,탕데이터!$BL:$BL,'코스+운전자별'!$C204)</f>
        <v>437.14800000000002</v>
      </c>
      <c r="S204">
        <f>SUMIFS(탕데이터!BT:BT,탕데이터!$O:$O,'코스+운전자별'!$A204,탕데이터!$BL:$BL,'코스+운전자별'!$C204)</f>
        <v>12.143000000000001</v>
      </c>
      <c r="T204">
        <f>SUMIFS(탕데이터!BU:BU,탕데이터!$O:$O,'코스+운전자별'!$A204,탕데이터!$BL:$BL,'코스+운전자별'!$C204)</f>
        <v>0</v>
      </c>
      <c r="U204">
        <f>SUMIFS(탕데이터!BV:BV,탕데이터!$O:$O,'코스+운전자별'!$A204,탕데이터!$BL:$BL,'코스+운전자별'!$C204)</f>
        <v>0</v>
      </c>
      <c r="V204">
        <f>SUMIFS(탕데이터!BW:BW,탕데이터!$O:$O,'코스+운전자별'!$A204,탕데이터!$BL:$BL,'코스+운전자별'!$C204)</f>
        <v>9695.8569999999982</v>
      </c>
      <c r="W204" s="66">
        <f t="shared" si="61"/>
        <v>3.1458453429959649E-2</v>
      </c>
      <c r="X204" s="66">
        <f t="shared" si="62"/>
        <v>0.16906859919295067</v>
      </c>
      <c r="Y204" s="122">
        <f t="shared" si="63"/>
        <v>0</v>
      </c>
      <c r="Z204" s="122">
        <f t="shared" si="64"/>
        <v>19.221360173341722</v>
      </c>
      <c r="AA204" s="4">
        <f t="shared" si="65"/>
        <v>0.80086989731799885</v>
      </c>
      <c r="AB204" s="4">
        <f t="shared" si="66"/>
        <v>6.5124310311094738E-2</v>
      </c>
      <c r="AC204" s="4">
        <f t="shared" si="67"/>
        <v>8.7667340803396776E-2</v>
      </c>
      <c r="AD204" s="4">
        <f t="shared" si="68"/>
        <v>4.5086060984604055E-2</v>
      </c>
      <c r="AE204" s="4">
        <f t="shared" si="69"/>
        <v>1.2523905829056681E-3</v>
      </c>
      <c r="AF204" s="4">
        <f t="shared" si="70"/>
        <v>0</v>
      </c>
      <c r="AG204" s="4">
        <f t="shared" si="71"/>
        <v>0</v>
      </c>
      <c r="AH204" s="41" cm="1">
        <f t="array" ref="AH204">SUMPRODUCT((C:C=C204)*(F:F&gt;F204)*(B:B=B204))+1</f>
        <v>1</v>
      </c>
    </row>
    <row r="205" spans="1:34" x14ac:dyDescent="0.3">
      <c r="A205">
        <v>9454</v>
      </c>
      <c r="B205" t="s">
        <v>62</v>
      </c>
      <c r="C205">
        <v>11</v>
      </c>
      <c r="D205">
        <f>SUMIFS(탕데이터!R:R,탕데이터!$O:$O,'코스+운전자별'!$A205,탕데이터!$BL:$BL,'코스+운전자별'!$C205)</f>
        <v>114.527</v>
      </c>
      <c r="E205">
        <f>SUMIFS(탕데이터!S:S,탕데이터!$O:$O,'코스+운전자별'!$A205,탕데이터!$BL:$BL,'코스+운전자별'!$C205)</f>
        <v>36.531999999999996</v>
      </c>
      <c r="F205" s="122">
        <f t="shared" si="60"/>
        <v>3.1349775539253262</v>
      </c>
      <c r="G205">
        <f>SUMIFS(탕데이터!U:U,탕데이터!$O:$O,'코스+운전자별'!$A205,탕데이터!$BL:$BL,'코스+운전자별'!$C205)</f>
        <v>11846</v>
      </c>
      <c r="H205">
        <f>SUMIFS(탕데이터!V:V,탕데이터!$O:$O,'코스+운전자별'!$A205,탕데이터!$BL:$BL,'코스+운전자별'!$C205)</f>
        <v>12</v>
      </c>
      <c r="I205">
        <f>SUMIFS(탕데이터!W:W,탕데이터!$O:$O,'코스+운전자별'!$A205,탕데이터!$BL:$BL,'코스+운전자별'!$C205)</f>
        <v>2687</v>
      </c>
      <c r="J205">
        <f>SUMIFS(탕데이터!X:X,탕데이터!$O:$O,'코스+운전자별'!$A205,탕데이터!$BL:$BL,'코스+운전자별'!$C205)</f>
        <v>3311</v>
      </c>
      <c r="K205">
        <f>SUMIFS(탕데이터!Y:Y,탕데이터!$O:$O,'코스+운전자별'!$A205,탕데이터!$BL:$BL,'코스+운전자별'!$C205)</f>
        <v>1</v>
      </c>
      <c r="L205">
        <f>SUMIFS(탕데이터!Z:Z,탕데이터!$O:$O,'코스+운전자별'!$A205,탕데이터!$BL:$BL,'코스+운전자별'!$C205)</f>
        <v>45</v>
      </c>
      <c r="M205" s="122">
        <f>AVERAGEIFS(탕데이터!$AD:$AD,탕데이터!$O:$O,'코스+운전자별'!$A205,탕데이터!$BL:$BL,'코스+운전자별'!$C205)</f>
        <v>34.799999999999997</v>
      </c>
      <c r="N205" s="123">
        <f>INT(_xlfn.MAXIFS(탕데이터!$AC:$AC,탕데이터!$O:$O,'코스+운전자별'!$A205,탕데이터!$G:$G,'코스+운전자별'!$B205,탕데이터!$BL:$BL,'코스+운전자별'!$C205))</f>
        <v>96</v>
      </c>
      <c r="O205">
        <f>SUMIFS(탕데이터!BP:BP,탕데이터!$O:$O,'코스+운전자별'!$A205,탕데이터!$BL:$BL,'코스+운전자별'!$C205)</f>
        <v>7535.9440000000013</v>
      </c>
      <c r="P205">
        <f>SUMIFS(탕데이터!BQ:BQ,탕데이터!$O:$O,'코스+운전자별'!$A205,탕데이터!$BL:$BL,'코스+운전자별'!$C205)</f>
        <v>473.84000000000003</v>
      </c>
      <c r="Q205">
        <f>SUMIFS(탕데이터!BR:BR,탕데이터!$O:$O,'코스+운전자별'!$A205,탕데이터!$BL:$BL,'코스+운전자별'!$C205)</f>
        <v>568.60800000000006</v>
      </c>
      <c r="R205">
        <f>SUMIFS(탕데이터!BS:BS,탕데이터!$O:$O,'코스+운전자별'!$A205,탕데이터!$BL:$BL,'코스+운전자별'!$C205)</f>
        <v>485.68599999999992</v>
      </c>
      <c r="S205">
        <f>SUMIFS(탕데이터!BT:BT,탕데이터!$O:$O,'코스+운전자별'!$A205,탕데이터!$BL:$BL,'코스+운전자별'!$C205)</f>
        <v>82.921999999999997</v>
      </c>
      <c r="T205">
        <f>SUMIFS(탕데이터!BU:BU,탕데이터!$O:$O,'코스+운전자별'!$A205,탕데이터!$BL:$BL,'코스+운전자별'!$C205)</f>
        <v>0</v>
      </c>
      <c r="U205">
        <f>SUMIFS(탕데이터!BV:BV,탕데이터!$O:$O,'코스+운전자별'!$A205,탕데이터!$BL:$BL,'코스+운전자별'!$C205)</f>
        <v>0</v>
      </c>
      <c r="V205">
        <f>SUMIFS(탕데이터!BW:BW,탕데이터!$O:$O,'코스+운전자별'!$A205,탕데이터!$BL:$BL,'코스+운전자별'!$C205)</f>
        <v>9147.0000000000018</v>
      </c>
      <c r="W205" s="66">
        <f t="shared" si="61"/>
        <v>1.0130001688333614E-3</v>
      </c>
      <c r="X205" s="66">
        <f t="shared" si="62"/>
        <v>0.22682762113793686</v>
      </c>
      <c r="Y205" s="122">
        <f t="shared" si="63"/>
        <v>0.87315654823753353</v>
      </c>
      <c r="Z205" s="122">
        <f t="shared" si="64"/>
        <v>39.292044670689009</v>
      </c>
      <c r="AA205" s="4">
        <f t="shared" si="65"/>
        <v>0.82387055865311032</v>
      </c>
      <c r="AB205" s="4">
        <f t="shared" si="66"/>
        <v>5.1802776866732257E-2</v>
      </c>
      <c r="AC205" s="4">
        <f t="shared" si="67"/>
        <v>6.2163332240078709E-2</v>
      </c>
      <c r="AD205" s="4">
        <f t="shared" si="68"/>
        <v>5.3097846288400551E-2</v>
      </c>
      <c r="AE205" s="4">
        <f t="shared" si="69"/>
        <v>9.0654859516781441E-3</v>
      </c>
      <c r="AF205" s="4">
        <f t="shared" si="70"/>
        <v>0</v>
      </c>
      <c r="AG205" s="4">
        <f t="shared" si="71"/>
        <v>0</v>
      </c>
      <c r="AH205" s="41" cm="1">
        <f t="array" ref="AH205">SUMPRODUCT((C:C=C205)*(F:F&gt;F205)*(B:B=B205))+1</f>
        <v>6</v>
      </c>
    </row>
    <row r="206" spans="1:34" x14ac:dyDescent="0.3">
      <c r="F206" s="122"/>
      <c r="M206" s="122"/>
      <c r="N206" s="122"/>
      <c r="W206" s="66"/>
      <c r="X206" s="66"/>
      <c r="Y206" s="122"/>
      <c r="Z206" s="122"/>
      <c r="AA206" s="4"/>
      <c r="AB206" s="4"/>
      <c r="AC206" s="4"/>
      <c r="AD206" s="4"/>
      <c r="AE206" s="4"/>
      <c r="AF206" s="4"/>
      <c r="AG206" s="4"/>
      <c r="AH206" s="41"/>
    </row>
    <row r="207" spans="1:34" x14ac:dyDescent="0.3">
      <c r="F207" s="122"/>
      <c r="M207" s="122"/>
      <c r="N207" s="122"/>
      <c r="W207" s="66"/>
      <c r="X207" s="66"/>
      <c r="Y207" s="122"/>
      <c r="Z207" s="122"/>
      <c r="AA207" s="4"/>
      <c r="AB207" s="4"/>
      <c r="AC207" s="4"/>
      <c r="AD207" s="4"/>
      <c r="AE207" s="4"/>
      <c r="AF207" s="4"/>
      <c r="AG207" s="4"/>
      <c r="AH207" s="41"/>
    </row>
    <row r="208" spans="1:34" x14ac:dyDescent="0.3">
      <c r="F208" s="122"/>
      <c r="M208" s="122"/>
      <c r="N208" s="122"/>
      <c r="W208" s="66"/>
      <c r="X208" s="66"/>
      <c r="Y208" s="122"/>
      <c r="Z208" s="122"/>
      <c r="AA208" s="4"/>
      <c r="AB208" s="4"/>
      <c r="AC208" s="4"/>
      <c r="AD208" s="4"/>
      <c r="AE208" s="4"/>
      <c r="AF208" s="4"/>
      <c r="AG208" s="4"/>
      <c r="AH208" s="41"/>
    </row>
    <row r="209" spans="6:34" x14ac:dyDescent="0.3">
      <c r="F209" s="122"/>
      <c r="M209" s="122"/>
      <c r="N209" s="122"/>
      <c r="W209" s="66"/>
      <c r="X209" s="66"/>
      <c r="Y209" s="122"/>
      <c r="Z209" s="122"/>
      <c r="AA209" s="4"/>
      <c r="AB209" s="4"/>
      <c r="AC209" s="4"/>
      <c r="AD209" s="4"/>
      <c r="AE209" s="4"/>
      <c r="AF209" s="4"/>
      <c r="AG209" s="4"/>
      <c r="AH209" s="41"/>
    </row>
    <row r="210" spans="6:34" x14ac:dyDescent="0.3">
      <c r="F210" s="122"/>
      <c r="M210" s="122"/>
      <c r="N210" s="122"/>
      <c r="W210" s="66"/>
      <c r="X210" s="66"/>
      <c r="Y210" s="122"/>
      <c r="Z210" s="122"/>
      <c r="AA210" s="4"/>
      <c r="AB210" s="4"/>
      <c r="AC210" s="4"/>
      <c r="AD210" s="4"/>
      <c r="AE210" s="4"/>
      <c r="AF210" s="4"/>
      <c r="AG210" s="4"/>
      <c r="AH210" s="41"/>
    </row>
    <row r="211" spans="6:34" x14ac:dyDescent="0.3">
      <c r="F211" s="122"/>
      <c r="M211" s="122"/>
      <c r="N211" s="122"/>
      <c r="W211" s="66"/>
      <c r="X211" s="66"/>
      <c r="Y211" s="122"/>
      <c r="Z211" s="122"/>
      <c r="AA211" s="4"/>
      <c r="AB211" s="4"/>
      <c r="AC211" s="4"/>
      <c r="AD211" s="4"/>
      <c r="AE211" s="4"/>
      <c r="AF211" s="4"/>
      <c r="AG211" s="4"/>
      <c r="AH211" s="41"/>
    </row>
    <row r="212" spans="6:34" x14ac:dyDescent="0.3">
      <c r="F212" s="122"/>
      <c r="M212" s="122"/>
      <c r="N212" s="122"/>
      <c r="W212" s="66"/>
      <c r="X212" s="66"/>
      <c r="Y212" s="122"/>
      <c r="Z212" s="122"/>
      <c r="AA212" s="4"/>
      <c r="AB212" s="4"/>
      <c r="AC212" s="4"/>
      <c r="AD212" s="4"/>
      <c r="AE212" s="4"/>
      <c r="AF212" s="4"/>
      <c r="AG212" s="4"/>
      <c r="AH212" s="41"/>
    </row>
    <row r="213" spans="6:34" x14ac:dyDescent="0.3">
      <c r="F213" s="122"/>
      <c r="M213" s="122"/>
      <c r="N213" s="122"/>
      <c r="W213" s="66"/>
      <c r="X213" s="66"/>
      <c r="Y213" s="122"/>
      <c r="Z213" s="122"/>
      <c r="AA213" s="4"/>
      <c r="AB213" s="4"/>
      <c r="AC213" s="4"/>
      <c r="AD213" s="4"/>
      <c r="AE213" s="4"/>
      <c r="AF213" s="4"/>
      <c r="AG213" s="4"/>
      <c r="AH213" s="41"/>
    </row>
    <row r="214" spans="6:34" x14ac:dyDescent="0.3">
      <c r="F214" s="122"/>
      <c r="M214" s="122"/>
      <c r="N214" s="122"/>
      <c r="W214" s="66"/>
      <c r="X214" s="66"/>
      <c r="Y214" s="122"/>
      <c r="Z214" s="122"/>
      <c r="AA214" s="4"/>
      <c r="AB214" s="4"/>
      <c r="AC214" s="4"/>
      <c r="AD214" s="4"/>
      <c r="AE214" s="4"/>
      <c r="AF214" s="4"/>
      <c r="AG214" s="4"/>
      <c r="AH214" s="41"/>
    </row>
    <row r="215" spans="6:34" x14ac:dyDescent="0.3">
      <c r="F215" s="122"/>
      <c r="M215" s="122"/>
      <c r="N215" s="122"/>
      <c r="W215" s="66"/>
      <c r="X215" s="66"/>
      <c r="Y215" s="122"/>
      <c r="Z215" s="122"/>
      <c r="AA215" s="4"/>
      <c r="AB215" s="4"/>
      <c r="AC215" s="4"/>
      <c r="AD215" s="4"/>
      <c r="AE215" s="4"/>
      <c r="AF215" s="4"/>
      <c r="AG215" s="4"/>
      <c r="AH215" s="41"/>
    </row>
    <row r="216" spans="6:34" x14ac:dyDescent="0.3">
      <c r="F216" s="122"/>
      <c r="M216" s="122"/>
      <c r="N216" s="122"/>
      <c r="W216" s="66"/>
      <c r="X216" s="66"/>
      <c r="Y216" s="122"/>
      <c r="Z216" s="122"/>
      <c r="AA216" s="4"/>
      <c r="AB216" s="4"/>
      <c r="AC216" s="4"/>
      <c r="AD216" s="4"/>
      <c r="AE216" s="4"/>
      <c r="AF216" s="4"/>
      <c r="AG216" s="4"/>
      <c r="AH216" s="41"/>
    </row>
    <row r="217" spans="6:34" x14ac:dyDescent="0.3">
      <c r="F217" s="122"/>
      <c r="M217" s="122"/>
      <c r="N217" s="122"/>
      <c r="W217" s="66"/>
      <c r="X217" s="66"/>
      <c r="Y217" s="122"/>
      <c r="Z217" s="122"/>
      <c r="AA217" s="4"/>
      <c r="AB217" s="4"/>
      <c r="AC217" s="4"/>
      <c r="AD217" s="4"/>
      <c r="AE217" s="4"/>
      <c r="AF217" s="4"/>
      <c r="AG217" s="4"/>
      <c r="AH217" s="41"/>
    </row>
    <row r="218" spans="6:34" x14ac:dyDescent="0.3">
      <c r="F218" s="122"/>
      <c r="M218" s="122"/>
      <c r="N218" s="122"/>
      <c r="W218" s="66"/>
      <c r="X218" s="66"/>
      <c r="Y218" s="122"/>
      <c r="Z218" s="122"/>
      <c r="AA218" s="4"/>
      <c r="AB218" s="4"/>
      <c r="AC218" s="4"/>
      <c r="AD218" s="4"/>
      <c r="AE218" s="4"/>
      <c r="AF218" s="4"/>
      <c r="AG218" s="4"/>
      <c r="AH218" s="41"/>
    </row>
    <row r="219" spans="6:34" x14ac:dyDescent="0.3">
      <c r="F219" s="122"/>
      <c r="M219" s="122"/>
      <c r="N219" s="122"/>
      <c r="W219" s="66"/>
      <c r="X219" s="66"/>
      <c r="Y219" s="122"/>
      <c r="Z219" s="122"/>
      <c r="AA219" s="4"/>
      <c r="AB219" s="4"/>
      <c r="AC219" s="4"/>
      <c r="AD219" s="4"/>
      <c r="AE219" s="4"/>
      <c r="AF219" s="4"/>
      <c r="AG219" s="4"/>
      <c r="AH219" s="41"/>
    </row>
    <row r="220" spans="6:34" x14ac:dyDescent="0.3">
      <c r="F220" s="122"/>
      <c r="M220" s="122"/>
      <c r="N220" s="122"/>
      <c r="W220" s="66"/>
      <c r="X220" s="66"/>
      <c r="Y220" s="122"/>
      <c r="Z220" s="122"/>
      <c r="AA220" s="4"/>
      <c r="AB220" s="4"/>
      <c r="AC220" s="4"/>
      <c r="AD220" s="4"/>
      <c r="AE220" s="4"/>
      <c r="AF220" s="4"/>
      <c r="AG220" s="4"/>
      <c r="AH220" s="41"/>
    </row>
    <row r="221" spans="6:34" x14ac:dyDescent="0.3">
      <c r="F221" s="122"/>
      <c r="M221" s="122"/>
      <c r="N221" s="122"/>
      <c r="W221" s="66"/>
      <c r="X221" s="66"/>
      <c r="Y221" s="122"/>
      <c r="Z221" s="122"/>
      <c r="AA221" s="4"/>
      <c r="AB221" s="4"/>
      <c r="AC221" s="4"/>
      <c r="AD221" s="4"/>
      <c r="AE221" s="4"/>
      <c r="AF221" s="4"/>
      <c r="AG221" s="4"/>
      <c r="AH221" s="41"/>
    </row>
    <row r="222" spans="6:34" x14ac:dyDescent="0.3">
      <c r="F222" s="122"/>
      <c r="M222" s="122"/>
      <c r="N222" s="122"/>
      <c r="W222" s="66"/>
      <c r="X222" s="66"/>
      <c r="Y222" s="122"/>
      <c r="Z222" s="122"/>
      <c r="AA222" s="4"/>
      <c r="AB222" s="4"/>
      <c r="AC222" s="4"/>
      <c r="AD222" s="4"/>
      <c r="AE222" s="4"/>
      <c r="AF222" s="4"/>
      <c r="AG222" s="4"/>
      <c r="AH222" s="41"/>
    </row>
    <row r="223" spans="6:34" x14ac:dyDescent="0.3">
      <c r="F223" s="122"/>
      <c r="M223" s="122"/>
      <c r="N223" s="122"/>
      <c r="W223" s="66"/>
      <c r="X223" s="66"/>
      <c r="Y223" s="122"/>
      <c r="Z223" s="122"/>
      <c r="AA223" s="4"/>
      <c r="AB223" s="4"/>
      <c r="AC223" s="4"/>
      <c r="AD223" s="4"/>
      <c r="AE223" s="4"/>
      <c r="AF223" s="4"/>
      <c r="AG223" s="4"/>
      <c r="AH223" s="41"/>
    </row>
    <row r="224" spans="6:34" x14ac:dyDescent="0.3">
      <c r="F224" s="122"/>
      <c r="M224" s="122"/>
      <c r="N224" s="122"/>
      <c r="W224" s="66"/>
      <c r="X224" s="66"/>
      <c r="Y224" s="122"/>
      <c r="Z224" s="122"/>
      <c r="AA224" s="4"/>
      <c r="AB224" s="4"/>
      <c r="AC224" s="4"/>
      <c r="AD224" s="4"/>
      <c r="AE224" s="4"/>
      <c r="AF224" s="4"/>
      <c r="AG224" s="4"/>
      <c r="AH224" s="41"/>
    </row>
    <row r="225" spans="6:34" x14ac:dyDescent="0.3">
      <c r="F225" s="122"/>
      <c r="M225" s="122"/>
      <c r="N225" s="122"/>
      <c r="W225" s="66"/>
      <c r="X225" s="66"/>
      <c r="Y225" s="122"/>
      <c r="Z225" s="122"/>
      <c r="AA225" s="4"/>
      <c r="AB225" s="4"/>
      <c r="AC225" s="4"/>
      <c r="AD225" s="4"/>
      <c r="AE225" s="4"/>
      <c r="AF225" s="4"/>
      <c r="AG225" s="4"/>
      <c r="AH225" s="41"/>
    </row>
    <row r="226" spans="6:34" x14ac:dyDescent="0.3">
      <c r="F226" s="122"/>
      <c r="M226" s="122"/>
      <c r="N226" s="122"/>
      <c r="W226" s="66"/>
      <c r="X226" s="66"/>
      <c r="Y226" s="122"/>
      <c r="Z226" s="122"/>
      <c r="AA226" s="4"/>
      <c r="AB226" s="4"/>
      <c r="AC226" s="4"/>
      <c r="AD226" s="4"/>
      <c r="AE226" s="4"/>
      <c r="AF226" s="4"/>
      <c r="AG226" s="4"/>
      <c r="AH226" s="41"/>
    </row>
    <row r="227" spans="6:34" x14ac:dyDescent="0.3">
      <c r="F227" s="122"/>
      <c r="M227" s="122"/>
      <c r="N227" s="122"/>
      <c r="W227" s="66"/>
      <c r="X227" s="66"/>
      <c r="Y227" s="122"/>
      <c r="Z227" s="122"/>
      <c r="AA227" s="4"/>
      <c r="AB227" s="4"/>
      <c r="AC227" s="4"/>
      <c r="AD227" s="4"/>
      <c r="AE227" s="4"/>
      <c r="AF227" s="4"/>
      <c r="AG227" s="4"/>
      <c r="AH227" s="41"/>
    </row>
    <row r="228" spans="6:34" x14ac:dyDescent="0.3">
      <c r="F228" s="122"/>
      <c r="M228" s="122"/>
      <c r="N228" s="122"/>
      <c r="W228" s="66"/>
      <c r="X228" s="66"/>
      <c r="Y228" s="122"/>
      <c r="Z228" s="122"/>
      <c r="AA228" s="4"/>
      <c r="AB228" s="4"/>
      <c r="AC228" s="4"/>
      <c r="AD228" s="4"/>
      <c r="AE228" s="4"/>
      <c r="AF228" s="4"/>
      <c r="AG228" s="4"/>
      <c r="AH228" s="41"/>
    </row>
    <row r="229" spans="6:34" x14ac:dyDescent="0.3">
      <c r="F229" s="122"/>
      <c r="M229" s="122"/>
      <c r="N229" s="122"/>
      <c r="W229" s="66"/>
      <c r="X229" s="66"/>
      <c r="Y229" s="122"/>
      <c r="Z229" s="122"/>
      <c r="AA229" s="4"/>
      <c r="AB229" s="4"/>
      <c r="AC229" s="4"/>
      <c r="AD229" s="4"/>
      <c r="AE229" s="4"/>
      <c r="AF229" s="4"/>
      <c r="AG229" s="4"/>
      <c r="AH229" s="41"/>
    </row>
    <row r="230" spans="6:34" x14ac:dyDescent="0.3">
      <c r="F230" s="122"/>
      <c r="M230" s="122"/>
      <c r="N230" s="122"/>
      <c r="W230" s="66"/>
      <c r="X230" s="66"/>
      <c r="Y230" s="122"/>
      <c r="Z230" s="122"/>
      <c r="AA230" s="4"/>
      <c r="AB230" s="4"/>
      <c r="AC230" s="4"/>
      <c r="AD230" s="4"/>
      <c r="AE230" s="4"/>
      <c r="AF230" s="4"/>
      <c r="AG230" s="4"/>
      <c r="AH230" s="41"/>
    </row>
    <row r="231" spans="6:34" x14ac:dyDescent="0.3">
      <c r="F231" s="122"/>
      <c r="M231" s="122"/>
      <c r="N231" s="122"/>
      <c r="W231" s="66"/>
      <c r="X231" s="66"/>
      <c r="Y231" s="122"/>
      <c r="Z231" s="122"/>
      <c r="AA231" s="4"/>
      <c r="AB231" s="4"/>
      <c r="AC231" s="4"/>
      <c r="AD231" s="4"/>
      <c r="AE231" s="4"/>
      <c r="AF231" s="4"/>
      <c r="AG231" s="4"/>
      <c r="AH231" s="41"/>
    </row>
    <row r="232" spans="6:34" x14ac:dyDescent="0.3">
      <c r="F232" s="122"/>
      <c r="M232" s="122"/>
      <c r="N232" s="122"/>
      <c r="W232" s="66"/>
      <c r="X232" s="66"/>
      <c r="Y232" s="122"/>
      <c r="Z232" s="122"/>
      <c r="AA232" s="4"/>
      <c r="AB232" s="4"/>
      <c r="AC232" s="4"/>
      <c r="AD232" s="4"/>
      <c r="AE232" s="4"/>
      <c r="AF232" s="4"/>
      <c r="AG232" s="4"/>
      <c r="AH232" s="41"/>
    </row>
    <row r="233" spans="6:34" x14ac:dyDescent="0.3">
      <c r="F233" s="122"/>
      <c r="M233" s="122"/>
      <c r="N233" s="122"/>
      <c r="W233" s="66"/>
      <c r="X233" s="66"/>
      <c r="Y233" s="122"/>
      <c r="Z233" s="122"/>
      <c r="AA233" s="4"/>
      <c r="AB233" s="4"/>
      <c r="AC233" s="4"/>
      <c r="AD233" s="4"/>
      <c r="AE233" s="4"/>
      <c r="AF233" s="4"/>
      <c r="AG233" s="4"/>
      <c r="AH233" s="41"/>
    </row>
    <row r="234" spans="6:34" x14ac:dyDescent="0.3">
      <c r="F234" s="122"/>
      <c r="M234" s="122"/>
      <c r="N234" s="122"/>
      <c r="W234" s="66"/>
      <c r="X234" s="66"/>
      <c r="Y234" s="122"/>
      <c r="Z234" s="122"/>
      <c r="AA234" s="4"/>
      <c r="AB234" s="4"/>
      <c r="AC234" s="4"/>
      <c r="AD234" s="4"/>
      <c r="AE234" s="4"/>
      <c r="AF234" s="4"/>
      <c r="AG234" s="4"/>
      <c r="AH234" s="41"/>
    </row>
    <row r="235" spans="6:34" x14ac:dyDescent="0.3">
      <c r="F235" s="122"/>
      <c r="M235" s="122"/>
      <c r="N235" s="122"/>
      <c r="W235" s="66"/>
      <c r="X235" s="66"/>
      <c r="Y235" s="122"/>
      <c r="Z235" s="122"/>
      <c r="AA235" s="4"/>
      <c r="AB235" s="4"/>
      <c r="AC235" s="4"/>
      <c r="AD235" s="4"/>
      <c r="AE235" s="4"/>
      <c r="AF235" s="4"/>
      <c r="AG235" s="4"/>
      <c r="AH235" s="41"/>
    </row>
    <row r="236" spans="6:34" x14ac:dyDescent="0.3">
      <c r="F236" s="122"/>
      <c r="M236" s="122"/>
      <c r="N236" s="122"/>
      <c r="W236" s="66"/>
      <c r="X236" s="66"/>
      <c r="Y236" s="122"/>
      <c r="Z236" s="122"/>
      <c r="AA236" s="4"/>
      <c r="AB236" s="4"/>
      <c r="AC236" s="4"/>
      <c r="AD236" s="4"/>
      <c r="AE236" s="4"/>
      <c r="AF236" s="4"/>
      <c r="AG236" s="4"/>
      <c r="AH236" s="41"/>
    </row>
    <row r="237" spans="6:34" x14ac:dyDescent="0.3">
      <c r="F237" s="122"/>
      <c r="M237" s="122"/>
      <c r="N237" s="122"/>
      <c r="W237" s="66"/>
      <c r="X237" s="66"/>
      <c r="Y237" s="122"/>
      <c r="Z237" s="122"/>
      <c r="AA237" s="4"/>
      <c r="AB237" s="4"/>
      <c r="AC237" s="4"/>
      <c r="AD237" s="4"/>
      <c r="AE237" s="4"/>
      <c r="AF237" s="4"/>
      <c r="AG237" s="4"/>
      <c r="AH237" s="41"/>
    </row>
    <row r="238" spans="6:34" x14ac:dyDescent="0.3">
      <c r="F238" s="122"/>
      <c r="M238" s="122"/>
      <c r="N238" s="122"/>
      <c r="W238" s="66"/>
      <c r="X238" s="66"/>
      <c r="Y238" s="122"/>
      <c r="Z238" s="122"/>
      <c r="AA238" s="4"/>
      <c r="AB238" s="4"/>
      <c r="AC238" s="4"/>
      <c r="AD238" s="4"/>
      <c r="AE238" s="4"/>
      <c r="AF238" s="4"/>
      <c r="AG238" s="4"/>
      <c r="AH238" s="41"/>
    </row>
    <row r="239" spans="6:34" x14ac:dyDescent="0.3">
      <c r="F239" s="122"/>
      <c r="M239" s="122"/>
      <c r="N239" s="122"/>
      <c r="W239" s="66"/>
      <c r="X239" s="66"/>
      <c r="Y239" s="122"/>
      <c r="Z239" s="122"/>
      <c r="AA239" s="4"/>
      <c r="AB239" s="4"/>
      <c r="AC239" s="4"/>
      <c r="AD239" s="4"/>
      <c r="AE239" s="4"/>
      <c r="AF239" s="4"/>
      <c r="AG239" s="4"/>
      <c r="AH239" s="41"/>
    </row>
    <row r="240" spans="6:34" x14ac:dyDescent="0.3">
      <c r="F240" s="122"/>
      <c r="M240" s="122"/>
      <c r="N240" s="122"/>
      <c r="W240" s="66"/>
      <c r="X240" s="66"/>
      <c r="Y240" s="122"/>
      <c r="Z240" s="122"/>
      <c r="AA240" s="4"/>
      <c r="AB240" s="4"/>
      <c r="AC240" s="4"/>
      <c r="AD240" s="4"/>
      <c r="AE240" s="4"/>
      <c r="AF240" s="4"/>
      <c r="AG240" s="4"/>
      <c r="AH240" s="41"/>
    </row>
    <row r="241" spans="6:34" x14ac:dyDescent="0.3">
      <c r="F241" s="122"/>
      <c r="M241" s="122"/>
      <c r="N241" s="122"/>
      <c r="W241" s="66"/>
      <c r="X241" s="66"/>
      <c r="Y241" s="122"/>
      <c r="Z241" s="122"/>
      <c r="AA241" s="4"/>
      <c r="AB241" s="4"/>
      <c r="AC241" s="4"/>
      <c r="AD241" s="4"/>
      <c r="AE241" s="4"/>
      <c r="AF241" s="4"/>
      <c r="AG241" s="4"/>
      <c r="AH241" s="41"/>
    </row>
    <row r="242" spans="6:34" x14ac:dyDescent="0.3">
      <c r="F242" s="122"/>
      <c r="M242" s="122"/>
      <c r="N242" s="122"/>
      <c r="W242" s="66"/>
      <c r="X242" s="66"/>
      <c r="Y242" s="122"/>
      <c r="Z242" s="122"/>
      <c r="AA242" s="4"/>
      <c r="AB242" s="4"/>
      <c r="AC242" s="4"/>
      <c r="AD242" s="4"/>
      <c r="AE242" s="4"/>
      <c r="AF242" s="4"/>
      <c r="AG242" s="4"/>
      <c r="AH242" s="41"/>
    </row>
    <row r="243" spans="6:34" x14ac:dyDescent="0.3">
      <c r="F243" s="122"/>
      <c r="M243" s="122"/>
      <c r="N243" s="122"/>
      <c r="W243" s="66"/>
      <c r="X243" s="66"/>
      <c r="Y243" s="122"/>
      <c r="Z243" s="122"/>
      <c r="AA243" s="4"/>
      <c r="AB243" s="4"/>
      <c r="AC243" s="4"/>
      <c r="AD243" s="4"/>
      <c r="AE243" s="4"/>
      <c r="AF243" s="4"/>
      <c r="AG243" s="4"/>
      <c r="AH243" s="41"/>
    </row>
    <row r="244" spans="6:34" x14ac:dyDescent="0.3">
      <c r="F244" s="122"/>
      <c r="M244" s="122"/>
      <c r="N244" s="122"/>
      <c r="W244" s="66"/>
      <c r="X244" s="66"/>
      <c r="Y244" s="122"/>
      <c r="Z244" s="122"/>
      <c r="AA244" s="4"/>
      <c r="AB244" s="4"/>
      <c r="AC244" s="4"/>
      <c r="AD244" s="4"/>
      <c r="AE244" s="4"/>
      <c r="AF244" s="4"/>
      <c r="AG244" s="4"/>
      <c r="AH244" s="41"/>
    </row>
    <row r="245" spans="6:34" x14ac:dyDescent="0.3">
      <c r="F245" s="122"/>
      <c r="M245" s="122"/>
      <c r="N245" s="122"/>
      <c r="W245" s="66"/>
      <c r="X245" s="66"/>
      <c r="Y245" s="122"/>
      <c r="Z245" s="122"/>
      <c r="AA245" s="4"/>
      <c r="AB245" s="4"/>
      <c r="AC245" s="4"/>
      <c r="AD245" s="4"/>
      <c r="AE245" s="4"/>
      <c r="AF245" s="4"/>
      <c r="AG245" s="4"/>
      <c r="AH245" s="41"/>
    </row>
    <row r="246" spans="6:34" x14ac:dyDescent="0.3">
      <c r="F246" s="122"/>
      <c r="M246" s="122"/>
      <c r="N246" s="122"/>
      <c r="W246" s="66"/>
      <c r="X246" s="66"/>
      <c r="Y246" s="122"/>
      <c r="Z246" s="122"/>
      <c r="AA246" s="4"/>
      <c r="AB246" s="4"/>
      <c r="AC246" s="4"/>
      <c r="AD246" s="4"/>
      <c r="AE246" s="4"/>
      <c r="AF246" s="4"/>
      <c r="AG246" s="4"/>
      <c r="AH246" s="41"/>
    </row>
    <row r="247" spans="6:34" x14ac:dyDescent="0.3">
      <c r="F247" s="122"/>
      <c r="M247" s="122"/>
      <c r="N247" s="122"/>
      <c r="W247" s="66"/>
      <c r="X247" s="66"/>
      <c r="Y247" s="122"/>
      <c r="Z247" s="122"/>
      <c r="AA247" s="4"/>
      <c r="AB247" s="4"/>
      <c r="AC247" s="4"/>
      <c r="AD247" s="4"/>
      <c r="AE247" s="4"/>
      <c r="AF247" s="4"/>
      <c r="AG247" s="4"/>
      <c r="AH247" s="41"/>
    </row>
    <row r="248" spans="6:34" x14ac:dyDescent="0.3">
      <c r="F248" s="122"/>
      <c r="M248" s="122"/>
      <c r="N248" s="122"/>
      <c r="W248" s="66"/>
      <c r="X248" s="66"/>
      <c r="Y248" s="122"/>
      <c r="Z248" s="122"/>
      <c r="AA248" s="4"/>
      <c r="AB248" s="4"/>
      <c r="AC248" s="4"/>
      <c r="AD248" s="4"/>
      <c r="AE248" s="4"/>
      <c r="AF248" s="4"/>
      <c r="AG248" s="4"/>
      <c r="AH248" s="41"/>
    </row>
    <row r="249" spans="6:34" x14ac:dyDescent="0.3">
      <c r="F249" s="122"/>
      <c r="M249" s="122"/>
      <c r="N249" s="122"/>
      <c r="W249" s="66"/>
      <c r="X249" s="66"/>
      <c r="Y249" s="122"/>
      <c r="Z249" s="122"/>
      <c r="AA249" s="4"/>
      <c r="AB249" s="4"/>
      <c r="AC249" s="4"/>
      <c r="AD249" s="4"/>
      <c r="AE249" s="4"/>
      <c r="AF249" s="4"/>
      <c r="AG249" s="4"/>
      <c r="AH249" s="41"/>
    </row>
    <row r="250" spans="6:34" x14ac:dyDescent="0.3">
      <c r="F250" s="122"/>
      <c r="M250" s="122"/>
      <c r="N250" s="122"/>
      <c r="W250" s="66"/>
      <c r="X250" s="66"/>
      <c r="Y250" s="122"/>
      <c r="Z250" s="122"/>
      <c r="AA250" s="4"/>
      <c r="AB250" s="4"/>
      <c r="AC250" s="4"/>
      <c r="AD250" s="4"/>
      <c r="AE250" s="4"/>
      <c r="AF250" s="4"/>
      <c r="AG250" s="4"/>
      <c r="AH250" s="41"/>
    </row>
    <row r="251" spans="6:34" x14ac:dyDescent="0.3">
      <c r="F251" s="122"/>
      <c r="M251" s="122"/>
      <c r="N251" s="122"/>
      <c r="W251" s="66"/>
      <c r="X251" s="66"/>
      <c r="Y251" s="122"/>
      <c r="Z251" s="122"/>
      <c r="AA251" s="4"/>
      <c r="AB251" s="4"/>
      <c r="AC251" s="4"/>
      <c r="AD251" s="4"/>
      <c r="AE251" s="4"/>
      <c r="AF251" s="4"/>
      <c r="AG251" s="4"/>
      <c r="AH251" s="41"/>
    </row>
    <row r="252" spans="6:34" x14ac:dyDescent="0.3">
      <c r="F252" s="122"/>
      <c r="M252" s="122"/>
      <c r="N252" s="122"/>
      <c r="W252" s="66"/>
      <c r="X252" s="66"/>
      <c r="Y252" s="122"/>
      <c r="Z252" s="122"/>
      <c r="AA252" s="4"/>
      <c r="AB252" s="4"/>
      <c r="AC252" s="4"/>
      <c r="AD252" s="4"/>
      <c r="AE252" s="4"/>
      <c r="AF252" s="4"/>
      <c r="AG252" s="4"/>
      <c r="AH252" s="41"/>
    </row>
    <row r="253" spans="6:34" x14ac:dyDescent="0.3">
      <c r="F253" s="122"/>
      <c r="M253" s="122"/>
      <c r="N253" s="122"/>
      <c r="W253" s="66"/>
      <c r="X253" s="66"/>
      <c r="Y253" s="122"/>
      <c r="Z253" s="122"/>
      <c r="AA253" s="4"/>
      <c r="AB253" s="4"/>
      <c r="AC253" s="4"/>
      <c r="AD253" s="4"/>
      <c r="AE253" s="4"/>
      <c r="AF253" s="4"/>
      <c r="AG253" s="4"/>
      <c r="AH253" s="41"/>
    </row>
    <row r="254" spans="6:34" x14ac:dyDescent="0.3">
      <c r="F254" s="122"/>
      <c r="M254" s="122"/>
      <c r="N254" s="122"/>
      <c r="W254" s="66"/>
      <c r="X254" s="66"/>
      <c r="Y254" s="122"/>
      <c r="Z254" s="122"/>
      <c r="AA254" s="4"/>
      <c r="AB254" s="4"/>
      <c r="AC254" s="4"/>
      <c r="AD254" s="4"/>
      <c r="AE254" s="4"/>
      <c r="AF254" s="4"/>
      <c r="AG254" s="4"/>
      <c r="AH254" s="41"/>
    </row>
    <row r="255" spans="6:34" x14ac:dyDescent="0.3">
      <c r="F255" s="122"/>
      <c r="M255" s="122"/>
      <c r="N255" s="122"/>
      <c r="W255" s="66"/>
      <c r="X255" s="66"/>
      <c r="Y255" s="122"/>
      <c r="Z255" s="122"/>
      <c r="AA255" s="4"/>
      <c r="AB255" s="4"/>
      <c r="AC255" s="4"/>
      <c r="AD255" s="4"/>
      <c r="AE255" s="4"/>
      <c r="AF255" s="4"/>
      <c r="AG255" s="4"/>
      <c r="AH255" s="41"/>
    </row>
    <row r="256" spans="6:34" x14ac:dyDescent="0.3">
      <c r="F256" s="122"/>
      <c r="M256" s="122"/>
      <c r="N256" s="122"/>
      <c r="W256" s="66"/>
      <c r="X256" s="66"/>
      <c r="Y256" s="122"/>
      <c r="Z256" s="122"/>
      <c r="AA256" s="4"/>
      <c r="AB256" s="4"/>
      <c r="AC256" s="4"/>
      <c r="AD256" s="4"/>
      <c r="AE256" s="4"/>
      <c r="AF256" s="4"/>
      <c r="AG256" s="4"/>
      <c r="AH256" s="41"/>
    </row>
    <row r="257" spans="6:34" x14ac:dyDescent="0.3">
      <c r="F257" s="122"/>
      <c r="M257" s="122"/>
      <c r="N257" s="122"/>
      <c r="W257" s="66"/>
      <c r="X257" s="66"/>
      <c r="Y257" s="122"/>
      <c r="Z257" s="122"/>
      <c r="AA257" s="4"/>
      <c r="AB257" s="4"/>
      <c r="AC257" s="4"/>
      <c r="AD257" s="4"/>
      <c r="AE257" s="4"/>
      <c r="AF257" s="4"/>
      <c r="AG257" s="4"/>
      <c r="AH257" s="41"/>
    </row>
    <row r="258" spans="6:34" x14ac:dyDescent="0.3">
      <c r="F258" s="122"/>
      <c r="M258" s="122"/>
      <c r="N258" s="122"/>
      <c r="W258" s="66"/>
      <c r="X258" s="66"/>
      <c r="Y258" s="122"/>
      <c r="Z258" s="122"/>
      <c r="AA258" s="4"/>
      <c r="AB258" s="4"/>
      <c r="AC258" s="4"/>
      <c r="AD258" s="4"/>
      <c r="AE258" s="4"/>
      <c r="AF258" s="4"/>
      <c r="AG258" s="4"/>
      <c r="AH258" s="41"/>
    </row>
    <row r="259" spans="6:34" x14ac:dyDescent="0.3">
      <c r="F259" s="122"/>
      <c r="M259" s="122"/>
      <c r="N259" s="122"/>
      <c r="W259" s="66"/>
      <c r="X259" s="66"/>
      <c r="Y259" s="122"/>
      <c r="Z259" s="122"/>
      <c r="AA259" s="4"/>
      <c r="AB259" s="4"/>
      <c r="AC259" s="4"/>
      <c r="AD259" s="4"/>
      <c r="AE259" s="4"/>
      <c r="AF259" s="4"/>
      <c r="AG259" s="4"/>
      <c r="AH259" s="41"/>
    </row>
    <row r="260" spans="6:34" x14ac:dyDescent="0.3">
      <c r="F260" s="122"/>
      <c r="M260" s="122"/>
      <c r="N260" s="122"/>
      <c r="W260" s="66"/>
      <c r="X260" s="66"/>
      <c r="Y260" s="122"/>
      <c r="Z260" s="122"/>
      <c r="AA260" s="4"/>
      <c r="AB260" s="4"/>
      <c r="AC260" s="4"/>
      <c r="AD260" s="4"/>
      <c r="AE260" s="4"/>
      <c r="AF260" s="4"/>
      <c r="AG260" s="4"/>
      <c r="AH260" s="41"/>
    </row>
    <row r="261" spans="6:34" x14ac:dyDescent="0.3">
      <c r="F261" s="122"/>
      <c r="M261" s="122"/>
      <c r="N261" s="122"/>
      <c r="W261" s="66"/>
      <c r="X261" s="66"/>
      <c r="Y261" s="122"/>
      <c r="Z261" s="122"/>
      <c r="AA261" s="4"/>
      <c r="AB261" s="4"/>
      <c r="AC261" s="4"/>
      <c r="AD261" s="4"/>
      <c r="AE261" s="4"/>
      <c r="AF261" s="4"/>
      <c r="AG261" s="4"/>
      <c r="AH261" s="41"/>
    </row>
    <row r="262" spans="6:34" x14ac:dyDescent="0.3">
      <c r="F262" s="122"/>
      <c r="M262" s="122"/>
      <c r="N262" s="122"/>
      <c r="W262" s="66"/>
      <c r="X262" s="66"/>
      <c r="Y262" s="122"/>
      <c r="Z262" s="122"/>
      <c r="AA262" s="4"/>
      <c r="AB262" s="4"/>
      <c r="AC262" s="4"/>
      <c r="AD262" s="4"/>
      <c r="AE262" s="4"/>
      <c r="AF262" s="4"/>
      <c r="AG262" s="4"/>
      <c r="AH262" s="41"/>
    </row>
    <row r="263" spans="6:34" x14ac:dyDescent="0.3">
      <c r="F263" s="122"/>
      <c r="M263" s="122"/>
      <c r="N263" s="122"/>
      <c r="W263" s="66"/>
      <c r="X263" s="66"/>
      <c r="Y263" s="122"/>
      <c r="Z263" s="122"/>
      <c r="AA263" s="4"/>
      <c r="AB263" s="4"/>
      <c r="AC263" s="4"/>
      <c r="AD263" s="4"/>
      <c r="AE263" s="4"/>
      <c r="AF263" s="4"/>
      <c r="AG263" s="4"/>
      <c r="AH263" s="41"/>
    </row>
    <row r="264" spans="6:34" x14ac:dyDescent="0.3">
      <c r="F264" s="122"/>
      <c r="M264" s="122"/>
      <c r="N264" s="122"/>
      <c r="W264" s="66"/>
      <c r="X264" s="66"/>
      <c r="Y264" s="122"/>
      <c r="Z264" s="122"/>
      <c r="AA264" s="4"/>
      <c r="AB264" s="4"/>
      <c r="AC264" s="4"/>
      <c r="AD264" s="4"/>
      <c r="AE264" s="4"/>
      <c r="AF264" s="4"/>
      <c r="AG264" s="4"/>
      <c r="AH264" s="41"/>
    </row>
    <row r="265" spans="6:34" x14ac:dyDescent="0.3">
      <c r="F265" s="122"/>
      <c r="M265" s="122"/>
      <c r="N265" s="122"/>
      <c r="W265" s="66"/>
      <c r="X265" s="66"/>
      <c r="Y265" s="122"/>
      <c r="Z265" s="122"/>
      <c r="AA265" s="4"/>
      <c r="AB265" s="4"/>
      <c r="AC265" s="4"/>
      <c r="AD265" s="4"/>
      <c r="AE265" s="4"/>
      <c r="AF265" s="4"/>
      <c r="AG265" s="4"/>
      <c r="AH265" s="41"/>
    </row>
    <row r="266" spans="6:34" x14ac:dyDescent="0.3">
      <c r="F266" s="122"/>
      <c r="M266" s="122"/>
      <c r="N266" s="122"/>
      <c r="W266" s="66"/>
      <c r="X266" s="66"/>
      <c r="Y266" s="122"/>
      <c r="Z266" s="122"/>
      <c r="AA266" s="4"/>
      <c r="AB266" s="4"/>
      <c r="AC266" s="4"/>
      <c r="AD266" s="4"/>
      <c r="AE266" s="4"/>
      <c r="AF266" s="4"/>
      <c r="AG266" s="4"/>
      <c r="AH266" s="41"/>
    </row>
    <row r="267" spans="6:34" x14ac:dyDescent="0.3">
      <c r="F267" s="122"/>
      <c r="M267" s="122"/>
      <c r="N267" s="122"/>
      <c r="W267" s="66"/>
      <c r="X267" s="66"/>
      <c r="Y267" s="122"/>
      <c r="Z267" s="122"/>
      <c r="AA267" s="4"/>
      <c r="AB267" s="4"/>
      <c r="AC267" s="4"/>
      <c r="AD267" s="4"/>
      <c r="AE267" s="4"/>
      <c r="AF267" s="4"/>
      <c r="AG267" s="4"/>
      <c r="AH267" s="41"/>
    </row>
    <row r="268" spans="6:34" x14ac:dyDescent="0.3">
      <c r="F268" s="122"/>
      <c r="M268" s="122"/>
      <c r="N268" s="122"/>
      <c r="W268" s="66"/>
      <c r="X268" s="66"/>
      <c r="Y268" s="122"/>
      <c r="Z268" s="122"/>
      <c r="AA268" s="4"/>
      <c r="AB268" s="4"/>
      <c r="AC268" s="4"/>
      <c r="AD268" s="4"/>
      <c r="AE268" s="4"/>
      <c r="AF268" s="4"/>
      <c r="AG268" s="4"/>
      <c r="AH268" s="41"/>
    </row>
    <row r="269" spans="6:34" x14ac:dyDescent="0.3">
      <c r="F269" s="122"/>
      <c r="M269" s="122"/>
      <c r="N269" s="122"/>
      <c r="W269" s="66"/>
      <c r="X269" s="66"/>
      <c r="Y269" s="122"/>
      <c r="Z269" s="122"/>
      <c r="AA269" s="4"/>
      <c r="AB269" s="4"/>
      <c r="AC269" s="4"/>
      <c r="AD269" s="4"/>
      <c r="AE269" s="4"/>
      <c r="AF269" s="4"/>
      <c r="AG269" s="4"/>
      <c r="AH269" s="41"/>
    </row>
    <row r="270" spans="6:34" x14ac:dyDescent="0.3">
      <c r="F270" s="122"/>
      <c r="M270" s="122"/>
      <c r="N270" s="122"/>
      <c r="W270" s="66"/>
      <c r="X270" s="66"/>
      <c r="Y270" s="122"/>
      <c r="Z270" s="122"/>
      <c r="AA270" s="4"/>
      <c r="AB270" s="4"/>
      <c r="AC270" s="4"/>
      <c r="AD270" s="4"/>
      <c r="AE270" s="4"/>
      <c r="AF270" s="4"/>
      <c r="AG270" s="4"/>
      <c r="AH270" s="41"/>
    </row>
    <row r="271" spans="6:34" x14ac:dyDescent="0.3">
      <c r="F271" s="122"/>
      <c r="M271" s="122"/>
      <c r="N271" s="122"/>
      <c r="W271" s="66"/>
      <c r="X271" s="66"/>
      <c r="Y271" s="122"/>
      <c r="Z271" s="122"/>
      <c r="AA271" s="4"/>
      <c r="AB271" s="4"/>
      <c r="AC271" s="4"/>
      <c r="AD271" s="4"/>
      <c r="AE271" s="4"/>
      <c r="AF271" s="4"/>
      <c r="AG271" s="4"/>
      <c r="AH271" s="41"/>
    </row>
    <row r="272" spans="6:34" x14ac:dyDescent="0.3">
      <c r="F272" s="122"/>
      <c r="M272" s="122"/>
      <c r="N272" s="122"/>
      <c r="W272" s="66"/>
      <c r="X272" s="66"/>
      <c r="Y272" s="122"/>
      <c r="Z272" s="122"/>
      <c r="AA272" s="4"/>
      <c r="AB272" s="4"/>
      <c r="AC272" s="4"/>
      <c r="AD272" s="4"/>
      <c r="AE272" s="4"/>
      <c r="AF272" s="4"/>
      <c r="AG272" s="4"/>
      <c r="AH272" s="41"/>
    </row>
    <row r="273" spans="6:34" x14ac:dyDescent="0.3">
      <c r="F273" s="122"/>
      <c r="M273" s="122"/>
      <c r="N273" s="122"/>
      <c r="W273" s="66"/>
      <c r="X273" s="66"/>
      <c r="Y273" s="122"/>
      <c r="Z273" s="122"/>
      <c r="AA273" s="4"/>
      <c r="AB273" s="4"/>
      <c r="AC273" s="4"/>
      <c r="AD273" s="4"/>
      <c r="AE273" s="4"/>
      <c r="AF273" s="4"/>
      <c r="AG273" s="4"/>
      <c r="AH273" s="41"/>
    </row>
    <row r="274" spans="6:34" x14ac:dyDescent="0.3">
      <c r="F274" s="122"/>
      <c r="M274" s="122"/>
      <c r="N274" s="122"/>
      <c r="W274" s="66"/>
      <c r="X274" s="66"/>
      <c r="Y274" s="122"/>
      <c r="Z274" s="122"/>
      <c r="AA274" s="4"/>
      <c r="AB274" s="4"/>
      <c r="AC274" s="4"/>
      <c r="AD274" s="4"/>
      <c r="AE274" s="4"/>
      <c r="AF274" s="4"/>
      <c r="AG274" s="4"/>
      <c r="AH274" s="41"/>
    </row>
    <row r="275" spans="6:34" x14ac:dyDescent="0.3">
      <c r="F275" s="122"/>
      <c r="M275" s="122"/>
      <c r="N275" s="122"/>
      <c r="W275" s="66"/>
      <c r="X275" s="66"/>
      <c r="Y275" s="122"/>
      <c r="Z275" s="122"/>
      <c r="AA275" s="4"/>
      <c r="AB275" s="4"/>
      <c r="AC275" s="4"/>
      <c r="AD275" s="4"/>
      <c r="AE275" s="4"/>
      <c r="AF275" s="4"/>
      <c r="AG275" s="4"/>
      <c r="AH275" s="41"/>
    </row>
    <row r="276" spans="6:34" x14ac:dyDescent="0.3">
      <c r="F276" s="122"/>
      <c r="M276" s="122"/>
      <c r="N276" s="122"/>
      <c r="W276" s="66"/>
      <c r="X276" s="66"/>
      <c r="Y276" s="122"/>
      <c r="Z276" s="122"/>
      <c r="AA276" s="4"/>
      <c r="AB276" s="4"/>
      <c r="AC276" s="4"/>
      <c r="AD276" s="4"/>
      <c r="AE276" s="4"/>
      <c r="AF276" s="4"/>
      <c r="AG276" s="4"/>
      <c r="AH276" s="41"/>
    </row>
    <row r="277" spans="6:34" x14ac:dyDescent="0.3">
      <c r="F277" s="122"/>
      <c r="M277" s="122"/>
      <c r="N277" s="122"/>
      <c r="W277" s="66"/>
      <c r="X277" s="66"/>
      <c r="Y277" s="122"/>
      <c r="Z277" s="122"/>
      <c r="AA277" s="4"/>
      <c r="AB277" s="4"/>
      <c r="AC277" s="4"/>
      <c r="AD277" s="4"/>
      <c r="AE277" s="4"/>
      <c r="AF277" s="4"/>
      <c r="AG277" s="4"/>
      <c r="AH277" s="41"/>
    </row>
    <row r="278" spans="6:34" x14ac:dyDescent="0.3">
      <c r="F278" s="122"/>
      <c r="M278" s="122"/>
      <c r="N278" s="122"/>
      <c r="W278" s="66"/>
      <c r="X278" s="66"/>
      <c r="Y278" s="122"/>
      <c r="Z278" s="122"/>
      <c r="AA278" s="4"/>
      <c r="AB278" s="4"/>
      <c r="AC278" s="4"/>
      <c r="AD278" s="4"/>
      <c r="AE278" s="4"/>
      <c r="AF278" s="4"/>
      <c r="AG278" s="4"/>
      <c r="AH278" s="41"/>
    </row>
    <row r="279" spans="6:34" x14ac:dyDescent="0.3">
      <c r="F279" s="122"/>
      <c r="M279" s="122"/>
      <c r="N279" s="122"/>
      <c r="W279" s="66"/>
      <c r="X279" s="66"/>
      <c r="Y279" s="122"/>
      <c r="Z279" s="122"/>
      <c r="AA279" s="4"/>
      <c r="AB279" s="4"/>
      <c r="AC279" s="4"/>
      <c r="AD279" s="4"/>
      <c r="AE279" s="4"/>
      <c r="AF279" s="4"/>
      <c r="AG279" s="4"/>
      <c r="AH279" s="41"/>
    </row>
    <row r="280" spans="6:34" x14ac:dyDescent="0.3">
      <c r="F280" s="122"/>
      <c r="M280" s="122"/>
      <c r="N280" s="122"/>
      <c r="W280" s="66"/>
      <c r="X280" s="66"/>
      <c r="Y280" s="122"/>
      <c r="Z280" s="122"/>
      <c r="AA280" s="4"/>
      <c r="AB280" s="4"/>
      <c r="AC280" s="4"/>
      <c r="AD280" s="4"/>
      <c r="AE280" s="4"/>
      <c r="AF280" s="4"/>
      <c r="AG280" s="4"/>
      <c r="AH280" s="41"/>
    </row>
    <row r="281" spans="6:34" x14ac:dyDescent="0.3">
      <c r="F281" s="122"/>
      <c r="M281" s="122"/>
      <c r="N281" s="122"/>
      <c r="W281" s="66"/>
      <c r="X281" s="66"/>
      <c r="Y281" s="122"/>
      <c r="Z281" s="122"/>
      <c r="AA281" s="4"/>
      <c r="AB281" s="4"/>
      <c r="AC281" s="4"/>
      <c r="AD281" s="4"/>
      <c r="AE281" s="4"/>
      <c r="AF281" s="4"/>
      <c r="AG281" s="4"/>
      <c r="AH281" s="41"/>
    </row>
    <row r="282" spans="6:34" x14ac:dyDescent="0.3">
      <c r="F282" s="122"/>
      <c r="M282" s="122"/>
      <c r="N282" s="122"/>
      <c r="W282" s="66"/>
      <c r="X282" s="66"/>
      <c r="Y282" s="122"/>
      <c r="Z282" s="122"/>
      <c r="AA282" s="4"/>
      <c r="AB282" s="4"/>
      <c r="AC282" s="4"/>
      <c r="AD282" s="4"/>
      <c r="AE282" s="4"/>
      <c r="AF282" s="4"/>
      <c r="AG282" s="4"/>
      <c r="AH282" s="41"/>
    </row>
    <row r="283" spans="6:34" x14ac:dyDescent="0.3">
      <c r="F283" s="122"/>
      <c r="M283" s="122"/>
      <c r="N283" s="122"/>
      <c r="W283" s="66"/>
      <c r="X283" s="66"/>
      <c r="Y283" s="122"/>
      <c r="Z283" s="122"/>
      <c r="AA283" s="4"/>
      <c r="AB283" s="4"/>
      <c r="AC283" s="4"/>
      <c r="AD283" s="4"/>
      <c r="AE283" s="4"/>
      <c r="AF283" s="4"/>
      <c r="AG283" s="4"/>
      <c r="AH283" s="41"/>
    </row>
    <row r="284" spans="6:34" x14ac:dyDescent="0.3">
      <c r="F284" s="122"/>
      <c r="M284" s="122"/>
      <c r="N284" s="122"/>
      <c r="W284" s="66"/>
      <c r="X284" s="66"/>
      <c r="Y284" s="122"/>
      <c r="Z284" s="122"/>
      <c r="AA284" s="4"/>
      <c r="AB284" s="4"/>
      <c r="AC284" s="4"/>
      <c r="AD284" s="4"/>
      <c r="AE284" s="4"/>
      <c r="AF284" s="4"/>
      <c r="AG284" s="4"/>
      <c r="AH284" s="41"/>
    </row>
    <row r="285" spans="6:34" x14ac:dyDescent="0.3">
      <c r="F285" s="122"/>
      <c r="M285" s="122"/>
      <c r="N285" s="122"/>
      <c r="W285" s="66"/>
      <c r="X285" s="66"/>
      <c r="Y285" s="122"/>
      <c r="Z285" s="122"/>
      <c r="AA285" s="4"/>
      <c r="AB285" s="4"/>
      <c r="AC285" s="4"/>
      <c r="AD285" s="4"/>
      <c r="AE285" s="4"/>
      <c r="AF285" s="4"/>
      <c r="AG285" s="4"/>
      <c r="AH285" s="41"/>
    </row>
    <row r="286" spans="6:34" x14ac:dyDescent="0.3">
      <c r="F286" s="122"/>
      <c r="M286" s="122"/>
      <c r="N286" s="122"/>
      <c r="W286" s="66"/>
      <c r="X286" s="66"/>
      <c r="Y286" s="122"/>
      <c r="Z286" s="122"/>
      <c r="AA286" s="4"/>
      <c r="AB286" s="4"/>
      <c r="AC286" s="4"/>
      <c r="AD286" s="4"/>
      <c r="AE286" s="4"/>
      <c r="AF286" s="4"/>
      <c r="AG286" s="4"/>
      <c r="AH286" s="41"/>
    </row>
    <row r="287" spans="6:34" x14ac:dyDescent="0.3">
      <c r="F287" s="122"/>
      <c r="M287" s="122"/>
      <c r="N287" s="122"/>
      <c r="W287" s="66"/>
      <c r="X287" s="66"/>
      <c r="Y287" s="122"/>
      <c r="Z287" s="122"/>
      <c r="AA287" s="4"/>
      <c r="AB287" s="4"/>
      <c r="AC287" s="4"/>
      <c r="AD287" s="4"/>
      <c r="AE287" s="4"/>
      <c r="AF287" s="4"/>
      <c r="AG287" s="4"/>
      <c r="AH287" s="41"/>
    </row>
    <row r="288" spans="6:34" x14ac:dyDescent="0.3">
      <c r="F288" s="122"/>
      <c r="M288" s="122"/>
      <c r="N288" s="122"/>
      <c r="W288" s="66"/>
      <c r="X288" s="66"/>
      <c r="Y288" s="122"/>
      <c r="Z288" s="122"/>
      <c r="AA288" s="4"/>
      <c r="AB288" s="4"/>
      <c r="AC288" s="4"/>
      <c r="AD288" s="4"/>
      <c r="AE288" s="4"/>
      <c r="AF288" s="4"/>
      <c r="AG288" s="4"/>
      <c r="AH288" s="41"/>
    </row>
    <row r="289" spans="6:34" x14ac:dyDescent="0.3">
      <c r="F289" s="122"/>
      <c r="M289" s="122"/>
      <c r="N289" s="122"/>
      <c r="W289" s="66"/>
      <c r="X289" s="66"/>
      <c r="Y289" s="122"/>
      <c r="Z289" s="122"/>
      <c r="AA289" s="4"/>
      <c r="AB289" s="4"/>
      <c r="AC289" s="4"/>
      <c r="AD289" s="4"/>
      <c r="AE289" s="4"/>
      <c r="AF289" s="4"/>
      <c r="AG289" s="4"/>
      <c r="AH289" s="41"/>
    </row>
    <row r="290" spans="6:34" x14ac:dyDescent="0.3">
      <c r="F290" s="122"/>
      <c r="M290" s="122"/>
      <c r="N290" s="122"/>
      <c r="W290" s="66"/>
      <c r="X290" s="66"/>
      <c r="Y290" s="122"/>
      <c r="Z290" s="122"/>
      <c r="AA290" s="4"/>
      <c r="AB290" s="4"/>
      <c r="AC290" s="4"/>
      <c r="AD290" s="4"/>
      <c r="AE290" s="4"/>
      <c r="AF290" s="4"/>
      <c r="AG290" s="4"/>
      <c r="AH290" s="41"/>
    </row>
    <row r="291" spans="6:34" x14ac:dyDescent="0.3">
      <c r="F291" s="122"/>
      <c r="M291" s="122"/>
      <c r="N291" s="122"/>
      <c r="W291" s="66"/>
      <c r="X291" s="66"/>
      <c r="Y291" s="122"/>
      <c r="Z291" s="122"/>
      <c r="AA291" s="4"/>
      <c r="AB291" s="4"/>
      <c r="AC291" s="4"/>
      <c r="AD291" s="4"/>
      <c r="AE291" s="4"/>
      <c r="AF291" s="4"/>
      <c r="AG291" s="4"/>
      <c r="AH291" s="41"/>
    </row>
    <row r="292" spans="6:34" x14ac:dyDescent="0.3">
      <c r="F292" s="122"/>
      <c r="M292" s="122"/>
      <c r="N292" s="122"/>
      <c r="W292" s="66"/>
      <c r="X292" s="66"/>
      <c r="Y292" s="122"/>
      <c r="Z292" s="122"/>
      <c r="AA292" s="4"/>
      <c r="AB292" s="4"/>
      <c r="AC292" s="4"/>
      <c r="AD292" s="4"/>
      <c r="AE292" s="4"/>
      <c r="AF292" s="4"/>
      <c r="AG292" s="4"/>
      <c r="AH292" s="41"/>
    </row>
    <row r="293" spans="6:34" x14ac:dyDescent="0.3">
      <c r="F293" s="122"/>
      <c r="M293" s="122"/>
      <c r="N293" s="122"/>
      <c r="W293" s="66"/>
      <c r="X293" s="66"/>
      <c r="Y293" s="122"/>
      <c r="Z293" s="122"/>
      <c r="AA293" s="4"/>
      <c r="AB293" s="4"/>
      <c r="AC293" s="4"/>
      <c r="AD293" s="4"/>
      <c r="AE293" s="4"/>
      <c r="AF293" s="4"/>
      <c r="AG293" s="4"/>
      <c r="AH293" s="41"/>
    </row>
    <row r="294" spans="6:34" x14ac:dyDescent="0.3">
      <c r="F294" s="122"/>
      <c r="M294" s="122"/>
      <c r="N294" s="122"/>
      <c r="W294" s="66"/>
      <c r="X294" s="66"/>
      <c r="Y294" s="122"/>
      <c r="Z294" s="122"/>
      <c r="AA294" s="4"/>
      <c r="AB294" s="4"/>
      <c r="AC294" s="4"/>
      <c r="AD294" s="4"/>
      <c r="AE294" s="4"/>
      <c r="AF294" s="4"/>
      <c r="AG294" s="4"/>
      <c r="AH294" s="41"/>
    </row>
    <row r="295" spans="6:34" x14ac:dyDescent="0.3">
      <c r="F295" s="122"/>
      <c r="M295" s="122"/>
      <c r="N295" s="122"/>
      <c r="W295" s="66"/>
      <c r="X295" s="66"/>
      <c r="Y295" s="122"/>
      <c r="Z295" s="122"/>
      <c r="AA295" s="4"/>
      <c r="AB295" s="4"/>
      <c r="AC295" s="4"/>
      <c r="AD295" s="4"/>
      <c r="AE295" s="4"/>
      <c r="AF295" s="4"/>
      <c r="AG295" s="4"/>
      <c r="AH295" s="41"/>
    </row>
    <row r="296" spans="6:34" x14ac:dyDescent="0.3">
      <c r="F296" s="122"/>
      <c r="M296" s="122"/>
      <c r="N296" s="122"/>
      <c r="W296" s="66"/>
      <c r="X296" s="66"/>
      <c r="Y296" s="122"/>
      <c r="Z296" s="122"/>
      <c r="AA296" s="4"/>
      <c r="AB296" s="4"/>
      <c r="AC296" s="4"/>
      <c r="AD296" s="4"/>
      <c r="AE296" s="4"/>
      <c r="AF296" s="4"/>
      <c r="AG296" s="4"/>
      <c r="AH296" s="41"/>
    </row>
    <row r="297" spans="6:34" x14ac:dyDescent="0.3">
      <c r="F297" s="122"/>
      <c r="M297" s="122"/>
      <c r="N297" s="122"/>
      <c r="W297" s="66"/>
      <c r="X297" s="66"/>
      <c r="Y297" s="122"/>
      <c r="Z297" s="122"/>
      <c r="AA297" s="4"/>
      <c r="AB297" s="4"/>
      <c r="AC297" s="4"/>
      <c r="AD297" s="4"/>
      <c r="AE297" s="4"/>
      <c r="AF297" s="4"/>
      <c r="AG297" s="4"/>
      <c r="AH297" s="41"/>
    </row>
    <row r="298" spans="6:34" x14ac:dyDescent="0.3">
      <c r="F298" s="122"/>
      <c r="M298" s="122"/>
      <c r="N298" s="122"/>
      <c r="W298" s="66"/>
      <c r="X298" s="66"/>
      <c r="Y298" s="122"/>
      <c r="Z298" s="122"/>
      <c r="AA298" s="4"/>
      <c r="AB298" s="4"/>
      <c r="AC298" s="4"/>
      <c r="AD298" s="4"/>
      <c r="AE298" s="4"/>
      <c r="AF298" s="4"/>
      <c r="AG298" s="4"/>
      <c r="AH298" s="41"/>
    </row>
    <row r="299" spans="6:34" x14ac:dyDescent="0.3">
      <c r="F299" s="122"/>
      <c r="M299" s="122"/>
      <c r="N299" s="122"/>
      <c r="W299" s="66"/>
      <c r="X299" s="66"/>
      <c r="Y299" s="122"/>
      <c r="Z299" s="122"/>
      <c r="AA299" s="4"/>
      <c r="AB299" s="4"/>
      <c r="AC299" s="4"/>
      <c r="AD299" s="4"/>
      <c r="AE299" s="4"/>
      <c r="AF299" s="4"/>
      <c r="AG299" s="4"/>
      <c r="AH299" s="41"/>
    </row>
    <row r="300" spans="6:34" x14ac:dyDescent="0.3">
      <c r="F300" s="122"/>
      <c r="M300" s="122"/>
      <c r="N300" s="122"/>
      <c r="W300" s="66"/>
      <c r="X300" s="66"/>
      <c r="Y300" s="122"/>
      <c r="Z300" s="122"/>
      <c r="AA300" s="4"/>
      <c r="AB300" s="4"/>
      <c r="AC300" s="4"/>
      <c r="AD300" s="4"/>
      <c r="AE300" s="4"/>
      <c r="AF300" s="4"/>
      <c r="AG300" s="4"/>
      <c r="AH300" s="41"/>
    </row>
    <row r="301" spans="6:34" x14ac:dyDescent="0.3">
      <c r="F301" s="122"/>
      <c r="M301" s="122"/>
      <c r="N301" s="122"/>
      <c r="W301" s="66"/>
      <c r="X301" s="66"/>
      <c r="Y301" s="122"/>
      <c r="Z301" s="122"/>
      <c r="AA301" s="4"/>
      <c r="AB301" s="4"/>
      <c r="AC301" s="4"/>
      <c r="AD301" s="4"/>
      <c r="AE301" s="4"/>
      <c r="AF301" s="4"/>
      <c r="AG301" s="4"/>
      <c r="AH301" s="41"/>
    </row>
    <row r="302" spans="6:34" x14ac:dyDescent="0.3">
      <c r="F302" s="122"/>
      <c r="M302" s="122"/>
      <c r="N302" s="122"/>
      <c r="W302" s="66"/>
      <c r="X302" s="66"/>
      <c r="Y302" s="122"/>
      <c r="Z302" s="122"/>
      <c r="AA302" s="4"/>
      <c r="AB302" s="4"/>
      <c r="AC302" s="4"/>
      <c r="AD302" s="4"/>
      <c r="AE302" s="4"/>
      <c r="AF302" s="4"/>
      <c r="AG302" s="4"/>
      <c r="AH302" s="41"/>
    </row>
    <row r="303" spans="6:34" x14ac:dyDescent="0.3">
      <c r="F303" s="122"/>
      <c r="M303" s="122"/>
      <c r="N303" s="122"/>
      <c r="W303" s="66"/>
      <c r="X303" s="66"/>
      <c r="Y303" s="122"/>
      <c r="Z303" s="122"/>
      <c r="AA303" s="4"/>
      <c r="AB303" s="4"/>
      <c r="AC303" s="4"/>
      <c r="AD303" s="4"/>
      <c r="AE303" s="4"/>
      <c r="AF303" s="4"/>
      <c r="AG303" s="4"/>
      <c r="AH303" s="41"/>
    </row>
    <row r="304" spans="6:34" x14ac:dyDescent="0.3">
      <c r="F304" s="122"/>
      <c r="M304" s="122"/>
      <c r="N304" s="122"/>
      <c r="W304" s="66"/>
      <c r="X304" s="66"/>
      <c r="Y304" s="122"/>
      <c r="Z304" s="122"/>
      <c r="AA304" s="4"/>
      <c r="AB304" s="4"/>
      <c r="AC304" s="4"/>
      <c r="AD304" s="4"/>
      <c r="AE304" s="4"/>
      <c r="AF304" s="4"/>
      <c r="AG304" s="4"/>
      <c r="AH304" s="41"/>
    </row>
    <row r="305" spans="6:34" x14ac:dyDescent="0.3">
      <c r="F305" s="122"/>
      <c r="M305" s="122"/>
      <c r="N305" s="122"/>
      <c r="W305" s="66"/>
      <c r="X305" s="66"/>
      <c r="Y305" s="122"/>
      <c r="Z305" s="122"/>
      <c r="AA305" s="4"/>
      <c r="AB305" s="4"/>
      <c r="AC305" s="4"/>
      <c r="AD305" s="4"/>
      <c r="AE305" s="4"/>
      <c r="AF305" s="4"/>
      <c r="AG305" s="4"/>
      <c r="AH305" s="41"/>
    </row>
    <row r="306" spans="6:34" x14ac:dyDescent="0.3">
      <c r="F306" s="122"/>
      <c r="M306" s="122"/>
      <c r="N306" s="122"/>
      <c r="W306" s="66"/>
      <c r="X306" s="66"/>
      <c r="Y306" s="122"/>
      <c r="Z306" s="122"/>
      <c r="AA306" s="4"/>
      <c r="AB306" s="4"/>
      <c r="AC306" s="4"/>
      <c r="AD306" s="4"/>
      <c r="AE306" s="4"/>
      <c r="AF306" s="4"/>
      <c r="AG306" s="4"/>
      <c r="AH306" s="41"/>
    </row>
    <row r="307" spans="6:34" x14ac:dyDescent="0.3">
      <c r="F307" s="122"/>
      <c r="M307" s="122"/>
      <c r="N307" s="122"/>
      <c r="W307" s="66"/>
      <c r="X307" s="66"/>
      <c r="Y307" s="122"/>
      <c r="Z307" s="122"/>
      <c r="AA307" s="4"/>
      <c r="AB307" s="4"/>
      <c r="AC307" s="4"/>
      <c r="AD307" s="4"/>
      <c r="AE307" s="4"/>
      <c r="AF307" s="4"/>
      <c r="AG307" s="4"/>
      <c r="AH307" s="41"/>
    </row>
    <row r="308" spans="6:34" x14ac:dyDescent="0.3">
      <c r="F308" s="122"/>
      <c r="M308" s="122"/>
      <c r="N308" s="122"/>
      <c r="W308" s="66"/>
      <c r="X308" s="66"/>
      <c r="Y308" s="122"/>
      <c r="Z308" s="122"/>
      <c r="AA308" s="4"/>
      <c r="AB308" s="4"/>
      <c r="AC308" s="4"/>
      <c r="AD308" s="4"/>
      <c r="AE308" s="4"/>
      <c r="AF308" s="4"/>
      <c r="AG308" s="4"/>
      <c r="AH308" s="41"/>
    </row>
    <row r="309" spans="6:34" x14ac:dyDescent="0.3">
      <c r="F309" s="122"/>
      <c r="M309" s="122"/>
      <c r="N309" s="122"/>
      <c r="W309" s="66"/>
      <c r="X309" s="66"/>
      <c r="Y309" s="122"/>
      <c r="Z309" s="122"/>
      <c r="AA309" s="4"/>
      <c r="AB309" s="4"/>
      <c r="AC309" s="4"/>
      <c r="AD309" s="4"/>
      <c r="AE309" s="4"/>
      <c r="AF309" s="4"/>
      <c r="AG309" s="4"/>
      <c r="AH309" s="41"/>
    </row>
    <row r="310" spans="6:34" x14ac:dyDescent="0.3">
      <c r="F310" s="122"/>
      <c r="M310" s="122"/>
      <c r="N310" s="122"/>
      <c r="W310" s="66"/>
      <c r="X310" s="66"/>
      <c r="Y310" s="122"/>
      <c r="Z310" s="122"/>
      <c r="AA310" s="4"/>
      <c r="AB310" s="4"/>
      <c r="AC310" s="4"/>
      <c r="AD310" s="4"/>
      <c r="AE310" s="4"/>
      <c r="AF310" s="4"/>
      <c r="AG310" s="4"/>
      <c r="AH310" s="41"/>
    </row>
    <row r="311" spans="6:34" x14ac:dyDescent="0.3">
      <c r="F311" s="122"/>
      <c r="M311" s="122"/>
      <c r="N311" s="122"/>
      <c r="W311" s="66"/>
      <c r="X311" s="66"/>
      <c r="Y311" s="122"/>
      <c r="Z311" s="122"/>
      <c r="AA311" s="4"/>
      <c r="AB311" s="4"/>
      <c r="AC311" s="4"/>
      <c r="AD311" s="4"/>
      <c r="AE311" s="4"/>
      <c r="AF311" s="4"/>
      <c r="AG311" s="4"/>
      <c r="AH311" s="41"/>
    </row>
    <row r="312" spans="6:34" x14ac:dyDescent="0.3">
      <c r="F312" s="122"/>
      <c r="M312" s="122"/>
      <c r="N312" s="122"/>
      <c r="W312" s="66"/>
      <c r="X312" s="66"/>
      <c r="Y312" s="122"/>
      <c r="Z312" s="122"/>
      <c r="AA312" s="4"/>
      <c r="AB312" s="4"/>
      <c r="AC312" s="4"/>
      <c r="AD312" s="4"/>
      <c r="AE312" s="4"/>
      <c r="AF312" s="4"/>
      <c r="AG312" s="4"/>
      <c r="AH312" s="41"/>
    </row>
    <row r="313" spans="6:34" x14ac:dyDescent="0.3">
      <c r="F313" s="122"/>
      <c r="M313" s="122"/>
      <c r="N313" s="122"/>
      <c r="W313" s="66"/>
      <c r="X313" s="66"/>
      <c r="Y313" s="122"/>
      <c r="Z313" s="122"/>
      <c r="AA313" s="4"/>
      <c r="AB313" s="4"/>
      <c r="AC313" s="4"/>
      <c r="AD313" s="4"/>
      <c r="AE313" s="4"/>
      <c r="AF313" s="4"/>
      <c r="AG313" s="4"/>
      <c r="AH313" s="41"/>
    </row>
    <row r="314" spans="6:34" x14ac:dyDescent="0.3">
      <c r="F314" s="122"/>
      <c r="M314" s="122"/>
      <c r="N314" s="122"/>
      <c r="W314" s="66"/>
      <c r="X314" s="66"/>
      <c r="Y314" s="122"/>
      <c r="Z314" s="122"/>
      <c r="AA314" s="4"/>
      <c r="AB314" s="4"/>
      <c r="AC314" s="4"/>
      <c r="AD314" s="4"/>
      <c r="AE314" s="4"/>
      <c r="AF314" s="4"/>
      <c r="AG314" s="4"/>
      <c r="AH314" s="41"/>
    </row>
    <row r="315" spans="6:34" x14ac:dyDescent="0.3">
      <c r="F315" s="122"/>
      <c r="M315" s="122"/>
      <c r="N315" s="122"/>
      <c r="W315" s="66"/>
      <c r="X315" s="66"/>
      <c r="Y315" s="122"/>
      <c r="Z315" s="122"/>
      <c r="AA315" s="4"/>
      <c r="AB315" s="4"/>
      <c r="AC315" s="4"/>
      <c r="AD315" s="4"/>
      <c r="AE315" s="4"/>
      <c r="AF315" s="4"/>
      <c r="AG315" s="4"/>
      <c r="AH315" s="41"/>
    </row>
    <row r="316" spans="6:34" x14ac:dyDescent="0.3">
      <c r="F316" s="122"/>
      <c r="M316" s="122"/>
      <c r="N316" s="122"/>
      <c r="W316" s="66"/>
      <c r="X316" s="66"/>
      <c r="Y316" s="122"/>
      <c r="Z316" s="122"/>
      <c r="AA316" s="4"/>
      <c r="AB316" s="4"/>
      <c r="AC316" s="4"/>
      <c r="AD316" s="4"/>
      <c r="AE316" s="4"/>
      <c r="AF316" s="4"/>
      <c r="AG316" s="4"/>
      <c r="AH316" s="41"/>
    </row>
    <row r="317" spans="6:34" x14ac:dyDescent="0.3">
      <c r="F317" s="122"/>
      <c r="M317" s="122"/>
      <c r="N317" s="122"/>
      <c r="W317" s="66"/>
      <c r="X317" s="66"/>
      <c r="Y317" s="122"/>
      <c r="Z317" s="122"/>
      <c r="AA317" s="4"/>
      <c r="AB317" s="4"/>
      <c r="AC317" s="4"/>
      <c r="AD317" s="4"/>
      <c r="AE317" s="4"/>
      <c r="AF317" s="4"/>
      <c r="AG317" s="4"/>
      <c r="AH317" s="41"/>
    </row>
    <row r="318" spans="6:34" x14ac:dyDescent="0.3">
      <c r="F318" s="122"/>
      <c r="M318" s="122"/>
      <c r="N318" s="122"/>
      <c r="W318" s="66"/>
      <c r="X318" s="66"/>
      <c r="Y318" s="122"/>
      <c r="Z318" s="122"/>
      <c r="AA318" s="4"/>
      <c r="AB318" s="4"/>
      <c r="AC318" s="4"/>
      <c r="AD318" s="4"/>
      <c r="AE318" s="4"/>
      <c r="AF318" s="4"/>
      <c r="AG318" s="4"/>
      <c r="AH318" s="41"/>
    </row>
    <row r="319" spans="6:34" x14ac:dyDescent="0.3">
      <c r="F319" s="122"/>
      <c r="M319" s="122"/>
      <c r="N319" s="122"/>
      <c r="W319" s="66"/>
      <c r="X319" s="66"/>
      <c r="Y319" s="122"/>
      <c r="Z319" s="122"/>
      <c r="AA319" s="4"/>
      <c r="AB319" s="4"/>
      <c r="AC319" s="4"/>
      <c r="AD319" s="4"/>
      <c r="AE319" s="4"/>
      <c r="AF319" s="4"/>
      <c r="AG319" s="4"/>
      <c r="AH319" s="41"/>
    </row>
    <row r="320" spans="6:34" x14ac:dyDescent="0.3">
      <c r="F320" s="122"/>
      <c r="M320" s="122"/>
      <c r="N320" s="122"/>
      <c r="W320" s="66"/>
      <c r="X320" s="66"/>
      <c r="Y320" s="122"/>
      <c r="Z320" s="122"/>
      <c r="AA320" s="4"/>
      <c r="AB320" s="4"/>
      <c r="AC320" s="4"/>
      <c r="AD320" s="4"/>
      <c r="AE320" s="4"/>
      <c r="AF320" s="4"/>
      <c r="AG320" s="4"/>
      <c r="AH320" s="41"/>
    </row>
    <row r="321" spans="6:34" x14ac:dyDescent="0.3">
      <c r="F321" s="122"/>
      <c r="M321" s="122"/>
      <c r="N321" s="122"/>
      <c r="W321" s="66"/>
      <c r="X321" s="66"/>
      <c r="Y321" s="122"/>
      <c r="Z321" s="122"/>
      <c r="AA321" s="4"/>
      <c r="AB321" s="4"/>
      <c r="AC321" s="4"/>
      <c r="AD321" s="4"/>
      <c r="AE321" s="4"/>
      <c r="AF321" s="4"/>
      <c r="AG321" s="4"/>
      <c r="AH321" s="41"/>
    </row>
    <row r="322" spans="6:34" x14ac:dyDescent="0.3">
      <c r="F322" s="122"/>
      <c r="M322" s="122"/>
      <c r="N322" s="122"/>
      <c r="W322" s="66"/>
      <c r="X322" s="66"/>
      <c r="Y322" s="122"/>
      <c r="Z322" s="122"/>
      <c r="AA322" s="4"/>
      <c r="AB322" s="4"/>
      <c r="AC322" s="4"/>
      <c r="AD322" s="4"/>
      <c r="AE322" s="4"/>
      <c r="AF322" s="4"/>
      <c r="AG322" s="4"/>
      <c r="AH322" s="41"/>
    </row>
    <row r="323" spans="6:34" x14ac:dyDescent="0.3">
      <c r="F323" s="122"/>
      <c r="M323" s="122"/>
      <c r="N323" s="122"/>
      <c r="W323" s="66"/>
      <c r="X323" s="66"/>
      <c r="Y323" s="122"/>
      <c r="Z323" s="122"/>
      <c r="AA323" s="4"/>
      <c r="AB323" s="4"/>
      <c r="AC323" s="4"/>
      <c r="AD323" s="4"/>
      <c r="AE323" s="4"/>
      <c r="AF323" s="4"/>
      <c r="AG323" s="4"/>
      <c r="AH323" s="41"/>
    </row>
    <row r="324" spans="6:34" x14ac:dyDescent="0.3">
      <c r="F324" s="122"/>
      <c r="M324" s="122"/>
      <c r="N324" s="122"/>
      <c r="W324" s="66"/>
      <c r="X324" s="66"/>
      <c r="Y324" s="122"/>
      <c r="Z324" s="122"/>
      <c r="AA324" s="4"/>
      <c r="AB324" s="4"/>
      <c r="AC324" s="4"/>
      <c r="AD324" s="4"/>
      <c r="AE324" s="4"/>
      <c r="AF324" s="4"/>
      <c r="AG324" s="4"/>
      <c r="AH324" s="41"/>
    </row>
    <row r="325" spans="6:34" x14ac:dyDescent="0.3">
      <c r="F325" s="122"/>
      <c r="M325" s="122"/>
      <c r="N325" s="122"/>
      <c r="W325" s="66"/>
      <c r="X325" s="66"/>
      <c r="Y325" s="122"/>
      <c r="Z325" s="122"/>
      <c r="AA325" s="4"/>
      <c r="AB325" s="4"/>
      <c r="AC325" s="4"/>
      <c r="AD325" s="4"/>
      <c r="AE325" s="4"/>
      <c r="AF325" s="4"/>
      <c r="AG325" s="4"/>
      <c r="AH325" s="41"/>
    </row>
    <row r="326" spans="6:34" x14ac:dyDescent="0.3">
      <c r="F326" s="122"/>
      <c r="M326" s="122"/>
      <c r="N326" s="122"/>
      <c r="W326" s="66"/>
      <c r="X326" s="66"/>
      <c r="Y326" s="122"/>
      <c r="Z326" s="122"/>
      <c r="AA326" s="4"/>
      <c r="AB326" s="4"/>
      <c r="AC326" s="4"/>
      <c r="AD326" s="4"/>
      <c r="AE326" s="4"/>
      <c r="AF326" s="4"/>
      <c r="AG326" s="4"/>
      <c r="AH326" s="41"/>
    </row>
    <row r="327" spans="6:34" x14ac:dyDescent="0.3">
      <c r="F327" s="122"/>
      <c r="M327" s="122"/>
      <c r="N327" s="122"/>
      <c r="W327" s="66"/>
      <c r="X327" s="66"/>
      <c r="Y327" s="122"/>
      <c r="Z327" s="122"/>
      <c r="AA327" s="4"/>
      <c r="AB327" s="4"/>
      <c r="AC327" s="4"/>
      <c r="AD327" s="4"/>
      <c r="AE327" s="4"/>
      <c r="AF327" s="4"/>
      <c r="AG327" s="4"/>
      <c r="AH327" s="41"/>
    </row>
    <row r="328" spans="6:34" x14ac:dyDescent="0.3">
      <c r="F328" s="122"/>
      <c r="M328" s="122"/>
      <c r="N328" s="122"/>
      <c r="W328" s="66"/>
      <c r="X328" s="66"/>
      <c r="Y328" s="122"/>
      <c r="Z328" s="122"/>
      <c r="AA328" s="4"/>
      <c r="AB328" s="4"/>
      <c r="AC328" s="4"/>
      <c r="AD328" s="4"/>
      <c r="AE328" s="4"/>
      <c r="AF328" s="4"/>
      <c r="AG328" s="4"/>
      <c r="AH328" s="41"/>
    </row>
    <row r="329" spans="6:34" x14ac:dyDescent="0.3">
      <c r="F329" s="122"/>
      <c r="M329" s="122"/>
      <c r="N329" s="122"/>
      <c r="W329" s="66"/>
      <c r="X329" s="66"/>
      <c r="Y329" s="122"/>
      <c r="Z329" s="122"/>
      <c r="AA329" s="4"/>
      <c r="AB329" s="4"/>
      <c r="AC329" s="4"/>
      <c r="AD329" s="4"/>
      <c r="AE329" s="4"/>
      <c r="AF329" s="4"/>
      <c r="AG329" s="4"/>
      <c r="AH329" s="41"/>
    </row>
    <row r="330" spans="6:34" x14ac:dyDescent="0.3">
      <c r="F330" s="122"/>
      <c r="M330" s="122"/>
      <c r="N330" s="122"/>
      <c r="W330" s="66"/>
      <c r="X330" s="66"/>
      <c r="Y330" s="122"/>
      <c r="Z330" s="122"/>
      <c r="AA330" s="4"/>
      <c r="AB330" s="4"/>
      <c r="AC330" s="4"/>
      <c r="AD330" s="4"/>
      <c r="AE330" s="4"/>
      <c r="AF330" s="4"/>
      <c r="AG330" s="4"/>
      <c r="AH330" s="41"/>
    </row>
    <row r="331" spans="6:34" x14ac:dyDescent="0.3">
      <c r="F331" s="122"/>
      <c r="M331" s="122"/>
      <c r="N331" s="122"/>
      <c r="W331" s="66"/>
      <c r="X331" s="66"/>
      <c r="Y331" s="122"/>
      <c r="Z331" s="122"/>
      <c r="AA331" s="4"/>
      <c r="AB331" s="4"/>
      <c r="AC331" s="4"/>
      <c r="AD331" s="4"/>
      <c r="AE331" s="4"/>
      <c r="AF331" s="4"/>
      <c r="AG331" s="4"/>
      <c r="AH331" s="41"/>
    </row>
    <row r="332" spans="6:34" x14ac:dyDescent="0.3">
      <c r="F332" s="122"/>
      <c r="M332" s="122"/>
      <c r="N332" s="122"/>
      <c r="W332" s="66"/>
      <c r="X332" s="66"/>
      <c r="Y332" s="122"/>
      <c r="Z332" s="122"/>
      <c r="AA332" s="4"/>
      <c r="AB332" s="4"/>
      <c r="AC332" s="4"/>
      <c r="AD332" s="4"/>
      <c r="AE332" s="4"/>
      <c r="AF332" s="4"/>
      <c r="AG332" s="4"/>
      <c r="AH332" s="41"/>
    </row>
    <row r="333" spans="6:34" x14ac:dyDescent="0.3">
      <c r="F333" s="122"/>
      <c r="M333" s="122"/>
      <c r="N333" s="122"/>
      <c r="W333" s="66"/>
      <c r="X333" s="66"/>
      <c r="Y333" s="122"/>
      <c r="Z333" s="122"/>
      <c r="AA333" s="4"/>
      <c r="AB333" s="4"/>
      <c r="AC333" s="4"/>
      <c r="AD333" s="4"/>
      <c r="AE333" s="4"/>
      <c r="AF333" s="4"/>
      <c r="AG333" s="4"/>
      <c r="AH333" s="41"/>
    </row>
    <row r="334" spans="6:34" x14ac:dyDescent="0.3">
      <c r="F334" s="122"/>
      <c r="M334" s="122"/>
      <c r="N334" s="122"/>
      <c r="W334" s="66"/>
      <c r="X334" s="66"/>
      <c r="Y334" s="122"/>
      <c r="Z334" s="122"/>
      <c r="AA334" s="4"/>
      <c r="AB334" s="4"/>
      <c r="AC334" s="4"/>
      <c r="AD334" s="4"/>
      <c r="AE334" s="4"/>
      <c r="AF334" s="4"/>
      <c r="AG334" s="4"/>
      <c r="AH334" s="41"/>
    </row>
    <row r="335" spans="6:34" x14ac:dyDescent="0.3">
      <c r="F335" s="122"/>
      <c r="M335" s="122"/>
      <c r="N335" s="122"/>
      <c r="W335" s="66"/>
      <c r="X335" s="66"/>
      <c r="Y335" s="122"/>
      <c r="Z335" s="122"/>
      <c r="AA335" s="4"/>
      <c r="AB335" s="4"/>
      <c r="AC335" s="4"/>
      <c r="AD335" s="4"/>
      <c r="AE335" s="4"/>
      <c r="AF335" s="4"/>
      <c r="AG335" s="4"/>
      <c r="AH335" s="41"/>
    </row>
    <row r="336" spans="6:34" x14ac:dyDescent="0.3">
      <c r="F336" s="122"/>
      <c r="M336" s="122"/>
      <c r="N336" s="122"/>
      <c r="W336" s="66"/>
      <c r="X336" s="66"/>
      <c r="Y336" s="122"/>
      <c r="Z336" s="122"/>
      <c r="AA336" s="4"/>
      <c r="AB336" s="4"/>
      <c r="AC336" s="4"/>
      <c r="AD336" s="4"/>
      <c r="AE336" s="4"/>
      <c r="AF336" s="4"/>
      <c r="AG336" s="4"/>
      <c r="AH336" s="41"/>
    </row>
    <row r="337" spans="6:34" x14ac:dyDescent="0.3">
      <c r="F337" s="122"/>
      <c r="M337" s="122"/>
      <c r="N337" s="122"/>
      <c r="W337" s="66"/>
      <c r="X337" s="66"/>
      <c r="Y337" s="122"/>
      <c r="Z337" s="122"/>
      <c r="AA337" s="4"/>
      <c r="AB337" s="4"/>
      <c r="AC337" s="4"/>
      <c r="AD337" s="4"/>
      <c r="AE337" s="4"/>
      <c r="AF337" s="4"/>
      <c r="AG337" s="4"/>
      <c r="AH337" s="41"/>
    </row>
    <row r="338" spans="6:34" x14ac:dyDescent="0.3">
      <c r="F338" s="122"/>
      <c r="M338" s="122"/>
      <c r="N338" s="122"/>
      <c r="W338" s="66"/>
      <c r="X338" s="66"/>
      <c r="Y338" s="122"/>
      <c r="Z338" s="122"/>
      <c r="AA338" s="4"/>
      <c r="AB338" s="4"/>
      <c r="AC338" s="4"/>
      <c r="AD338" s="4"/>
      <c r="AE338" s="4"/>
      <c r="AF338" s="4"/>
      <c r="AG338" s="4"/>
      <c r="AH338" s="41"/>
    </row>
    <row r="339" spans="6:34" x14ac:dyDescent="0.3">
      <c r="F339" s="122"/>
      <c r="M339" s="122"/>
      <c r="N339" s="122"/>
      <c r="W339" s="66"/>
      <c r="X339" s="66"/>
      <c r="Y339" s="122"/>
      <c r="Z339" s="122"/>
      <c r="AA339" s="4"/>
      <c r="AB339" s="4"/>
      <c r="AC339" s="4"/>
      <c r="AD339" s="4"/>
      <c r="AE339" s="4"/>
      <c r="AF339" s="4"/>
      <c r="AG339" s="4"/>
      <c r="AH339" s="41"/>
    </row>
    <row r="340" spans="6:34" x14ac:dyDescent="0.3">
      <c r="F340" s="122"/>
      <c r="M340" s="122"/>
      <c r="N340" s="122"/>
      <c r="W340" s="66"/>
      <c r="X340" s="66"/>
      <c r="Y340" s="122"/>
      <c r="Z340" s="122"/>
      <c r="AA340" s="4"/>
      <c r="AB340" s="4"/>
      <c r="AC340" s="4"/>
      <c r="AD340" s="4"/>
      <c r="AE340" s="4"/>
      <c r="AF340" s="4"/>
      <c r="AG340" s="4"/>
      <c r="AH340" s="41"/>
    </row>
    <row r="341" spans="6:34" x14ac:dyDescent="0.3">
      <c r="F341" s="122"/>
      <c r="M341" s="122"/>
      <c r="N341" s="122"/>
      <c r="W341" s="66"/>
      <c r="X341" s="66"/>
      <c r="Y341" s="122"/>
      <c r="Z341" s="122"/>
      <c r="AA341" s="4"/>
      <c r="AB341" s="4"/>
      <c r="AC341" s="4"/>
      <c r="AD341" s="4"/>
      <c r="AE341" s="4"/>
      <c r="AF341" s="4"/>
      <c r="AG341" s="4"/>
      <c r="AH341" s="41"/>
    </row>
    <row r="342" spans="6:34" x14ac:dyDescent="0.3">
      <c r="F342" s="122"/>
      <c r="M342" s="122"/>
      <c r="N342" s="122"/>
      <c r="W342" s="66"/>
      <c r="X342" s="66"/>
      <c r="Y342" s="122"/>
      <c r="Z342" s="122"/>
      <c r="AA342" s="4"/>
      <c r="AB342" s="4"/>
      <c r="AC342" s="4"/>
      <c r="AD342" s="4"/>
      <c r="AE342" s="4"/>
      <c r="AF342" s="4"/>
      <c r="AG342" s="4"/>
      <c r="AH342" s="41"/>
    </row>
    <row r="343" spans="6:34" x14ac:dyDescent="0.3">
      <c r="F343" s="122"/>
      <c r="M343" s="122"/>
      <c r="N343" s="122"/>
      <c r="W343" s="66"/>
      <c r="X343" s="66"/>
      <c r="Y343" s="122"/>
      <c r="Z343" s="122"/>
      <c r="AA343" s="4"/>
      <c r="AB343" s="4"/>
      <c r="AC343" s="4"/>
      <c r="AD343" s="4"/>
      <c r="AE343" s="4"/>
      <c r="AF343" s="4"/>
      <c r="AG343" s="4"/>
      <c r="AH343" s="41"/>
    </row>
    <row r="344" spans="6:34" x14ac:dyDescent="0.3">
      <c r="F344" s="122"/>
      <c r="M344" s="122"/>
      <c r="N344" s="122"/>
      <c r="W344" s="66"/>
      <c r="X344" s="66"/>
      <c r="Y344" s="122"/>
      <c r="Z344" s="122"/>
      <c r="AA344" s="4"/>
      <c r="AB344" s="4"/>
      <c r="AC344" s="4"/>
      <c r="AD344" s="4"/>
      <c r="AE344" s="4"/>
      <c r="AF344" s="4"/>
      <c r="AG344" s="4"/>
      <c r="AH344" s="41"/>
    </row>
    <row r="345" spans="6:34" x14ac:dyDescent="0.3">
      <c r="F345" s="122"/>
      <c r="M345" s="122"/>
      <c r="N345" s="122"/>
      <c r="W345" s="66"/>
      <c r="X345" s="66"/>
      <c r="Y345" s="122"/>
      <c r="Z345" s="122"/>
      <c r="AA345" s="4"/>
      <c r="AB345" s="4"/>
      <c r="AC345" s="4"/>
      <c r="AD345" s="4"/>
      <c r="AE345" s="4"/>
      <c r="AF345" s="4"/>
      <c r="AG345" s="4"/>
      <c r="AH345" s="41"/>
    </row>
    <row r="346" spans="6:34" x14ac:dyDescent="0.3">
      <c r="F346" s="122"/>
      <c r="M346" s="122"/>
      <c r="N346" s="122"/>
      <c r="W346" s="66"/>
      <c r="X346" s="66"/>
      <c r="Y346" s="122"/>
      <c r="Z346" s="122"/>
      <c r="AA346" s="4"/>
      <c r="AB346" s="4"/>
      <c r="AC346" s="4"/>
      <c r="AD346" s="4"/>
      <c r="AE346" s="4"/>
      <c r="AF346" s="4"/>
      <c r="AG346" s="4"/>
      <c r="AH346" s="41"/>
    </row>
    <row r="347" spans="6:34" x14ac:dyDescent="0.3">
      <c r="F347" s="122"/>
      <c r="M347" s="122"/>
      <c r="N347" s="122"/>
      <c r="W347" s="66"/>
      <c r="X347" s="66"/>
      <c r="Y347" s="122"/>
      <c r="Z347" s="122"/>
      <c r="AA347" s="4"/>
      <c r="AB347" s="4"/>
      <c r="AC347" s="4"/>
      <c r="AD347" s="4"/>
      <c r="AE347" s="4"/>
      <c r="AF347" s="4"/>
      <c r="AG347" s="4"/>
      <c r="AH347" s="41"/>
    </row>
    <row r="348" spans="6:34" x14ac:dyDescent="0.3">
      <c r="F348" s="122"/>
      <c r="M348" s="122"/>
      <c r="N348" s="122"/>
      <c r="W348" s="66"/>
      <c r="X348" s="66"/>
      <c r="Y348" s="122"/>
      <c r="Z348" s="122"/>
      <c r="AA348" s="4"/>
      <c r="AB348" s="4"/>
      <c r="AC348" s="4"/>
      <c r="AD348" s="4"/>
      <c r="AE348" s="4"/>
      <c r="AF348" s="4"/>
      <c r="AG348" s="4"/>
      <c r="AH348" s="41"/>
    </row>
    <row r="349" spans="6:34" x14ac:dyDescent="0.3">
      <c r="F349" s="122"/>
      <c r="M349" s="122"/>
      <c r="N349" s="122"/>
      <c r="W349" s="66"/>
      <c r="X349" s="66"/>
      <c r="Y349" s="122"/>
      <c r="Z349" s="122"/>
      <c r="AA349" s="4"/>
      <c r="AB349" s="4"/>
      <c r="AC349" s="4"/>
      <c r="AD349" s="4"/>
      <c r="AE349" s="4"/>
      <c r="AF349" s="4"/>
      <c r="AG349" s="4"/>
      <c r="AH349" s="41"/>
    </row>
    <row r="350" spans="6:34" x14ac:dyDescent="0.3">
      <c r="F350" s="122"/>
      <c r="M350" s="122"/>
      <c r="N350" s="122"/>
      <c r="W350" s="66"/>
      <c r="X350" s="66"/>
      <c r="Y350" s="122"/>
      <c r="Z350" s="122"/>
      <c r="AA350" s="4"/>
      <c r="AB350" s="4"/>
      <c r="AC350" s="4"/>
      <c r="AD350" s="4"/>
      <c r="AE350" s="4"/>
      <c r="AF350" s="4"/>
      <c r="AG350" s="4"/>
      <c r="AH350" s="41"/>
    </row>
    <row r="351" spans="6:34" x14ac:dyDescent="0.3">
      <c r="F351" s="122"/>
      <c r="M351" s="122"/>
      <c r="N351" s="122"/>
      <c r="W351" s="66"/>
      <c r="X351" s="66"/>
      <c r="Y351" s="122"/>
      <c r="Z351" s="122"/>
      <c r="AA351" s="4"/>
      <c r="AB351" s="4"/>
      <c r="AC351" s="4"/>
      <c r="AD351" s="4"/>
      <c r="AE351" s="4"/>
      <c r="AF351" s="4"/>
      <c r="AG351" s="4"/>
      <c r="AH351" s="41"/>
    </row>
    <row r="352" spans="6:34" x14ac:dyDescent="0.3">
      <c r="F352" s="122"/>
      <c r="M352" s="122"/>
      <c r="N352" s="122"/>
      <c r="W352" s="66"/>
      <c r="X352" s="66"/>
      <c r="Y352" s="122"/>
      <c r="Z352" s="122"/>
      <c r="AA352" s="4"/>
      <c r="AB352" s="4"/>
      <c r="AC352" s="4"/>
      <c r="AD352" s="4"/>
      <c r="AE352" s="4"/>
      <c r="AF352" s="4"/>
      <c r="AG352" s="4"/>
      <c r="AH352" s="41"/>
    </row>
    <row r="353" spans="6:34" x14ac:dyDescent="0.3">
      <c r="F353" s="122"/>
      <c r="M353" s="122"/>
      <c r="N353" s="122"/>
      <c r="W353" s="66"/>
      <c r="X353" s="66"/>
      <c r="Y353" s="122"/>
      <c r="Z353" s="122"/>
      <c r="AA353" s="4"/>
      <c r="AB353" s="4"/>
      <c r="AC353" s="4"/>
      <c r="AD353" s="4"/>
      <c r="AE353" s="4"/>
      <c r="AF353" s="4"/>
      <c r="AG353" s="4"/>
      <c r="AH353" s="41"/>
    </row>
    <row r="354" spans="6:34" x14ac:dyDescent="0.3">
      <c r="F354" s="122"/>
      <c r="M354" s="122"/>
      <c r="N354" s="122"/>
      <c r="W354" s="66"/>
      <c r="X354" s="66"/>
      <c r="Y354" s="122"/>
      <c r="Z354" s="122"/>
      <c r="AA354" s="4"/>
      <c r="AB354" s="4"/>
      <c r="AC354" s="4"/>
      <c r="AD354" s="4"/>
      <c r="AE354" s="4"/>
      <c r="AF354" s="4"/>
      <c r="AG354" s="4"/>
      <c r="AH354" s="41"/>
    </row>
    <row r="355" spans="6:34" x14ac:dyDescent="0.3">
      <c r="F355" s="122"/>
      <c r="M355" s="122"/>
      <c r="N355" s="122"/>
      <c r="W355" s="66"/>
      <c r="X355" s="66"/>
      <c r="Y355" s="122"/>
      <c r="Z355" s="122"/>
      <c r="AA355" s="4"/>
      <c r="AB355" s="4"/>
      <c r="AC355" s="4"/>
      <c r="AD355" s="4"/>
      <c r="AE355" s="4"/>
      <c r="AF355" s="4"/>
      <c r="AG355" s="4"/>
      <c r="AH355" s="41"/>
    </row>
    <row r="356" spans="6:34" x14ac:dyDescent="0.3">
      <c r="F356" s="122"/>
      <c r="M356" s="122"/>
      <c r="N356" s="122"/>
      <c r="W356" s="66"/>
      <c r="X356" s="66"/>
      <c r="Y356" s="122"/>
      <c r="Z356" s="122"/>
      <c r="AA356" s="4"/>
      <c r="AB356" s="4"/>
      <c r="AC356" s="4"/>
      <c r="AD356" s="4"/>
      <c r="AE356" s="4"/>
      <c r="AF356" s="4"/>
      <c r="AG356" s="4"/>
      <c r="AH356" s="41"/>
    </row>
    <row r="357" spans="6:34" x14ac:dyDescent="0.3">
      <c r="F357" s="122"/>
      <c r="M357" s="122"/>
      <c r="N357" s="122"/>
      <c r="W357" s="66"/>
      <c r="X357" s="66"/>
      <c r="Y357" s="122"/>
      <c r="Z357" s="122"/>
      <c r="AA357" s="4"/>
      <c r="AB357" s="4"/>
      <c r="AC357" s="4"/>
      <c r="AD357" s="4"/>
      <c r="AE357" s="4"/>
      <c r="AF357" s="4"/>
      <c r="AG357" s="4"/>
      <c r="AH357" s="41"/>
    </row>
    <row r="358" spans="6:34" x14ac:dyDescent="0.3">
      <c r="F358" s="122"/>
      <c r="M358" s="122"/>
      <c r="N358" s="122"/>
      <c r="W358" s="66"/>
      <c r="X358" s="66"/>
      <c r="Y358" s="122"/>
      <c r="Z358" s="122"/>
      <c r="AA358" s="4"/>
      <c r="AB358" s="4"/>
      <c r="AC358" s="4"/>
      <c r="AD358" s="4"/>
      <c r="AE358" s="4"/>
      <c r="AF358" s="4"/>
      <c r="AG358" s="4"/>
      <c r="AH358" s="41"/>
    </row>
    <row r="359" spans="6:34" x14ac:dyDescent="0.3">
      <c r="F359" s="122"/>
      <c r="M359" s="122"/>
      <c r="N359" s="122"/>
      <c r="W359" s="66"/>
      <c r="X359" s="66"/>
      <c r="Y359" s="122"/>
      <c r="Z359" s="122"/>
      <c r="AA359" s="4"/>
      <c r="AB359" s="4"/>
      <c r="AC359" s="4"/>
      <c r="AD359" s="4"/>
      <c r="AE359" s="4"/>
      <c r="AF359" s="4"/>
      <c r="AG359" s="4"/>
      <c r="AH359" s="41"/>
    </row>
    <row r="360" spans="6:34" x14ac:dyDescent="0.3">
      <c r="F360" s="122"/>
      <c r="M360" s="122"/>
      <c r="N360" s="122"/>
      <c r="W360" s="66"/>
      <c r="X360" s="66"/>
      <c r="Y360" s="122"/>
      <c r="Z360" s="122"/>
      <c r="AA360" s="4"/>
      <c r="AB360" s="4"/>
      <c r="AC360" s="4"/>
      <c r="AD360" s="4"/>
      <c r="AE360" s="4"/>
      <c r="AF360" s="4"/>
      <c r="AG360" s="4"/>
      <c r="AH360" s="41"/>
    </row>
    <row r="361" spans="6:34" x14ac:dyDescent="0.3">
      <c r="F361" s="122"/>
      <c r="M361" s="122"/>
      <c r="N361" s="122"/>
      <c r="W361" s="66"/>
      <c r="X361" s="66"/>
      <c r="Y361" s="122"/>
      <c r="Z361" s="122"/>
      <c r="AA361" s="4"/>
      <c r="AB361" s="4"/>
      <c r="AC361" s="4"/>
      <c r="AD361" s="4"/>
      <c r="AE361" s="4"/>
      <c r="AF361" s="4"/>
      <c r="AG361" s="4"/>
      <c r="AH361" s="41"/>
    </row>
    <row r="362" spans="6:34" x14ac:dyDescent="0.3">
      <c r="F362" s="122"/>
      <c r="M362" s="122"/>
      <c r="N362" s="122"/>
      <c r="W362" s="66"/>
      <c r="X362" s="66"/>
      <c r="Y362" s="122"/>
      <c r="Z362" s="122"/>
      <c r="AA362" s="4"/>
      <c r="AB362" s="4"/>
      <c r="AC362" s="4"/>
      <c r="AD362" s="4"/>
      <c r="AE362" s="4"/>
      <c r="AF362" s="4"/>
      <c r="AG362" s="4"/>
      <c r="AH362" s="41"/>
    </row>
    <row r="363" spans="6:34" x14ac:dyDescent="0.3">
      <c r="F363" s="122"/>
      <c r="M363" s="122"/>
      <c r="N363" s="122"/>
      <c r="W363" s="66"/>
      <c r="X363" s="66"/>
      <c r="Y363" s="122"/>
      <c r="Z363" s="122"/>
      <c r="AA363" s="4"/>
      <c r="AB363" s="4"/>
      <c r="AC363" s="4"/>
      <c r="AD363" s="4"/>
      <c r="AE363" s="4"/>
      <c r="AF363" s="4"/>
      <c r="AG363" s="4"/>
      <c r="AH363" s="41"/>
    </row>
    <row r="364" spans="6:34" x14ac:dyDescent="0.3">
      <c r="F364" s="122"/>
      <c r="M364" s="122"/>
      <c r="N364" s="122"/>
      <c r="W364" s="66"/>
      <c r="X364" s="66"/>
      <c r="Y364" s="122"/>
      <c r="Z364" s="122"/>
      <c r="AA364" s="4"/>
      <c r="AB364" s="4"/>
      <c r="AC364" s="4"/>
      <c r="AD364" s="4"/>
      <c r="AE364" s="4"/>
      <c r="AF364" s="4"/>
      <c r="AG364" s="4"/>
      <c r="AH364" s="41"/>
    </row>
    <row r="365" spans="6:34" x14ac:dyDescent="0.3">
      <c r="F365" s="122"/>
      <c r="M365" s="122"/>
      <c r="N365" s="122"/>
      <c r="W365" s="66"/>
      <c r="X365" s="66"/>
      <c r="Y365" s="122"/>
      <c r="Z365" s="122"/>
      <c r="AA365" s="4"/>
      <c r="AB365" s="4"/>
      <c r="AC365" s="4"/>
      <c r="AD365" s="4"/>
      <c r="AE365" s="4"/>
      <c r="AF365" s="4"/>
      <c r="AG365" s="4"/>
      <c r="AH365" s="41"/>
    </row>
    <row r="366" spans="6:34" x14ac:dyDescent="0.3">
      <c r="F366" s="122"/>
      <c r="M366" s="122"/>
      <c r="N366" s="122"/>
      <c r="W366" s="66"/>
      <c r="X366" s="66"/>
      <c r="Y366" s="122"/>
      <c r="Z366" s="122"/>
      <c r="AA366" s="4"/>
      <c r="AB366" s="4"/>
      <c r="AC366" s="4"/>
      <c r="AD366" s="4"/>
      <c r="AE366" s="4"/>
      <c r="AF366" s="4"/>
      <c r="AG366" s="4"/>
      <c r="AH366" s="41"/>
    </row>
    <row r="367" spans="6:34" x14ac:dyDescent="0.3">
      <c r="F367" s="122"/>
      <c r="M367" s="122"/>
      <c r="N367" s="122"/>
      <c r="W367" s="66"/>
      <c r="X367" s="66"/>
      <c r="Y367" s="122"/>
      <c r="Z367" s="122"/>
      <c r="AA367" s="4"/>
      <c r="AB367" s="4"/>
      <c r="AC367" s="4"/>
      <c r="AD367" s="4"/>
      <c r="AE367" s="4"/>
      <c r="AF367" s="4"/>
      <c r="AG367" s="4"/>
      <c r="AH367" s="41"/>
    </row>
    <row r="368" spans="6:34" x14ac:dyDescent="0.3">
      <c r="F368" s="122"/>
      <c r="M368" s="122"/>
      <c r="N368" s="122"/>
      <c r="W368" s="66"/>
      <c r="X368" s="66"/>
      <c r="Y368" s="122"/>
      <c r="Z368" s="122"/>
      <c r="AA368" s="4"/>
      <c r="AB368" s="4"/>
      <c r="AC368" s="4"/>
      <c r="AD368" s="4"/>
      <c r="AE368" s="4"/>
      <c r="AF368" s="4"/>
      <c r="AG368" s="4"/>
      <c r="AH368" s="41"/>
    </row>
    <row r="369" spans="6:34" x14ac:dyDescent="0.3">
      <c r="F369" s="122"/>
      <c r="M369" s="122"/>
      <c r="N369" s="122"/>
      <c r="W369" s="66"/>
      <c r="X369" s="66"/>
      <c r="Y369" s="122"/>
      <c r="Z369" s="122"/>
      <c r="AA369" s="4"/>
      <c r="AB369" s="4"/>
      <c r="AC369" s="4"/>
      <c r="AD369" s="4"/>
      <c r="AE369" s="4"/>
      <c r="AF369" s="4"/>
      <c r="AG369" s="4"/>
      <c r="AH369" s="41"/>
    </row>
    <row r="370" spans="6:34" x14ac:dyDescent="0.3">
      <c r="F370" s="122"/>
      <c r="M370" s="122"/>
      <c r="N370" s="122"/>
      <c r="W370" s="66"/>
      <c r="X370" s="66"/>
      <c r="Y370" s="122"/>
      <c r="Z370" s="122"/>
      <c r="AA370" s="4"/>
      <c r="AB370" s="4"/>
      <c r="AC370" s="4"/>
      <c r="AD370" s="4"/>
      <c r="AE370" s="4"/>
      <c r="AF370" s="4"/>
      <c r="AG370" s="4"/>
      <c r="AH370" s="41"/>
    </row>
    <row r="371" spans="6:34" x14ac:dyDescent="0.3">
      <c r="F371" s="122"/>
      <c r="M371" s="122"/>
      <c r="N371" s="122"/>
      <c r="W371" s="66"/>
      <c r="X371" s="66"/>
      <c r="Y371" s="122"/>
      <c r="Z371" s="122"/>
      <c r="AA371" s="4"/>
      <c r="AB371" s="4"/>
      <c r="AC371" s="4"/>
      <c r="AD371" s="4"/>
      <c r="AE371" s="4"/>
      <c r="AF371" s="4"/>
      <c r="AG371" s="4"/>
      <c r="AH371" s="41"/>
    </row>
    <row r="372" spans="6:34" x14ac:dyDescent="0.3">
      <c r="F372" s="122"/>
      <c r="M372" s="122"/>
      <c r="N372" s="122"/>
      <c r="W372" s="66"/>
      <c r="X372" s="66"/>
      <c r="Y372" s="122"/>
      <c r="Z372" s="122"/>
      <c r="AA372" s="4"/>
      <c r="AB372" s="4"/>
      <c r="AC372" s="4"/>
      <c r="AD372" s="4"/>
      <c r="AE372" s="4"/>
      <c r="AF372" s="4"/>
      <c r="AG372" s="4"/>
      <c r="AH372" s="41"/>
    </row>
    <row r="373" spans="6:34" x14ac:dyDescent="0.3">
      <c r="F373" s="122"/>
      <c r="M373" s="122"/>
      <c r="N373" s="122"/>
      <c r="W373" s="66"/>
      <c r="X373" s="66"/>
      <c r="Y373" s="122"/>
      <c r="Z373" s="122"/>
      <c r="AA373" s="4"/>
      <c r="AB373" s="4"/>
      <c r="AC373" s="4"/>
      <c r="AD373" s="4"/>
      <c r="AE373" s="4"/>
      <c r="AF373" s="4"/>
      <c r="AG373" s="4"/>
      <c r="AH373" s="41"/>
    </row>
    <row r="374" spans="6:34" x14ac:dyDescent="0.3">
      <c r="F374" s="122"/>
      <c r="M374" s="122"/>
      <c r="N374" s="122"/>
      <c r="W374" s="66"/>
      <c r="X374" s="66"/>
      <c r="Y374" s="122"/>
      <c r="Z374" s="122"/>
      <c r="AA374" s="4"/>
      <c r="AB374" s="4"/>
      <c r="AC374" s="4"/>
      <c r="AD374" s="4"/>
      <c r="AE374" s="4"/>
      <c r="AF374" s="4"/>
      <c r="AG374" s="4"/>
      <c r="AH374" s="41"/>
    </row>
    <row r="375" spans="6:34" x14ac:dyDescent="0.3">
      <c r="F375" s="122"/>
      <c r="M375" s="122"/>
      <c r="N375" s="122"/>
      <c r="W375" s="66"/>
      <c r="X375" s="66"/>
      <c r="Y375" s="122"/>
      <c r="Z375" s="122"/>
      <c r="AA375" s="4"/>
      <c r="AB375" s="4"/>
      <c r="AC375" s="4"/>
      <c r="AD375" s="4"/>
      <c r="AE375" s="4"/>
      <c r="AF375" s="4"/>
      <c r="AG375" s="4"/>
      <c r="AH375" s="41"/>
    </row>
    <row r="376" spans="6:34" x14ac:dyDescent="0.3">
      <c r="F376" s="122"/>
      <c r="M376" s="122"/>
      <c r="N376" s="122"/>
      <c r="W376" s="66"/>
      <c r="X376" s="66"/>
      <c r="Y376" s="122"/>
      <c r="Z376" s="122"/>
      <c r="AA376" s="4"/>
      <c r="AB376" s="4"/>
      <c r="AC376" s="4"/>
      <c r="AD376" s="4"/>
      <c r="AE376" s="4"/>
      <c r="AF376" s="4"/>
      <c r="AG376" s="4"/>
      <c r="AH376" s="41"/>
    </row>
    <row r="377" spans="6:34" x14ac:dyDescent="0.3">
      <c r="F377" s="122"/>
      <c r="M377" s="122"/>
      <c r="N377" s="122"/>
      <c r="W377" s="66"/>
      <c r="X377" s="66"/>
      <c r="Y377" s="122"/>
      <c r="Z377" s="122"/>
      <c r="AA377" s="4"/>
      <c r="AB377" s="4"/>
      <c r="AC377" s="4"/>
      <c r="AD377" s="4"/>
      <c r="AE377" s="4"/>
      <c r="AF377" s="4"/>
      <c r="AG377" s="4"/>
      <c r="AH377" s="41"/>
    </row>
    <row r="378" spans="6:34" x14ac:dyDescent="0.3">
      <c r="F378" s="122"/>
      <c r="M378" s="122"/>
      <c r="N378" s="122"/>
      <c r="W378" s="66"/>
      <c r="X378" s="66"/>
      <c r="Y378" s="122"/>
      <c r="Z378" s="122"/>
      <c r="AA378" s="4"/>
      <c r="AB378" s="4"/>
      <c r="AC378" s="4"/>
      <c r="AD378" s="4"/>
      <c r="AE378" s="4"/>
      <c r="AF378" s="4"/>
      <c r="AG378" s="4"/>
      <c r="AH378" s="41"/>
    </row>
    <row r="379" spans="6:34" x14ac:dyDescent="0.3">
      <c r="F379" s="122"/>
      <c r="M379" s="122"/>
      <c r="N379" s="122"/>
      <c r="W379" s="66"/>
      <c r="X379" s="66"/>
      <c r="Y379" s="122"/>
      <c r="Z379" s="122"/>
      <c r="AA379" s="4"/>
      <c r="AB379" s="4"/>
      <c r="AC379" s="4"/>
      <c r="AD379" s="4"/>
      <c r="AE379" s="4"/>
      <c r="AF379" s="4"/>
      <c r="AG379" s="4"/>
      <c r="AH379" s="41"/>
    </row>
    <row r="380" spans="6:34" x14ac:dyDescent="0.3">
      <c r="F380" s="122"/>
      <c r="M380" s="122"/>
      <c r="N380" s="122"/>
      <c r="W380" s="66"/>
      <c r="X380" s="66"/>
      <c r="Y380" s="122"/>
      <c r="Z380" s="122"/>
      <c r="AA380" s="4"/>
      <c r="AB380" s="4"/>
      <c r="AC380" s="4"/>
      <c r="AD380" s="4"/>
      <c r="AE380" s="4"/>
      <c r="AF380" s="4"/>
      <c r="AG380" s="4"/>
      <c r="AH380" s="41"/>
    </row>
    <row r="381" spans="6:34" x14ac:dyDescent="0.3">
      <c r="F381" s="122"/>
      <c r="M381" s="122"/>
      <c r="N381" s="122"/>
      <c r="W381" s="66"/>
      <c r="X381" s="66"/>
      <c r="Y381" s="122"/>
      <c r="Z381" s="122"/>
      <c r="AA381" s="4"/>
      <c r="AB381" s="4"/>
      <c r="AC381" s="4"/>
      <c r="AD381" s="4"/>
      <c r="AE381" s="4"/>
      <c r="AF381" s="4"/>
      <c r="AG381" s="4"/>
      <c r="AH381" s="41"/>
    </row>
    <row r="382" spans="6:34" x14ac:dyDescent="0.3">
      <c r="F382" s="122"/>
      <c r="M382" s="122"/>
      <c r="N382" s="122"/>
      <c r="W382" s="66"/>
      <c r="X382" s="66"/>
      <c r="Y382" s="122"/>
      <c r="Z382" s="122"/>
      <c r="AA382" s="4"/>
      <c r="AB382" s="4"/>
      <c r="AC382" s="4"/>
      <c r="AD382" s="4"/>
      <c r="AE382" s="4"/>
      <c r="AF382" s="4"/>
      <c r="AG382" s="4"/>
      <c r="AH382" s="41"/>
    </row>
    <row r="383" spans="6:34" x14ac:dyDescent="0.3">
      <c r="F383" s="122"/>
      <c r="M383" s="122"/>
      <c r="N383" s="122"/>
      <c r="W383" s="66"/>
      <c r="X383" s="66"/>
      <c r="Y383" s="122"/>
      <c r="Z383" s="122"/>
      <c r="AA383" s="4"/>
      <c r="AB383" s="4"/>
      <c r="AC383" s="4"/>
      <c r="AD383" s="4"/>
      <c r="AE383" s="4"/>
      <c r="AF383" s="4"/>
      <c r="AG383" s="4"/>
      <c r="AH383" s="41"/>
    </row>
    <row r="384" spans="6:34" x14ac:dyDescent="0.3">
      <c r="F384" s="122"/>
      <c r="M384" s="122"/>
      <c r="N384" s="122"/>
      <c r="W384" s="66"/>
      <c r="X384" s="66"/>
      <c r="Y384" s="122"/>
      <c r="Z384" s="122"/>
      <c r="AA384" s="4"/>
      <c r="AB384" s="4"/>
      <c r="AC384" s="4"/>
      <c r="AD384" s="4"/>
      <c r="AE384" s="4"/>
      <c r="AF384" s="4"/>
      <c r="AG384" s="4"/>
      <c r="AH384" s="41"/>
    </row>
    <row r="385" spans="6:34" x14ac:dyDescent="0.3">
      <c r="F385" s="122"/>
      <c r="M385" s="122"/>
      <c r="N385" s="122"/>
      <c r="W385" s="66"/>
      <c r="X385" s="66"/>
      <c r="Y385" s="122"/>
      <c r="Z385" s="122"/>
      <c r="AA385" s="4"/>
      <c r="AB385" s="4"/>
      <c r="AC385" s="4"/>
      <c r="AD385" s="4"/>
      <c r="AE385" s="4"/>
      <c r="AF385" s="4"/>
      <c r="AG385" s="4"/>
      <c r="AH385" s="41"/>
    </row>
    <row r="386" spans="6:34" x14ac:dyDescent="0.3">
      <c r="F386" s="122"/>
      <c r="M386" s="122"/>
      <c r="N386" s="122"/>
      <c r="W386" s="66"/>
      <c r="X386" s="66"/>
      <c r="Y386" s="122"/>
      <c r="Z386" s="122"/>
      <c r="AA386" s="4"/>
      <c r="AB386" s="4"/>
      <c r="AC386" s="4"/>
      <c r="AD386" s="4"/>
      <c r="AE386" s="4"/>
      <c r="AF386" s="4"/>
      <c r="AG386" s="4"/>
      <c r="AH386" s="41"/>
    </row>
    <row r="387" spans="6:34" x14ac:dyDescent="0.3">
      <c r="F387" s="122"/>
      <c r="M387" s="122"/>
      <c r="N387" s="122"/>
      <c r="W387" s="66"/>
      <c r="X387" s="66"/>
      <c r="Y387" s="122"/>
      <c r="Z387" s="122"/>
      <c r="AA387" s="4"/>
      <c r="AB387" s="4"/>
      <c r="AC387" s="4"/>
      <c r="AD387" s="4"/>
      <c r="AE387" s="4"/>
      <c r="AF387" s="4"/>
      <c r="AG387" s="4"/>
      <c r="AH387" s="41"/>
    </row>
    <row r="388" spans="6:34" x14ac:dyDescent="0.3">
      <c r="F388" s="122"/>
      <c r="M388" s="122"/>
      <c r="N388" s="122"/>
      <c r="W388" s="66"/>
      <c r="X388" s="66"/>
      <c r="Y388" s="122"/>
      <c r="Z388" s="122"/>
      <c r="AA388" s="4"/>
      <c r="AB388" s="4"/>
      <c r="AC388" s="4"/>
      <c r="AD388" s="4"/>
      <c r="AE388" s="4"/>
      <c r="AF388" s="4"/>
      <c r="AG388" s="4"/>
      <c r="AH388" s="41"/>
    </row>
    <row r="389" spans="6:34" x14ac:dyDescent="0.3">
      <c r="F389" s="122"/>
      <c r="M389" s="122"/>
      <c r="N389" s="122"/>
      <c r="W389" s="66"/>
      <c r="X389" s="66"/>
      <c r="Y389" s="122"/>
      <c r="Z389" s="122"/>
      <c r="AA389" s="4"/>
      <c r="AB389" s="4"/>
      <c r="AC389" s="4"/>
      <c r="AD389" s="4"/>
      <c r="AE389" s="4"/>
      <c r="AF389" s="4"/>
      <c r="AG389" s="4"/>
      <c r="AH389" s="41"/>
    </row>
    <row r="390" spans="6:34" x14ac:dyDescent="0.3">
      <c r="F390" s="122"/>
      <c r="M390" s="122"/>
      <c r="N390" s="122"/>
      <c r="W390" s="66"/>
      <c r="X390" s="66"/>
      <c r="Y390" s="122"/>
      <c r="Z390" s="122"/>
      <c r="AA390" s="4"/>
      <c r="AB390" s="4"/>
      <c r="AC390" s="4"/>
      <c r="AD390" s="4"/>
      <c r="AE390" s="4"/>
      <c r="AF390" s="4"/>
      <c r="AG390" s="4"/>
      <c r="AH390" s="41"/>
    </row>
    <row r="391" spans="6:34" x14ac:dyDescent="0.3">
      <c r="F391" s="122"/>
      <c r="M391" s="122"/>
      <c r="N391" s="122"/>
      <c r="W391" s="66"/>
      <c r="X391" s="66"/>
      <c r="Y391" s="122"/>
      <c r="Z391" s="122"/>
      <c r="AA391" s="4"/>
      <c r="AB391" s="4"/>
      <c r="AC391" s="4"/>
      <c r="AD391" s="4"/>
      <c r="AE391" s="4"/>
      <c r="AF391" s="4"/>
      <c r="AG391" s="4"/>
      <c r="AH391" s="41"/>
    </row>
    <row r="392" spans="6:34" x14ac:dyDescent="0.3">
      <c r="F392" s="122"/>
      <c r="M392" s="122"/>
      <c r="N392" s="122"/>
      <c r="W392" s="66"/>
      <c r="X392" s="66"/>
      <c r="Y392" s="122"/>
      <c r="Z392" s="122"/>
      <c r="AA392" s="4"/>
      <c r="AB392" s="4"/>
      <c r="AC392" s="4"/>
      <c r="AD392" s="4"/>
      <c r="AE392" s="4"/>
      <c r="AF392" s="4"/>
      <c r="AG392" s="4"/>
      <c r="AH392" s="41"/>
    </row>
    <row r="393" spans="6:34" x14ac:dyDescent="0.3">
      <c r="F393" s="122"/>
      <c r="M393" s="122"/>
      <c r="N393" s="122"/>
      <c r="W393" s="66"/>
      <c r="X393" s="66"/>
      <c r="Y393" s="122"/>
      <c r="Z393" s="122"/>
      <c r="AA393" s="4"/>
      <c r="AB393" s="4"/>
      <c r="AC393" s="4"/>
      <c r="AD393" s="4"/>
      <c r="AE393" s="4"/>
      <c r="AF393" s="4"/>
      <c r="AG393" s="4"/>
      <c r="AH393" s="41"/>
    </row>
    <row r="394" spans="6:34" x14ac:dyDescent="0.3">
      <c r="F394" s="122"/>
      <c r="M394" s="122"/>
      <c r="N394" s="122"/>
      <c r="W394" s="66"/>
      <c r="X394" s="66"/>
      <c r="Y394" s="122"/>
      <c r="Z394" s="122"/>
      <c r="AA394" s="4"/>
      <c r="AB394" s="4"/>
      <c r="AC394" s="4"/>
      <c r="AD394" s="4"/>
      <c r="AE394" s="4"/>
      <c r="AF394" s="4"/>
      <c r="AG394" s="4"/>
      <c r="AH394" s="41"/>
    </row>
    <row r="395" spans="6:34" x14ac:dyDescent="0.3">
      <c r="F395" s="122"/>
      <c r="M395" s="122"/>
      <c r="N395" s="122"/>
      <c r="W395" s="66"/>
      <c r="X395" s="66"/>
      <c r="Y395" s="122"/>
      <c r="Z395" s="122"/>
      <c r="AA395" s="4"/>
      <c r="AB395" s="4"/>
      <c r="AC395" s="4"/>
      <c r="AD395" s="4"/>
      <c r="AE395" s="4"/>
      <c r="AF395" s="4"/>
      <c r="AG395" s="4"/>
      <c r="AH395" s="41"/>
    </row>
    <row r="396" spans="6:34" x14ac:dyDescent="0.3">
      <c r="F396" s="122"/>
      <c r="M396" s="122"/>
      <c r="N396" s="122"/>
      <c r="W396" s="66"/>
      <c r="X396" s="66"/>
      <c r="Y396" s="122"/>
      <c r="Z396" s="122"/>
      <c r="AA396" s="4"/>
      <c r="AB396" s="4"/>
      <c r="AC396" s="4"/>
      <c r="AD396" s="4"/>
      <c r="AE396" s="4"/>
      <c r="AF396" s="4"/>
      <c r="AG396" s="4"/>
      <c r="AH396" s="41"/>
    </row>
    <row r="397" spans="6:34" x14ac:dyDescent="0.3">
      <c r="F397" s="122"/>
      <c r="M397" s="122"/>
      <c r="N397" s="122"/>
      <c r="W397" s="66"/>
      <c r="X397" s="66"/>
      <c r="Y397" s="122"/>
      <c r="Z397" s="122"/>
      <c r="AA397" s="4"/>
      <c r="AB397" s="4"/>
      <c r="AC397" s="4"/>
      <c r="AD397" s="4"/>
      <c r="AE397" s="4"/>
      <c r="AF397" s="4"/>
      <c r="AG397" s="4"/>
      <c r="AH397" s="41"/>
    </row>
    <row r="398" spans="6:34" x14ac:dyDescent="0.3">
      <c r="F398" s="122"/>
      <c r="M398" s="122"/>
      <c r="N398" s="122"/>
      <c r="W398" s="66"/>
      <c r="X398" s="66"/>
      <c r="Y398" s="122"/>
      <c r="Z398" s="122"/>
      <c r="AA398" s="4"/>
      <c r="AB398" s="4"/>
      <c r="AC398" s="4"/>
      <c r="AD398" s="4"/>
      <c r="AE398" s="4"/>
      <c r="AF398" s="4"/>
      <c r="AG398" s="4"/>
      <c r="AH398" s="41"/>
    </row>
    <row r="399" spans="6:34" x14ac:dyDescent="0.3">
      <c r="F399" s="122"/>
      <c r="M399" s="122"/>
      <c r="N399" s="122"/>
      <c r="W399" s="66"/>
      <c r="X399" s="66"/>
      <c r="Y399" s="122"/>
      <c r="Z399" s="122"/>
      <c r="AA399" s="4"/>
      <c r="AB399" s="4"/>
      <c r="AC399" s="4"/>
      <c r="AD399" s="4"/>
      <c r="AE399" s="4"/>
      <c r="AF399" s="4"/>
      <c r="AG399" s="4"/>
      <c r="AH399" s="41"/>
    </row>
    <row r="400" spans="6:34" x14ac:dyDescent="0.3">
      <c r="F400" s="122"/>
      <c r="M400" s="122"/>
      <c r="N400" s="122"/>
      <c r="W400" s="66"/>
      <c r="X400" s="66"/>
      <c r="Y400" s="122"/>
      <c r="Z400" s="122"/>
      <c r="AA400" s="4"/>
      <c r="AB400" s="4"/>
      <c r="AC400" s="4"/>
      <c r="AD400" s="4"/>
      <c r="AE400" s="4"/>
      <c r="AF400" s="4"/>
      <c r="AG400" s="4"/>
      <c r="AH400" s="41"/>
    </row>
    <row r="401" spans="6:34" x14ac:dyDescent="0.3">
      <c r="F401" s="122"/>
      <c r="M401" s="122"/>
      <c r="N401" s="122"/>
      <c r="W401" s="66"/>
      <c r="X401" s="66"/>
      <c r="Y401" s="122"/>
      <c r="Z401" s="122"/>
      <c r="AA401" s="4"/>
      <c r="AB401" s="4"/>
      <c r="AC401" s="4"/>
      <c r="AD401" s="4"/>
      <c r="AE401" s="4"/>
      <c r="AF401" s="4"/>
      <c r="AG401" s="4"/>
      <c r="AH401" s="41"/>
    </row>
    <row r="402" spans="6:34" x14ac:dyDescent="0.3">
      <c r="F402" s="122"/>
      <c r="M402" s="122"/>
      <c r="N402" s="122"/>
      <c r="W402" s="66"/>
      <c r="X402" s="66"/>
      <c r="Y402" s="122"/>
      <c r="Z402" s="122"/>
      <c r="AA402" s="4"/>
      <c r="AB402" s="4"/>
      <c r="AC402" s="4"/>
      <c r="AD402" s="4"/>
      <c r="AE402" s="4"/>
      <c r="AF402" s="4"/>
      <c r="AG402" s="4"/>
      <c r="AH402" s="41"/>
    </row>
    <row r="403" spans="6:34" x14ac:dyDescent="0.3">
      <c r="F403" s="122"/>
      <c r="M403" s="122"/>
      <c r="N403" s="122"/>
      <c r="W403" s="66"/>
      <c r="X403" s="66"/>
      <c r="Y403" s="122"/>
      <c r="Z403" s="122"/>
      <c r="AA403" s="4"/>
      <c r="AB403" s="4"/>
      <c r="AC403" s="4"/>
      <c r="AD403" s="4"/>
      <c r="AE403" s="4"/>
      <c r="AF403" s="4"/>
      <c r="AG403" s="4"/>
      <c r="AH403" s="41"/>
    </row>
    <row r="404" spans="6:34" x14ac:dyDescent="0.3">
      <c r="F404" s="122"/>
      <c r="M404" s="122"/>
      <c r="N404" s="122"/>
      <c r="W404" s="66"/>
      <c r="X404" s="66"/>
      <c r="Y404" s="122"/>
      <c r="Z404" s="122"/>
      <c r="AA404" s="4"/>
      <c r="AB404" s="4"/>
      <c r="AC404" s="4"/>
      <c r="AD404" s="4"/>
      <c r="AE404" s="4"/>
      <c r="AF404" s="4"/>
      <c r="AG404" s="4"/>
      <c r="AH404" s="41"/>
    </row>
    <row r="405" spans="6:34" x14ac:dyDescent="0.3">
      <c r="F405" s="122"/>
      <c r="M405" s="122"/>
      <c r="N405" s="122"/>
      <c r="W405" s="66"/>
      <c r="X405" s="66"/>
      <c r="Y405" s="122"/>
      <c r="Z405" s="122"/>
      <c r="AA405" s="4"/>
      <c r="AB405" s="4"/>
      <c r="AC405" s="4"/>
      <c r="AD405" s="4"/>
      <c r="AE405" s="4"/>
      <c r="AF405" s="4"/>
      <c r="AG405" s="4"/>
      <c r="AH405" s="41"/>
    </row>
    <row r="406" spans="6:34" x14ac:dyDescent="0.3">
      <c r="F406" s="122"/>
      <c r="M406" s="122"/>
      <c r="N406" s="122"/>
      <c r="W406" s="66"/>
      <c r="X406" s="66"/>
      <c r="Y406" s="122"/>
      <c r="Z406" s="122"/>
      <c r="AA406" s="4"/>
      <c r="AB406" s="4"/>
      <c r="AC406" s="4"/>
      <c r="AD406" s="4"/>
      <c r="AE406" s="4"/>
      <c r="AF406" s="4"/>
      <c r="AG406" s="4"/>
      <c r="AH406" s="41"/>
    </row>
    <row r="407" spans="6:34" x14ac:dyDescent="0.3">
      <c r="F407" s="122"/>
      <c r="M407" s="122"/>
      <c r="N407" s="122"/>
      <c r="W407" s="66"/>
      <c r="X407" s="66"/>
      <c r="Y407" s="122"/>
      <c r="Z407" s="122"/>
      <c r="AA407" s="4"/>
      <c r="AB407" s="4"/>
      <c r="AC407" s="4"/>
      <c r="AD407" s="4"/>
      <c r="AE407" s="4"/>
      <c r="AF407" s="4"/>
      <c r="AG407" s="4"/>
      <c r="AH407" s="41"/>
    </row>
    <row r="408" spans="6:34" x14ac:dyDescent="0.3">
      <c r="F408" s="122"/>
      <c r="M408" s="122"/>
      <c r="N408" s="122"/>
      <c r="W408" s="66"/>
      <c r="X408" s="66"/>
      <c r="Y408" s="122"/>
      <c r="Z408" s="122"/>
      <c r="AA408" s="4"/>
      <c r="AB408" s="4"/>
      <c r="AC408" s="4"/>
      <c r="AD408" s="4"/>
      <c r="AE408" s="4"/>
      <c r="AF408" s="4"/>
      <c r="AG408" s="4"/>
      <c r="AH408" s="41"/>
    </row>
    <row r="409" spans="6:34" x14ac:dyDescent="0.3">
      <c r="F409" s="122"/>
      <c r="M409" s="122"/>
      <c r="N409" s="122"/>
      <c r="W409" s="66"/>
      <c r="X409" s="66"/>
      <c r="Y409" s="122"/>
      <c r="Z409" s="122"/>
      <c r="AA409" s="4"/>
      <c r="AB409" s="4"/>
      <c r="AC409" s="4"/>
      <c r="AD409" s="4"/>
      <c r="AE409" s="4"/>
      <c r="AF409" s="4"/>
      <c r="AG409" s="4"/>
      <c r="AH409" s="41"/>
    </row>
    <row r="410" spans="6:34" x14ac:dyDescent="0.3">
      <c r="F410" s="122"/>
      <c r="M410" s="122"/>
      <c r="N410" s="122"/>
      <c r="W410" s="66"/>
      <c r="X410" s="66"/>
      <c r="Y410" s="122"/>
      <c r="Z410" s="122"/>
      <c r="AA410" s="4"/>
      <c r="AB410" s="4"/>
      <c r="AC410" s="4"/>
      <c r="AD410" s="4"/>
      <c r="AE410" s="4"/>
      <c r="AF410" s="4"/>
      <c r="AG410" s="4"/>
      <c r="AH410" s="41"/>
    </row>
    <row r="411" spans="6:34" x14ac:dyDescent="0.3">
      <c r="F411" s="122"/>
      <c r="M411" s="122"/>
      <c r="N411" s="122"/>
      <c r="W411" s="66"/>
      <c r="X411" s="66"/>
      <c r="Y411" s="122"/>
      <c r="Z411" s="122"/>
      <c r="AA411" s="4"/>
      <c r="AB411" s="4"/>
      <c r="AC411" s="4"/>
      <c r="AD411" s="4"/>
      <c r="AE411" s="4"/>
      <c r="AF411" s="4"/>
      <c r="AG411" s="4"/>
      <c r="AH411" s="41"/>
    </row>
    <row r="412" spans="6:34" x14ac:dyDescent="0.3">
      <c r="F412" s="122"/>
      <c r="M412" s="122"/>
      <c r="N412" s="122"/>
      <c r="W412" s="66"/>
      <c r="X412" s="66"/>
      <c r="Y412" s="122"/>
      <c r="Z412" s="122"/>
      <c r="AA412" s="4"/>
      <c r="AB412" s="4"/>
      <c r="AC412" s="4"/>
      <c r="AD412" s="4"/>
      <c r="AE412" s="4"/>
      <c r="AF412" s="4"/>
      <c r="AG412" s="4"/>
      <c r="AH412" s="41"/>
    </row>
    <row r="413" spans="6:34" x14ac:dyDescent="0.3">
      <c r="F413" s="122"/>
      <c r="M413" s="122"/>
      <c r="N413" s="122"/>
      <c r="W413" s="66"/>
      <c r="X413" s="66"/>
      <c r="Y413" s="122"/>
      <c r="Z413" s="122"/>
      <c r="AA413" s="4"/>
      <c r="AB413" s="4"/>
      <c r="AC413" s="4"/>
      <c r="AD413" s="4"/>
      <c r="AE413" s="4"/>
      <c r="AF413" s="4"/>
      <c r="AG413" s="4"/>
      <c r="AH413" s="41"/>
    </row>
    <row r="414" spans="6:34" x14ac:dyDescent="0.3">
      <c r="F414" s="122"/>
      <c r="M414" s="122"/>
      <c r="N414" s="122"/>
      <c r="W414" s="66"/>
      <c r="X414" s="66"/>
      <c r="Y414" s="122"/>
      <c r="Z414" s="122"/>
      <c r="AA414" s="4"/>
      <c r="AB414" s="4"/>
      <c r="AC414" s="4"/>
      <c r="AD414" s="4"/>
      <c r="AE414" s="4"/>
      <c r="AF414" s="4"/>
      <c r="AG414" s="4"/>
      <c r="AH414" s="41"/>
    </row>
    <row r="415" spans="6:34" x14ac:dyDescent="0.3">
      <c r="F415" s="122"/>
      <c r="M415" s="122"/>
      <c r="N415" s="122"/>
      <c r="W415" s="66"/>
      <c r="X415" s="66"/>
      <c r="Y415" s="122"/>
      <c r="Z415" s="122"/>
      <c r="AA415" s="4"/>
      <c r="AB415" s="4"/>
      <c r="AC415" s="4"/>
      <c r="AD415" s="4"/>
      <c r="AE415" s="4"/>
      <c r="AF415" s="4"/>
      <c r="AG415" s="4"/>
      <c r="AH415" s="41"/>
    </row>
    <row r="416" spans="6:34" x14ac:dyDescent="0.3">
      <c r="F416" s="122"/>
      <c r="M416" s="122"/>
      <c r="N416" s="122"/>
      <c r="W416" s="66"/>
      <c r="X416" s="66"/>
      <c r="Y416" s="122"/>
      <c r="Z416" s="122"/>
      <c r="AA416" s="4"/>
      <c r="AB416" s="4"/>
      <c r="AC416" s="4"/>
      <c r="AD416" s="4"/>
      <c r="AE416" s="4"/>
      <c r="AF416" s="4"/>
      <c r="AG416" s="4"/>
      <c r="AH416" s="41"/>
    </row>
    <row r="417" spans="6:34" x14ac:dyDescent="0.3">
      <c r="F417" s="122"/>
      <c r="M417" s="122"/>
      <c r="N417" s="122"/>
      <c r="W417" s="66"/>
      <c r="X417" s="66"/>
      <c r="Y417" s="122"/>
      <c r="Z417" s="122"/>
      <c r="AA417" s="4"/>
      <c r="AB417" s="4"/>
      <c r="AC417" s="4"/>
      <c r="AD417" s="4"/>
      <c r="AE417" s="4"/>
      <c r="AF417" s="4"/>
      <c r="AG417" s="4"/>
      <c r="AH417" s="41"/>
    </row>
    <row r="418" spans="6:34" x14ac:dyDescent="0.3">
      <c r="F418" s="122"/>
      <c r="M418" s="122"/>
      <c r="N418" s="122"/>
      <c r="W418" s="66"/>
      <c r="X418" s="66"/>
      <c r="Y418" s="122"/>
      <c r="Z418" s="122"/>
      <c r="AA418" s="4"/>
      <c r="AB418" s="4"/>
      <c r="AC418" s="4"/>
      <c r="AD418" s="4"/>
      <c r="AE418" s="4"/>
      <c r="AF418" s="4"/>
      <c r="AG418" s="4"/>
      <c r="AH418" s="41"/>
    </row>
    <row r="419" spans="6:34" x14ac:dyDescent="0.3">
      <c r="F419" s="122"/>
      <c r="M419" s="122"/>
      <c r="N419" s="122"/>
      <c r="W419" s="66"/>
      <c r="X419" s="66"/>
      <c r="Y419" s="122"/>
      <c r="Z419" s="122"/>
      <c r="AA419" s="4"/>
      <c r="AB419" s="4"/>
      <c r="AC419" s="4"/>
      <c r="AD419" s="4"/>
      <c r="AE419" s="4"/>
      <c r="AF419" s="4"/>
      <c r="AG419" s="4"/>
      <c r="AH419" s="41"/>
    </row>
    <row r="420" spans="6:34" x14ac:dyDescent="0.3">
      <c r="F420" s="122"/>
      <c r="M420" s="122"/>
      <c r="N420" s="122"/>
      <c r="W420" s="66"/>
      <c r="X420" s="66"/>
      <c r="Y420" s="122"/>
      <c r="Z420" s="122"/>
      <c r="AA420" s="4"/>
      <c r="AB420" s="4"/>
      <c r="AC420" s="4"/>
      <c r="AD420" s="4"/>
      <c r="AE420" s="4"/>
      <c r="AF420" s="4"/>
      <c r="AG420" s="4"/>
      <c r="AH420" s="41"/>
    </row>
    <row r="421" spans="6:34" x14ac:dyDescent="0.3">
      <c r="F421" s="122"/>
      <c r="M421" s="122"/>
      <c r="N421" s="122"/>
      <c r="W421" s="66"/>
      <c r="X421" s="66"/>
      <c r="Y421" s="122"/>
      <c r="Z421" s="122"/>
      <c r="AA421" s="4"/>
      <c r="AB421" s="4"/>
      <c r="AC421" s="4"/>
      <c r="AD421" s="4"/>
      <c r="AE421" s="4"/>
      <c r="AF421" s="4"/>
      <c r="AG421" s="4"/>
      <c r="AH421" s="41"/>
    </row>
    <row r="422" spans="6:34" x14ac:dyDescent="0.3">
      <c r="F422" s="122"/>
      <c r="M422" s="122"/>
      <c r="N422" s="122"/>
      <c r="W422" s="66"/>
      <c r="X422" s="66"/>
      <c r="Y422" s="122"/>
      <c r="Z422" s="122"/>
      <c r="AA422" s="4"/>
      <c r="AB422" s="4"/>
      <c r="AC422" s="4"/>
      <c r="AD422" s="4"/>
      <c r="AE422" s="4"/>
      <c r="AF422" s="4"/>
      <c r="AG422" s="4"/>
      <c r="AH422" s="41"/>
    </row>
    <row r="423" spans="6:34" x14ac:dyDescent="0.3">
      <c r="F423" s="122"/>
      <c r="M423" s="122"/>
      <c r="N423" s="122"/>
      <c r="W423" s="66"/>
      <c r="X423" s="66"/>
      <c r="Y423" s="122"/>
      <c r="Z423" s="122"/>
      <c r="AA423" s="4"/>
      <c r="AB423" s="4"/>
      <c r="AC423" s="4"/>
      <c r="AD423" s="4"/>
      <c r="AE423" s="4"/>
      <c r="AF423" s="4"/>
      <c r="AG423" s="4"/>
      <c r="AH423" s="41"/>
    </row>
    <row r="424" spans="6:34" x14ac:dyDescent="0.3">
      <c r="F424" s="122"/>
      <c r="M424" s="122"/>
      <c r="N424" s="122"/>
      <c r="W424" s="66"/>
      <c r="X424" s="66"/>
      <c r="Y424" s="122"/>
      <c r="Z424" s="122"/>
      <c r="AA424" s="4"/>
      <c r="AB424" s="4"/>
      <c r="AC424" s="4"/>
      <c r="AD424" s="4"/>
      <c r="AE424" s="4"/>
      <c r="AF424" s="4"/>
      <c r="AG424" s="4"/>
      <c r="AH424" s="41"/>
    </row>
    <row r="425" spans="6:34" x14ac:dyDescent="0.3">
      <c r="F425" s="122"/>
      <c r="M425" s="122"/>
      <c r="N425" s="122"/>
      <c r="W425" s="66"/>
      <c r="X425" s="66"/>
      <c r="Y425" s="122"/>
      <c r="Z425" s="122"/>
      <c r="AA425" s="4"/>
      <c r="AB425" s="4"/>
      <c r="AC425" s="4"/>
      <c r="AD425" s="4"/>
      <c r="AE425" s="4"/>
      <c r="AF425" s="4"/>
      <c r="AG425" s="4"/>
      <c r="AH425" s="41"/>
    </row>
    <row r="426" spans="6:34" x14ac:dyDescent="0.3">
      <c r="F426" s="122"/>
      <c r="M426" s="122"/>
      <c r="N426" s="122"/>
      <c r="W426" s="66"/>
      <c r="X426" s="66"/>
      <c r="Y426" s="122"/>
      <c r="Z426" s="122"/>
      <c r="AA426" s="4"/>
      <c r="AB426" s="4"/>
      <c r="AC426" s="4"/>
      <c r="AD426" s="4"/>
      <c r="AE426" s="4"/>
      <c r="AF426" s="4"/>
      <c r="AG426" s="4"/>
      <c r="AH426" s="41"/>
    </row>
    <row r="427" spans="6:34" x14ac:dyDescent="0.3">
      <c r="F427" s="122"/>
      <c r="M427" s="122"/>
      <c r="N427" s="122"/>
      <c r="W427" s="66"/>
      <c r="X427" s="66"/>
      <c r="Y427" s="122"/>
      <c r="Z427" s="122"/>
      <c r="AA427" s="4"/>
      <c r="AB427" s="4"/>
      <c r="AC427" s="4"/>
      <c r="AD427" s="4"/>
      <c r="AE427" s="4"/>
      <c r="AF427" s="4"/>
      <c r="AG427" s="4"/>
      <c r="AH427" s="41"/>
    </row>
    <row r="428" spans="6:34" x14ac:dyDescent="0.3">
      <c r="F428" s="122"/>
      <c r="M428" s="122"/>
      <c r="N428" s="122"/>
      <c r="W428" s="66"/>
      <c r="X428" s="66"/>
      <c r="Y428" s="122"/>
      <c r="Z428" s="122"/>
      <c r="AA428" s="4"/>
      <c r="AB428" s="4"/>
      <c r="AC428" s="4"/>
      <c r="AD428" s="4"/>
      <c r="AE428" s="4"/>
      <c r="AF428" s="4"/>
      <c r="AG428" s="4"/>
      <c r="AH428" s="41"/>
    </row>
    <row r="429" spans="6:34" x14ac:dyDescent="0.3">
      <c r="F429" s="122"/>
      <c r="M429" s="122"/>
      <c r="N429" s="122"/>
      <c r="W429" s="66"/>
      <c r="X429" s="66"/>
      <c r="Y429" s="122"/>
      <c r="Z429" s="122"/>
      <c r="AA429" s="4"/>
      <c r="AB429" s="4"/>
      <c r="AC429" s="4"/>
      <c r="AD429" s="4"/>
      <c r="AE429" s="4"/>
      <c r="AF429" s="4"/>
      <c r="AG429" s="4"/>
      <c r="AH429" s="41"/>
    </row>
    <row r="430" spans="6:34" x14ac:dyDescent="0.3">
      <c r="F430" s="122"/>
      <c r="M430" s="122"/>
      <c r="N430" s="122"/>
      <c r="W430" s="66"/>
      <c r="X430" s="66"/>
      <c r="Y430" s="122"/>
      <c r="Z430" s="122"/>
      <c r="AA430" s="4"/>
      <c r="AB430" s="4"/>
      <c r="AC430" s="4"/>
      <c r="AD430" s="4"/>
      <c r="AE430" s="4"/>
      <c r="AF430" s="4"/>
      <c r="AG430" s="4"/>
      <c r="AH430" s="41"/>
    </row>
    <row r="431" spans="6:34" x14ac:dyDescent="0.3">
      <c r="F431" s="122"/>
      <c r="M431" s="122"/>
      <c r="N431" s="122"/>
      <c r="W431" s="66"/>
      <c r="X431" s="66"/>
      <c r="Y431" s="122"/>
      <c r="Z431" s="122"/>
      <c r="AA431" s="4"/>
      <c r="AB431" s="4"/>
      <c r="AC431" s="4"/>
      <c r="AD431" s="4"/>
      <c r="AE431" s="4"/>
      <c r="AF431" s="4"/>
      <c r="AG431" s="4"/>
      <c r="AH431" s="41"/>
    </row>
    <row r="432" spans="6:34" x14ac:dyDescent="0.3">
      <c r="F432" s="122"/>
      <c r="M432" s="122"/>
      <c r="N432" s="122"/>
      <c r="W432" s="66"/>
      <c r="X432" s="66"/>
      <c r="Y432" s="122"/>
      <c r="Z432" s="122"/>
      <c r="AA432" s="4"/>
      <c r="AB432" s="4"/>
      <c r="AC432" s="4"/>
      <c r="AD432" s="4"/>
      <c r="AE432" s="4"/>
      <c r="AF432" s="4"/>
      <c r="AG432" s="4"/>
      <c r="AH432" s="41"/>
    </row>
    <row r="433" spans="6:34" x14ac:dyDescent="0.3">
      <c r="F433" s="122"/>
      <c r="M433" s="122"/>
      <c r="N433" s="122"/>
      <c r="W433" s="66"/>
      <c r="X433" s="66"/>
      <c r="Y433" s="122"/>
      <c r="Z433" s="122"/>
      <c r="AA433" s="4"/>
      <c r="AB433" s="4"/>
      <c r="AC433" s="4"/>
      <c r="AD433" s="4"/>
      <c r="AE433" s="4"/>
      <c r="AF433" s="4"/>
      <c r="AG433" s="4"/>
      <c r="AH433" s="41"/>
    </row>
    <row r="434" spans="6:34" x14ac:dyDescent="0.3">
      <c r="F434" s="122"/>
      <c r="M434" s="122"/>
      <c r="N434" s="122"/>
      <c r="W434" s="66"/>
      <c r="X434" s="66"/>
      <c r="Y434" s="122"/>
      <c r="Z434" s="122"/>
      <c r="AA434" s="4"/>
      <c r="AB434" s="4"/>
      <c r="AC434" s="4"/>
      <c r="AD434" s="4"/>
      <c r="AE434" s="4"/>
      <c r="AF434" s="4"/>
      <c r="AG434" s="4"/>
      <c r="AH434" s="41"/>
    </row>
    <row r="435" spans="6:34" x14ac:dyDescent="0.3">
      <c r="F435" s="122"/>
      <c r="M435" s="122"/>
      <c r="N435" s="122"/>
      <c r="W435" s="66"/>
      <c r="X435" s="66"/>
      <c r="Y435" s="122"/>
      <c r="Z435" s="122"/>
      <c r="AA435" s="4"/>
      <c r="AB435" s="4"/>
      <c r="AC435" s="4"/>
      <c r="AD435" s="4"/>
      <c r="AE435" s="4"/>
      <c r="AF435" s="4"/>
      <c r="AG435" s="4"/>
      <c r="AH435" s="41"/>
    </row>
    <row r="436" spans="6:34" x14ac:dyDescent="0.3">
      <c r="F436" s="122"/>
      <c r="M436" s="122"/>
      <c r="N436" s="122"/>
      <c r="W436" s="66"/>
      <c r="X436" s="66"/>
      <c r="Y436" s="122"/>
      <c r="Z436" s="122"/>
      <c r="AA436" s="4"/>
      <c r="AB436" s="4"/>
      <c r="AC436" s="4"/>
      <c r="AD436" s="4"/>
      <c r="AE436" s="4"/>
      <c r="AF436" s="4"/>
      <c r="AG436" s="4"/>
      <c r="AH436" s="41"/>
    </row>
    <row r="437" spans="6:34" x14ac:dyDescent="0.3">
      <c r="F437" s="122"/>
      <c r="M437" s="122"/>
      <c r="N437" s="122"/>
      <c r="W437" s="66"/>
      <c r="X437" s="66"/>
      <c r="Y437" s="122"/>
      <c r="Z437" s="122"/>
      <c r="AA437" s="4"/>
      <c r="AB437" s="4"/>
      <c r="AC437" s="4"/>
      <c r="AD437" s="4"/>
      <c r="AE437" s="4"/>
      <c r="AF437" s="4"/>
      <c r="AG437" s="4"/>
      <c r="AH437" s="41"/>
    </row>
    <row r="438" spans="6:34" x14ac:dyDescent="0.3">
      <c r="F438" s="122"/>
      <c r="M438" s="122"/>
      <c r="N438" s="122"/>
      <c r="W438" s="66"/>
      <c r="X438" s="66"/>
      <c r="Y438" s="122"/>
      <c r="Z438" s="122"/>
      <c r="AA438" s="4"/>
      <c r="AB438" s="4"/>
      <c r="AC438" s="4"/>
      <c r="AD438" s="4"/>
      <c r="AE438" s="4"/>
      <c r="AF438" s="4"/>
      <c r="AG438" s="4"/>
      <c r="AH438" s="41"/>
    </row>
    <row r="439" spans="6:34" x14ac:dyDescent="0.3">
      <c r="F439" s="122"/>
      <c r="M439" s="122"/>
      <c r="N439" s="122"/>
      <c r="W439" s="66"/>
      <c r="X439" s="66"/>
      <c r="Y439" s="122"/>
      <c r="Z439" s="122"/>
      <c r="AA439" s="4"/>
      <c r="AB439" s="4"/>
      <c r="AC439" s="4"/>
      <c r="AD439" s="4"/>
      <c r="AE439" s="4"/>
      <c r="AF439" s="4"/>
      <c r="AG439" s="4"/>
      <c r="AH439" s="41"/>
    </row>
    <row r="440" spans="6:34" x14ac:dyDescent="0.3">
      <c r="F440" s="122"/>
      <c r="M440" s="122"/>
      <c r="N440" s="122"/>
      <c r="W440" s="66"/>
      <c r="X440" s="66"/>
      <c r="Y440" s="122"/>
      <c r="Z440" s="122"/>
      <c r="AA440" s="4"/>
      <c r="AB440" s="4"/>
      <c r="AC440" s="4"/>
      <c r="AD440" s="4"/>
      <c r="AE440" s="4"/>
      <c r="AF440" s="4"/>
      <c r="AG440" s="4"/>
      <c r="AH440" s="41"/>
    </row>
    <row r="441" spans="6:34" x14ac:dyDescent="0.3">
      <c r="F441" s="122"/>
      <c r="M441" s="122"/>
      <c r="N441" s="122"/>
      <c r="W441" s="66"/>
      <c r="X441" s="66"/>
      <c r="Y441" s="122"/>
      <c r="Z441" s="122"/>
      <c r="AA441" s="4"/>
      <c r="AB441" s="4"/>
      <c r="AC441" s="4"/>
      <c r="AD441" s="4"/>
      <c r="AE441" s="4"/>
      <c r="AF441" s="4"/>
      <c r="AG441" s="4"/>
      <c r="AH441" s="41"/>
    </row>
    <row r="442" spans="6:34" x14ac:dyDescent="0.3">
      <c r="F442" s="122"/>
      <c r="M442" s="122"/>
      <c r="N442" s="122"/>
      <c r="W442" s="66"/>
      <c r="X442" s="66"/>
      <c r="Y442" s="122"/>
      <c r="Z442" s="122"/>
      <c r="AA442" s="4"/>
      <c r="AB442" s="4"/>
      <c r="AC442" s="4"/>
      <c r="AD442" s="4"/>
      <c r="AE442" s="4"/>
      <c r="AF442" s="4"/>
      <c r="AG442" s="4"/>
      <c r="AH442" s="41"/>
    </row>
    <row r="443" spans="6:34" x14ac:dyDescent="0.3">
      <c r="F443" s="122"/>
      <c r="M443" s="122"/>
      <c r="N443" s="122"/>
      <c r="W443" s="66"/>
      <c r="X443" s="66"/>
      <c r="Y443" s="122"/>
      <c r="Z443" s="122"/>
      <c r="AA443" s="4"/>
      <c r="AB443" s="4"/>
      <c r="AC443" s="4"/>
      <c r="AD443" s="4"/>
      <c r="AE443" s="4"/>
      <c r="AF443" s="4"/>
      <c r="AG443" s="4"/>
      <c r="AH443" s="41"/>
    </row>
    <row r="444" spans="6:34" x14ac:dyDescent="0.3">
      <c r="F444" s="122"/>
      <c r="M444" s="122"/>
      <c r="N444" s="122"/>
      <c r="W444" s="66"/>
      <c r="X444" s="66"/>
      <c r="Y444" s="122"/>
      <c r="Z444" s="122"/>
      <c r="AA444" s="4"/>
      <c r="AB444" s="4"/>
      <c r="AC444" s="4"/>
      <c r="AD444" s="4"/>
      <c r="AE444" s="4"/>
      <c r="AF444" s="4"/>
      <c r="AG444" s="4"/>
      <c r="AH444" s="41"/>
    </row>
    <row r="445" spans="6:34" x14ac:dyDescent="0.3">
      <c r="F445" s="122"/>
      <c r="M445" s="122"/>
      <c r="N445" s="122"/>
      <c r="W445" s="66"/>
      <c r="X445" s="66"/>
      <c r="Y445" s="122"/>
      <c r="Z445" s="122"/>
      <c r="AA445" s="4"/>
      <c r="AB445" s="4"/>
      <c r="AC445" s="4"/>
      <c r="AD445" s="4"/>
      <c r="AE445" s="4"/>
      <c r="AF445" s="4"/>
      <c r="AG445" s="4"/>
      <c r="AH445" s="41"/>
    </row>
    <row r="446" spans="6:34" x14ac:dyDescent="0.3">
      <c r="F446" s="122"/>
      <c r="M446" s="122"/>
      <c r="N446" s="122"/>
      <c r="W446" s="66"/>
      <c r="X446" s="66"/>
      <c r="Y446" s="122"/>
      <c r="Z446" s="122"/>
      <c r="AA446" s="4"/>
      <c r="AB446" s="4"/>
      <c r="AC446" s="4"/>
      <c r="AD446" s="4"/>
      <c r="AE446" s="4"/>
      <c r="AF446" s="4"/>
      <c r="AG446" s="4"/>
      <c r="AH446" s="41"/>
    </row>
    <row r="447" spans="6:34" x14ac:dyDescent="0.3">
      <c r="F447" s="122"/>
      <c r="M447" s="122"/>
      <c r="N447" s="122"/>
      <c r="W447" s="66"/>
      <c r="X447" s="66"/>
      <c r="Y447" s="122"/>
      <c r="Z447" s="122"/>
      <c r="AA447" s="4"/>
      <c r="AB447" s="4"/>
      <c r="AC447" s="4"/>
      <c r="AD447" s="4"/>
      <c r="AE447" s="4"/>
      <c r="AF447" s="4"/>
      <c r="AG447" s="4"/>
      <c r="AH447" s="41"/>
    </row>
    <row r="448" spans="6:34" x14ac:dyDescent="0.3">
      <c r="F448" s="122"/>
      <c r="M448" s="122"/>
      <c r="N448" s="122"/>
      <c r="W448" s="66"/>
      <c r="X448" s="66"/>
      <c r="Y448" s="122"/>
      <c r="Z448" s="122"/>
      <c r="AA448" s="4"/>
      <c r="AB448" s="4"/>
      <c r="AC448" s="4"/>
      <c r="AD448" s="4"/>
      <c r="AE448" s="4"/>
      <c r="AF448" s="4"/>
      <c r="AG448" s="4"/>
      <c r="AH448" s="41"/>
    </row>
    <row r="449" spans="6:34" x14ac:dyDescent="0.3">
      <c r="F449" s="122"/>
      <c r="M449" s="122"/>
      <c r="N449" s="122"/>
      <c r="W449" s="66"/>
      <c r="X449" s="66"/>
      <c r="Y449" s="122"/>
      <c r="Z449" s="122"/>
      <c r="AA449" s="4"/>
      <c r="AB449" s="4"/>
      <c r="AC449" s="4"/>
      <c r="AD449" s="4"/>
      <c r="AE449" s="4"/>
      <c r="AF449" s="4"/>
      <c r="AG449" s="4"/>
      <c r="AH449" s="41"/>
    </row>
    <row r="450" spans="6:34" x14ac:dyDescent="0.3">
      <c r="F450" s="122"/>
      <c r="M450" s="122"/>
      <c r="N450" s="122"/>
      <c r="W450" s="66"/>
      <c r="X450" s="66"/>
      <c r="Y450" s="122"/>
      <c r="Z450" s="122"/>
      <c r="AA450" s="4"/>
      <c r="AB450" s="4"/>
      <c r="AC450" s="4"/>
      <c r="AD450" s="4"/>
      <c r="AE450" s="4"/>
      <c r="AF450" s="4"/>
      <c r="AG450" s="4"/>
      <c r="AH450" s="41"/>
    </row>
    <row r="451" spans="6:34" x14ac:dyDescent="0.3">
      <c r="F451" s="122"/>
      <c r="M451" s="122"/>
      <c r="N451" s="122"/>
      <c r="W451" s="66"/>
      <c r="X451" s="66"/>
      <c r="Y451" s="122"/>
      <c r="Z451" s="122"/>
      <c r="AA451" s="4"/>
      <c r="AB451" s="4"/>
      <c r="AC451" s="4"/>
      <c r="AD451" s="4"/>
      <c r="AE451" s="4"/>
      <c r="AF451" s="4"/>
      <c r="AG451" s="4"/>
      <c r="AH451" s="41"/>
    </row>
    <row r="452" spans="6:34" x14ac:dyDescent="0.3">
      <c r="F452" s="122"/>
      <c r="M452" s="122"/>
      <c r="N452" s="122"/>
      <c r="W452" s="66"/>
      <c r="X452" s="66"/>
      <c r="Y452" s="122"/>
      <c r="Z452" s="122"/>
      <c r="AA452" s="4"/>
      <c r="AB452" s="4"/>
      <c r="AC452" s="4"/>
      <c r="AD452" s="4"/>
      <c r="AE452" s="4"/>
      <c r="AF452" s="4"/>
      <c r="AG452" s="4"/>
      <c r="AH452" s="41"/>
    </row>
    <row r="453" spans="6:34" x14ac:dyDescent="0.3">
      <c r="F453" s="122"/>
      <c r="M453" s="122"/>
      <c r="N453" s="122"/>
      <c r="W453" s="66"/>
      <c r="X453" s="66"/>
      <c r="Y453" s="122"/>
      <c r="Z453" s="122"/>
      <c r="AA453" s="4"/>
      <c r="AB453" s="4"/>
      <c r="AC453" s="4"/>
      <c r="AD453" s="4"/>
      <c r="AE453" s="4"/>
      <c r="AF453" s="4"/>
      <c r="AG453" s="4"/>
      <c r="AH453" s="41"/>
    </row>
    <row r="454" spans="6:34" x14ac:dyDescent="0.3">
      <c r="F454" s="122"/>
      <c r="M454" s="122"/>
      <c r="N454" s="122"/>
      <c r="W454" s="66"/>
      <c r="X454" s="66"/>
      <c r="Y454" s="122"/>
      <c r="Z454" s="122"/>
      <c r="AA454" s="4"/>
      <c r="AB454" s="4"/>
      <c r="AC454" s="4"/>
      <c r="AD454" s="4"/>
      <c r="AE454" s="4"/>
      <c r="AF454" s="4"/>
      <c r="AG454" s="4"/>
      <c r="AH454" s="41"/>
    </row>
    <row r="455" spans="6:34" x14ac:dyDescent="0.3">
      <c r="F455" s="122"/>
      <c r="M455" s="122"/>
      <c r="N455" s="122"/>
      <c r="W455" s="66"/>
      <c r="X455" s="66"/>
      <c r="Y455" s="122"/>
      <c r="Z455" s="122"/>
      <c r="AA455" s="4"/>
      <c r="AB455" s="4"/>
      <c r="AC455" s="4"/>
      <c r="AD455" s="4"/>
      <c r="AE455" s="4"/>
      <c r="AF455" s="4"/>
      <c r="AG455" s="4"/>
      <c r="AH455" s="41"/>
    </row>
    <row r="456" spans="6:34" x14ac:dyDescent="0.3">
      <c r="F456" s="122"/>
      <c r="M456" s="122"/>
      <c r="N456" s="122"/>
      <c r="W456" s="66"/>
      <c r="X456" s="66"/>
      <c r="Y456" s="122"/>
      <c r="Z456" s="122"/>
      <c r="AA456" s="4"/>
      <c r="AB456" s="4"/>
      <c r="AC456" s="4"/>
      <c r="AD456" s="4"/>
      <c r="AE456" s="4"/>
      <c r="AF456" s="4"/>
      <c r="AG456" s="4"/>
      <c r="AH456" s="41"/>
    </row>
    <row r="457" spans="6:34" x14ac:dyDescent="0.3">
      <c r="F457" s="122"/>
      <c r="M457" s="122"/>
      <c r="N457" s="122"/>
      <c r="W457" s="66"/>
      <c r="X457" s="66"/>
      <c r="Y457" s="122"/>
      <c r="Z457" s="122"/>
      <c r="AA457" s="4"/>
      <c r="AB457" s="4"/>
      <c r="AC457" s="4"/>
      <c r="AD457" s="4"/>
      <c r="AE457" s="4"/>
      <c r="AF457" s="4"/>
      <c r="AG457" s="4"/>
      <c r="AH457" s="41"/>
    </row>
    <row r="458" spans="6:34" x14ac:dyDescent="0.3">
      <c r="F458" s="122"/>
      <c r="M458" s="122"/>
      <c r="N458" s="122"/>
      <c r="W458" s="66"/>
      <c r="X458" s="66"/>
      <c r="Y458" s="122"/>
      <c r="Z458" s="122"/>
      <c r="AA458" s="4"/>
      <c r="AB458" s="4"/>
      <c r="AC458" s="4"/>
      <c r="AD458" s="4"/>
      <c r="AE458" s="4"/>
      <c r="AF458" s="4"/>
      <c r="AG458" s="4"/>
      <c r="AH458" s="41"/>
    </row>
    <row r="459" spans="6:34" x14ac:dyDescent="0.3">
      <c r="F459" s="122"/>
      <c r="M459" s="122"/>
      <c r="N459" s="122"/>
      <c r="W459" s="66"/>
      <c r="X459" s="66"/>
      <c r="Y459" s="122"/>
      <c r="Z459" s="122"/>
      <c r="AA459" s="4"/>
      <c r="AB459" s="4"/>
      <c r="AC459" s="4"/>
      <c r="AD459" s="4"/>
      <c r="AE459" s="4"/>
      <c r="AF459" s="4"/>
      <c r="AG459" s="4"/>
      <c r="AH459" s="41"/>
    </row>
    <row r="460" spans="6:34" x14ac:dyDescent="0.3">
      <c r="F460" s="122"/>
      <c r="M460" s="122"/>
      <c r="N460" s="122"/>
      <c r="W460" s="66"/>
      <c r="X460" s="66"/>
      <c r="Y460" s="122"/>
      <c r="Z460" s="122"/>
      <c r="AA460" s="4"/>
      <c r="AB460" s="4"/>
      <c r="AC460" s="4"/>
      <c r="AD460" s="4"/>
      <c r="AE460" s="4"/>
      <c r="AF460" s="4"/>
      <c r="AG460" s="4"/>
      <c r="AH460" s="41"/>
    </row>
    <row r="461" spans="6:34" x14ac:dyDescent="0.3">
      <c r="F461" s="122"/>
      <c r="M461" s="122"/>
      <c r="N461" s="122"/>
      <c r="W461" s="66"/>
      <c r="X461" s="66"/>
      <c r="Y461" s="122"/>
      <c r="Z461" s="122"/>
      <c r="AA461" s="4"/>
      <c r="AB461" s="4"/>
      <c r="AC461" s="4"/>
      <c r="AD461" s="4"/>
      <c r="AE461" s="4"/>
      <c r="AF461" s="4"/>
      <c r="AG461" s="4"/>
      <c r="AH461" s="41"/>
    </row>
    <row r="462" spans="6:34" x14ac:dyDescent="0.3">
      <c r="F462" s="122"/>
      <c r="M462" s="122"/>
      <c r="N462" s="122"/>
      <c r="W462" s="66"/>
      <c r="X462" s="66"/>
      <c r="Y462" s="122"/>
      <c r="Z462" s="122"/>
      <c r="AA462" s="4"/>
      <c r="AB462" s="4"/>
      <c r="AC462" s="4"/>
      <c r="AD462" s="4"/>
      <c r="AE462" s="4"/>
      <c r="AF462" s="4"/>
      <c r="AG462" s="4"/>
      <c r="AH462" s="41"/>
    </row>
    <row r="463" spans="6:34" x14ac:dyDescent="0.3">
      <c r="F463" s="122"/>
      <c r="M463" s="122"/>
      <c r="N463" s="122"/>
      <c r="W463" s="66"/>
      <c r="X463" s="66"/>
      <c r="Y463" s="122"/>
      <c r="Z463" s="122"/>
      <c r="AA463" s="4"/>
      <c r="AB463" s="4"/>
      <c r="AC463" s="4"/>
      <c r="AD463" s="4"/>
      <c r="AE463" s="4"/>
      <c r="AF463" s="4"/>
      <c r="AG463" s="4"/>
      <c r="AH463" s="41"/>
    </row>
    <row r="464" spans="6:34" x14ac:dyDescent="0.3">
      <c r="F464" s="122"/>
      <c r="M464" s="122"/>
      <c r="N464" s="122"/>
      <c r="W464" s="66"/>
      <c r="X464" s="66"/>
      <c r="Y464" s="122"/>
      <c r="Z464" s="122"/>
      <c r="AA464" s="4"/>
      <c r="AB464" s="4"/>
      <c r="AC464" s="4"/>
      <c r="AD464" s="4"/>
      <c r="AE464" s="4"/>
      <c r="AF464" s="4"/>
      <c r="AG464" s="4"/>
      <c r="AH464" s="41"/>
    </row>
    <row r="465" spans="6:34" x14ac:dyDescent="0.3">
      <c r="F465" s="122"/>
      <c r="M465" s="122"/>
      <c r="N465" s="122"/>
      <c r="W465" s="66"/>
      <c r="X465" s="66"/>
      <c r="Y465" s="122"/>
      <c r="Z465" s="122"/>
      <c r="AA465" s="4"/>
      <c r="AB465" s="4"/>
      <c r="AC465" s="4"/>
      <c r="AD465" s="4"/>
      <c r="AE465" s="4"/>
      <c r="AF465" s="4"/>
      <c r="AG465" s="4"/>
      <c r="AH465" s="41"/>
    </row>
    <row r="466" spans="6:34" x14ac:dyDescent="0.3">
      <c r="F466" s="122"/>
      <c r="M466" s="122"/>
      <c r="N466" s="122"/>
      <c r="W466" s="66"/>
      <c r="X466" s="66"/>
      <c r="Y466" s="122"/>
      <c r="Z466" s="122"/>
      <c r="AA466" s="4"/>
      <c r="AB466" s="4"/>
      <c r="AC466" s="4"/>
      <c r="AD466" s="4"/>
      <c r="AE466" s="4"/>
      <c r="AF466" s="4"/>
      <c r="AG466" s="4"/>
      <c r="AH466" s="41"/>
    </row>
    <row r="467" spans="6:34" x14ac:dyDescent="0.3">
      <c r="F467" s="122"/>
      <c r="M467" s="122"/>
      <c r="N467" s="122"/>
      <c r="W467" s="66"/>
      <c r="X467" s="66"/>
      <c r="Y467" s="122"/>
      <c r="Z467" s="122"/>
      <c r="AA467" s="4"/>
      <c r="AB467" s="4"/>
      <c r="AC467" s="4"/>
      <c r="AD467" s="4"/>
      <c r="AE467" s="4"/>
      <c r="AF467" s="4"/>
      <c r="AG467" s="4"/>
      <c r="AH467" s="41"/>
    </row>
    <row r="468" spans="6:34" x14ac:dyDescent="0.3">
      <c r="F468" s="122"/>
      <c r="M468" s="122"/>
      <c r="N468" s="122"/>
      <c r="W468" s="66"/>
      <c r="X468" s="66"/>
      <c r="Y468" s="122"/>
      <c r="Z468" s="122"/>
      <c r="AA468" s="4"/>
      <c r="AB468" s="4"/>
      <c r="AC468" s="4"/>
      <c r="AD468" s="4"/>
      <c r="AE468" s="4"/>
      <c r="AF468" s="4"/>
      <c r="AG468" s="4"/>
      <c r="AH468" s="41"/>
    </row>
    <row r="469" spans="6:34" x14ac:dyDescent="0.3">
      <c r="F469" s="122"/>
      <c r="M469" s="122"/>
      <c r="N469" s="122"/>
      <c r="W469" s="66"/>
      <c r="X469" s="66"/>
      <c r="Y469" s="122"/>
      <c r="Z469" s="122"/>
      <c r="AA469" s="4"/>
      <c r="AB469" s="4"/>
      <c r="AC469" s="4"/>
      <c r="AD469" s="4"/>
      <c r="AE469" s="4"/>
      <c r="AF469" s="4"/>
      <c r="AG469" s="4"/>
      <c r="AH469" s="41"/>
    </row>
    <row r="470" spans="6:34" x14ac:dyDescent="0.3">
      <c r="F470" s="122"/>
      <c r="M470" s="122"/>
      <c r="N470" s="122"/>
      <c r="W470" s="66"/>
      <c r="X470" s="66"/>
      <c r="Y470" s="122"/>
      <c r="Z470" s="122"/>
      <c r="AA470" s="4"/>
      <c r="AB470" s="4"/>
      <c r="AC470" s="4"/>
      <c r="AD470" s="4"/>
      <c r="AE470" s="4"/>
      <c r="AF470" s="4"/>
      <c r="AG470" s="4"/>
      <c r="AH470" s="41"/>
    </row>
    <row r="471" spans="6:34" x14ac:dyDescent="0.3">
      <c r="F471" s="122"/>
      <c r="M471" s="122"/>
      <c r="N471" s="122"/>
      <c r="W471" s="66"/>
      <c r="X471" s="66"/>
      <c r="Y471" s="122"/>
      <c r="Z471" s="122"/>
      <c r="AA471" s="4"/>
      <c r="AB471" s="4"/>
      <c r="AC471" s="4"/>
      <c r="AD471" s="4"/>
      <c r="AE471" s="4"/>
      <c r="AF471" s="4"/>
      <c r="AG471" s="4"/>
      <c r="AH471" s="41"/>
    </row>
    <row r="472" spans="6:34" x14ac:dyDescent="0.3">
      <c r="F472" s="122"/>
      <c r="M472" s="122"/>
      <c r="N472" s="122"/>
      <c r="W472" s="66"/>
      <c r="X472" s="66"/>
      <c r="Y472" s="122"/>
      <c r="Z472" s="122"/>
      <c r="AA472" s="4"/>
      <c r="AB472" s="4"/>
      <c r="AC472" s="4"/>
      <c r="AD472" s="4"/>
      <c r="AE472" s="4"/>
      <c r="AF472" s="4"/>
      <c r="AG472" s="4"/>
      <c r="AH472" s="41"/>
    </row>
    <row r="473" spans="6:34" x14ac:dyDescent="0.3">
      <c r="F473" s="122"/>
      <c r="M473" s="122"/>
      <c r="N473" s="122"/>
      <c r="W473" s="66"/>
      <c r="X473" s="66"/>
      <c r="Y473" s="122"/>
      <c r="Z473" s="122"/>
      <c r="AA473" s="4"/>
      <c r="AB473" s="4"/>
      <c r="AC473" s="4"/>
      <c r="AD473" s="4"/>
      <c r="AE473" s="4"/>
      <c r="AF473" s="4"/>
      <c r="AG473" s="4"/>
      <c r="AH473" s="41"/>
    </row>
    <row r="474" spans="6:34" x14ac:dyDescent="0.3">
      <c r="F474" s="122"/>
      <c r="M474" s="122"/>
      <c r="N474" s="122"/>
      <c r="W474" s="66"/>
      <c r="X474" s="66"/>
      <c r="Y474" s="122"/>
      <c r="Z474" s="122"/>
      <c r="AA474" s="4"/>
      <c r="AB474" s="4"/>
      <c r="AC474" s="4"/>
      <c r="AD474" s="4"/>
      <c r="AE474" s="4"/>
      <c r="AF474" s="4"/>
      <c r="AG474" s="4"/>
      <c r="AH474" s="41"/>
    </row>
    <row r="475" spans="6:34" x14ac:dyDescent="0.3">
      <c r="F475" s="122"/>
      <c r="M475" s="122"/>
      <c r="N475" s="122"/>
      <c r="W475" s="66"/>
      <c r="X475" s="66"/>
      <c r="Y475" s="122"/>
      <c r="Z475" s="122"/>
      <c r="AA475" s="4"/>
      <c r="AB475" s="4"/>
      <c r="AC475" s="4"/>
      <c r="AD475" s="4"/>
      <c r="AE475" s="4"/>
      <c r="AF475" s="4"/>
      <c r="AG475" s="4"/>
      <c r="AH475" s="41"/>
    </row>
    <row r="476" spans="6:34" x14ac:dyDescent="0.3">
      <c r="F476" s="122"/>
      <c r="M476" s="122"/>
      <c r="N476" s="122"/>
      <c r="W476" s="66"/>
      <c r="X476" s="66"/>
      <c r="Y476" s="122"/>
      <c r="Z476" s="122"/>
      <c r="AA476" s="4"/>
      <c r="AB476" s="4"/>
      <c r="AC476" s="4"/>
      <c r="AD476" s="4"/>
      <c r="AE476" s="4"/>
      <c r="AF476" s="4"/>
      <c r="AG476" s="4"/>
      <c r="AH476" s="41"/>
    </row>
    <row r="477" spans="6:34" x14ac:dyDescent="0.3">
      <c r="F477" s="122"/>
      <c r="M477" s="122"/>
      <c r="N477" s="122"/>
      <c r="W477" s="66"/>
      <c r="X477" s="66"/>
      <c r="Y477" s="122"/>
      <c r="Z477" s="122"/>
      <c r="AA477" s="4"/>
      <c r="AB477" s="4"/>
      <c r="AC477" s="4"/>
      <c r="AD477" s="4"/>
      <c r="AE477" s="4"/>
      <c r="AF477" s="4"/>
      <c r="AG477" s="4"/>
      <c r="AH477" s="41"/>
    </row>
    <row r="478" spans="6:34" x14ac:dyDescent="0.3">
      <c r="F478" s="122"/>
      <c r="M478" s="122"/>
      <c r="N478" s="122"/>
      <c r="W478" s="66"/>
      <c r="X478" s="66"/>
      <c r="Y478" s="122"/>
      <c r="Z478" s="122"/>
      <c r="AA478" s="4"/>
      <c r="AB478" s="4"/>
      <c r="AC478" s="4"/>
      <c r="AD478" s="4"/>
      <c r="AE478" s="4"/>
      <c r="AF478" s="4"/>
      <c r="AG478" s="4"/>
      <c r="AH478" s="41"/>
    </row>
    <row r="479" spans="6:34" x14ac:dyDescent="0.3">
      <c r="F479" s="122"/>
      <c r="M479" s="122"/>
      <c r="N479" s="122"/>
      <c r="W479" s="66"/>
      <c r="X479" s="66"/>
      <c r="Y479" s="122"/>
      <c r="Z479" s="122"/>
      <c r="AA479" s="4"/>
      <c r="AB479" s="4"/>
      <c r="AC479" s="4"/>
      <c r="AD479" s="4"/>
      <c r="AE479" s="4"/>
      <c r="AF479" s="4"/>
      <c r="AG479" s="4"/>
      <c r="AH479" s="41"/>
    </row>
    <row r="480" spans="6:34" x14ac:dyDescent="0.3">
      <c r="F480" s="122"/>
      <c r="M480" s="122"/>
      <c r="N480" s="122"/>
      <c r="W480" s="66"/>
      <c r="X480" s="66"/>
      <c r="Y480" s="122"/>
      <c r="Z480" s="122"/>
      <c r="AA480" s="4"/>
      <c r="AB480" s="4"/>
      <c r="AC480" s="4"/>
      <c r="AD480" s="4"/>
      <c r="AE480" s="4"/>
      <c r="AF480" s="4"/>
      <c r="AG480" s="4"/>
      <c r="AH480" s="41"/>
    </row>
    <row r="481" spans="6:34" x14ac:dyDescent="0.3">
      <c r="F481" s="122"/>
      <c r="M481" s="122"/>
      <c r="N481" s="122"/>
      <c r="W481" s="66"/>
      <c r="X481" s="66"/>
      <c r="Y481" s="122"/>
      <c r="Z481" s="122"/>
      <c r="AA481" s="4"/>
      <c r="AB481" s="4"/>
      <c r="AC481" s="4"/>
      <c r="AD481" s="4"/>
      <c r="AE481" s="4"/>
      <c r="AF481" s="4"/>
      <c r="AG481" s="4"/>
      <c r="AH481" s="41"/>
    </row>
    <row r="482" spans="6:34" x14ac:dyDescent="0.3">
      <c r="F482" s="122"/>
      <c r="M482" s="122"/>
      <c r="N482" s="122"/>
      <c r="W482" s="66"/>
      <c r="X482" s="66"/>
      <c r="Y482" s="122"/>
      <c r="Z482" s="122"/>
      <c r="AA482" s="4"/>
      <c r="AB482" s="4"/>
      <c r="AC482" s="4"/>
      <c r="AD482" s="4"/>
      <c r="AE482" s="4"/>
      <c r="AF482" s="4"/>
      <c r="AG482" s="4"/>
      <c r="AH482" s="41"/>
    </row>
    <row r="483" spans="6:34" x14ac:dyDescent="0.3">
      <c r="F483" s="122"/>
      <c r="M483" s="122"/>
      <c r="N483" s="122"/>
      <c r="W483" s="66"/>
      <c r="X483" s="66"/>
      <c r="Y483" s="122"/>
      <c r="Z483" s="122"/>
      <c r="AA483" s="4"/>
      <c r="AB483" s="4"/>
      <c r="AC483" s="4"/>
      <c r="AD483" s="4"/>
      <c r="AE483" s="4"/>
      <c r="AF483" s="4"/>
      <c r="AG483" s="4"/>
      <c r="AH483" s="41"/>
    </row>
    <row r="484" spans="6:34" x14ac:dyDescent="0.3">
      <c r="F484" s="122"/>
      <c r="M484" s="122"/>
      <c r="N484" s="122"/>
      <c r="W484" s="66"/>
      <c r="X484" s="66"/>
      <c r="Y484" s="122"/>
      <c r="Z484" s="122"/>
      <c r="AA484" s="4"/>
      <c r="AB484" s="4"/>
      <c r="AC484" s="4"/>
      <c r="AD484" s="4"/>
      <c r="AE484" s="4"/>
      <c r="AF484" s="4"/>
      <c r="AG484" s="4"/>
      <c r="AH484" s="41"/>
    </row>
    <row r="485" spans="6:34" x14ac:dyDescent="0.3">
      <c r="F485" s="122"/>
      <c r="M485" s="122"/>
      <c r="N485" s="122"/>
      <c r="W485" s="66"/>
      <c r="X485" s="66"/>
      <c r="Y485" s="122"/>
      <c r="Z485" s="122"/>
      <c r="AA485" s="4"/>
      <c r="AB485" s="4"/>
      <c r="AC485" s="4"/>
      <c r="AD485" s="4"/>
      <c r="AE485" s="4"/>
      <c r="AF485" s="4"/>
      <c r="AG485" s="4"/>
      <c r="AH485" s="41"/>
    </row>
    <row r="486" spans="6:34" x14ac:dyDescent="0.3">
      <c r="F486" s="122"/>
      <c r="M486" s="122"/>
      <c r="N486" s="122"/>
      <c r="W486" s="66"/>
      <c r="X486" s="66"/>
      <c r="Y486" s="122"/>
      <c r="Z486" s="122"/>
      <c r="AA486" s="4"/>
      <c r="AB486" s="4"/>
      <c r="AC486" s="4"/>
      <c r="AD486" s="4"/>
      <c r="AE486" s="4"/>
      <c r="AF486" s="4"/>
      <c r="AG486" s="4"/>
      <c r="AH486" s="41"/>
    </row>
    <row r="487" spans="6:34" x14ac:dyDescent="0.3">
      <c r="F487" s="122"/>
      <c r="M487" s="122"/>
      <c r="N487" s="122"/>
      <c r="W487" s="66"/>
      <c r="X487" s="66"/>
      <c r="Y487" s="122"/>
      <c r="Z487" s="122"/>
      <c r="AA487" s="4"/>
      <c r="AB487" s="4"/>
      <c r="AC487" s="4"/>
      <c r="AD487" s="4"/>
      <c r="AE487" s="4"/>
      <c r="AF487" s="4"/>
      <c r="AG487" s="4"/>
      <c r="AH487" s="41"/>
    </row>
    <row r="488" spans="6:34" x14ac:dyDescent="0.3">
      <c r="F488" s="122"/>
      <c r="M488" s="122"/>
      <c r="N488" s="122"/>
      <c r="W488" s="66"/>
      <c r="X488" s="66"/>
      <c r="Y488" s="122"/>
      <c r="Z488" s="122"/>
      <c r="AA488" s="4"/>
      <c r="AB488" s="4"/>
      <c r="AC488" s="4"/>
      <c r="AD488" s="4"/>
      <c r="AE488" s="4"/>
      <c r="AF488" s="4"/>
      <c r="AG488" s="4"/>
      <c r="AH488" s="41"/>
    </row>
    <row r="489" spans="6:34" x14ac:dyDescent="0.3">
      <c r="F489" s="122"/>
      <c r="M489" s="122"/>
      <c r="N489" s="122"/>
      <c r="W489" s="66"/>
      <c r="X489" s="66"/>
      <c r="Y489" s="122"/>
      <c r="Z489" s="122"/>
      <c r="AA489" s="4"/>
      <c r="AB489" s="4"/>
      <c r="AC489" s="4"/>
      <c r="AD489" s="4"/>
      <c r="AE489" s="4"/>
      <c r="AF489" s="4"/>
      <c r="AG489" s="4"/>
      <c r="AH489" s="41"/>
    </row>
    <row r="490" spans="6:34" x14ac:dyDescent="0.3">
      <c r="F490" s="122"/>
      <c r="M490" s="122"/>
      <c r="N490" s="122"/>
      <c r="W490" s="66"/>
      <c r="X490" s="66"/>
      <c r="Y490" s="122"/>
      <c r="Z490" s="122"/>
      <c r="AA490" s="4"/>
      <c r="AB490" s="4"/>
      <c r="AC490" s="4"/>
      <c r="AD490" s="4"/>
      <c r="AE490" s="4"/>
      <c r="AF490" s="4"/>
      <c r="AG490" s="4"/>
      <c r="AH490" s="41"/>
    </row>
    <row r="491" spans="6:34" x14ac:dyDescent="0.3">
      <c r="F491" s="122"/>
      <c r="M491" s="122"/>
      <c r="N491" s="122"/>
      <c r="W491" s="66"/>
      <c r="X491" s="66"/>
      <c r="Y491" s="122"/>
      <c r="Z491" s="122"/>
      <c r="AA491" s="4"/>
      <c r="AB491" s="4"/>
      <c r="AC491" s="4"/>
      <c r="AD491" s="4"/>
      <c r="AE491" s="4"/>
      <c r="AF491" s="4"/>
      <c r="AG491" s="4"/>
      <c r="AH491" s="41"/>
    </row>
    <row r="492" spans="6:34" x14ac:dyDescent="0.3">
      <c r="F492" s="122"/>
      <c r="M492" s="122"/>
      <c r="N492" s="122"/>
      <c r="W492" s="66"/>
      <c r="X492" s="66"/>
      <c r="Y492" s="122"/>
      <c r="Z492" s="122"/>
      <c r="AA492" s="4"/>
      <c r="AB492" s="4"/>
      <c r="AC492" s="4"/>
      <c r="AD492" s="4"/>
      <c r="AE492" s="4"/>
      <c r="AF492" s="4"/>
      <c r="AG492" s="4"/>
      <c r="AH492" s="41"/>
    </row>
    <row r="493" spans="6:34" x14ac:dyDescent="0.3">
      <c r="F493" s="122"/>
      <c r="M493" s="122"/>
      <c r="N493" s="122"/>
      <c r="W493" s="66"/>
      <c r="X493" s="66"/>
      <c r="Y493" s="122"/>
      <c r="Z493" s="122"/>
      <c r="AA493" s="4"/>
      <c r="AB493" s="4"/>
      <c r="AC493" s="4"/>
      <c r="AD493" s="4"/>
      <c r="AE493" s="4"/>
      <c r="AF493" s="4"/>
      <c r="AG493" s="4"/>
      <c r="AH493" s="41"/>
    </row>
    <row r="494" spans="6:34" x14ac:dyDescent="0.3">
      <c r="F494" s="122"/>
      <c r="M494" s="122"/>
      <c r="N494" s="122"/>
      <c r="W494" s="66"/>
      <c r="X494" s="66"/>
      <c r="Y494" s="122"/>
      <c r="Z494" s="122"/>
      <c r="AA494" s="4"/>
      <c r="AB494" s="4"/>
      <c r="AC494" s="4"/>
      <c r="AD494" s="4"/>
      <c r="AE494" s="4"/>
      <c r="AF494" s="4"/>
      <c r="AG494" s="4"/>
      <c r="AH494" s="41"/>
    </row>
    <row r="495" spans="6:34" x14ac:dyDescent="0.3">
      <c r="F495" s="122"/>
      <c r="M495" s="122"/>
      <c r="N495" s="122"/>
      <c r="W495" s="66"/>
      <c r="X495" s="66"/>
      <c r="Y495" s="122"/>
      <c r="Z495" s="122"/>
      <c r="AA495" s="4"/>
      <c r="AB495" s="4"/>
      <c r="AC495" s="4"/>
      <c r="AD495" s="4"/>
      <c r="AE495" s="4"/>
      <c r="AF495" s="4"/>
      <c r="AG495" s="4"/>
      <c r="AH495" s="41"/>
    </row>
    <row r="496" spans="6:34" x14ac:dyDescent="0.3">
      <c r="F496" s="122"/>
      <c r="M496" s="122"/>
      <c r="N496" s="122"/>
      <c r="W496" s="66"/>
      <c r="X496" s="66"/>
      <c r="Y496" s="122"/>
      <c r="Z496" s="122"/>
      <c r="AA496" s="4"/>
      <c r="AB496" s="4"/>
      <c r="AC496" s="4"/>
      <c r="AD496" s="4"/>
      <c r="AE496" s="4"/>
      <c r="AF496" s="4"/>
      <c r="AG496" s="4"/>
      <c r="AH496" s="41"/>
    </row>
    <row r="497" spans="6:34" x14ac:dyDescent="0.3">
      <c r="F497" s="122"/>
      <c r="M497" s="122"/>
      <c r="N497" s="122"/>
      <c r="W497" s="66"/>
      <c r="X497" s="66"/>
      <c r="Y497" s="122"/>
      <c r="Z497" s="122"/>
      <c r="AA497" s="4"/>
      <c r="AB497" s="4"/>
      <c r="AC497" s="4"/>
      <c r="AD497" s="4"/>
      <c r="AE497" s="4"/>
      <c r="AF497" s="4"/>
      <c r="AG497" s="4"/>
      <c r="AH497" s="41"/>
    </row>
    <row r="498" spans="6:34" x14ac:dyDescent="0.3">
      <c r="F498" s="122"/>
      <c r="M498" s="122"/>
      <c r="N498" s="122"/>
      <c r="W498" s="66"/>
      <c r="X498" s="66"/>
      <c r="Y498" s="122"/>
      <c r="Z498" s="122"/>
      <c r="AA498" s="4"/>
      <c r="AB498" s="4"/>
      <c r="AC498" s="4"/>
      <c r="AD498" s="4"/>
      <c r="AE498" s="4"/>
      <c r="AF498" s="4"/>
      <c r="AG498" s="4"/>
      <c r="AH498" s="41"/>
    </row>
    <row r="499" spans="6:34" x14ac:dyDescent="0.3">
      <c r="F499" s="122"/>
      <c r="M499" s="122"/>
      <c r="N499" s="122"/>
      <c r="W499" s="66"/>
      <c r="X499" s="66"/>
      <c r="Y499" s="122"/>
      <c r="Z499" s="122"/>
      <c r="AA499" s="4"/>
      <c r="AB499" s="4"/>
      <c r="AC499" s="4"/>
      <c r="AD499" s="4"/>
      <c r="AE499" s="4"/>
      <c r="AF499" s="4"/>
      <c r="AG499" s="4"/>
      <c r="AH499" s="41"/>
    </row>
    <row r="500" spans="6:34" x14ac:dyDescent="0.3">
      <c r="F500" s="122"/>
      <c r="M500" s="122"/>
      <c r="N500" s="122"/>
      <c r="W500" s="66"/>
      <c r="X500" s="66"/>
      <c r="Y500" s="122"/>
      <c r="Z500" s="122"/>
      <c r="AA500" s="4"/>
      <c r="AB500" s="4"/>
      <c r="AC500" s="4"/>
      <c r="AD500" s="4"/>
      <c r="AE500" s="4"/>
      <c r="AF500" s="4"/>
      <c r="AG500" s="4"/>
      <c r="AH500" s="41"/>
    </row>
    <row r="501" spans="6:34" x14ac:dyDescent="0.3">
      <c r="F501" s="122"/>
      <c r="M501" s="122"/>
      <c r="N501" s="122"/>
      <c r="W501" s="66"/>
      <c r="X501" s="66"/>
      <c r="Y501" s="122"/>
      <c r="Z501" s="122"/>
      <c r="AA501" s="4"/>
      <c r="AB501" s="4"/>
      <c r="AC501" s="4"/>
      <c r="AD501" s="4"/>
      <c r="AE501" s="4"/>
      <c r="AF501" s="4"/>
      <c r="AG501" s="4"/>
      <c r="AH501" s="41"/>
    </row>
    <row r="502" spans="6:34" x14ac:dyDescent="0.3">
      <c r="F502" s="122"/>
      <c r="M502" s="122"/>
      <c r="N502" s="122"/>
      <c r="W502" s="66"/>
      <c r="X502" s="66"/>
      <c r="Y502" s="122"/>
      <c r="Z502" s="122"/>
      <c r="AA502" s="4"/>
      <c r="AB502" s="4"/>
      <c r="AC502" s="4"/>
      <c r="AD502" s="4"/>
      <c r="AE502" s="4"/>
      <c r="AF502" s="4"/>
      <c r="AG502" s="4"/>
      <c r="AH502" s="41"/>
    </row>
    <row r="503" spans="6:34" x14ac:dyDescent="0.3">
      <c r="F503" s="122"/>
      <c r="M503" s="122"/>
      <c r="N503" s="122"/>
      <c r="W503" s="66"/>
      <c r="X503" s="66"/>
      <c r="Y503" s="122"/>
      <c r="Z503" s="122"/>
      <c r="AA503" s="4"/>
      <c r="AB503" s="4"/>
      <c r="AC503" s="4"/>
      <c r="AD503" s="4"/>
      <c r="AE503" s="4"/>
      <c r="AF503" s="4"/>
      <c r="AG503" s="4"/>
      <c r="AH503" s="41"/>
    </row>
    <row r="504" spans="6:34" x14ac:dyDescent="0.3">
      <c r="F504" s="122"/>
      <c r="M504" s="122"/>
      <c r="N504" s="122"/>
      <c r="W504" s="66"/>
      <c r="X504" s="66"/>
      <c r="Y504" s="122"/>
      <c r="Z504" s="122"/>
      <c r="AA504" s="4"/>
      <c r="AB504" s="4"/>
      <c r="AC504" s="4"/>
      <c r="AD504" s="4"/>
      <c r="AE504" s="4"/>
      <c r="AF504" s="4"/>
      <c r="AG504" s="4"/>
      <c r="AH504" s="41"/>
    </row>
    <row r="505" spans="6:34" x14ac:dyDescent="0.3">
      <c r="F505" s="122"/>
      <c r="M505" s="122"/>
      <c r="N505" s="122"/>
      <c r="W505" s="66"/>
      <c r="X505" s="66"/>
      <c r="Y505" s="122"/>
      <c r="Z505" s="122"/>
      <c r="AA505" s="4"/>
      <c r="AB505" s="4"/>
      <c r="AC505" s="4"/>
      <c r="AD505" s="4"/>
      <c r="AE505" s="4"/>
      <c r="AF505" s="4"/>
      <c r="AG505" s="4"/>
      <c r="AH505" s="41"/>
    </row>
    <row r="506" spans="6:34" x14ac:dyDescent="0.3">
      <c r="F506" s="122"/>
      <c r="M506" s="122"/>
      <c r="N506" s="122"/>
      <c r="W506" s="66"/>
      <c r="X506" s="66"/>
      <c r="Y506" s="122"/>
      <c r="Z506" s="122"/>
      <c r="AA506" s="4"/>
      <c r="AB506" s="4"/>
      <c r="AC506" s="4"/>
      <c r="AD506" s="4"/>
      <c r="AE506" s="4"/>
      <c r="AF506" s="4"/>
      <c r="AG506" s="4"/>
      <c r="AH506" s="41"/>
    </row>
    <row r="507" spans="6:34" x14ac:dyDescent="0.3">
      <c r="F507" s="122"/>
      <c r="M507" s="122"/>
      <c r="N507" s="122"/>
      <c r="W507" s="66"/>
      <c r="X507" s="66"/>
      <c r="Y507" s="122"/>
      <c r="Z507" s="122"/>
      <c r="AA507" s="4"/>
      <c r="AB507" s="4"/>
      <c r="AC507" s="4"/>
      <c r="AD507" s="4"/>
      <c r="AE507" s="4"/>
      <c r="AF507" s="4"/>
      <c r="AG507" s="4"/>
      <c r="AH507" s="41"/>
    </row>
    <row r="508" spans="6:34" x14ac:dyDescent="0.3">
      <c r="F508" s="122"/>
      <c r="M508" s="122"/>
      <c r="N508" s="122"/>
      <c r="W508" s="66"/>
      <c r="X508" s="66"/>
      <c r="Y508" s="122"/>
      <c r="Z508" s="122"/>
      <c r="AA508" s="4"/>
      <c r="AB508" s="4"/>
      <c r="AC508" s="4"/>
      <c r="AD508" s="4"/>
      <c r="AE508" s="4"/>
      <c r="AF508" s="4"/>
      <c r="AG508" s="4"/>
      <c r="AH508" s="41"/>
    </row>
    <row r="509" spans="6:34" x14ac:dyDescent="0.3">
      <c r="F509" s="122"/>
      <c r="M509" s="122"/>
      <c r="N509" s="122"/>
      <c r="W509" s="66"/>
      <c r="X509" s="66"/>
      <c r="Y509" s="122"/>
      <c r="Z509" s="122"/>
      <c r="AA509" s="4"/>
      <c r="AB509" s="4"/>
      <c r="AC509" s="4"/>
      <c r="AD509" s="4"/>
      <c r="AE509" s="4"/>
      <c r="AF509" s="4"/>
      <c r="AG509" s="4"/>
      <c r="AH509" s="41"/>
    </row>
    <row r="510" spans="6:34" x14ac:dyDescent="0.3">
      <c r="F510" s="122"/>
      <c r="M510" s="122"/>
      <c r="N510" s="122"/>
      <c r="W510" s="66"/>
      <c r="X510" s="66"/>
      <c r="Y510" s="122"/>
      <c r="Z510" s="122"/>
      <c r="AA510" s="4"/>
      <c r="AB510" s="4"/>
      <c r="AC510" s="4"/>
      <c r="AD510" s="4"/>
      <c r="AE510" s="4"/>
      <c r="AF510" s="4"/>
      <c r="AG510" s="4"/>
      <c r="AH510" s="41"/>
    </row>
    <row r="511" spans="6:34" x14ac:dyDescent="0.3">
      <c r="F511" s="122"/>
      <c r="M511" s="122"/>
      <c r="N511" s="122"/>
      <c r="W511" s="66"/>
      <c r="X511" s="66"/>
      <c r="Y511" s="122"/>
      <c r="Z511" s="122"/>
      <c r="AA511" s="4"/>
      <c r="AB511" s="4"/>
      <c r="AC511" s="4"/>
      <c r="AD511" s="4"/>
      <c r="AE511" s="4"/>
      <c r="AF511" s="4"/>
      <c r="AG511" s="4"/>
      <c r="AH511" s="41"/>
    </row>
    <row r="512" spans="6:34" x14ac:dyDescent="0.3">
      <c r="F512" s="122"/>
      <c r="M512" s="122"/>
      <c r="N512" s="122"/>
      <c r="W512" s="66"/>
      <c r="X512" s="66"/>
      <c r="Y512" s="122"/>
      <c r="Z512" s="122"/>
      <c r="AA512" s="4"/>
      <c r="AB512" s="4"/>
      <c r="AC512" s="4"/>
      <c r="AD512" s="4"/>
      <c r="AE512" s="4"/>
      <c r="AF512" s="4"/>
      <c r="AG512" s="4"/>
      <c r="AH512" s="41"/>
    </row>
    <row r="513" spans="6:34" x14ac:dyDescent="0.3">
      <c r="F513" s="122"/>
      <c r="M513" s="122"/>
      <c r="N513" s="122"/>
      <c r="W513" s="66"/>
      <c r="X513" s="66"/>
      <c r="Y513" s="122"/>
      <c r="Z513" s="122"/>
      <c r="AA513" s="4"/>
      <c r="AB513" s="4"/>
      <c r="AC513" s="4"/>
      <c r="AD513" s="4"/>
      <c r="AE513" s="4"/>
      <c r="AF513" s="4"/>
      <c r="AG513" s="4"/>
      <c r="AH513" s="41"/>
    </row>
    <row r="514" spans="6:34" x14ac:dyDescent="0.3">
      <c r="F514" s="122"/>
      <c r="M514" s="122"/>
      <c r="N514" s="122"/>
      <c r="W514" s="66"/>
      <c r="X514" s="66"/>
      <c r="Y514" s="122"/>
      <c r="Z514" s="122"/>
      <c r="AA514" s="4"/>
      <c r="AB514" s="4"/>
      <c r="AC514" s="4"/>
      <c r="AD514" s="4"/>
      <c r="AE514" s="4"/>
      <c r="AF514" s="4"/>
      <c r="AG514" s="4"/>
      <c r="AH514" s="41"/>
    </row>
    <row r="515" spans="6:34" x14ac:dyDescent="0.3">
      <c r="F515" s="122"/>
      <c r="M515" s="122"/>
      <c r="N515" s="122"/>
      <c r="W515" s="66"/>
      <c r="X515" s="66"/>
      <c r="Y515" s="122"/>
      <c r="Z515" s="122"/>
      <c r="AA515" s="4"/>
      <c r="AB515" s="4"/>
      <c r="AC515" s="4"/>
      <c r="AD515" s="4"/>
      <c r="AE515" s="4"/>
      <c r="AF515" s="4"/>
      <c r="AG515" s="4"/>
      <c r="AH515" s="41"/>
    </row>
    <row r="516" spans="6:34" x14ac:dyDescent="0.3">
      <c r="F516" s="122"/>
      <c r="M516" s="122"/>
      <c r="N516" s="122"/>
      <c r="W516" s="66"/>
      <c r="X516" s="66"/>
      <c r="Y516" s="122"/>
      <c r="Z516" s="122"/>
      <c r="AA516" s="4"/>
      <c r="AB516" s="4"/>
      <c r="AC516" s="4"/>
      <c r="AD516" s="4"/>
      <c r="AE516" s="4"/>
      <c r="AF516" s="4"/>
      <c r="AG516" s="4"/>
      <c r="AH516" s="41"/>
    </row>
    <row r="517" spans="6:34" x14ac:dyDescent="0.3">
      <c r="F517" s="122"/>
      <c r="M517" s="122"/>
      <c r="N517" s="122"/>
      <c r="W517" s="66"/>
      <c r="X517" s="66"/>
      <c r="Y517" s="122"/>
      <c r="Z517" s="122"/>
      <c r="AA517" s="4"/>
      <c r="AB517" s="4"/>
      <c r="AC517" s="4"/>
      <c r="AD517" s="4"/>
      <c r="AE517" s="4"/>
      <c r="AF517" s="4"/>
      <c r="AG517" s="4"/>
      <c r="AH517" s="41"/>
    </row>
    <row r="518" spans="6:34" x14ac:dyDescent="0.3">
      <c r="F518" s="122"/>
      <c r="M518" s="122"/>
      <c r="N518" s="122"/>
      <c r="W518" s="66"/>
      <c r="X518" s="66"/>
      <c r="Y518" s="122"/>
      <c r="Z518" s="122"/>
      <c r="AA518" s="4"/>
      <c r="AB518" s="4"/>
      <c r="AC518" s="4"/>
      <c r="AD518" s="4"/>
      <c r="AE518" s="4"/>
      <c r="AF518" s="4"/>
      <c r="AG518" s="4"/>
      <c r="AH518" s="41"/>
    </row>
    <row r="519" spans="6:34" x14ac:dyDescent="0.3">
      <c r="F519" s="122"/>
      <c r="M519" s="122"/>
      <c r="N519" s="122"/>
      <c r="W519" s="66"/>
      <c r="X519" s="66"/>
      <c r="Y519" s="122"/>
      <c r="Z519" s="122"/>
      <c r="AA519" s="4"/>
      <c r="AB519" s="4"/>
      <c r="AC519" s="4"/>
      <c r="AD519" s="4"/>
      <c r="AE519" s="4"/>
      <c r="AF519" s="4"/>
      <c r="AG519" s="4"/>
      <c r="AH519" s="41"/>
    </row>
    <row r="520" spans="6:34" x14ac:dyDescent="0.3">
      <c r="F520" s="122"/>
      <c r="M520" s="122"/>
      <c r="N520" s="122"/>
      <c r="W520" s="66"/>
      <c r="X520" s="66"/>
      <c r="Y520" s="122"/>
      <c r="Z520" s="122"/>
      <c r="AA520" s="4"/>
      <c r="AB520" s="4"/>
      <c r="AC520" s="4"/>
      <c r="AD520" s="4"/>
      <c r="AE520" s="4"/>
      <c r="AF520" s="4"/>
      <c r="AG520" s="4"/>
      <c r="AH520" s="41"/>
    </row>
    <row r="521" spans="6:34" x14ac:dyDescent="0.3">
      <c r="F521" s="122"/>
      <c r="M521" s="122"/>
      <c r="N521" s="122"/>
      <c r="W521" s="66"/>
      <c r="X521" s="66"/>
      <c r="Y521" s="122"/>
      <c r="Z521" s="122"/>
      <c r="AA521" s="4"/>
      <c r="AB521" s="4"/>
      <c r="AC521" s="4"/>
      <c r="AD521" s="4"/>
      <c r="AE521" s="4"/>
      <c r="AF521" s="4"/>
      <c r="AG521" s="4"/>
      <c r="AH521" s="41"/>
    </row>
    <row r="522" spans="6:34" x14ac:dyDescent="0.3">
      <c r="F522" s="122"/>
      <c r="M522" s="122"/>
      <c r="N522" s="122"/>
      <c r="W522" s="66"/>
      <c r="X522" s="66"/>
      <c r="Y522" s="122"/>
      <c r="Z522" s="122"/>
      <c r="AA522" s="4"/>
      <c r="AB522" s="4"/>
      <c r="AC522" s="4"/>
      <c r="AD522" s="4"/>
      <c r="AE522" s="4"/>
      <c r="AF522" s="4"/>
      <c r="AG522" s="4"/>
      <c r="AH522" s="41"/>
    </row>
    <row r="523" spans="6:34" x14ac:dyDescent="0.3">
      <c r="F523" s="122"/>
      <c r="M523" s="122"/>
      <c r="N523" s="122"/>
      <c r="W523" s="66"/>
      <c r="X523" s="66"/>
      <c r="Y523" s="122"/>
      <c r="Z523" s="122"/>
      <c r="AA523" s="4"/>
      <c r="AB523" s="4"/>
      <c r="AC523" s="4"/>
      <c r="AD523" s="4"/>
      <c r="AE523" s="4"/>
      <c r="AF523" s="4"/>
      <c r="AG523" s="4"/>
      <c r="AH523" s="41"/>
    </row>
    <row r="524" spans="6:34" x14ac:dyDescent="0.3">
      <c r="F524" s="122"/>
      <c r="M524" s="122"/>
      <c r="N524" s="122"/>
      <c r="W524" s="66"/>
      <c r="X524" s="66"/>
      <c r="Y524" s="122"/>
      <c r="Z524" s="122"/>
      <c r="AA524" s="4"/>
      <c r="AB524" s="4"/>
      <c r="AC524" s="4"/>
      <c r="AD524" s="4"/>
      <c r="AE524" s="4"/>
      <c r="AF524" s="4"/>
      <c r="AG524" s="4"/>
      <c r="AH524" s="41"/>
    </row>
    <row r="525" spans="6:34" x14ac:dyDescent="0.3">
      <c r="F525" s="122"/>
      <c r="M525" s="122"/>
      <c r="N525" s="122"/>
      <c r="W525" s="66"/>
      <c r="X525" s="66"/>
      <c r="Y525" s="122"/>
      <c r="Z525" s="122"/>
      <c r="AA525" s="4"/>
      <c r="AB525" s="4"/>
      <c r="AC525" s="4"/>
      <c r="AD525" s="4"/>
      <c r="AE525" s="4"/>
      <c r="AF525" s="4"/>
      <c r="AG525" s="4"/>
      <c r="AH525" s="41"/>
    </row>
    <row r="526" spans="6:34" x14ac:dyDescent="0.3">
      <c r="F526" s="122"/>
      <c r="M526" s="122"/>
      <c r="N526" s="122"/>
      <c r="W526" s="66"/>
      <c r="X526" s="66"/>
      <c r="Y526" s="122"/>
      <c r="Z526" s="122"/>
      <c r="AA526" s="4"/>
      <c r="AB526" s="4"/>
      <c r="AC526" s="4"/>
      <c r="AD526" s="4"/>
      <c r="AE526" s="4"/>
      <c r="AF526" s="4"/>
      <c r="AG526" s="4"/>
      <c r="AH526" s="41"/>
    </row>
    <row r="527" spans="6:34" x14ac:dyDescent="0.3">
      <c r="F527" s="122"/>
      <c r="M527" s="122"/>
      <c r="N527" s="122"/>
      <c r="W527" s="66"/>
      <c r="X527" s="66"/>
      <c r="Y527" s="122"/>
      <c r="Z527" s="122"/>
      <c r="AA527" s="4"/>
      <c r="AB527" s="4"/>
      <c r="AC527" s="4"/>
      <c r="AD527" s="4"/>
      <c r="AE527" s="4"/>
      <c r="AF527" s="4"/>
      <c r="AG527" s="4"/>
      <c r="AH527" s="41"/>
    </row>
    <row r="528" spans="6:34" x14ac:dyDescent="0.3">
      <c r="F528" s="122"/>
      <c r="M528" s="122"/>
      <c r="N528" s="122"/>
      <c r="W528" s="66"/>
      <c r="X528" s="66"/>
      <c r="Y528" s="122"/>
      <c r="Z528" s="122"/>
      <c r="AA528" s="4"/>
      <c r="AB528" s="4"/>
      <c r="AC528" s="4"/>
      <c r="AD528" s="4"/>
      <c r="AE528" s="4"/>
      <c r="AF528" s="4"/>
      <c r="AG528" s="4"/>
      <c r="AH528" s="41"/>
    </row>
    <row r="529" spans="6:34" x14ac:dyDescent="0.3">
      <c r="F529" s="122"/>
      <c r="M529" s="122"/>
      <c r="N529" s="122"/>
      <c r="W529" s="66"/>
      <c r="X529" s="66"/>
      <c r="Y529" s="122"/>
      <c r="Z529" s="122"/>
      <c r="AA529" s="4"/>
      <c r="AB529" s="4"/>
      <c r="AC529" s="4"/>
      <c r="AD529" s="4"/>
      <c r="AE529" s="4"/>
      <c r="AF529" s="4"/>
      <c r="AG529" s="4"/>
      <c r="AH529" s="41"/>
    </row>
    <row r="530" spans="6:34" x14ac:dyDescent="0.3">
      <c r="F530" s="122"/>
      <c r="M530" s="122"/>
      <c r="N530" s="122"/>
      <c r="W530" s="66"/>
      <c r="X530" s="66"/>
      <c r="Y530" s="122"/>
      <c r="Z530" s="122"/>
      <c r="AA530" s="4"/>
      <c r="AB530" s="4"/>
      <c r="AC530" s="4"/>
      <c r="AD530" s="4"/>
      <c r="AE530" s="4"/>
      <c r="AF530" s="4"/>
      <c r="AG530" s="4"/>
      <c r="AH530" s="41"/>
    </row>
    <row r="531" spans="6:34" x14ac:dyDescent="0.3">
      <c r="F531" s="122"/>
      <c r="M531" s="122"/>
      <c r="N531" s="122"/>
      <c r="W531" s="66"/>
      <c r="X531" s="66"/>
      <c r="Y531" s="122"/>
      <c r="Z531" s="122"/>
      <c r="AA531" s="4"/>
      <c r="AB531" s="4"/>
      <c r="AC531" s="4"/>
      <c r="AD531" s="4"/>
      <c r="AE531" s="4"/>
      <c r="AF531" s="4"/>
      <c r="AG531" s="4"/>
      <c r="AH531" s="41"/>
    </row>
    <row r="532" spans="6:34" x14ac:dyDescent="0.3">
      <c r="F532" s="122"/>
      <c r="M532" s="122"/>
      <c r="N532" s="122"/>
      <c r="W532" s="66"/>
      <c r="X532" s="66"/>
      <c r="Y532" s="122"/>
      <c r="Z532" s="122"/>
      <c r="AA532" s="4"/>
      <c r="AB532" s="4"/>
      <c r="AC532" s="4"/>
      <c r="AD532" s="4"/>
      <c r="AE532" s="4"/>
      <c r="AF532" s="4"/>
      <c r="AG532" s="4"/>
      <c r="AH532" s="41"/>
    </row>
    <row r="533" spans="6:34" x14ac:dyDescent="0.3">
      <c r="F533" s="122"/>
      <c r="M533" s="122"/>
      <c r="N533" s="122"/>
      <c r="W533" s="66"/>
      <c r="X533" s="66"/>
      <c r="Y533" s="122"/>
      <c r="Z533" s="122"/>
      <c r="AA533" s="4"/>
      <c r="AB533" s="4"/>
      <c r="AC533" s="4"/>
      <c r="AD533" s="4"/>
      <c r="AE533" s="4"/>
      <c r="AF533" s="4"/>
      <c r="AG533" s="4"/>
      <c r="AH533" s="41"/>
    </row>
    <row r="534" spans="6:34" x14ac:dyDescent="0.3">
      <c r="F534" s="122"/>
      <c r="M534" s="122"/>
      <c r="N534" s="122"/>
      <c r="W534" s="66"/>
      <c r="X534" s="66"/>
      <c r="Y534" s="122"/>
      <c r="Z534" s="122"/>
      <c r="AA534" s="4"/>
      <c r="AB534" s="4"/>
      <c r="AC534" s="4"/>
      <c r="AD534" s="4"/>
      <c r="AE534" s="4"/>
      <c r="AF534" s="4"/>
      <c r="AG534" s="4"/>
      <c r="AH534" s="41"/>
    </row>
    <row r="535" spans="6:34" x14ac:dyDescent="0.3">
      <c r="F535" s="122"/>
      <c r="M535" s="122"/>
      <c r="N535" s="122"/>
      <c r="W535" s="66"/>
      <c r="X535" s="66"/>
      <c r="Y535" s="122"/>
      <c r="Z535" s="122"/>
      <c r="AA535" s="4"/>
      <c r="AB535" s="4"/>
      <c r="AC535" s="4"/>
      <c r="AD535" s="4"/>
      <c r="AE535" s="4"/>
      <c r="AF535" s="4"/>
      <c r="AG535" s="4"/>
      <c r="AH535" s="41"/>
    </row>
    <row r="536" spans="6:34" x14ac:dyDescent="0.3">
      <c r="F536" s="122"/>
      <c r="M536" s="122"/>
      <c r="N536" s="122"/>
      <c r="W536" s="66"/>
      <c r="X536" s="66"/>
      <c r="Y536" s="122"/>
      <c r="Z536" s="122"/>
      <c r="AA536" s="4"/>
      <c r="AB536" s="4"/>
      <c r="AC536" s="4"/>
      <c r="AD536" s="4"/>
      <c r="AE536" s="4"/>
      <c r="AF536" s="4"/>
      <c r="AG536" s="4"/>
      <c r="AH536" s="41"/>
    </row>
    <row r="537" spans="6:34" x14ac:dyDescent="0.3">
      <c r="F537" s="122"/>
      <c r="M537" s="122"/>
      <c r="N537" s="122"/>
      <c r="W537" s="66"/>
      <c r="X537" s="66"/>
      <c r="Y537" s="122"/>
      <c r="Z537" s="122"/>
      <c r="AA537" s="4"/>
      <c r="AB537" s="4"/>
      <c r="AC537" s="4"/>
      <c r="AD537" s="4"/>
      <c r="AE537" s="4"/>
      <c r="AF537" s="4"/>
      <c r="AG537" s="4"/>
      <c r="AH537" s="41"/>
    </row>
    <row r="538" spans="6:34" x14ac:dyDescent="0.3">
      <c r="F538" s="122"/>
      <c r="M538" s="122"/>
      <c r="N538" s="122"/>
      <c r="W538" s="66"/>
      <c r="X538" s="66"/>
      <c r="Y538" s="122"/>
      <c r="Z538" s="122"/>
      <c r="AA538" s="4"/>
      <c r="AB538" s="4"/>
      <c r="AC538" s="4"/>
      <c r="AD538" s="4"/>
      <c r="AE538" s="4"/>
      <c r="AF538" s="4"/>
      <c r="AG538" s="4"/>
      <c r="AH538" s="41"/>
    </row>
    <row r="539" spans="6:34" x14ac:dyDescent="0.3">
      <c r="F539" s="122"/>
      <c r="M539" s="122"/>
      <c r="N539" s="122"/>
      <c r="W539" s="66"/>
      <c r="X539" s="66"/>
      <c r="Y539" s="122"/>
      <c r="Z539" s="122"/>
      <c r="AA539" s="4"/>
      <c r="AB539" s="4"/>
      <c r="AC539" s="4"/>
      <c r="AD539" s="4"/>
      <c r="AE539" s="4"/>
      <c r="AF539" s="4"/>
      <c r="AG539" s="4"/>
      <c r="AH539" s="41"/>
    </row>
    <row r="540" spans="6:34" x14ac:dyDescent="0.3">
      <c r="F540" s="122"/>
      <c r="M540" s="122"/>
      <c r="N540" s="122"/>
      <c r="W540" s="66"/>
      <c r="X540" s="66"/>
      <c r="Y540" s="122"/>
      <c r="Z540" s="122"/>
      <c r="AA540" s="4"/>
      <c r="AB540" s="4"/>
      <c r="AC540" s="4"/>
      <c r="AD540" s="4"/>
      <c r="AE540" s="4"/>
      <c r="AF540" s="4"/>
      <c r="AG540" s="4"/>
      <c r="AH540" s="41"/>
    </row>
    <row r="541" spans="6:34" x14ac:dyDescent="0.3">
      <c r="F541" s="122"/>
      <c r="M541" s="122"/>
      <c r="N541" s="122"/>
      <c r="W541" s="66"/>
      <c r="X541" s="66"/>
      <c r="Y541" s="122"/>
      <c r="Z541" s="122"/>
      <c r="AA541" s="4"/>
      <c r="AB541" s="4"/>
      <c r="AC541" s="4"/>
      <c r="AD541" s="4"/>
      <c r="AE541" s="4"/>
      <c r="AF541" s="4"/>
      <c r="AG541" s="4"/>
      <c r="AH541" s="41"/>
    </row>
    <row r="542" spans="6:34" x14ac:dyDescent="0.3">
      <c r="F542" s="122"/>
      <c r="M542" s="122"/>
      <c r="N542" s="122"/>
      <c r="W542" s="66"/>
      <c r="X542" s="66"/>
      <c r="Y542" s="122"/>
      <c r="Z542" s="122"/>
      <c r="AA542" s="4"/>
      <c r="AB542" s="4"/>
      <c r="AC542" s="4"/>
      <c r="AD542" s="4"/>
      <c r="AE542" s="4"/>
      <c r="AF542" s="4"/>
      <c r="AG542" s="4"/>
      <c r="AH542" s="41"/>
    </row>
    <row r="543" spans="6:34" x14ac:dyDescent="0.3">
      <c r="F543" s="122"/>
      <c r="M543" s="122"/>
      <c r="N543" s="122"/>
      <c r="W543" s="66"/>
      <c r="X543" s="66"/>
      <c r="Y543" s="122"/>
      <c r="Z543" s="122"/>
      <c r="AA543" s="4"/>
      <c r="AB543" s="4"/>
      <c r="AC543" s="4"/>
      <c r="AD543" s="4"/>
      <c r="AE543" s="4"/>
      <c r="AF543" s="4"/>
      <c r="AG543" s="4"/>
      <c r="AH543" s="41"/>
    </row>
    <row r="544" spans="6:34" x14ac:dyDescent="0.3">
      <c r="F544" s="122"/>
      <c r="M544" s="122"/>
      <c r="N544" s="122"/>
      <c r="W544" s="66"/>
      <c r="X544" s="66"/>
      <c r="Y544" s="122"/>
      <c r="Z544" s="122"/>
      <c r="AA544" s="4"/>
      <c r="AB544" s="4"/>
      <c r="AC544" s="4"/>
      <c r="AD544" s="4"/>
      <c r="AE544" s="4"/>
      <c r="AF544" s="4"/>
      <c r="AG544" s="4"/>
      <c r="AH544" s="41"/>
    </row>
    <row r="545" spans="6:34" x14ac:dyDescent="0.3">
      <c r="F545" s="122"/>
      <c r="M545" s="122"/>
      <c r="N545" s="122"/>
      <c r="W545" s="66"/>
      <c r="X545" s="66"/>
      <c r="Y545" s="122"/>
      <c r="Z545" s="122"/>
      <c r="AA545" s="4"/>
      <c r="AB545" s="4"/>
      <c r="AC545" s="4"/>
      <c r="AD545" s="4"/>
      <c r="AE545" s="4"/>
      <c r="AF545" s="4"/>
      <c r="AG545" s="4"/>
      <c r="AH545" s="41"/>
    </row>
    <row r="546" spans="6:34" x14ac:dyDescent="0.3">
      <c r="F546" s="122"/>
      <c r="M546" s="122"/>
      <c r="N546" s="122"/>
      <c r="W546" s="66"/>
      <c r="X546" s="66"/>
      <c r="Y546" s="122"/>
      <c r="Z546" s="122"/>
      <c r="AA546" s="4"/>
      <c r="AB546" s="4"/>
      <c r="AC546" s="4"/>
      <c r="AD546" s="4"/>
      <c r="AE546" s="4"/>
      <c r="AF546" s="4"/>
      <c r="AG546" s="4"/>
      <c r="AH546" s="41"/>
    </row>
    <row r="547" spans="6:34" x14ac:dyDescent="0.3">
      <c r="F547" s="122"/>
      <c r="M547" s="122"/>
      <c r="N547" s="122"/>
      <c r="W547" s="66"/>
      <c r="X547" s="66"/>
      <c r="Y547" s="122"/>
      <c r="Z547" s="122"/>
      <c r="AA547" s="4"/>
      <c r="AB547" s="4"/>
      <c r="AC547" s="4"/>
      <c r="AD547" s="4"/>
      <c r="AE547" s="4"/>
      <c r="AF547" s="4"/>
      <c r="AG547" s="4"/>
      <c r="AH547" s="41"/>
    </row>
    <row r="548" spans="6:34" x14ac:dyDescent="0.3">
      <c r="F548" s="122"/>
      <c r="M548" s="122"/>
      <c r="N548" s="122"/>
      <c r="W548" s="66"/>
      <c r="X548" s="66"/>
      <c r="Y548" s="122"/>
      <c r="Z548" s="122"/>
      <c r="AA548" s="4"/>
      <c r="AB548" s="4"/>
      <c r="AC548" s="4"/>
      <c r="AD548" s="4"/>
      <c r="AE548" s="4"/>
      <c r="AF548" s="4"/>
      <c r="AG548" s="4"/>
      <c r="AH548" s="41"/>
    </row>
    <row r="549" spans="6:34" x14ac:dyDescent="0.3">
      <c r="F549" s="122"/>
      <c r="M549" s="122"/>
      <c r="N549" s="122"/>
      <c r="W549" s="66"/>
      <c r="X549" s="66"/>
      <c r="Y549" s="122"/>
      <c r="Z549" s="122"/>
      <c r="AA549" s="4"/>
      <c r="AB549" s="4"/>
      <c r="AC549" s="4"/>
      <c r="AD549" s="4"/>
      <c r="AE549" s="4"/>
      <c r="AF549" s="4"/>
      <c r="AG549" s="4"/>
      <c r="AH549" s="41"/>
    </row>
    <row r="550" spans="6:34" x14ac:dyDescent="0.3">
      <c r="F550" s="122"/>
      <c r="M550" s="122"/>
      <c r="N550" s="122"/>
      <c r="W550" s="66"/>
      <c r="X550" s="66"/>
      <c r="Y550" s="122"/>
      <c r="Z550" s="122"/>
      <c r="AA550" s="4"/>
      <c r="AB550" s="4"/>
      <c r="AC550" s="4"/>
      <c r="AD550" s="4"/>
      <c r="AE550" s="4"/>
      <c r="AF550" s="4"/>
      <c r="AG550" s="4"/>
      <c r="AH550" s="41"/>
    </row>
    <row r="551" spans="6:34" x14ac:dyDescent="0.3">
      <c r="F551" s="122"/>
      <c r="M551" s="122"/>
      <c r="N551" s="122"/>
      <c r="W551" s="66"/>
      <c r="X551" s="66"/>
      <c r="Y551" s="122"/>
      <c r="Z551" s="122"/>
      <c r="AA551" s="4"/>
      <c r="AB551" s="4"/>
      <c r="AC551" s="4"/>
      <c r="AD551" s="4"/>
      <c r="AE551" s="4"/>
      <c r="AF551" s="4"/>
      <c r="AG551" s="4"/>
      <c r="AH551" s="41"/>
    </row>
    <row r="552" spans="6:34" x14ac:dyDescent="0.3">
      <c r="F552" s="122"/>
      <c r="M552" s="122"/>
      <c r="N552" s="122"/>
      <c r="W552" s="66"/>
      <c r="X552" s="66"/>
      <c r="Y552" s="122"/>
      <c r="Z552" s="122"/>
      <c r="AA552" s="4"/>
      <c r="AB552" s="4"/>
      <c r="AC552" s="4"/>
      <c r="AD552" s="4"/>
      <c r="AE552" s="4"/>
      <c r="AF552" s="4"/>
      <c r="AG552" s="4"/>
      <c r="AH552" s="41"/>
    </row>
    <row r="553" spans="6:34" x14ac:dyDescent="0.3">
      <c r="F553" s="122"/>
      <c r="M553" s="122"/>
      <c r="N553" s="122"/>
      <c r="W553" s="66"/>
      <c r="X553" s="66"/>
      <c r="Y553" s="122"/>
      <c r="Z553" s="122"/>
      <c r="AA553" s="4"/>
      <c r="AB553" s="4"/>
      <c r="AC553" s="4"/>
      <c r="AD553" s="4"/>
      <c r="AE553" s="4"/>
      <c r="AF553" s="4"/>
      <c r="AG553" s="4"/>
      <c r="AH553" s="41"/>
    </row>
    <row r="554" spans="6:34" x14ac:dyDescent="0.3">
      <c r="F554" s="122"/>
      <c r="M554" s="122"/>
      <c r="N554" s="122"/>
      <c r="W554" s="66"/>
      <c r="X554" s="66"/>
      <c r="Y554" s="122"/>
      <c r="Z554" s="122"/>
      <c r="AA554" s="4"/>
      <c r="AB554" s="4"/>
      <c r="AC554" s="4"/>
      <c r="AD554" s="4"/>
      <c r="AE554" s="4"/>
      <c r="AF554" s="4"/>
      <c r="AG554" s="4"/>
      <c r="AH554" s="41"/>
    </row>
    <row r="555" spans="6:34" x14ac:dyDescent="0.3">
      <c r="F555" s="122"/>
      <c r="M555" s="122"/>
      <c r="N555" s="122"/>
      <c r="W555" s="66"/>
      <c r="X555" s="66"/>
      <c r="Y555" s="122"/>
      <c r="Z555" s="122"/>
      <c r="AA555" s="4"/>
      <c r="AB555" s="4"/>
      <c r="AC555" s="4"/>
      <c r="AD555" s="4"/>
      <c r="AE555" s="4"/>
      <c r="AF555" s="4"/>
      <c r="AG555" s="4"/>
      <c r="AH555" s="41"/>
    </row>
    <row r="556" spans="6:34" x14ac:dyDescent="0.3">
      <c r="F556" s="122"/>
      <c r="M556" s="122"/>
      <c r="N556" s="122"/>
      <c r="W556" s="66"/>
      <c r="X556" s="66"/>
      <c r="Y556" s="122"/>
      <c r="Z556" s="122"/>
      <c r="AA556" s="4"/>
      <c r="AB556" s="4"/>
      <c r="AC556" s="4"/>
      <c r="AD556" s="4"/>
      <c r="AE556" s="4"/>
      <c r="AF556" s="4"/>
      <c r="AG556" s="4"/>
      <c r="AH556" s="41"/>
    </row>
    <row r="557" spans="6:34" x14ac:dyDescent="0.3">
      <c r="F557" s="122"/>
      <c r="M557" s="122"/>
      <c r="N557" s="122"/>
      <c r="W557" s="66"/>
      <c r="X557" s="66"/>
      <c r="Y557" s="122"/>
      <c r="Z557" s="122"/>
      <c r="AA557" s="4"/>
      <c r="AB557" s="4"/>
      <c r="AC557" s="4"/>
      <c r="AD557" s="4"/>
      <c r="AE557" s="4"/>
      <c r="AF557" s="4"/>
      <c r="AG557" s="4"/>
      <c r="AH557" s="41"/>
    </row>
    <row r="558" spans="6:34" x14ac:dyDescent="0.3">
      <c r="F558" s="122"/>
      <c r="M558" s="122"/>
      <c r="N558" s="122"/>
      <c r="W558" s="66"/>
      <c r="X558" s="66"/>
      <c r="Y558" s="122"/>
      <c r="Z558" s="122"/>
      <c r="AA558" s="4"/>
      <c r="AB558" s="4"/>
      <c r="AC558" s="4"/>
      <c r="AD558" s="4"/>
      <c r="AE558" s="4"/>
      <c r="AF558" s="4"/>
      <c r="AG558" s="4"/>
      <c r="AH558" s="41"/>
    </row>
    <row r="559" spans="6:34" x14ac:dyDescent="0.3">
      <c r="F559" s="122"/>
      <c r="M559" s="122"/>
      <c r="N559" s="122"/>
      <c r="W559" s="66"/>
      <c r="X559" s="66"/>
      <c r="Y559" s="122"/>
      <c r="Z559" s="122"/>
      <c r="AA559" s="4"/>
      <c r="AB559" s="4"/>
      <c r="AC559" s="4"/>
      <c r="AD559" s="4"/>
      <c r="AE559" s="4"/>
      <c r="AF559" s="4"/>
      <c r="AG559" s="4"/>
      <c r="AH559" s="41"/>
    </row>
    <row r="560" spans="6:34" x14ac:dyDescent="0.3">
      <c r="F560" s="122"/>
      <c r="M560" s="122"/>
      <c r="N560" s="122"/>
      <c r="W560" s="66"/>
      <c r="X560" s="66"/>
      <c r="Y560" s="122"/>
      <c r="Z560" s="122"/>
      <c r="AA560" s="4"/>
      <c r="AB560" s="4"/>
      <c r="AC560" s="4"/>
      <c r="AD560" s="4"/>
      <c r="AE560" s="4"/>
      <c r="AF560" s="4"/>
      <c r="AG560" s="4"/>
      <c r="AH560" s="41"/>
    </row>
    <row r="561" spans="6:34" x14ac:dyDescent="0.3">
      <c r="F561" s="122"/>
      <c r="M561" s="122"/>
      <c r="N561" s="122"/>
      <c r="W561" s="66"/>
      <c r="X561" s="66"/>
      <c r="Y561" s="122"/>
      <c r="Z561" s="122"/>
      <c r="AA561" s="4"/>
      <c r="AB561" s="4"/>
      <c r="AC561" s="4"/>
      <c r="AD561" s="4"/>
      <c r="AE561" s="4"/>
      <c r="AF561" s="4"/>
      <c r="AG561" s="4"/>
      <c r="AH561" s="41"/>
    </row>
    <row r="562" spans="6:34" x14ac:dyDescent="0.3">
      <c r="F562" s="122"/>
      <c r="M562" s="122"/>
      <c r="N562" s="122"/>
      <c r="W562" s="66"/>
      <c r="X562" s="66"/>
      <c r="Y562" s="122"/>
      <c r="Z562" s="122"/>
      <c r="AA562" s="4"/>
      <c r="AB562" s="4"/>
      <c r="AC562" s="4"/>
      <c r="AD562" s="4"/>
      <c r="AE562" s="4"/>
      <c r="AF562" s="4"/>
      <c r="AG562" s="4"/>
      <c r="AH562" s="41"/>
    </row>
    <row r="563" spans="6:34" x14ac:dyDescent="0.3">
      <c r="F563" s="122"/>
      <c r="M563" s="122"/>
      <c r="N563" s="122"/>
      <c r="W563" s="66"/>
      <c r="X563" s="66"/>
      <c r="Y563" s="122"/>
      <c r="Z563" s="122"/>
      <c r="AA563" s="4"/>
      <c r="AB563" s="4"/>
      <c r="AC563" s="4"/>
      <c r="AD563" s="4"/>
      <c r="AE563" s="4"/>
      <c r="AF563" s="4"/>
      <c r="AG563" s="4"/>
      <c r="AH563" s="41"/>
    </row>
    <row r="564" spans="6:34" x14ac:dyDescent="0.3">
      <c r="F564" s="122"/>
      <c r="M564" s="122"/>
      <c r="N564" s="122"/>
      <c r="W564" s="66"/>
      <c r="X564" s="66"/>
      <c r="Y564" s="122"/>
      <c r="Z564" s="122"/>
      <c r="AA564" s="4"/>
      <c r="AB564" s="4"/>
      <c r="AC564" s="4"/>
      <c r="AD564" s="4"/>
      <c r="AE564" s="4"/>
      <c r="AF564" s="4"/>
      <c r="AG564" s="4"/>
      <c r="AH564" s="41"/>
    </row>
    <row r="565" spans="6:34" x14ac:dyDescent="0.3">
      <c r="F565" s="122"/>
      <c r="M565" s="122"/>
      <c r="N565" s="122"/>
      <c r="W565" s="66"/>
      <c r="X565" s="66"/>
      <c r="Y565" s="122"/>
      <c r="Z565" s="122"/>
      <c r="AA565" s="4"/>
      <c r="AB565" s="4"/>
      <c r="AC565" s="4"/>
      <c r="AD565" s="4"/>
      <c r="AE565" s="4"/>
      <c r="AF565" s="4"/>
      <c r="AG565" s="4"/>
      <c r="AH565" s="41"/>
    </row>
    <row r="566" spans="6:34" x14ac:dyDescent="0.3">
      <c r="F566" s="122"/>
      <c r="M566" s="122"/>
      <c r="N566" s="122"/>
      <c r="W566" s="66"/>
      <c r="X566" s="66"/>
      <c r="Y566" s="122"/>
      <c r="Z566" s="122"/>
      <c r="AA566" s="4"/>
      <c r="AB566" s="4"/>
      <c r="AC566" s="4"/>
      <c r="AD566" s="4"/>
      <c r="AE566" s="4"/>
      <c r="AF566" s="4"/>
      <c r="AG566" s="4"/>
      <c r="AH566" s="41"/>
    </row>
    <row r="567" spans="6:34" x14ac:dyDescent="0.3">
      <c r="F567" s="122"/>
      <c r="M567" s="122"/>
      <c r="N567" s="122"/>
      <c r="W567" s="66"/>
      <c r="X567" s="66"/>
      <c r="Y567" s="122"/>
      <c r="Z567" s="122"/>
      <c r="AA567" s="4"/>
      <c r="AB567" s="4"/>
      <c r="AC567" s="4"/>
      <c r="AD567" s="4"/>
      <c r="AE567" s="4"/>
      <c r="AF567" s="4"/>
      <c r="AG567" s="4"/>
      <c r="AH567" s="41"/>
    </row>
    <row r="568" spans="6:34" x14ac:dyDescent="0.3">
      <c r="F568" s="122"/>
      <c r="M568" s="122"/>
      <c r="N568" s="122"/>
      <c r="W568" s="66"/>
      <c r="X568" s="66"/>
      <c r="Y568" s="122"/>
      <c r="Z568" s="122"/>
      <c r="AA568" s="4"/>
      <c r="AB568" s="4"/>
      <c r="AC568" s="4"/>
      <c r="AD568" s="4"/>
      <c r="AE568" s="4"/>
      <c r="AF568" s="4"/>
      <c r="AG568" s="4"/>
      <c r="AH568" s="41"/>
    </row>
    <row r="569" spans="6:34" x14ac:dyDescent="0.3">
      <c r="F569" s="122"/>
      <c r="M569" s="122"/>
      <c r="N569" s="122"/>
      <c r="W569" s="66"/>
      <c r="X569" s="66"/>
      <c r="Y569" s="122"/>
      <c r="Z569" s="122"/>
      <c r="AA569" s="4"/>
      <c r="AB569" s="4"/>
      <c r="AC569" s="4"/>
      <c r="AD569" s="4"/>
      <c r="AE569" s="4"/>
      <c r="AF569" s="4"/>
      <c r="AG569" s="4"/>
      <c r="AH569" s="41"/>
    </row>
    <row r="570" spans="6:34" x14ac:dyDescent="0.3">
      <c r="F570" s="122"/>
      <c r="M570" s="122"/>
      <c r="N570" s="122"/>
      <c r="W570" s="66"/>
      <c r="X570" s="66"/>
      <c r="Y570" s="122"/>
      <c r="Z570" s="122"/>
      <c r="AA570" s="4"/>
      <c r="AB570" s="4"/>
      <c r="AC570" s="4"/>
      <c r="AD570" s="4"/>
      <c r="AE570" s="4"/>
      <c r="AF570" s="4"/>
      <c r="AG570" s="4"/>
      <c r="AH570" s="41"/>
    </row>
    <row r="571" spans="6:34" x14ac:dyDescent="0.3">
      <c r="F571" s="122"/>
      <c r="M571" s="122"/>
      <c r="N571" s="122"/>
      <c r="W571" s="66"/>
      <c r="X571" s="66"/>
      <c r="Y571" s="122"/>
      <c r="Z571" s="122"/>
      <c r="AA571" s="4"/>
      <c r="AB571" s="4"/>
      <c r="AC571" s="4"/>
      <c r="AD571" s="4"/>
      <c r="AE571" s="4"/>
      <c r="AF571" s="4"/>
      <c r="AG571" s="4"/>
      <c r="AH571" s="41"/>
    </row>
    <row r="572" spans="6:34" x14ac:dyDescent="0.3">
      <c r="F572" s="122"/>
      <c r="M572" s="122"/>
      <c r="N572" s="122"/>
      <c r="W572" s="66"/>
      <c r="X572" s="66"/>
      <c r="Y572" s="122"/>
      <c r="Z572" s="122"/>
      <c r="AA572" s="4"/>
      <c r="AB572" s="4"/>
      <c r="AC572" s="4"/>
      <c r="AD572" s="4"/>
      <c r="AE572" s="4"/>
      <c r="AF572" s="4"/>
      <c r="AG572" s="4"/>
      <c r="AH572" s="41"/>
    </row>
    <row r="573" spans="6:34" x14ac:dyDescent="0.3">
      <c r="F573" s="122"/>
      <c r="M573" s="122"/>
      <c r="N573" s="122"/>
      <c r="W573" s="66"/>
      <c r="X573" s="66"/>
      <c r="Y573" s="122"/>
      <c r="Z573" s="122"/>
      <c r="AA573" s="4"/>
      <c r="AB573" s="4"/>
      <c r="AC573" s="4"/>
      <c r="AD573" s="4"/>
      <c r="AE573" s="4"/>
      <c r="AF573" s="4"/>
      <c r="AG573" s="4"/>
      <c r="AH573" s="41"/>
    </row>
    <row r="574" spans="6:34" x14ac:dyDescent="0.3">
      <c r="F574" s="122"/>
      <c r="M574" s="122"/>
      <c r="N574" s="122"/>
      <c r="W574" s="66"/>
      <c r="X574" s="66"/>
      <c r="Y574" s="122"/>
      <c r="Z574" s="122"/>
      <c r="AA574" s="4"/>
      <c r="AB574" s="4"/>
      <c r="AC574" s="4"/>
      <c r="AD574" s="4"/>
      <c r="AE574" s="4"/>
      <c r="AF574" s="4"/>
      <c r="AG574" s="4"/>
      <c r="AH574" s="41"/>
    </row>
    <row r="575" spans="6:34" x14ac:dyDescent="0.3">
      <c r="F575" s="122"/>
      <c r="M575" s="122"/>
      <c r="N575" s="122"/>
      <c r="W575" s="66"/>
      <c r="X575" s="66"/>
      <c r="Y575" s="122"/>
      <c r="Z575" s="122"/>
      <c r="AA575" s="4"/>
      <c r="AB575" s="4"/>
      <c r="AC575" s="4"/>
      <c r="AD575" s="4"/>
      <c r="AE575" s="4"/>
      <c r="AF575" s="4"/>
      <c r="AG575" s="4"/>
      <c r="AH575" s="41"/>
    </row>
    <row r="576" spans="6:34" x14ac:dyDescent="0.3">
      <c r="F576" s="122"/>
      <c r="M576" s="122"/>
      <c r="N576" s="122"/>
      <c r="W576" s="66"/>
      <c r="X576" s="66"/>
      <c r="Y576" s="122"/>
      <c r="Z576" s="122"/>
      <c r="AA576" s="4"/>
      <c r="AB576" s="4"/>
      <c r="AC576" s="4"/>
      <c r="AD576" s="4"/>
      <c r="AE576" s="4"/>
      <c r="AF576" s="4"/>
      <c r="AG576" s="4"/>
      <c r="AH576" s="41"/>
    </row>
    <row r="577" spans="6:34" x14ac:dyDescent="0.3">
      <c r="F577" s="122"/>
      <c r="M577" s="122"/>
      <c r="N577" s="122"/>
      <c r="W577" s="66"/>
      <c r="X577" s="66"/>
      <c r="Y577" s="122"/>
      <c r="Z577" s="122"/>
      <c r="AA577" s="4"/>
      <c r="AB577" s="4"/>
      <c r="AC577" s="4"/>
      <c r="AD577" s="4"/>
      <c r="AE577" s="4"/>
      <c r="AF577" s="4"/>
      <c r="AG577" s="4"/>
      <c r="AH577" s="41"/>
    </row>
    <row r="578" spans="6:34" x14ac:dyDescent="0.3">
      <c r="F578" s="122"/>
      <c r="M578" s="122"/>
      <c r="N578" s="122"/>
      <c r="W578" s="66"/>
      <c r="X578" s="66"/>
      <c r="Y578" s="122"/>
      <c r="Z578" s="122"/>
      <c r="AA578" s="4"/>
      <c r="AB578" s="4"/>
      <c r="AC578" s="4"/>
      <c r="AD578" s="4"/>
      <c r="AE578" s="4"/>
      <c r="AF578" s="4"/>
      <c r="AG578" s="4"/>
      <c r="AH578" s="41"/>
    </row>
    <row r="579" spans="6:34" x14ac:dyDescent="0.3">
      <c r="F579" s="122"/>
      <c r="M579" s="122"/>
      <c r="N579" s="122"/>
      <c r="W579" s="66"/>
      <c r="X579" s="66"/>
      <c r="Y579" s="122"/>
      <c r="Z579" s="122"/>
      <c r="AA579" s="4"/>
      <c r="AB579" s="4"/>
      <c r="AC579" s="4"/>
      <c r="AD579" s="4"/>
      <c r="AE579" s="4"/>
      <c r="AF579" s="4"/>
      <c r="AG579" s="4"/>
      <c r="AH579" s="41"/>
    </row>
    <row r="580" spans="6:34" x14ac:dyDescent="0.3">
      <c r="F580" s="122"/>
      <c r="M580" s="122"/>
      <c r="N580" s="122"/>
      <c r="W580" s="66"/>
      <c r="X580" s="66"/>
      <c r="Y580" s="122"/>
      <c r="Z580" s="122"/>
      <c r="AA580" s="4"/>
      <c r="AB580" s="4"/>
      <c r="AC580" s="4"/>
      <c r="AD580" s="4"/>
      <c r="AE580" s="4"/>
      <c r="AF580" s="4"/>
      <c r="AG580" s="4"/>
      <c r="AH580" s="41"/>
    </row>
    <row r="581" spans="6:34" x14ac:dyDescent="0.3">
      <c r="F581" s="122"/>
      <c r="M581" s="122"/>
      <c r="N581" s="122"/>
      <c r="W581" s="66"/>
      <c r="X581" s="66"/>
      <c r="Y581" s="122"/>
      <c r="Z581" s="122"/>
      <c r="AA581" s="4"/>
      <c r="AB581" s="4"/>
      <c r="AC581" s="4"/>
      <c r="AD581" s="4"/>
      <c r="AE581" s="4"/>
      <c r="AF581" s="4"/>
      <c r="AG581" s="4"/>
      <c r="AH581" s="41"/>
    </row>
    <row r="582" spans="6:34" x14ac:dyDescent="0.3">
      <c r="F582" s="122"/>
      <c r="M582" s="122"/>
      <c r="N582" s="122"/>
      <c r="W582" s="66"/>
      <c r="X582" s="66"/>
      <c r="Y582" s="122"/>
      <c r="Z582" s="122"/>
      <c r="AA582" s="4"/>
      <c r="AB582" s="4"/>
      <c r="AC582" s="4"/>
      <c r="AD582" s="4"/>
      <c r="AE582" s="4"/>
      <c r="AF582" s="4"/>
      <c r="AG582" s="4"/>
      <c r="AH582" s="41"/>
    </row>
    <row r="583" spans="6:34" x14ac:dyDescent="0.3">
      <c r="F583" s="122"/>
      <c r="M583" s="122"/>
      <c r="N583" s="122"/>
      <c r="W583" s="66"/>
      <c r="X583" s="66"/>
      <c r="Y583" s="122"/>
      <c r="Z583" s="122"/>
      <c r="AA583" s="4"/>
      <c r="AB583" s="4"/>
      <c r="AC583" s="4"/>
      <c r="AD583" s="4"/>
      <c r="AE583" s="4"/>
      <c r="AF583" s="4"/>
      <c r="AG583" s="4"/>
      <c r="AH583" s="41"/>
    </row>
    <row r="584" spans="6:34" x14ac:dyDescent="0.3">
      <c r="F584" s="122"/>
      <c r="M584" s="122"/>
      <c r="N584" s="122"/>
      <c r="W584" s="66"/>
      <c r="X584" s="66"/>
      <c r="Y584" s="122"/>
      <c r="Z584" s="122"/>
      <c r="AA584" s="4"/>
      <c r="AB584" s="4"/>
      <c r="AC584" s="4"/>
      <c r="AD584" s="4"/>
      <c r="AE584" s="4"/>
      <c r="AF584" s="4"/>
      <c r="AG584" s="4"/>
      <c r="AH584" s="41"/>
    </row>
    <row r="585" spans="6:34" x14ac:dyDescent="0.3">
      <c r="F585" s="122"/>
      <c r="M585" s="122"/>
      <c r="N585" s="122"/>
      <c r="W585" s="66"/>
      <c r="X585" s="66"/>
      <c r="Y585" s="122"/>
      <c r="Z585" s="122"/>
      <c r="AA585" s="4"/>
      <c r="AB585" s="4"/>
      <c r="AC585" s="4"/>
      <c r="AD585" s="4"/>
      <c r="AE585" s="4"/>
      <c r="AF585" s="4"/>
      <c r="AG585" s="4"/>
      <c r="AH585" s="41"/>
    </row>
    <row r="586" spans="6:34" x14ac:dyDescent="0.3">
      <c r="F586" s="122"/>
      <c r="M586" s="122"/>
      <c r="N586" s="122"/>
      <c r="W586" s="66"/>
      <c r="X586" s="66"/>
      <c r="Y586" s="122"/>
      <c r="Z586" s="122"/>
      <c r="AA586" s="4"/>
      <c r="AB586" s="4"/>
      <c r="AC586" s="4"/>
      <c r="AD586" s="4"/>
      <c r="AE586" s="4"/>
      <c r="AF586" s="4"/>
      <c r="AG586" s="4"/>
      <c r="AH586" s="41"/>
    </row>
    <row r="587" spans="6:34" x14ac:dyDescent="0.3">
      <c r="F587" s="122"/>
      <c r="M587" s="122"/>
      <c r="N587" s="122"/>
      <c r="W587" s="66"/>
      <c r="X587" s="66"/>
      <c r="Y587" s="122"/>
      <c r="Z587" s="122"/>
      <c r="AA587" s="4"/>
      <c r="AB587" s="4"/>
      <c r="AC587" s="4"/>
      <c r="AD587" s="4"/>
      <c r="AE587" s="4"/>
      <c r="AF587" s="4"/>
      <c r="AG587" s="4"/>
      <c r="AH587" s="41"/>
    </row>
    <row r="588" spans="6:34" x14ac:dyDescent="0.3">
      <c r="F588" s="122"/>
      <c r="M588" s="122"/>
      <c r="N588" s="122"/>
      <c r="W588" s="66"/>
      <c r="X588" s="66"/>
      <c r="Y588" s="122"/>
      <c r="Z588" s="122"/>
      <c r="AA588" s="4"/>
      <c r="AB588" s="4"/>
      <c r="AC588" s="4"/>
      <c r="AD588" s="4"/>
      <c r="AE588" s="4"/>
      <c r="AF588" s="4"/>
      <c r="AG588" s="4"/>
      <c r="AH588" s="41"/>
    </row>
    <row r="589" spans="6:34" x14ac:dyDescent="0.3">
      <c r="F589" s="122"/>
      <c r="M589" s="122"/>
      <c r="N589" s="122"/>
      <c r="W589" s="66"/>
      <c r="X589" s="66"/>
      <c r="Y589" s="122"/>
      <c r="Z589" s="122"/>
      <c r="AA589" s="4"/>
      <c r="AB589" s="4"/>
      <c r="AC589" s="4"/>
      <c r="AD589" s="4"/>
      <c r="AE589" s="4"/>
      <c r="AF589" s="4"/>
      <c r="AG589" s="4"/>
      <c r="AH589" s="41"/>
    </row>
    <row r="590" spans="6:34" x14ac:dyDescent="0.3">
      <c r="F590" s="122"/>
      <c r="M590" s="122"/>
      <c r="N590" s="122"/>
      <c r="W590" s="66"/>
      <c r="X590" s="66"/>
      <c r="Y590" s="122"/>
      <c r="Z590" s="122"/>
      <c r="AA590" s="4"/>
      <c r="AB590" s="4"/>
      <c r="AC590" s="4"/>
      <c r="AD590" s="4"/>
      <c r="AE590" s="4"/>
      <c r="AF590" s="4"/>
      <c r="AG590" s="4"/>
      <c r="AH590" s="41"/>
    </row>
    <row r="591" spans="6:34" x14ac:dyDescent="0.3">
      <c r="F591" s="122"/>
      <c r="M591" s="122"/>
      <c r="N591" s="122"/>
      <c r="W591" s="66"/>
      <c r="X591" s="66"/>
      <c r="Y591" s="122"/>
      <c r="Z591" s="122"/>
      <c r="AA591" s="4"/>
      <c r="AB591" s="4"/>
      <c r="AC591" s="4"/>
      <c r="AD591" s="4"/>
      <c r="AE591" s="4"/>
      <c r="AF591" s="4"/>
      <c r="AG591" s="4"/>
      <c r="AH591" s="41"/>
    </row>
    <row r="592" spans="6:34" x14ac:dyDescent="0.3">
      <c r="F592" s="122"/>
      <c r="M592" s="122"/>
      <c r="N592" s="122"/>
      <c r="W592" s="66"/>
      <c r="X592" s="66"/>
      <c r="Y592" s="122"/>
      <c r="Z592" s="122"/>
      <c r="AA592" s="4"/>
      <c r="AB592" s="4"/>
      <c r="AC592" s="4"/>
      <c r="AD592" s="4"/>
      <c r="AE592" s="4"/>
      <c r="AF592" s="4"/>
      <c r="AG592" s="4"/>
      <c r="AH592" s="41"/>
    </row>
    <row r="593" spans="6:34" x14ac:dyDescent="0.3">
      <c r="F593" s="122"/>
      <c r="M593" s="122"/>
      <c r="N593" s="122"/>
      <c r="W593" s="66"/>
      <c r="X593" s="66"/>
      <c r="Y593" s="122"/>
      <c r="Z593" s="122"/>
      <c r="AA593" s="4"/>
      <c r="AB593" s="4"/>
      <c r="AC593" s="4"/>
      <c r="AD593" s="4"/>
      <c r="AE593" s="4"/>
      <c r="AF593" s="4"/>
      <c r="AG593" s="4"/>
      <c r="AH593" s="41"/>
    </row>
    <row r="594" spans="6:34" x14ac:dyDescent="0.3">
      <c r="F594" s="122"/>
      <c r="M594" s="122"/>
      <c r="N594" s="122"/>
      <c r="W594" s="66"/>
      <c r="X594" s="66"/>
      <c r="Y594" s="122"/>
      <c r="Z594" s="122"/>
      <c r="AA594" s="4"/>
      <c r="AB594" s="4"/>
      <c r="AC594" s="4"/>
      <c r="AD594" s="4"/>
      <c r="AE594" s="4"/>
      <c r="AF594" s="4"/>
      <c r="AG594" s="4"/>
      <c r="AH594" s="41"/>
    </row>
    <row r="595" spans="6:34" x14ac:dyDescent="0.3">
      <c r="F595" s="122"/>
      <c r="M595" s="122"/>
      <c r="N595" s="122"/>
      <c r="W595" s="66"/>
      <c r="X595" s="66"/>
      <c r="Y595" s="122"/>
      <c r="Z595" s="122"/>
      <c r="AA595" s="4"/>
      <c r="AB595" s="4"/>
      <c r="AC595" s="4"/>
      <c r="AD595" s="4"/>
      <c r="AE595" s="4"/>
      <c r="AF595" s="4"/>
      <c r="AG595" s="4"/>
      <c r="AH595" s="41"/>
    </row>
    <row r="596" spans="6:34" x14ac:dyDescent="0.3">
      <c r="F596" s="122"/>
      <c r="M596" s="122"/>
      <c r="N596" s="122"/>
      <c r="W596" s="66"/>
      <c r="X596" s="66"/>
      <c r="Y596" s="122"/>
      <c r="Z596" s="122"/>
      <c r="AA596" s="4"/>
      <c r="AB596" s="4"/>
      <c r="AC596" s="4"/>
      <c r="AD596" s="4"/>
      <c r="AE596" s="4"/>
      <c r="AF596" s="4"/>
      <c r="AG596" s="4"/>
      <c r="AH596" s="41"/>
    </row>
    <row r="597" spans="6:34" x14ac:dyDescent="0.3">
      <c r="F597" s="122"/>
      <c r="M597" s="122"/>
      <c r="N597" s="122"/>
      <c r="W597" s="66"/>
      <c r="X597" s="66"/>
      <c r="Y597" s="122"/>
      <c r="Z597" s="122"/>
      <c r="AA597" s="4"/>
      <c r="AB597" s="4"/>
      <c r="AC597" s="4"/>
      <c r="AD597" s="4"/>
      <c r="AE597" s="4"/>
      <c r="AF597" s="4"/>
      <c r="AG597" s="4"/>
      <c r="AH597" s="41"/>
    </row>
    <row r="598" spans="6:34" x14ac:dyDescent="0.3">
      <c r="F598" s="122"/>
      <c r="M598" s="122"/>
      <c r="N598" s="122"/>
      <c r="W598" s="66"/>
      <c r="X598" s="66"/>
      <c r="Y598" s="122"/>
      <c r="Z598" s="122"/>
      <c r="AA598" s="4"/>
      <c r="AB598" s="4"/>
      <c r="AC598" s="4"/>
      <c r="AD598" s="4"/>
      <c r="AE598" s="4"/>
      <c r="AF598" s="4"/>
      <c r="AG598" s="4"/>
      <c r="AH598" s="41"/>
    </row>
    <row r="599" spans="6:34" x14ac:dyDescent="0.3">
      <c r="F599" s="122"/>
      <c r="M599" s="122"/>
      <c r="N599" s="122"/>
      <c r="W599" s="66"/>
      <c r="X599" s="66"/>
      <c r="Y599" s="122"/>
      <c r="Z599" s="122"/>
      <c r="AA599" s="4"/>
      <c r="AB599" s="4"/>
      <c r="AC599" s="4"/>
      <c r="AD599" s="4"/>
      <c r="AE599" s="4"/>
      <c r="AF599" s="4"/>
      <c r="AG599" s="4"/>
      <c r="AH599" s="41"/>
    </row>
    <row r="600" spans="6:34" x14ac:dyDescent="0.3">
      <c r="F600" s="122"/>
      <c r="M600" s="122"/>
      <c r="N600" s="122"/>
      <c r="W600" s="66"/>
      <c r="X600" s="66"/>
      <c r="Y600" s="122"/>
      <c r="Z600" s="122"/>
      <c r="AA600" s="4"/>
      <c r="AB600" s="4"/>
      <c r="AC600" s="4"/>
      <c r="AD600" s="4"/>
      <c r="AE600" s="4"/>
      <c r="AF600" s="4"/>
      <c r="AG600" s="4"/>
      <c r="AH600" s="41"/>
    </row>
    <row r="601" spans="6:34" x14ac:dyDescent="0.3">
      <c r="F601" s="122"/>
      <c r="M601" s="122"/>
      <c r="N601" s="122"/>
      <c r="W601" s="66"/>
      <c r="X601" s="66"/>
      <c r="Y601" s="122"/>
      <c r="Z601" s="122"/>
      <c r="AA601" s="4"/>
      <c r="AB601" s="4"/>
      <c r="AC601" s="4"/>
      <c r="AD601" s="4"/>
      <c r="AE601" s="4"/>
      <c r="AF601" s="4"/>
      <c r="AG601" s="4"/>
      <c r="AH601" s="41"/>
    </row>
    <row r="602" spans="6:34" x14ac:dyDescent="0.3">
      <c r="F602" s="122"/>
      <c r="M602" s="122"/>
      <c r="N602" s="122"/>
      <c r="W602" s="66"/>
      <c r="X602" s="66"/>
      <c r="Y602" s="122"/>
      <c r="Z602" s="122"/>
      <c r="AA602" s="4"/>
      <c r="AB602" s="4"/>
      <c r="AC602" s="4"/>
      <c r="AD602" s="4"/>
      <c r="AE602" s="4"/>
      <c r="AF602" s="4"/>
      <c r="AG602" s="4"/>
      <c r="AH602" s="41"/>
    </row>
    <row r="603" spans="6:34" x14ac:dyDescent="0.3">
      <c r="F603" s="122"/>
      <c r="M603" s="122"/>
      <c r="N603" s="122"/>
      <c r="W603" s="66"/>
      <c r="X603" s="66"/>
      <c r="Y603" s="122"/>
      <c r="Z603" s="122"/>
      <c r="AA603" s="4"/>
      <c r="AB603" s="4"/>
      <c r="AC603" s="4"/>
      <c r="AD603" s="4"/>
      <c r="AE603" s="4"/>
      <c r="AF603" s="4"/>
      <c r="AG603" s="4"/>
      <c r="AH603" s="41"/>
    </row>
    <row r="604" spans="6:34" x14ac:dyDescent="0.3">
      <c r="F604" s="122"/>
      <c r="M604" s="122"/>
      <c r="N604" s="122"/>
      <c r="W604" s="66"/>
      <c r="X604" s="66"/>
      <c r="Y604" s="122"/>
      <c r="Z604" s="122"/>
      <c r="AA604" s="4"/>
      <c r="AB604" s="4"/>
      <c r="AC604" s="4"/>
      <c r="AD604" s="4"/>
      <c r="AE604" s="4"/>
      <c r="AF604" s="4"/>
      <c r="AG604" s="4"/>
      <c r="AH604" s="41"/>
    </row>
    <row r="605" spans="6:34" x14ac:dyDescent="0.3">
      <c r="F605" s="122"/>
      <c r="M605" s="122"/>
      <c r="N605" s="122"/>
      <c r="W605" s="66"/>
      <c r="X605" s="66"/>
      <c r="Y605" s="122"/>
      <c r="Z605" s="122"/>
      <c r="AA605" s="4"/>
      <c r="AB605" s="4"/>
      <c r="AC605" s="4"/>
      <c r="AD605" s="4"/>
      <c r="AE605" s="4"/>
      <c r="AF605" s="4"/>
      <c r="AG605" s="4"/>
      <c r="AH605" s="41"/>
    </row>
    <row r="606" spans="6:34" x14ac:dyDescent="0.3">
      <c r="F606" s="122"/>
      <c r="M606" s="122"/>
      <c r="N606" s="122"/>
      <c r="W606" s="66"/>
      <c r="X606" s="66"/>
      <c r="Y606" s="122"/>
      <c r="Z606" s="122"/>
      <c r="AA606" s="4"/>
      <c r="AB606" s="4"/>
      <c r="AC606" s="4"/>
      <c r="AD606" s="4"/>
      <c r="AE606" s="4"/>
      <c r="AF606" s="4"/>
      <c r="AG606" s="4"/>
      <c r="AH606" s="41"/>
    </row>
    <row r="607" spans="6:34" x14ac:dyDescent="0.3">
      <c r="F607" s="122"/>
      <c r="M607" s="122"/>
      <c r="N607" s="122"/>
      <c r="W607" s="66"/>
      <c r="X607" s="66"/>
      <c r="Y607" s="122"/>
      <c r="Z607" s="122"/>
      <c r="AA607" s="4"/>
      <c r="AB607" s="4"/>
      <c r="AC607" s="4"/>
      <c r="AD607" s="4"/>
      <c r="AE607" s="4"/>
      <c r="AF607" s="4"/>
      <c r="AG607" s="4"/>
      <c r="AH607" s="41"/>
    </row>
    <row r="608" spans="6:34" x14ac:dyDescent="0.3">
      <c r="F608" s="122"/>
      <c r="M608" s="122"/>
      <c r="N608" s="122"/>
      <c r="W608" s="66"/>
      <c r="X608" s="66"/>
      <c r="Y608" s="122"/>
      <c r="Z608" s="122"/>
      <c r="AA608" s="4"/>
      <c r="AB608" s="4"/>
      <c r="AC608" s="4"/>
      <c r="AD608" s="4"/>
      <c r="AE608" s="4"/>
      <c r="AF608" s="4"/>
      <c r="AG608" s="4"/>
      <c r="AH608" s="41"/>
    </row>
    <row r="609" spans="6:34" x14ac:dyDescent="0.3">
      <c r="F609" s="122"/>
      <c r="M609" s="122"/>
      <c r="N609" s="122"/>
      <c r="W609" s="66"/>
      <c r="X609" s="66"/>
      <c r="Y609" s="122"/>
      <c r="Z609" s="122"/>
      <c r="AA609" s="4"/>
      <c r="AB609" s="4"/>
      <c r="AC609" s="4"/>
      <c r="AD609" s="4"/>
      <c r="AE609" s="4"/>
      <c r="AF609" s="4"/>
      <c r="AG609" s="4"/>
      <c r="AH609" s="41"/>
    </row>
    <row r="610" spans="6:34" x14ac:dyDescent="0.3">
      <c r="F610" s="122"/>
      <c r="M610" s="122"/>
      <c r="N610" s="122"/>
      <c r="W610" s="66"/>
      <c r="X610" s="66"/>
      <c r="Y610" s="122"/>
      <c r="Z610" s="122"/>
      <c r="AA610" s="4"/>
      <c r="AB610" s="4"/>
      <c r="AC610" s="4"/>
      <c r="AD610" s="4"/>
      <c r="AE610" s="4"/>
      <c r="AF610" s="4"/>
      <c r="AG610" s="4"/>
      <c r="AH610" s="41"/>
    </row>
    <row r="611" spans="6:34" x14ac:dyDescent="0.3">
      <c r="F611" s="122"/>
      <c r="M611" s="122"/>
      <c r="N611" s="122"/>
      <c r="W611" s="66"/>
      <c r="X611" s="66"/>
      <c r="Y611" s="122"/>
      <c r="Z611" s="122"/>
      <c r="AA611" s="4"/>
      <c r="AB611" s="4"/>
      <c r="AC611" s="4"/>
      <c r="AD611" s="4"/>
      <c r="AE611" s="4"/>
      <c r="AF611" s="4"/>
      <c r="AG611" s="4"/>
      <c r="AH611" s="41"/>
    </row>
    <row r="612" spans="6:34" x14ac:dyDescent="0.3">
      <c r="F612" s="122"/>
      <c r="M612" s="122"/>
      <c r="N612" s="122"/>
      <c r="W612" s="66"/>
      <c r="X612" s="66"/>
      <c r="Y612" s="122"/>
      <c r="Z612" s="122"/>
      <c r="AA612" s="4"/>
      <c r="AB612" s="4"/>
      <c r="AC612" s="4"/>
      <c r="AD612" s="4"/>
      <c r="AE612" s="4"/>
      <c r="AF612" s="4"/>
      <c r="AG612" s="4"/>
      <c r="AH612" s="41"/>
    </row>
    <row r="613" spans="6:34" x14ac:dyDescent="0.3">
      <c r="F613" s="122"/>
      <c r="M613" s="122"/>
      <c r="N613" s="122"/>
      <c r="W613" s="66"/>
      <c r="X613" s="66"/>
      <c r="Y613" s="122"/>
      <c r="Z613" s="122"/>
      <c r="AA613" s="4"/>
      <c r="AB613" s="4"/>
      <c r="AC613" s="4"/>
      <c r="AD613" s="4"/>
      <c r="AE613" s="4"/>
      <c r="AF613" s="4"/>
      <c r="AG613" s="4"/>
      <c r="AH613" s="41"/>
    </row>
    <row r="614" spans="6:34" x14ac:dyDescent="0.3">
      <c r="F614" s="122"/>
      <c r="M614" s="122"/>
      <c r="N614" s="122"/>
      <c r="W614" s="66"/>
      <c r="X614" s="66"/>
      <c r="Y614" s="122"/>
      <c r="Z614" s="122"/>
      <c r="AA614" s="4"/>
      <c r="AB614" s="4"/>
      <c r="AC614" s="4"/>
      <c r="AD614" s="4"/>
      <c r="AE614" s="4"/>
      <c r="AF614" s="4"/>
      <c r="AG614" s="4"/>
      <c r="AH614" s="41"/>
    </row>
    <row r="615" spans="6:34" x14ac:dyDescent="0.3">
      <c r="F615" s="122"/>
      <c r="M615" s="122"/>
      <c r="N615" s="122"/>
      <c r="W615" s="66"/>
      <c r="X615" s="66"/>
      <c r="Y615" s="122"/>
      <c r="Z615" s="122"/>
      <c r="AA615" s="4"/>
      <c r="AB615" s="4"/>
      <c r="AC615" s="4"/>
      <c r="AD615" s="4"/>
      <c r="AE615" s="4"/>
      <c r="AF615" s="4"/>
      <c r="AG615" s="4"/>
      <c r="AH615" s="41"/>
    </row>
    <row r="616" spans="6:34" x14ac:dyDescent="0.3">
      <c r="F616" s="122"/>
      <c r="M616" s="122"/>
      <c r="N616" s="122"/>
      <c r="W616" s="66"/>
      <c r="X616" s="66"/>
      <c r="Y616" s="122"/>
      <c r="Z616" s="122"/>
      <c r="AA616" s="4"/>
      <c r="AB616" s="4"/>
      <c r="AC616" s="4"/>
      <c r="AD616" s="4"/>
      <c r="AE616" s="4"/>
      <c r="AF616" s="4"/>
      <c r="AG616" s="4"/>
      <c r="AH616" s="41"/>
    </row>
    <row r="617" spans="6:34" x14ac:dyDescent="0.3">
      <c r="F617" s="122"/>
      <c r="M617" s="122"/>
      <c r="N617" s="122"/>
      <c r="W617" s="66"/>
      <c r="X617" s="66"/>
      <c r="Y617" s="122"/>
      <c r="Z617" s="122"/>
      <c r="AA617" s="4"/>
      <c r="AB617" s="4"/>
      <c r="AC617" s="4"/>
      <c r="AD617" s="4"/>
      <c r="AE617" s="4"/>
      <c r="AF617" s="4"/>
      <c r="AG617" s="4"/>
      <c r="AH617" s="41"/>
    </row>
    <row r="618" spans="6:34" x14ac:dyDescent="0.3">
      <c r="F618" s="122"/>
      <c r="M618" s="122"/>
      <c r="N618" s="122"/>
      <c r="W618" s="66"/>
      <c r="X618" s="66"/>
      <c r="Y618" s="122"/>
      <c r="Z618" s="122"/>
      <c r="AA618" s="4"/>
      <c r="AB618" s="4"/>
      <c r="AC618" s="4"/>
      <c r="AD618" s="4"/>
      <c r="AE618" s="4"/>
      <c r="AF618" s="4"/>
      <c r="AG618" s="4"/>
      <c r="AH618" s="41"/>
    </row>
    <row r="619" spans="6:34" x14ac:dyDescent="0.3">
      <c r="F619" s="122"/>
      <c r="M619" s="122"/>
      <c r="N619" s="122"/>
      <c r="W619" s="66"/>
      <c r="X619" s="66"/>
      <c r="Y619" s="122"/>
      <c r="Z619" s="122"/>
      <c r="AA619" s="4"/>
      <c r="AB619" s="4"/>
      <c r="AC619" s="4"/>
      <c r="AD619" s="4"/>
      <c r="AE619" s="4"/>
      <c r="AF619" s="4"/>
      <c r="AG619" s="4"/>
      <c r="AH619" s="41"/>
    </row>
    <row r="620" spans="6:34" x14ac:dyDescent="0.3">
      <c r="F620" s="122"/>
      <c r="M620" s="122"/>
      <c r="N620" s="122"/>
      <c r="W620" s="66"/>
      <c r="X620" s="66"/>
      <c r="Y620" s="122"/>
      <c r="Z620" s="122"/>
      <c r="AA620" s="4"/>
      <c r="AB620" s="4"/>
      <c r="AC620" s="4"/>
      <c r="AD620" s="4"/>
      <c r="AE620" s="4"/>
      <c r="AF620" s="4"/>
      <c r="AG620" s="4"/>
      <c r="AH620" s="41"/>
    </row>
    <row r="621" spans="6:34" x14ac:dyDescent="0.3">
      <c r="F621" s="122"/>
      <c r="M621" s="122"/>
      <c r="N621" s="122"/>
      <c r="W621" s="66"/>
      <c r="X621" s="66"/>
      <c r="Y621" s="122"/>
      <c r="Z621" s="122"/>
      <c r="AA621" s="4"/>
      <c r="AB621" s="4"/>
      <c r="AC621" s="4"/>
      <c r="AD621" s="4"/>
      <c r="AE621" s="4"/>
      <c r="AF621" s="4"/>
      <c r="AG621" s="4"/>
      <c r="AH621" s="41"/>
    </row>
    <row r="622" spans="6:34" x14ac:dyDescent="0.3">
      <c r="F622" s="122"/>
      <c r="M622" s="122"/>
      <c r="N622" s="122"/>
      <c r="W622" s="66"/>
      <c r="X622" s="66"/>
      <c r="Y622" s="122"/>
      <c r="Z622" s="122"/>
      <c r="AA622" s="4"/>
      <c r="AB622" s="4"/>
      <c r="AC622" s="4"/>
      <c r="AD622" s="4"/>
      <c r="AE622" s="4"/>
      <c r="AF622" s="4"/>
      <c r="AG622" s="4"/>
      <c r="AH622" s="41"/>
    </row>
    <row r="623" spans="6:34" x14ac:dyDescent="0.3">
      <c r="F623" s="122"/>
      <c r="M623" s="122"/>
      <c r="N623" s="122"/>
      <c r="W623" s="66"/>
      <c r="X623" s="66"/>
      <c r="Y623" s="122"/>
      <c r="Z623" s="122"/>
      <c r="AA623" s="4"/>
      <c r="AB623" s="4"/>
      <c r="AC623" s="4"/>
      <c r="AD623" s="4"/>
      <c r="AE623" s="4"/>
      <c r="AF623" s="4"/>
      <c r="AG623" s="4"/>
      <c r="AH623" s="41"/>
    </row>
    <row r="624" spans="6:34" x14ac:dyDescent="0.3">
      <c r="F624" s="122"/>
      <c r="M624" s="122"/>
      <c r="N624" s="122"/>
      <c r="W624" s="66"/>
      <c r="X624" s="66"/>
      <c r="Y624" s="122"/>
      <c r="Z624" s="122"/>
      <c r="AA624" s="4"/>
      <c r="AB624" s="4"/>
      <c r="AC624" s="4"/>
      <c r="AD624" s="4"/>
      <c r="AE624" s="4"/>
      <c r="AF624" s="4"/>
      <c r="AG624" s="4"/>
      <c r="AH624" s="41"/>
    </row>
    <row r="625" spans="6:34" x14ac:dyDescent="0.3">
      <c r="F625" s="122"/>
      <c r="M625" s="122"/>
      <c r="N625" s="122"/>
      <c r="W625" s="66"/>
      <c r="X625" s="66"/>
      <c r="Y625" s="122"/>
      <c r="Z625" s="122"/>
      <c r="AA625" s="4"/>
      <c r="AB625" s="4"/>
      <c r="AC625" s="4"/>
      <c r="AD625" s="4"/>
      <c r="AE625" s="4"/>
      <c r="AF625" s="4"/>
      <c r="AG625" s="4"/>
      <c r="AH625" s="41"/>
    </row>
    <row r="626" spans="6:34" x14ac:dyDescent="0.3">
      <c r="F626" s="122"/>
      <c r="M626" s="122"/>
      <c r="N626" s="122"/>
      <c r="W626" s="66"/>
      <c r="X626" s="66"/>
      <c r="Y626" s="122"/>
      <c r="Z626" s="122"/>
      <c r="AA626" s="4"/>
      <c r="AB626" s="4"/>
      <c r="AC626" s="4"/>
      <c r="AD626" s="4"/>
      <c r="AE626" s="4"/>
      <c r="AF626" s="4"/>
      <c r="AG626" s="4"/>
      <c r="AH626" s="41"/>
    </row>
    <row r="627" spans="6:34" x14ac:dyDescent="0.3">
      <c r="F627" s="122"/>
      <c r="M627" s="122"/>
      <c r="N627" s="122"/>
      <c r="W627" s="66"/>
      <c r="X627" s="66"/>
      <c r="Y627" s="122"/>
      <c r="Z627" s="122"/>
      <c r="AA627" s="4"/>
      <c r="AB627" s="4"/>
      <c r="AC627" s="4"/>
      <c r="AD627" s="4"/>
      <c r="AE627" s="4"/>
      <c r="AF627" s="4"/>
      <c r="AG627" s="4"/>
      <c r="AH627" s="41"/>
    </row>
    <row r="628" spans="6:34" x14ac:dyDescent="0.3">
      <c r="F628" s="122"/>
      <c r="M628" s="122"/>
      <c r="N628" s="122"/>
      <c r="W628" s="66"/>
      <c r="X628" s="66"/>
      <c r="Y628" s="122"/>
      <c r="Z628" s="122"/>
      <c r="AA628" s="4"/>
      <c r="AB628" s="4"/>
      <c r="AC628" s="4"/>
      <c r="AD628" s="4"/>
      <c r="AE628" s="4"/>
      <c r="AF628" s="4"/>
      <c r="AG628" s="4"/>
      <c r="AH628" s="41"/>
    </row>
    <row r="629" spans="6:34" x14ac:dyDescent="0.3">
      <c r="F629" s="122"/>
      <c r="M629" s="122"/>
      <c r="N629" s="122"/>
      <c r="W629" s="66"/>
      <c r="X629" s="66"/>
      <c r="Y629" s="122"/>
      <c r="Z629" s="122"/>
      <c r="AA629" s="4"/>
      <c r="AB629" s="4"/>
      <c r="AC629" s="4"/>
      <c r="AD629" s="4"/>
      <c r="AE629" s="4"/>
      <c r="AF629" s="4"/>
      <c r="AG629" s="4"/>
      <c r="AH629" s="41"/>
    </row>
    <row r="630" spans="6:34" x14ac:dyDescent="0.3">
      <c r="F630" s="122"/>
      <c r="M630" s="122"/>
      <c r="N630" s="122"/>
      <c r="W630" s="66"/>
      <c r="X630" s="66"/>
      <c r="Y630" s="122"/>
      <c r="Z630" s="122"/>
      <c r="AA630" s="4"/>
      <c r="AB630" s="4"/>
      <c r="AC630" s="4"/>
      <c r="AD630" s="4"/>
      <c r="AE630" s="4"/>
      <c r="AF630" s="4"/>
      <c r="AG630" s="4"/>
      <c r="AH630" s="41"/>
    </row>
    <row r="631" spans="6:34" x14ac:dyDescent="0.3">
      <c r="F631" s="122"/>
      <c r="M631" s="122"/>
      <c r="N631" s="122"/>
      <c r="W631" s="66"/>
      <c r="X631" s="66"/>
      <c r="Y631" s="122"/>
      <c r="Z631" s="122"/>
      <c r="AA631" s="4"/>
      <c r="AB631" s="4"/>
      <c r="AC631" s="4"/>
      <c r="AD631" s="4"/>
      <c r="AE631" s="4"/>
      <c r="AF631" s="4"/>
      <c r="AG631" s="4"/>
      <c r="AH631" s="41"/>
    </row>
    <row r="632" spans="6:34" x14ac:dyDescent="0.3">
      <c r="F632" s="122"/>
      <c r="M632" s="122"/>
      <c r="N632" s="122"/>
      <c r="W632" s="66"/>
      <c r="X632" s="66"/>
      <c r="Y632" s="122"/>
      <c r="Z632" s="122"/>
      <c r="AA632" s="4"/>
      <c r="AB632" s="4"/>
      <c r="AC632" s="4"/>
      <c r="AD632" s="4"/>
      <c r="AE632" s="4"/>
      <c r="AF632" s="4"/>
      <c r="AG632" s="4"/>
      <c r="AH632" s="41"/>
    </row>
    <row r="633" spans="6:34" x14ac:dyDescent="0.3">
      <c r="F633" s="122"/>
      <c r="M633" s="122"/>
      <c r="N633" s="122"/>
      <c r="W633" s="66"/>
      <c r="X633" s="66"/>
      <c r="Y633" s="122"/>
      <c r="Z633" s="122"/>
      <c r="AA633" s="4"/>
      <c r="AB633" s="4"/>
      <c r="AC633" s="4"/>
      <c r="AD633" s="4"/>
      <c r="AE633" s="4"/>
      <c r="AF633" s="4"/>
      <c r="AG633" s="4"/>
      <c r="AH633" s="41"/>
    </row>
    <row r="634" spans="6:34" x14ac:dyDescent="0.3">
      <c r="F634" s="122"/>
      <c r="M634" s="122"/>
      <c r="N634" s="122"/>
      <c r="W634" s="66"/>
      <c r="X634" s="66"/>
      <c r="Y634" s="122"/>
      <c r="Z634" s="122"/>
      <c r="AA634" s="4"/>
      <c r="AB634" s="4"/>
      <c r="AC634" s="4"/>
      <c r="AD634" s="4"/>
      <c r="AE634" s="4"/>
      <c r="AF634" s="4"/>
      <c r="AG634" s="4"/>
      <c r="AH634" s="41"/>
    </row>
    <row r="635" spans="6:34" x14ac:dyDescent="0.3">
      <c r="F635" s="122"/>
      <c r="M635" s="122"/>
      <c r="N635" s="122"/>
      <c r="W635" s="66"/>
      <c r="X635" s="66"/>
      <c r="Y635" s="122"/>
      <c r="Z635" s="122"/>
      <c r="AA635" s="4"/>
      <c r="AB635" s="4"/>
      <c r="AC635" s="4"/>
      <c r="AD635" s="4"/>
      <c r="AE635" s="4"/>
      <c r="AF635" s="4"/>
      <c r="AG635" s="4"/>
      <c r="AH635" s="41"/>
    </row>
    <row r="636" spans="6:34" x14ac:dyDescent="0.3">
      <c r="F636" s="122"/>
      <c r="M636" s="122"/>
      <c r="N636" s="122"/>
      <c r="W636" s="66"/>
      <c r="X636" s="66"/>
      <c r="Y636" s="122"/>
      <c r="Z636" s="122"/>
      <c r="AA636" s="4"/>
      <c r="AB636" s="4"/>
      <c r="AC636" s="4"/>
      <c r="AD636" s="4"/>
      <c r="AE636" s="4"/>
      <c r="AF636" s="4"/>
      <c r="AG636" s="4"/>
      <c r="AH636" s="41"/>
    </row>
    <row r="637" spans="6:34" x14ac:dyDescent="0.3">
      <c r="F637" s="122"/>
      <c r="M637" s="122"/>
      <c r="N637" s="122"/>
      <c r="W637" s="66"/>
      <c r="X637" s="66"/>
      <c r="Y637" s="122"/>
      <c r="Z637" s="122"/>
      <c r="AA637" s="4"/>
      <c r="AB637" s="4"/>
      <c r="AC637" s="4"/>
      <c r="AD637" s="4"/>
      <c r="AE637" s="4"/>
      <c r="AF637" s="4"/>
      <c r="AG637" s="4"/>
      <c r="AH637" s="41"/>
    </row>
    <row r="638" spans="6:34" x14ac:dyDescent="0.3">
      <c r="F638" s="122"/>
      <c r="M638" s="122"/>
      <c r="N638" s="122"/>
      <c r="W638" s="66"/>
      <c r="X638" s="66"/>
      <c r="Y638" s="122"/>
      <c r="Z638" s="122"/>
      <c r="AA638" s="4"/>
      <c r="AB638" s="4"/>
      <c r="AC638" s="4"/>
      <c r="AD638" s="4"/>
      <c r="AE638" s="4"/>
      <c r="AF638" s="4"/>
      <c r="AG638" s="4"/>
      <c r="AH638" s="41"/>
    </row>
    <row r="639" spans="6:34" x14ac:dyDescent="0.3">
      <c r="F639" s="122"/>
      <c r="M639" s="122"/>
      <c r="N639" s="122"/>
      <c r="W639" s="66"/>
      <c r="X639" s="66"/>
      <c r="Y639" s="122"/>
      <c r="Z639" s="122"/>
      <c r="AA639" s="4"/>
      <c r="AB639" s="4"/>
      <c r="AC639" s="4"/>
      <c r="AD639" s="4"/>
      <c r="AE639" s="4"/>
      <c r="AF639" s="4"/>
      <c r="AG639" s="4"/>
      <c r="AH639" s="41"/>
    </row>
    <row r="640" spans="6:34" x14ac:dyDescent="0.3">
      <c r="F640" s="122"/>
      <c r="M640" s="122"/>
      <c r="N640" s="122"/>
      <c r="W640" s="66"/>
      <c r="X640" s="66"/>
      <c r="Y640" s="122"/>
      <c r="Z640" s="122"/>
      <c r="AA640" s="4"/>
      <c r="AB640" s="4"/>
      <c r="AC640" s="4"/>
      <c r="AD640" s="4"/>
      <c r="AE640" s="4"/>
      <c r="AF640" s="4"/>
      <c r="AG640" s="4"/>
      <c r="AH640" s="41"/>
    </row>
    <row r="641" spans="6:34" x14ac:dyDescent="0.3">
      <c r="F641" s="122"/>
      <c r="M641" s="122"/>
      <c r="N641" s="122"/>
      <c r="W641" s="66"/>
      <c r="X641" s="66"/>
      <c r="Y641" s="122"/>
      <c r="Z641" s="122"/>
      <c r="AA641" s="4"/>
      <c r="AB641" s="4"/>
      <c r="AC641" s="4"/>
      <c r="AD641" s="4"/>
      <c r="AE641" s="4"/>
      <c r="AF641" s="4"/>
      <c r="AG641" s="4"/>
      <c r="AH641" s="41"/>
    </row>
    <row r="642" spans="6:34" x14ac:dyDescent="0.3">
      <c r="F642" s="122"/>
      <c r="M642" s="122"/>
      <c r="N642" s="122"/>
      <c r="W642" s="66"/>
      <c r="X642" s="66"/>
      <c r="Y642" s="122"/>
      <c r="Z642" s="122"/>
      <c r="AA642" s="4"/>
      <c r="AB642" s="4"/>
      <c r="AC642" s="4"/>
      <c r="AD642" s="4"/>
      <c r="AE642" s="4"/>
      <c r="AF642" s="4"/>
      <c r="AG642" s="4"/>
      <c r="AH642" s="41"/>
    </row>
    <row r="643" spans="6:34" x14ac:dyDescent="0.3">
      <c r="F643" s="122"/>
      <c r="M643" s="122"/>
      <c r="N643" s="122"/>
      <c r="W643" s="66"/>
      <c r="X643" s="66"/>
      <c r="Y643" s="122"/>
      <c r="Z643" s="122"/>
      <c r="AA643" s="4"/>
      <c r="AB643" s="4"/>
      <c r="AC643" s="4"/>
      <c r="AD643" s="4"/>
      <c r="AE643" s="4"/>
      <c r="AF643" s="4"/>
      <c r="AG643" s="4"/>
      <c r="AH643" s="41"/>
    </row>
    <row r="644" spans="6:34" x14ac:dyDescent="0.3">
      <c r="F644" s="122"/>
      <c r="M644" s="122"/>
      <c r="N644" s="122"/>
      <c r="W644" s="66"/>
      <c r="X644" s="66"/>
      <c r="Y644" s="122"/>
      <c r="Z644" s="122"/>
      <c r="AA644" s="4"/>
      <c r="AB644" s="4"/>
      <c r="AC644" s="4"/>
      <c r="AD644" s="4"/>
      <c r="AE644" s="4"/>
      <c r="AF644" s="4"/>
      <c r="AG644" s="4"/>
      <c r="AH644" s="41"/>
    </row>
    <row r="645" spans="6:34" x14ac:dyDescent="0.3">
      <c r="F645" s="122"/>
      <c r="M645" s="122"/>
      <c r="N645" s="122"/>
      <c r="W645" s="66"/>
      <c r="X645" s="66"/>
      <c r="Y645" s="122"/>
      <c r="Z645" s="122"/>
      <c r="AA645" s="4"/>
      <c r="AB645" s="4"/>
      <c r="AC645" s="4"/>
      <c r="AD645" s="4"/>
      <c r="AE645" s="4"/>
      <c r="AF645" s="4"/>
      <c r="AG645" s="4"/>
      <c r="AH645" s="41"/>
    </row>
    <row r="646" spans="6:34" x14ac:dyDescent="0.3">
      <c r="F646" s="122"/>
      <c r="M646" s="122"/>
      <c r="N646" s="122"/>
      <c r="W646" s="66"/>
      <c r="X646" s="66"/>
      <c r="Y646" s="122"/>
      <c r="Z646" s="122"/>
      <c r="AA646" s="4"/>
      <c r="AB646" s="4"/>
      <c r="AC646" s="4"/>
      <c r="AD646" s="4"/>
      <c r="AE646" s="4"/>
      <c r="AF646" s="4"/>
      <c r="AG646" s="4"/>
      <c r="AH646" s="41"/>
    </row>
    <row r="647" spans="6:34" x14ac:dyDescent="0.3">
      <c r="F647" s="122"/>
      <c r="M647" s="122"/>
      <c r="N647" s="122"/>
      <c r="W647" s="66"/>
      <c r="X647" s="66"/>
      <c r="Y647" s="122"/>
      <c r="Z647" s="122"/>
      <c r="AA647" s="4"/>
      <c r="AB647" s="4"/>
      <c r="AC647" s="4"/>
      <c r="AD647" s="4"/>
      <c r="AE647" s="4"/>
      <c r="AF647" s="4"/>
      <c r="AG647" s="4"/>
      <c r="AH647" s="41"/>
    </row>
    <row r="648" spans="6:34" x14ac:dyDescent="0.3">
      <c r="F648" s="122"/>
      <c r="M648" s="122"/>
      <c r="N648" s="122"/>
      <c r="W648" s="66"/>
      <c r="X648" s="66"/>
      <c r="Y648" s="122"/>
      <c r="Z648" s="122"/>
      <c r="AA648" s="4"/>
      <c r="AB648" s="4"/>
      <c r="AC648" s="4"/>
      <c r="AD648" s="4"/>
      <c r="AE648" s="4"/>
      <c r="AF648" s="4"/>
      <c r="AG648" s="4"/>
      <c r="AH648" s="41"/>
    </row>
    <row r="649" spans="6:34" x14ac:dyDescent="0.3">
      <c r="F649" s="122"/>
      <c r="M649" s="122"/>
      <c r="N649" s="122"/>
      <c r="W649" s="66"/>
      <c r="X649" s="66"/>
      <c r="Y649" s="122"/>
      <c r="Z649" s="122"/>
      <c r="AA649" s="4"/>
      <c r="AB649" s="4"/>
      <c r="AC649" s="4"/>
      <c r="AD649" s="4"/>
      <c r="AE649" s="4"/>
      <c r="AF649" s="4"/>
      <c r="AG649" s="4"/>
      <c r="AH649" s="41"/>
    </row>
    <row r="650" spans="6:34" x14ac:dyDescent="0.3">
      <c r="F650" s="122"/>
      <c r="M650" s="122"/>
      <c r="N650" s="122"/>
      <c r="W650" s="66"/>
      <c r="X650" s="66"/>
      <c r="Y650" s="122"/>
      <c r="Z650" s="122"/>
      <c r="AA650" s="4"/>
      <c r="AB650" s="4"/>
      <c r="AC650" s="4"/>
      <c r="AD650" s="4"/>
      <c r="AE650" s="4"/>
      <c r="AF650" s="4"/>
      <c r="AG650" s="4"/>
      <c r="AH650" s="41"/>
    </row>
    <row r="651" spans="6:34" x14ac:dyDescent="0.3">
      <c r="F651" s="122"/>
      <c r="M651" s="122"/>
      <c r="N651" s="122"/>
      <c r="W651" s="66"/>
      <c r="X651" s="66"/>
      <c r="Y651" s="122"/>
      <c r="Z651" s="122"/>
      <c r="AA651" s="4"/>
      <c r="AB651" s="4"/>
      <c r="AC651" s="4"/>
      <c r="AD651" s="4"/>
      <c r="AE651" s="4"/>
      <c r="AF651" s="4"/>
      <c r="AG651" s="4"/>
      <c r="AH651" s="41"/>
    </row>
    <row r="652" spans="6:34" x14ac:dyDescent="0.3">
      <c r="F652" s="122"/>
      <c r="M652" s="122"/>
      <c r="N652" s="122"/>
      <c r="W652" s="66"/>
      <c r="X652" s="66"/>
      <c r="Y652" s="122"/>
      <c r="Z652" s="122"/>
      <c r="AA652" s="4"/>
      <c r="AB652" s="4"/>
      <c r="AC652" s="4"/>
      <c r="AD652" s="4"/>
      <c r="AE652" s="4"/>
      <c r="AF652" s="4"/>
      <c r="AG652" s="4"/>
      <c r="AH652" s="41"/>
    </row>
    <row r="653" spans="6:34" x14ac:dyDescent="0.3">
      <c r="F653" s="122"/>
      <c r="M653" s="122"/>
      <c r="N653" s="122"/>
      <c r="W653" s="66"/>
      <c r="X653" s="66"/>
      <c r="Y653" s="122"/>
      <c r="Z653" s="122"/>
      <c r="AA653" s="4"/>
      <c r="AB653" s="4"/>
      <c r="AC653" s="4"/>
      <c r="AD653" s="4"/>
      <c r="AE653" s="4"/>
      <c r="AF653" s="4"/>
      <c r="AG653" s="4"/>
      <c r="AH653" s="41"/>
    </row>
    <row r="654" spans="6:34" x14ac:dyDescent="0.3">
      <c r="F654" s="122"/>
      <c r="M654" s="122"/>
      <c r="N654" s="122"/>
      <c r="W654" s="66"/>
      <c r="X654" s="66"/>
      <c r="Y654" s="122"/>
      <c r="Z654" s="122"/>
      <c r="AA654" s="4"/>
      <c r="AB654" s="4"/>
      <c r="AC654" s="4"/>
      <c r="AD654" s="4"/>
      <c r="AE654" s="4"/>
      <c r="AF654" s="4"/>
      <c r="AG654" s="4"/>
      <c r="AH654" s="41"/>
    </row>
    <row r="655" spans="6:34" x14ac:dyDescent="0.3">
      <c r="F655" s="122"/>
      <c r="M655" s="122"/>
      <c r="N655" s="122"/>
      <c r="W655" s="66"/>
      <c r="X655" s="66"/>
      <c r="Y655" s="122"/>
      <c r="Z655" s="122"/>
      <c r="AA655" s="4"/>
      <c r="AB655" s="4"/>
      <c r="AC655" s="4"/>
      <c r="AD655" s="4"/>
      <c r="AE655" s="4"/>
      <c r="AF655" s="4"/>
      <c r="AG655" s="4"/>
      <c r="AH655" s="41"/>
    </row>
    <row r="656" spans="6:34" x14ac:dyDescent="0.3">
      <c r="F656" s="122"/>
      <c r="M656" s="122"/>
      <c r="N656" s="122"/>
      <c r="W656" s="66"/>
      <c r="X656" s="66"/>
      <c r="Y656" s="122"/>
      <c r="Z656" s="122"/>
      <c r="AA656" s="4"/>
      <c r="AB656" s="4"/>
      <c r="AC656" s="4"/>
      <c r="AD656" s="4"/>
      <c r="AE656" s="4"/>
      <c r="AF656" s="4"/>
      <c r="AG656" s="4"/>
      <c r="AH656" s="41"/>
    </row>
    <row r="657" spans="6:34" x14ac:dyDescent="0.3">
      <c r="F657" s="122"/>
      <c r="M657" s="122"/>
      <c r="N657" s="122"/>
      <c r="W657" s="66"/>
      <c r="X657" s="66"/>
      <c r="Y657" s="122"/>
      <c r="Z657" s="122"/>
      <c r="AA657" s="4"/>
      <c r="AB657" s="4"/>
      <c r="AC657" s="4"/>
      <c r="AD657" s="4"/>
      <c r="AE657" s="4"/>
      <c r="AF657" s="4"/>
      <c r="AG657" s="4"/>
      <c r="AH657" s="41"/>
    </row>
    <row r="658" spans="6:34" x14ac:dyDescent="0.3">
      <c r="F658" s="122"/>
      <c r="M658" s="122"/>
      <c r="N658" s="122"/>
      <c r="W658" s="66"/>
      <c r="X658" s="66"/>
      <c r="Y658" s="122"/>
      <c r="Z658" s="122"/>
      <c r="AA658" s="4"/>
      <c r="AB658" s="4"/>
      <c r="AC658" s="4"/>
      <c r="AD658" s="4"/>
      <c r="AE658" s="4"/>
      <c r="AF658" s="4"/>
      <c r="AG658" s="4"/>
      <c r="AH658" s="41"/>
    </row>
    <row r="659" spans="6:34" x14ac:dyDescent="0.3">
      <c r="F659" s="122"/>
      <c r="M659" s="122"/>
      <c r="N659" s="122"/>
      <c r="W659" s="66"/>
      <c r="X659" s="66"/>
      <c r="Y659" s="122"/>
      <c r="Z659" s="122"/>
      <c r="AA659" s="4"/>
      <c r="AB659" s="4"/>
      <c r="AC659" s="4"/>
      <c r="AD659" s="4"/>
      <c r="AE659" s="4"/>
      <c r="AF659" s="4"/>
      <c r="AG659" s="4"/>
      <c r="AH659" s="41"/>
    </row>
    <row r="660" spans="6:34" x14ac:dyDescent="0.3">
      <c r="F660" s="122"/>
      <c r="M660" s="122"/>
      <c r="N660" s="122"/>
      <c r="W660" s="66"/>
      <c r="X660" s="66"/>
      <c r="Y660" s="122"/>
      <c r="Z660" s="122"/>
      <c r="AA660" s="4"/>
      <c r="AB660" s="4"/>
      <c r="AC660" s="4"/>
      <c r="AD660" s="4"/>
      <c r="AE660" s="4"/>
      <c r="AF660" s="4"/>
      <c r="AG660" s="4"/>
      <c r="AH660" s="41"/>
    </row>
    <row r="661" spans="6:34" x14ac:dyDescent="0.3">
      <c r="F661" s="122"/>
      <c r="M661" s="122"/>
      <c r="N661" s="122"/>
      <c r="W661" s="66"/>
      <c r="X661" s="66"/>
      <c r="Y661" s="122"/>
      <c r="Z661" s="122"/>
      <c r="AA661" s="4"/>
      <c r="AB661" s="4"/>
      <c r="AC661" s="4"/>
      <c r="AD661" s="4"/>
      <c r="AE661" s="4"/>
      <c r="AF661" s="4"/>
      <c r="AG661" s="4"/>
      <c r="AH661" s="41"/>
    </row>
    <row r="662" spans="6:34" x14ac:dyDescent="0.3">
      <c r="F662" s="122"/>
      <c r="M662" s="122"/>
      <c r="N662" s="122"/>
      <c r="W662" s="66"/>
      <c r="X662" s="66"/>
      <c r="Y662" s="122"/>
      <c r="Z662" s="122"/>
      <c r="AA662" s="4"/>
      <c r="AB662" s="4"/>
      <c r="AC662" s="4"/>
      <c r="AD662" s="4"/>
      <c r="AE662" s="4"/>
      <c r="AF662" s="4"/>
      <c r="AG662" s="4"/>
      <c r="AH662" s="41"/>
    </row>
    <row r="663" spans="6:34" x14ac:dyDescent="0.3">
      <c r="F663" s="122"/>
      <c r="M663" s="122"/>
      <c r="N663" s="122"/>
      <c r="W663" s="66"/>
      <c r="X663" s="66"/>
      <c r="Y663" s="122"/>
      <c r="Z663" s="122"/>
      <c r="AA663" s="4"/>
      <c r="AB663" s="4"/>
      <c r="AC663" s="4"/>
      <c r="AD663" s="4"/>
      <c r="AE663" s="4"/>
      <c r="AF663" s="4"/>
      <c r="AG663" s="4"/>
      <c r="AH663" s="41"/>
    </row>
    <row r="664" spans="6:34" x14ac:dyDescent="0.3">
      <c r="F664" s="122"/>
      <c r="M664" s="122"/>
      <c r="N664" s="122"/>
      <c r="W664" s="66"/>
      <c r="X664" s="66"/>
      <c r="Y664" s="122"/>
      <c r="Z664" s="122"/>
      <c r="AA664" s="4"/>
      <c r="AB664" s="4"/>
      <c r="AC664" s="4"/>
      <c r="AD664" s="4"/>
      <c r="AE664" s="4"/>
      <c r="AF664" s="4"/>
      <c r="AG664" s="4"/>
      <c r="AH664" s="41"/>
    </row>
    <row r="665" spans="6:34" x14ac:dyDescent="0.3">
      <c r="F665" s="122"/>
      <c r="M665" s="122"/>
      <c r="N665" s="122"/>
      <c r="W665" s="66"/>
      <c r="X665" s="66"/>
      <c r="Y665" s="122"/>
      <c r="Z665" s="122"/>
      <c r="AA665" s="4"/>
      <c r="AB665" s="4"/>
      <c r="AC665" s="4"/>
      <c r="AD665" s="4"/>
      <c r="AE665" s="4"/>
      <c r="AF665" s="4"/>
      <c r="AG665" s="4"/>
      <c r="AH665" s="41"/>
    </row>
    <row r="666" spans="6:34" x14ac:dyDescent="0.3">
      <c r="F666" s="122"/>
      <c r="M666" s="122"/>
      <c r="N666" s="122"/>
      <c r="W666" s="66"/>
      <c r="X666" s="66"/>
      <c r="Y666" s="122"/>
      <c r="Z666" s="122"/>
      <c r="AA666" s="4"/>
      <c r="AB666" s="4"/>
      <c r="AC666" s="4"/>
      <c r="AD666" s="4"/>
      <c r="AE666" s="4"/>
      <c r="AF666" s="4"/>
      <c r="AG666" s="4"/>
      <c r="AH666" s="41"/>
    </row>
    <row r="667" spans="6:34" x14ac:dyDescent="0.3">
      <c r="F667" s="122"/>
      <c r="M667" s="122"/>
      <c r="N667" s="122"/>
      <c r="W667" s="66"/>
      <c r="X667" s="66"/>
      <c r="Y667" s="122"/>
      <c r="Z667" s="122"/>
      <c r="AA667" s="4"/>
      <c r="AB667" s="4"/>
      <c r="AC667" s="4"/>
      <c r="AD667" s="4"/>
      <c r="AE667" s="4"/>
      <c r="AF667" s="4"/>
      <c r="AG667" s="4"/>
      <c r="AH667" s="41"/>
    </row>
    <row r="668" spans="6:34" x14ac:dyDescent="0.3">
      <c r="F668" s="122"/>
      <c r="M668" s="122"/>
      <c r="N668" s="122"/>
      <c r="W668" s="66"/>
      <c r="X668" s="66"/>
      <c r="Y668" s="122"/>
      <c r="Z668" s="122"/>
      <c r="AA668" s="4"/>
      <c r="AB668" s="4"/>
      <c r="AC668" s="4"/>
      <c r="AD668" s="4"/>
      <c r="AE668" s="4"/>
      <c r="AF668" s="4"/>
      <c r="AG668" s="4"/>
      <c r="AH668" s="41"/>
    </row>
    <row r="669" spans="6:34" x14ac:dyDescent="0.3">
      <c r="F669" s="122"/>
      <c r="M669" s="122"/>
      <c r="N669" s="122"/>
      <c r="W669" s="66"/>
      <c r="X669" s="66"/>
      <c r="Y669" s="122"/>
      <c r="Z669" s="122"/>
      <c r="AA669" s="4"/>
      <c r="AB669" s="4"/>
      <c r="AC669" s="4"/>
      <c r="AD669" s="4"/>
      <c r="AE669" s="4"/>
      <c r="AF669" s="4"/>
      <c r="AG669" s="4"/>
      <c r="AH669" s="41"/>
    </row>
    <row r="670" spans="6:34" x14ac:dyDescent="0.3">
      <c r="F670" s="122"/>
      <c r="M670" s="122"/>
      <c r="N670" s="122"/>
      <c r="W670" s="66"/>
      <c r="X670" s="66"/>
      <c r="Y670" s="122"/>
      <c r="Z670" s="122"/>
      <c r="AA670" s="4"/>
      <c r="AB670" s="4"/>
      <c r="AC670" s="4"/>
      <c r="AD670" s="4"/>
      <c r="AE670" s="4"/>
      <c r="AF670" s="4"/>
      <c r="AG670" s="4"/>
      <c r="AH670" s="41"/>
    </row>
    <row r="671" spans="6:34" x14ac:dyDescent="0.3">
      <c r="F671" s="122"/>
      <c r="M671" s="122"/>
      <c r="N671" s="122"/>
      <c r="W671" s="66"/>
      <c r="X671" s="66"/>
      <c r="Y671" s="122"/>
      <c r="Z671" s="122"/>
      <c r="AA671" s="4"/>
      <c r="AB671" s="4"/>
      <c r="AC671" s="4"/>
      <c r="AD671" s="4"/>
      <c r="AE671" s="4"/>
      <c r="AF671" s="4"/>
      <c r="AG671" s="4"/>
      <c r="AH671" s="41"/>
    </row>
    <row r="672" spans="6:34" x14ac:dyDescent="0.3">
      <c r="F672" s="122"/>
      <c r="M672" s="122"/>
      <c r="N672" s="122"/>
      <c r="W672" s="66"/>
      <c r="X672" s="66"/>
      <c r="Y672" s="122"/>
      <c r="Z672" s="122"/>
      <c r="AA672" s="4"/>
      <c r="AB672" s="4"/>
      <c r="AC672" s="4"/>
      <c r="AD672" s="4"/>
      <c r="AE672" s="4"/>
      <c r="AF672" s="4"/>
      <c r="AG672" s="4"/>
      <c r="AH672" s="41"/>
    </row>
    <row r="673" spans="6:34" x14ac:dyDescent="0.3">
      <c r="F673" s="122"/>
      <c r="M673" s="122"/>
      <c r="N673" s="122"/>
      <c r="W673" s="66"/>
      <c r="X673" s="66"/>
      <c r="Y673" s="122"/>
      <c r="Z673" s="122"/>
      <c r="AA673" s="4"/>
      <c r="AB673" s="4"/>
      <c r="AC673" s="4"/>
      <c r="AD673" s="4"/>
      <c r="AE673" s="4"/>
      <c r="AF673" s="4"/>
      <c r="AG673" s="4"/>
      <c r="AH673" s="41"/>
    </row>
    <row r="674" spans="6:34" x14ac:dyDescent="0.3">
      <c r="F674" s="122"/>
      <c r="M674" s="122"/>
      <c r="N674" s="122"/>
      <c r="W674" s="66"/>
      <c r="X674" s="66"/>
      <c r="Y674" s="122"/>
      <c r="Z674" s="122"/>
      <c r="AA674" s="4"/>
      <c r="AB674" s="4"/>
      <c r="AC674" s="4"/>
      <c r="AD674" s="4"/>
      <c r="AE674" s="4"/>
      <c r="AF674" s="4"/>
      <c r="AG674" s="4"/>
      <c r="AH674" s="41"/>
    </row>
    <row r="675" spans="6:34" x14ac:dyDescent="0.3">
      <c r="F675" s="122"/>
      <c r="M675" s="122"/>
      <c r="N675" s="122"/>
      <c r="W675" s="66"/>
      <c r="X675" s="66"/>
      <c r="Y675" s="122"/>
      <c r="Z675" s="122"/>
      <c r="AA675" s="4"/>
      <c r="AB675" s="4"/>
      <c r="AC675" s="4"/>
      <c r="AD675" s="4"/>
      <c r="AE675" s="4"/>
      <c r="AF675" s="4"/>
      <c r="AG675" s="4"/>
      <c r="AH675" s="41"/>
    </row>
    <row r="676" spans="6:34" x14ac:dyDescent="0.3">
      <c r="F676" s="122"/>
      <c r="M676" s="122"/>
      <c r="N676" s="122"/>
      <c r="W676" s="66"/>
      <c r="X676" s="66"/>
      <c r="Y676" s="122"/>
      <c r="Z676" s="122"/>
      <c r="AA676" s="4"/>
      <c r="AB676" s="4"/>
      <c r="AC676" s="4"/>
      <c r="AD676" s="4"/>
      <c r="AE676" s="4"/>
      <c r="AF676" s="4"/>
      <c r="AG676" s="4"/>
      <c r="AH676" s="41"/>
    </row>
    <row r="677" spans="6:34" x14ac:dyDescent="0.3">
      <c r="F677" s="122"/>
      <c r="M677" s="122"/>
      <c r="N677" s="122"/>
      <c r="W677" s="66"/>
      <c r="X677" s="66"/>
      <c r="Y677" s="122"/>
      <c r="Z677" s="122"/>
      <c r="AA677" s="4"/>
      <c r="AB677" s="4"/>
      <c r="AC677" s="4"/>
      <c r="AD677" s="4"/>
      <c r="AE677" s="4"/>
      <c r="AF677" s="4"/>
      <c r="AG677" s="4"/>
      <c r="AH677" s="41"/>
    </row>
    <row r="678" spans="6:34" x14ac:dyDescent="0.3">
      <c r="F678" s="122"/>
      <c r="M678" s="122"/>
      <c r="N678" s="122"/>
      <c r="W678" s="66"/>
      <c r="X678" s="66"/>
      <c r="Y678" s="122"/>
      <c r="Z678" s="122"/>
      <c r="AA678" s="4"/>
      <c r="AB678" s="4"/>
      <c r="AC678" s="4"/>
      <c r="AD678" s="4"/>
      <c r="AE678" s="4"/>
      <c r="AF678" s="4"/>
      <c r="AG678" s="4"/>
      <c r="AH678" s="41"/>
    </row>
    <row r="679" spans="6:34" x14ac:dyDescent="0.3">
      <c r="F679" s="122"/>
      <c r="M679" s="122"/>
      <c r="N679" s="122"/>
      <c r="W679" s="66"/>
      <c r="X679" s="66"/>
      <c r="Y679" s="122"/>
      <c r="Z679" s="122"/>
      <c r="AA679" s="4"/>
      <c r="AB679" s="4"/>
      <c r="AC679" s="4"/>
      <c r="AD679" s="4"/>
      <c r="AE679" s="4"/>
      <c r="AF679" s="4"/>
      <c r="AG679" s="4"/>
      <c r="AH679" s="41"/>
    </row>
    <row r="680" spans="6:34" x14ac:dyDescent="0.3">
      <c r="F680" s="122"/>
      <c r="M680" s="122"/>
      <c r="N680" s="122"/>
      <c r="W680" s="66"/>
      <c r="X680" s="66"/>
      <c r="Y680" s="122"/>
      <c r="Z680" s="122"/>
      <c r="AA680" s="4"/>
      <c r="AB680" s="4"/>
      <c r="AC680" s="4"/>
      <c r="AD680" s="4"/>
      <c r="AE680" s="4"/>
      <c r="AF680" s="4"/>
      <c r="AG680" s="4"/>
      <c r="AH680" s="41"/>
    </row>
    <row r="681" spans="6:34" x14ac:dyDescent="0.3">
      <c r="F681" s="122"/>
      <c r="M681" s="122"/>
      <c r="N681" s="122"/>
      <c r="W681" s="66"/>
      <c r="X681" s="66"/>
      <c r="Y681" s="122"/>
      <c r="Z681" s="122"/>
      <c r="AA681" s="4"/>
      <c r="AB681" s="4"/>
      <c r="AC681" s="4"/>
      <c r="AD681" s="4"/>
      <c r="AE681" s="4"/>
      <c r="AF681" s="4"/>
      <c r="AG681" s="4"/>
      <c r="AH681" s="41"/>
    </row>
    <row r="682" spans="6:34" x14ac:dyDescent="0.3">
      <c r="F682" s="122"/>
      <c r="M682" s="122"/>
      <c r="N682" s="122"/>
      <c r="W682" s="66"/>
      <c r="X682" s="66"/>
      <c r="Y682" s="122"/>
      <c r="Z682" s="122"/>
      <c r="AA682" s="4"/>
      <c r="AB682" s="4"/>
      <c r="AC682" s="4"/>
      <c r="AD682" s="4"/>
      <c r="AE682" s="4"/>
      <c r="AF682" s="4"/>
      <c r="AG682" s="4"/>
      <c r="AH682" s="41"/>
    </row>
    <row r="683" spans="6:34" x14ac:dyDescent="0.3">
      <c r="F683" s="122"/>
      <c r="M683" s="122"/>
      <c r="N683" s="122"/>
      <c r="W683" s="66"/>
      <c r="X683" s="66"/>
      <c r="Y683" s="122"/>
      <c r="Z683" s="122"/>
      <c r="AA683" s="4"/>
      <c r="AB683" s="4"/>
      <c r="AC683" s="4"/>
      <c r="AD683" s="4"/>
      <c r="AE683" s="4"/>
      <c r="AF683" s="4"/>
      <c r="AG683" s="4"/>
      <c r="AH683" s="41"/>
    </row>
    <row r="684" spans="6:34" x14ac:dyDescent="0.3">
      <c r="F684" s="122"/>
      <c r="M684" s="122"/>
      <c r="N684" s="122"/>
      <c r="W684" s="66"/>
      <c r="X684" s="66"/>
      <c r="Y684" s="122"/>
      <c r="Z684" s="122"/>
      <c r="AA684" s="4"/>
      <c r="AB684" s="4"/>
      <c r="AC684" s="4"/>
      <c r="AD684" s="4"/>
      <c r="AE684" s="4"/>
      <c r="AF684" s="4"/>
      <c r="AG684" s="4"/>
      <c r="AH684" s="41"/>
    </row>
    <row r="685" spans="6:34" x14ac:dyDescent="0.3">
      <c r="F685" s="122"/>
      <c r="M685" s="122"/>
      <c r="N685" s="122"/>
      <c r="W685" s="66"/>
      <c r="X685" s="66"/>
      <c r="Y685" s="122"/>
      <c r="Z685" s="122"/>
      <c r="AA685" s="4"/>
      <c r="AB685" s="4"/>
      <c r="AC685" s="4"/>
      <c r="AD685" s="4"/>
      <c r="AE685" s="4"/>
      <c r="AF685" s="4"/>
      <c r="AG685" s="4"/>
      <c r="AH685" s="41"/>
    </row>
    <row r="686" spans="6:34" x14ac:dyDescent="0.3">
      <c r="F686" s="122"/>
      <c r="M686" s="122"/>
      <c r="N686" s="122"/>
      <c r="W686" s="66"/>
      <c r="X686" s="66"/>
      <c r="Y686" s="122"/>
      <c r="Z686" s="122"/>
      <c r="AA686" s="4"/>
      <c r="AB686" s="4"/>
      <c r="AC686" s="4"/>
      <c r="AD686" s="4"/>
      <c r="AE686" s="4"/>
      <c r="AF686" s="4"/>
      <c r="AG686" s="4"/>
      <c r="AH686" s="41"/>
    </row>
    <row r="687" spans="6:34" x14ac:dyDescent="0.3">
      <c r="F687" s="122"/>
      <c r="M687" s="122"/>
      <c r="N687" s="122"/>
      <c r="W687" s="66"/>
      <c r="X687" s="66"/>
      <c r="Y687" s="122"/>
      <c r="Z687" s="122"/>
      <c r="AA687" s="4"/>
      <c r="AB687" s="4"/>
      <c r="AC687" s="4"/>
      <c r="AD687" s="4"/>
      <c r="AE687" s="4"/>
      <c r="AF687" s="4"/>
      <c r="AG687" s="4"/>
      <c r="AH687" s="41"/>
    </row>
    <row r="688" spans="6:34" x14ac:dyDescent="0.3">
      <c r="F688" s="122"/>
      <c r="M688" s="122"/>
      <c r="N688" s="122"/>
      <c r="W688" s="66"/>
      <c r="X688" s="66"/>
      <c r="Y688" s="122"/>
      <c r="Z688" s="122"/>
      <c r="AA688" s="4"/>
      <c r="AB688" s="4"/>
      <c r="AC688" s="4"/>
      <c r="AD688" s="4"/>
      <c r="AE688" s="4"/>
      <c r="AF688" s="4"/>
      <c r="AG688" s="4"/>
      <c r="AH688" s="41"/>
    </row>
    <row r="689" spans="6:34" x14ac:dyDescent="0.3">
      <c r="F689" s="122"/>
      <c r="M689" s="122"/>
      <c r="N689" s="122"/>
      <c r="W689" s="66"/>
      <c r="X689" s="66"/>
      <c r="Y689" s="122"/>
      <c r="Z689" s="122"/>
      <c r="AA689" s="4"/>
      <c r="AB689" s="4"/>
      <c r="AC689" s="4"/>
      <c r="AD689" s="4"/>
      <c r="AE689" s="4"/>
      <c r="AF689" s="4"/>
      <c r="AG689" s="4"/>
      <c r="AH689" s="41"/>
    </row>
    <row r="690" spans="6:34" x14ac:dyDescent="0.3">
      <c r="F690" s="122"/>
      <c r="M690" s="122"/>
      <c r="N690" s="122"/>
      <c r="W690" s="66"/>
      <c r="X690" s="66"/>
      <c r="Y690" s="122"/>
      <c r="Z690" s="122"/>
      <c r="AA690" s="4"/>
      <c r="AB690" s="4"/>
      <c r="AC690" s="4"/>
      <c r="AD690" s="4"/>
      <c r="AE690" s="4"/>
      <c r="AF690" s="4"/>
      <c r="AG690" s="4"/>
      <c r="AH690" s="41"/>
    </row>
    <row r="691" spans="6:34" x14ac:dyDescent="0.3">
      <c r="F691" s="122"/>
      <c r="M691" s="122"/>
      <c r="N691" s="122"/>
      <c r="W691" s="66"/>
      <c r="X691" s="66"/>
      <c r="Y691" s="122"/>
      <c r="Z691" s="122"/>
      <c r="AA691" s="4"/>
      <c r="AB691" s="4"/>
      <c r="AC691" s="4"/>
      <c r="AD691" s="4"/>
      <c r="AE691" s="4"/>
      <c r="AF691" s="4"/>
      <c r="AG691" s="4"/>
      <c r="AH691" s="41"/>
    </row>
    <row r="692" spans="6:34" x14ac:dyDescent="0.3">
      <c r="F692" s="122"/>
      <c r="M692" s="122"/>
      <c r="N692" s="122"/>
      <c r="W692" s="66"/>
      <c r="X692" s="66"/>
      <c r="Y692" s="122"/>
      <c r="Z692" s="122"/>
      <c r="AA692" s="4"/>
      <c r="AB692" s="4"/>
      <c r="AC692" s="4"/>
      <c r="AD692" s="4"/>
      <c r="AE692" s="4"/>
      <c r="AF692" s="4"/>
      <c r="AG692" s="4"/>
      <c r="AH692" s="41"/>
    </row>
    <row r="693" spans="6:34" x14ac:dyDescent="0.3">
      <c r="F693" s="122"/>
      <c r="M693" s="122"/>
      <c r="N693" s="122"/>
      <c r="W693" s="66"/>
      <c r="X693" s="66"/>
      <c r="Y693" s="122"/>
      <c r="Z693" s="122"/>
      <c r="AA693" s="4"/>
      <c r="AB693" s="4"/>
      <c r="AC693" s="4"/>
      <c r="AD693" s="4"/>
      <c r="AE693" s="4"/>
      <c r="AF693" s="4"/>
      <c r="AG693" s="4"/>
      <c r="AH693" s="41"/>
    </row>
    <row r="694" spans="6:34" x14ac:dyDescent="0.3">
      <c r="F694" s="122"/>
      <c r="M694" s="122"/>
      <c r="N694" s="122"/>
      <c r="W694" s="66"/>
      <c r="X694" s="66"/>
      <c r="Y694" s="122"/>
      <c r="Z694" s="122"/>
      <c r="AA694" s="4"/>
      <c r="AB694" s="4"/>
      <c r="AC694" s="4"/>
      <c r="AD694" s="4"/>
      <c r="AE694" s="4"/>
      <c r="AF694" s="4"/>
      <c r="AG694" s="4"/>
      <c r="AH694" s="41"/>
    </row>
    <row r="695" spans="6:34" x14ac:dyDescent="0.3">
      <c r="F695" s="122"/>
      <c r="M695" s="122"/>
      <c r="N695" s="122"/>
      <c r="W695" s="66"/>
      <c r="X695" s="66"/>
      <c r="Y695" s="122"/>
      <c r="Z695" s="122"/>
      <c r="AA695" s="4"/>
      <c r="AB695" s="4"/>
      <c r="AC695" s="4"/>
      <c r="AD695" s="4"/>
      <c r="AE695" s="4"/>
      <c r="AF695" s="4"/>
      <c r="AG695" s="4"/>
      <c r="AH695" s="41"/>
    </row>
    <row r="696" spans="6:34" x14ac:dyDescent="0.3">
      <c r="F696" s="122"/>
      <c r="M696" s="122"/>
      <c r="N696" s="122"/>
      <c r="W696" s="66"/>
      <c r="X696" s="66"/>
      <c r="Y696" s="122"/>
      <c r="Z696" s="122"/>
      <c r="AA696" s="4"/>
      <c r="AB696" s="4"/>
      <c r="AC696" s="4"/>
      <c r="AD696" s="4"/>
      <c r="AE696" s="4"/>
      <c r="AF696" s="4"/>
      <c r="AG696" s="4"/>
      <c r="AH696" s="41"/>
    </row>
    <row r="697" spans="6:34" x14ac:dyDescent="0.3">
      <c r="F697" s="122"/>
      <c r="M697" s="122"/>
      <c r="N697" s="122"/>
      <c r="W697" s="66"/>
      <c r="X697" s="66"/>
      <c r="Y697" s="122"/>
      <c r="Z697" s="122"/>
      <c r="AA697" s="4"/>
      <c r="AB697" s="4"/>
      <c r="AC697" s="4"/>
      <c r="AD697" s="4"/>
      <c r="AE697" s="4"/>
      <c r="AF697" s="4"/>
      <c r="AG697" s="4"/>
      <c r="AH697" s="41"/>
    </row>
    <row r="698" spans="6:34" x14ac:dyDescent="0.3">
      <c r="F698" s="122"/>
      <c r="M698" s="122"/>
      <c r="N698" s="122"/>
      <c r="W698" s="66"/>
      <c r="X698" s="66"/>
      <c r="Y698" s="122"/>
      <c r="Z698" s="122"/>
      <c r="AA698" s="4"/>
      <c r="AB698" s="4"/>
      <c r="AC698" s="4"/>
      <c r="AD698" s="4"/>
      <c r="AE698" s="4"/>
      <c r="AF698" s="4"/>
      <c r="AG698" s="4"/>
      <c r="AH698" s="41"/>
    </row>
    <row r="699" spans="6:34" x14ac:dyDescent="0.3">
      <c r="F699" s="122"/>
      <c r="M699" s="122"/>
      <c r="N699" s="122"/>
      <c r="W699" s="66"/>
      <c r="X699" s="66"/>
      <c r="Y699" s="122"/>
      <c r="Z699" s="122"/>
      <c r="AA699" s="4"/>
      <c r="AB699" s="4"/>
      <c r="AC699" s="4"/>
      <c r="AD699" s="4"/>
      <c r="AE699" s="4"/>
      <c r="AF699" s="4"/>
      <c r="AG699" s="4"/>
      <c r="AH699" s="41"/>
    </row>
    <row r="700" spans="6:34" x14ac:dyDescent="0.3">
      <c r="F700" s="122"/>
      <c r="M700" s="122"/>
      <c r="N700" s="122"/>
      <c r="W700" s="66"/>
      <c r="X700" s="66"/>
      <c r="Y700" s="122"/>
      <c r="Z700" s="122"/>
      <c r="AA700" s="4"/>
      <c r="AB700" s="4"/>
      <c r="AC700" s="4"/>
      <c r="AD700" s="4"/>
      <c r="AE700" s="4"/>
      <c r="AF700" s="4"/>
      <c r="AG700" s="4"/>
      <c r="AH700" s="41"/>
    </row>
    <row r="701" spans="6:34" x14ac:dyDescent="0.3">
      <c r="F701" s="122"/>
      <c r="M701" s="122"/>
      <c r="N701" s="122"/>
      <c r="W701" s="66"/>
      <c r="X701" s="66"/>
      <c r="Y701" s="122"/>
      <c r="Z701" s="122"/>
      <c r="AA701" s="4"/>
      <c r="AB701" s="4"/>
      <c r="AC701" s="4"/>
      <c r="AD701" s="4"/>
      <c r="AE701" s="4"/>
      <c r="AF701" s="4"/>
      <c r="AG701" s="4"/>
      <c r="AH701" s="41"/>
    </row>
    <row r="702" spans="6:34" x14ac:dyDescent="0.3">
      <c r="F702" s="122"/>
      <c r="M702" s="122"/>
      <c r="N702" s="122"/>
      <c r="W702" s="66"/>
      <c r="X702" s="66"/>
      <c r="Y702" s="122"/>
      <c r="Z702" s="122"/>
      <c r="AA702" s="4"/>
      <c r="AB702" s="4"/>
      <c r="AC702" s="4"/>
      <c r="AD702" s="4"/>
      <c r="AE702" s="4"/>
      <c r="AF702" s="4"/>
      <c r="AG702" s="4"/>
      <c r="AH702" s="41"/>
    </row>
    <row r="703" spans="6:34" x14ac:dyDescent="0.3">
      <c r="F703" s="122"/>
      <c r="M703" s="122"/>
      <c r="N703" s="122"/>
      <c r="W703" s="66"/>
      <c r="X703" s="66"/>
      <c r="Y703" s="122"/>
      <c r="Z703" s="122"/>
      <c r="AA703" s="4"/>
      <c r="AB703" s="4"/>
      <c r="AC703" s="4"/>
      <c r="AD703" s="4"/>
      <c r="AE703" s="4"/>
      <c r="AF703" s="4"/>
      <c r="AG703" s="4"/>
      <c r="AH703" s="41"/>
    </row>
    <row r="704" spans="6:34" x14ac:dyDescent="0.3">
      <c r="F704" s="122"/>
      <c r="M704" s="122"/>
      <c r="N704" s="122"/>
      <c r="W704" s="66"/>
      <c r="X704" s="66"/>
      <c r="Y704" s="122"/>
      <c r="Z704" s="122"/>
      <c r="AA704" s="4"/>
      <c r="AB704" s="4"/>
      <c r="AC704" s="4"/>
      <c r="AD704" s="4"/>
      <c r="AE704" s="4"/>
      <c r="AF704" s="4"/>
      <c r="AG704" s="4"/>
      <c r="AH704" s="41"/>
    </row>
    <row r="705" spans="6:34" x14ac:dyDescent="0.3">
      <c r="F705" s="122"/>
      <c r="M705" s="122"/>
      <c r="N705" s="122"/>
      <c r="W705" s="66"/>
      <c r="X705" s="66"/>
      <c r="Y705" s="122"/>
      <c r="Z705" s="122"/>
      <c r="AA705" s="4"/>
      <c r="AB705" s="4"/>
      <c r="AC705" s="4"/>
      <c r="AD705" s="4"/>
      <c r="AE705" s="4"/>
      <c r="AF705" s="4"/>
      <c r="AG705" s="4"/>
      <c r="AH705" s="41"/>
    </row>
    <row r="706" spans="6:34" x14ac:dyDescent="0.3">
      <c r="F706" s="122"/>
      <c r="M706" s="122"/>
      <c r="N706" s="122"/>
      <c r="W706" s="66"/>
      <c r="X706" s="66"/>
      <c r="Y706" s="122"/>
      <c r="Z706" s="122"/>
      <c r="AA706" s="4"/>
      <c r="AB706" s="4"/>
      <c r="AC706" s="4"/>
      <c r="AD706" s="4"/>
      <c r="AE706" s="4"/>
      <c r="AF706" s="4"/>
      <c r="AG706" s="4"/>
      <c r="AH706" s="41"/>
    </row>
    <row r="707" spans="6:34" x14ac:dyDescent="0.3">
      <c r="F707" s="122"/>
      <c r="M707" s="122"/>
      <c r="N707" s="122"/>
      <c r="W707" s="66"/>
      <c r="X707" s="66"/>
      <c r="Y707" s="122"/>
      <c r="Z707" s="122"/>
      <c r="AA707" s="4"/>
      <c r="AB707" s="4"/>
      <c r="AC707" s="4"/>
      <c r="AD707" s="4"/>
      <c r="AE707" s="4"/>
      <c r="AF707" s="4"/>
      <c r="AG707" s="4"/>
      <c r="AH707" s="41"/>
    </row>
    <row r="708" spans="6:34" x14ac:dyDescent="0.3">
      <c r="F708" s="122"/>
      <c r="M708" s="122"/>
      <c r="N708" s="122"/>
      <c r="W708" s="66"/>
      <c r="X708" s="66"/>
      <c r="Y708" s="122"/>
      <c r="Z708" s="122"/>
      <c r="AA708" s="4"/>
      <c r="AB708" s="4"/>
      <c r="AC708" s="4"/>
      <c r="AD708" s="4"/>
      <c r="AE708" s="4"/>
      <c r="AF708" s="4"/>
      <c r="AG708" s="4"/>
      <c r="AH708" s="41"/>
    </row>
    <row r="709" spans="6:34" x14ac:dyDescent="0.3">
      <c r="F709" s="122"/>
      <c r="M709" s="122"/>
      <c r="N709" s="122"/>
      <c r="W709" s="66"/>
      <c r="X709" s="66"/>
      <c r="Y709" s="122"/>
      <c r="Z709" s="122"/>
      <c r="AA709" s="4"/>
      <c r="AB709" s="4"/>
      <c r="AC709" s="4"/>
      <c r="AD709" s="4"/>
      <c r="AE709" s="4"/>
      <c r="AF709" s="4"/>
      <c r="AG709" s="4"/>
      <c r="AH709" s="41"/>
    </row>
    <row r="710" spans="6:34" x14ac:dyDescent="0.3">
      <c r="F710" s="122"/>
      <c r="M710" s="122"/>
      <c r="N710" s="122"/>
      <c r="W710" s="66"/>
      <c r="X710" s="66"/>
      <c r="Y710" s="122"/>
      <c r="Z710" s="122"/>
      <c r="AA710" s="4"/>
      <c r="AB710" s="4"/>
      <c r="AC710" s="4"/>
      <c r="AD710" s="4"/>
      <c r="AE710" s="4"/>
      <c r="AF710" s="4"/>
      <c r="AG710" s="4"/>
      <c r="AH710" s="41"/>
    </row>
    <row r="711" spans="6:34" x14ac:dyDescent="0.3">
      <c r="F711" s="122"/>
      <c r="M711" s="122"/>
      <c r="N711" s="122"/>
      <c r="W711" s="66"/>
      <c r="X711" s="66"/>
      <c r="Y711" s="122"/>
      <c r="Z711" s="122"/>
      <c r="AA711" s="4"/>
      <c r="AB711" s="4"/>
      <c r="AC711" s="4"/>
      <c r="AD711" s="4"/>
      <c r="AE711" s="4"/>
      <c r="AF711" s="4"/>
      <c r="AG711" s="4"/>
      <c r="AH711" s="41"/>
    </row>
    <row r="712" spans="6:34" x14ac:dyDescent="0.3">
      <c r="F712" s="122"/>
      <c r="M712" s="122"/>
      <c r="N712" s="122"/>
      <c r="W712" s="66"/>
      <c r="X712" s="66"/>
      <c r="Y712" s="122"/>
      <c r="Z712" s="122"/>
      <c r="AA712" s="4"/>
      <c r="AB712" s="4"/>
      <c r="AC712" s="4"/>
      <c r="AD712" s="4"/>
      <c r="AE712" s="4"/>
      <c r="AF712" s="4"/>
      <c r="AG712" s="4"/>
      <c r="AH712" s="41"/>
    </row>
    <row r="713" spans="6:34" x14ac:dyDescent="0.3">
      <c r="F713" s="122"/>
      <c r="M713" s="122"/>
      <c r="N713" s="122"/>
      <c r="W713" s="66"/>
      <c r="X713" s="66"/>
      <c r="Y713" s="122"/>
      <c r="Z713" s="122"/>
      <c r="AA713" s="4"/>
      <c r="AB713" s="4"/>
      <c r="AC713" s="4"/>
      <c r="AD713" s="4"/>
      <c r="AE713" s="4"/>
      <c r="AF713" s="4"/>
      <c r="AG713" s="4"/>
      <c r="AH713" s="41"/>
    </row>
    <row r="714" spans="6:34" x14ac:dyDescent="0.3">
      <c r="F714" s="122"/>
      <c r="M714" s="122"/>
      <c r="N714" s="122"/>
      <c r="W714" s="66"/>
      <c r="X714" s="66"/>
      <c r="Y714" s="122"/>
      <c r="Z714" s="122"/>
      <c r="AA714" s="4"/>
      <c r="AB714" s="4"/>
      <c r="AC714" s="4"/>
      <c r="AD714" s="4"/>
      <c r="AE714" s="4"/>
      <c r="AF714" s="4"/>
      <c r="AG714" s="4"/>
      <c r="AH714" s="41"/>
    </row>
    <row r="715" spans="6:34" x14ac:dyDescent="0.3">
      <c r="F715" s="122"/>
      <c r="M715" s="122"/>
      <c r="N715" s="122"/>
      <c r="W715" s="66"/>
      <c r="X715" s="66"/>
      <c r="Y715" s="122"/>
      <c r="Z715" s="122"/>
      <c r="AA715" s="4"/>
      <c r="AB715" s="4"/>
      <c r="AC715" s="4"/>
      <c r="AD715" s="4"/>
      <c r="AE715" s="4"/>
      <c r="AF715" s="4"/>
      <c r="AG715" s="4"/>
      <c r="AH715" s="41"/>
    </row>
    <row r="716" spans="6:34" x14ac:dyDescent="0.3">
      <c r="F716" s="122"/>
      <c r="M716" s="122"/>
      <c r="N716" s="122"/>
      <c r="W716" s="66"/>
      <c r="X716" s="66"/>
      <c r="Y716" s="122"/>
      <c r="Z716" s="122"/>
      <c r="AA716" s="4"/>
      <c r="AB716" s="4"/>
      <c r="AC716" s="4"/>
      <c r="AD716" s="4"/>
      <c r="AE716" s="4"/>
      <c r="AF716" s="4"/>
      <c r="AG716" s="4"/>
      <c r="AH716" s="41"/>
    </row>
    <row r="717" spans="6:34" x14ac:dyDescent="0.3">
      <c r="F717" s="122"/>
      <c r="M717" s="122"/>
      <c r="N717" s="122"/>
      <c r="W717" s="66"/>
      <c r="X717" s="66"/>
      <c r="Y717" s="122"/>
      <c r="Z717" s="122"/>
      <c r="AA717" s="4"/>
      <c r="AB717" s="4"/>
      <c r="AC717" s="4"/>
      <c r="AD717" s="4"/>
      <c r="AE717" s="4"/>
      <c r="AF717" s="4"/>
      <c r="AG717" s="4"/>
      <c r="AH717" s="41"/>
    </row>
    <row r="718" spans="6:34" x14ac:dyDescent="0.3">
      <c r="F718" s="122"/>
      <c r="M718" s="122"/>
      <c r="N718" s="122"/>
      <c r="W718" s="66"/>
      <c r="X718" s="66"/>
      <c r="Y718" s="122"/>
      <c r="Z718" s="122"/>
      <c r="AA718" s="4"/>
      <c r="AB718" s="4"/>
      <c r="AC718" s="4"/>
      <c r="AD718" s="4"/>
      <c r="AE718" s="4"/>
      <c r="AF718" s="4"/>
      <c r="AG718" s="4"/>
      <c r="AH718" s="41"/>
    </row>
    <row r="719" spans="6:34" x14ac:dyDescent="0.3">
      <c r="F719" s="122"/>
      <c r="M719" s="122"/>
      <c r="N719" s="122"/>
      <c r="W719" s="66"/>
      <c r="X719" s="66"/>
      <c r="Y719" s="122"/>
      <c r="Z719" s="122"/>
      <c r="AA719" s="4"/>
      <c r="AB719" s="4"/>
      <c r="AC719" s="4"/>
      <c r="AD719" s="4"/>
      <c r="AE719" s="4"/>
      <c r="AF719" s="4"/>
      <c r="AG719" s="4"/>
      <c r="AH719" s="41"/>
    </row>
    <row r="720" spans="6:34" x14ac:dyDescent="0.3">
      <c r="F720" s="122"/>
      <c r="M720" s="122"/>
      <c r="N720" s="122"/>
      <c r="W720" s="66"/>
      <c r="X720" s="66"/>
      <c r="Y720" s="122"/>
      <c r="Z720" s="122"/>
      <c r="AA720" s="4"/>
      <c r="AB720" s="4"/>
      <c r="AC720" s="4"/>
      <c r="AD720" s="4"/>
      <c r="AE720" s="4"/>
      <c r="AF720" s="4"/>
      <c r="AG720" s="4"/>
      <c r="AH720" s="41"/>
    </row>
    <row r="721" spans="6:34" x14ac:dyDescent="0.3">
      <c r="F721" s="122"/>
      <c r="M721" s="122"/>
      <c r="N721" s="122"/>
      <c r="W721" s="66"/>
      <c r="X721" s="66"/>
      <c r="Y721" s="122"/>
      <c r="Z721" s="122"/>
      <c r="AA721" s="4"/>
      <c r="AB721" s="4"/>
      <c r="AC721" s="4"/>
      <c r="AD721" s="4"/>
      <c r="AE721" s="4"/>
      <c r="AF721" s="4"/>
      <c r="AG721" s="4"/>
      <c r="AH721" s="41"/>
    </row>
    <row r="722" spans="6:34" x14ac:dyDescent="0.3">
      <c r="F722" s="122"/>
      <c r="M722" s="122"/>
      <c r="N722" s="122"/>
      <c r="W722" s="66"/>
      <c r="X722" s="66"/>
      <c r="Y722" s="122"/>
      <c r="Z722" s="122"/>
      <c r="AA722" s="4"/>
      <c r="AB722" s="4"/>
      <c r="AC722" s="4"/>
      <c r="AD722" s="4"/>
      <c r="AE722" s="4"/>
      <c r="AF722" s="4"/>
      <c r="AG722" s="4"/>
      <c r="AH722" s="41"/>
    </row>
    <row r="723" spans="6:34" x14ac:dyDescent="0.3">
      <c r="F723" s="122"/>
      <c r="M723" s="122"/>
      <c r="N723" s="122"/>
      <c r="W723" s="66"/>
      <c r="X723" s="66"/>
      <c r="Y723" s="122"/>
      <c r="Z723" s="122"/>
      <c r="AA723" s="4"/>
      <c r="AB723" s="4"/>
      <c r="AC723" s="4"/>
      <c r="AD723" s="4"/>
      <c r="AE723" s="4"/>
      <c r="AF723" s="4"/>
      <c r="AG723" s="4"/>
      <c r="AH723" s="41"/>
    </row>
    <row r="724" spans="6:34" x14ac:dyDescent="0.3">
      <c r="F724" s="122"/>
      <c r="M724" s="122"/>
      <c r="N724" s="122"/>
      <c r="W724" s="66"/>
      <c r="X724" s="66"/>
      <c r="Y724" s="122"/>
      <c r="Z724" s="122"/>
      <c r="AA724" s="4"/>
      <c r="AB724" s="4"/>
      <c r="AC724" s="4"/>
      <c r="AD724" s="4"/>
      <c r="AE724" s="4"/>
      <c r="AF724" s="4"/>
      <c r="AG724" s="4"/>
      <c r="AH724" s="41"/>
    </row>
    <row r="725" spans="6:34" x14ac:dyDescent="0.3">
      <c r="F725" s="122"/>
      <c r="M725" s="122"/>
      <c r="N725" s="122"/>
      <c r="W725" s="66"/>
      <c r="X725" s="66"/>
      <c r="Y725" s="122"/>
      <c r="Z725" s="122"/>
      <c r="AA725" s="4"/>
      <c r="AB725" s="4"/>
      <c r="AC725" s="4"/>
      <c r="AD725" s="4"/>
      <c r="AE725" s="4"/>
      <c r="AF725" s="4"/>
      <c r="AG725" s="4"/>
      <c r="AH725" s="41"/>
    </row>
    <row r="726" spans="6:34" x14ac:dyDescent="0.3">
      <c r="F726" s="122"/>
      <c r="M726" s="122"/>
      <c r="N726" s="122"/>
      <c r="W726" s="66"/>
      <c r="X726" s="66"/>
      <c r="Y726" s="122"/>
      <c r="Z726" s="122"/>
      <c r="AA726" s="4"/>
      <c r="AB726" s="4"/>
      <c r="AC726" s="4"/>
      <c r="AD726" s="4"/>
      <c r="AE726" s="4"/>
      <c r="AF726" s="4"/>
      <c r="AG726" s="4"/>
      <c r="AH726" s="41"/>
    </row>
    <row r="727" spans="6:34" x14ac:dyDescent="0.3">
      <c r="F727" s="122"/>
      <c r="M727" s="122"/>
      <c r="N727" s="122"/>
      <c r="W727" s="66"/>
      <c r="X727" s="66"/>
      <c r="Y727" s="122"/>
      <c r="Z727" s="122"/>
      <c r="AA727" s="4"/>
      <c r="AB727" s="4"/>
      <c r="AC727" s="4"/>
      <c r="AD727" s="4"/>
      <c r="AE727" s="4"/>
      <c r="AF727" s="4"/>
      <c r="AG727" s="4"/>
      <c r="AH727" s="41"/>
    </row>
    <row r="728" spans="6:34" x14ac:dyDescent="0.3">
      <c r="F728" s="122"/>
      <c r="M728" s="122"/>
      <c r="N728" s="122"/>
      <c r="W728" s="66"/>
      <c r="X728" s="66"/>
      <c r="Y728" s="122"/>
      <c r="Z728" s="122"/>
      <c r="AA728" s="4"/>
      <c r="AB728" s="4"/>
      <c r="AC728" s="4"/>
      <c r="AD728" s="4"/>
      <c r="AE728" s="4"/>
      <c r="AF728" s="4"/>
      <c r="AG728" s="4"/>
      <c r="AH728" s="41"/>
    </row>
    <row r="729" spans="6:34" x14ac:dyDescent="0.3">
      <c r="F729" s="122"/>
      <c r="M729" s="122"/>
      <c r="N729" s="122"/>
      <c r="W729" s="66"/>
      <c r="X729" s="66"/>
      <c r="Y729" s="122"/>
      <c r="Z729" s="122"/>
      <c r="AA729" s="4"/>
      <c r="AB729" s="4"/>
      <c r="AC729" s="4"/>
      <c r="AD729" s="4"/>
      <c r="AE729" s="4"/>
      <c r="AF729" s="4"/>
      <c r="AG729" s="4"/>
      <c r="AH729" s="41"/>
    </row>
    <row r="730" spans="6:34" x14ac:dyDescent="0.3">
      <c r="F730" s="122"/>
      <c r="M730" s="122"/>
      <c r="N730" s="122"/>
      <c r="W730" s="66"/>
      <c r="X730" s="66"/>
      <c r="Y730" s="122"/>
      <c r="Z730" s="122"/>
      <c r="AA730" s="4"/>
      <c r="AB730" s="4"/>
      <c r="AC730" s="4"/>
      <c r="AD730" s="4"/>
      <c r="AE730" s="4"/>
      <c r="AF730" s="4"/>
      <c r="AG730" s="4"/>
      <c r="AH730" s="41"/>
    </row>
    <row r="731" spans="6:34" x14ac:dyDescent="0.3">
      <c r="F731" s="122"/>
      <c r="M731" s="122"/>
      <c r="N731" s="122"/>
      <c r="W731" s="66"/>
      <c r="X731" s="66"/>
      <c r="Y731" s="122"/>
      <c r="Z731" s="122"/>
      <c r="AA731" s="4"/>
      <c r="AB731" s="4"/>
      <c r="AC731" s="4"/>
      <c r="AD731" s="4"/>
      <c r="AE731" s="4"/>
      <c r="AF731" s="4"/>
      <c r="AG731" s="4"/>
      <c r="AH731" s="41"/>
    </row>
    <row r="732" spans="6:34" x14ac:dyDescent="0.3">
      <c r="F732" s="122"/>
      <c r="M732" s="122"/>
      <c r="N732" s="122"/>
      <c r="W732" s="66"/>
      <c r="X732" s="66"/>
      <c r="Y732" s="122"/>
      <c r="Z732" s="122"/>
      <c r="AA732" s="4"/>
      <c r="AB732" s="4"/>
      <c r="AC732" s="4"/>
      <c r="AD732" s="4"/>
      <c r="AE732" s="4"/>
      <c r="AF732" s="4"/>
      <c r="AG732" s="4"/>
      <c r="AH732" s="41"/>
    </row>
    <row r="733" spans="6:34" x14ac:dyDescent="0.3">
      <c r="F733" s="122"/>
      <c r="M733" s="122"/>
      <c r="N733" s="122"/>
      <c r="W733" s="66"/>
      <c r="X733" s="66"/>
      <c r="Y733" s="122"/>
      <c r="Z733" s="122"/>
      <c r="AA733" s="4"/>
      <c r="AB733" s="4"/>
      <c r="AC733" s="4"/>
      <c r="AD733" s="4"/>
      <c r="AE733" s="4"/>
      <c r="AF733" s="4"/>
      <c r="AG733" s="4"/>
      <c r="AH733" s="41"/>
    </row>
    <row r="734" spans="6:34" x14ac:dyDescent="0.3">
      <c r="F734" s="122"/>
      <c r="M734" s="122"/>
      <c r="N734" s="122"/>
      <c r="W734" s="66"/>
      <c r="X734" s="66"/>
      <c r="Y734" s="122"/>
      <c r="Z734" s="122"/>
      <c r="AA734" s="4"/>
      <c r="AB734" s="4"/>
      <c r="AC734" s="4"/>
      <c r="AD734" s="4"/>
      <c r="AE734" s="4"/>
      <c r="AF734" s="4"/>
      <c r="AG734" s="4"/>
      <c r="AH734" s="41"/>
    </row>
    <row r="735" spans="6:34" x14ac:dyDescent="0.3">
      <c r="F735" s="122"/>
      <c r="M735" s="122"/>
      <c r="N735" s="122"/>
      <c r="W735" s="66"/>
      <c r="X735" s="66"/>
      <c r="Y735" s="122"/>
      <c r="Z735" s="122"/>
      <c r="AA735" s="4"/>
      <c r="AB735" s="4"/>
      <c r="AC735" s="4"/>
      <c r="AD735" s="4"/>
      <c r="AE735" s="4"/>
      <c r="AF735" s="4"/>
      <c r="AG735" s="4"/>
      <c r="AH735" s="41"/>
    </row>
    <row r="736" spans="6:34" x14ac:dyDescent="0.3">
      <c r="F736" s="122"/>
      <c r="M736" s="122"/>
      <c r="N736" s="122"/>
      <c r="W736" s="66"/>
      <c r="X736" s="66"/>
      <c r="Y736" s="122"/>
      <c r="Z736" s="122"/>
      <c r="AA736" s="4"/>
      <c r="AB736" s="4"/>
      <c r="AC736" s="4"/>
      <c r="AD736" s="4"/>
      <c r="AE736" s="4"/>
      <c r="AF736" s="4"/>
      <c r="AG736" s="4"/>
      <c r="AH736" s="41"/>
    </row>
    <row r="737" spans="6:34" x14ac:dyDescent="0.3">
      <c r="F737" s="122"/>
      <c r="M737" s="122"/>
      <c r="N737" s="122"/>
      <c r="W737" s="66"/>
      <c r="X737" s="66"/>
      <c r="Y737" s="122"/>
      <c r="Z737" s="122"/>
      <c r="AA737" s="4"/>
      <c r="AB737" s="4"/>
      <c r="AC737" s="4"/>
      <c r="AD737" s="4"/>
      <c r="AE737" s="4"/>
      <c r="AF737" s="4"/>
      <c r="AG737" s="4"/>
      <c r="AH737" s="41"/>
    </row>
    <row r="738" spans="6:34" x14ac:dyDescent="0.3">
      <c r="F738" s="122"/>
      <c r="M738" s="122"/>
      <c r="N738" s="122"/>
      <c r="W738" s="66"/>
      <c r="X738" s="66"/>
      <c r="Y738" s="122"/>
      <c r="Z738" s="122"/>
      <c r="AA738" s="4"/>
      <c r="AB738" s="4"/>
      <c r="AC738" s="4"/>
      <c r="AD738" s="4"/>
      <c r="AE738" s="4"/>
      <c r="AF738" s="4"/>
      <c r="AG738" s="4"/>
      <c r="AH738" s="41"/>
    </row>
    <row r="739" spans="6:34" x14ac:dyDescent="0.3">
      <c r="F739" s="122"/>
      <c r="M739" s="122"/>
      <c r="N739" s="122"/>
      <c r="W739" s="66"/>
      <c r="X739" s="66"/>
      <c r="Y739" s="122"/>
      <c r="Z739" s="122"/>
      <c r="AA739" s="4"/>
      <c r="AB739" s="4"/>
      <c r="AC739" s="4"/>
      <c r="AD739" s="4"/>
      <c r="AE739" s="4"/>
      <c r="AF739" s="4"/>
      <c r="AG739" s="4"/>
      <c r="AH739" s="41"/>
    </row>
    <row r="740" spans="6:34" x14ac:dyDescent="0.3">
      <c r="F740" s="122"/>
      <c r="M740" s="122"/>
      <c r="N740" s="122"/>
      <c r="W740" s="66"/>
      <c r="X740" s="66"/>
      <c r="Y740" s="122"/>
      <c r="Z740" s="122"/>
      <c r="AA740" s="4"/>
      <c r="AB740" s="4"/>
      <c r="AC740" s="4"/>
      <c r="AD740" s="4"/>
      <c r="AE740" s="4"/>
      <c r="AF740" s="4"/>
      <c r="AG740" s="4"/>
      <c r="AH740" s="41"/>
    </row>
    <row r="741" spans="6:34" x14ac:dyDescent="0.3">
      <c r="F741" s="122"/>
      <c r="M741" s="122"/>
      <c r="N741" s="122"/>
      <c r="W741" s="66"/>
      <c r="X741" s="66"/>
      <c r="Y741" s="122"/>
      <c r="Z741" s="122"/>
      <c r="AA741" s="4"/>
      <c r="AB741" s="4"/>
      <c r="AC741" s="4"/>
      <c r="AD741" s="4"/>
      <c r="AE741" s="4"/>
      <c r="AF741" s="4"/>
      <c r="AG741" s="4"/>
      <c r="AH741" s="41"/>
    </row>
    <row r="742" spans="6:34" x14ac:dyDescent="0.3">
      <c r="F742" s="122"/>
      <c r="M742" s="122"/>
      <c r="N742" s="122"/>
      <c r="W742" s="66"/>
      <c r="X742" s="66"/>
      <c r="Y742" s="122"/>
      <c r="Z742" s="122"/>
      <c r="AA742" s="4"/>
      <c r="AB742" s="4"/>
      <c r="AC742" s="4"/>
      <c r="AD742" s="4"/>
      <c r="AE742" s="4"/>
      <c r="AF742" s="4"/>
      <c r="AG742" s="4"/>
      <c r="AH742" s="41"/>
    </row>
    <row r="743" spans="6:34" x14ac:dyDescent="0.3">
      <c r="F743" s="122"/>
      <c r="M743" s="122"/>
      <c r="N743" s="122"/>
      <c r="W743" s="66"/>
      <c r="X743" s="66"/>
      <c r="Y743" s="122"/>
      <c r="Z743" s="122"/>
      <c r="AA743" s="4"/>
      <c r="AB743" s="4"/>
      <c r="AC743" s="4"/>
      <c r="AD743" s="4"/>
      <c r="AE743" s="4"/>
      <c r="AF743" s="4"/>
      <c r="AG743" s="4"/>
      <c r="AH743" s="41"/>
    </row>
    <row r="744" spans="6:34" x14ac:dyDescent="0.3">
      <c r="F744" s="122"/>
      <c r="M744" s="122"/>
      <c r="N744" s="122"/>
      <c r="W744" s="66"/>
      <c r="X744" s="66"/>
      <c r="Y744" s="122"/>
      <c r="Z744" s="122"/>
      <c r="AA744" s="4"/>
      <c r="AB744" s="4"/>
      <c r="AC744" s="4"/>
      <c r="AD744" s="4"/>
      <c r="AE744" s="4"/>
      <c r="AF744" s="4"/>
      <c r="AG744" s="4"/>
      <c r="AH744" s="41"/>
    </row>
    <row r="745" spans="6:34" x14ac:dyDescent="0.3">
      <c r="F745" s="122"/>
      <c r="M745" s="122"/>
      <c r="N745" s="122"/>
      <c r="W745" s="66"/>
      <c r="X745" s="66"/>
      <c r="Y745" s="122"/>
      <c r="Z745" s="122"/>
      <c r="AA745" s="4"/>
      <c r="AB745" s="4"/>
      <c r="AC745" s="4"/>
      <c r="AD745" s="4"/>
      <c r="AE745" s="4"/>
      <c r="AF745" s="4"/>
      <c r="AG745" s="4"/>
      <c r="AH745" s="41"/>
    </row>
    <row r="746" spans="6:34" x14ac:dyDescent="0.3">
      <c r="F746" s="122"/>
      <c r="M746" s="122"/>
      <c r="N746" s="122"/>
      <c r="W746" s="66"/>
      <c r="X746" s="66"/>
      <c r="Y746" s="122"/>
      <c r="Z746" s="122"/>
      <c r="AA746" s="4"/>
      <c r="AB746" s="4"/>
      <c r="AC746" s="4"/>
      <c r="AD746" s="4"/>
      <c r="AE746" s="4"/>
      <c r="AF746" s="4"/>
      <c r="AG746" s="4"/>
      <c r="AH746" s="41"/>
    </row>
    <row r="747" spans="6:34" x14ac:dyDescent="0.3">
      <c r="F747" s="122"/>
      <c r="M747" s="122"/>
      <c r="N747" s="122"/>
      <c r="W747" s="66"/>
      <c r="X747" s="66"/>
      <c r="Y747" s="122"/>
      <c r="Z747" s="122"/>
      <c r="AA747" s="4"/>
      <c r="AB747" s="4"/>
      <c r="AC747" s="4"/>
      <c r="AD747" s="4"/>
      <c r="AE747" s="4"/>
      <c r="AF747" s="4"/>
      <c r="AG747" s="4"/>
      <c r="AH747" s="41"/>
    </row>
    <row r="748" spans="6:34" x14ac:dyDescent="0.3">
      <c r="F748" s="122"/>
      <c r="M748" s="122"/>
      <c r="N748" s="122"/>
      <c r="W748" s="66"/>
      <c r="X748" s="66"/>
      <c r="Y748" s="122"/>
      <c r="Z748" s="122"/>
      <c r="AA748" s="4"/>
      <c r="AB748" s="4"/>
      <c r="AC748" s="4"/>
      <c r="AD748" s="4"/>
      <c r="AE748" s="4"/>
      <c r="AF748" s="4"/>
      <c r="AG748" s="4"/>
      <c r="AH748" s="41"/>
    </row>
    <row r="749" spans="6:34" x14ac:dyDescent="0.3">
      <c r="F749" s="122"/>
      <c r="M749" s="122"/>
      <c r="N749" s="122"/>
      <c r="W749" s="66"/>
      <c r="X749" s="66"/>
      <c r="Y749" s="122"/>
      <c r="Z749" s="122"/>
      <c r="AA749" s="4"/>
      <c r="AB749" s="4"/>
      <c r="AC749" s="4"/>
      <c r="AD749" s="4"/>
      <c r="AE749" s="4"/>
      <c r="AF749" s="4"/>
      <c r="AG749" s="4"/>
      <c r="AH749" s="41"/>
    </row>
    <row r="750" spans="6:34" x14ac:dyDescent="0.3">
      <c r="F750" s="122"/>
      <c r="M750" s="122"/>
      <c r="N750" s="122"/>
      <c r="W750" s="66"/>
      <c r="X750" s="66"/>
      <c r="Y750" s="122"/>
      <c r="Z750" s="122"/>
      <c r="AA750" s="4"/>
      <c r="AB750" s="4"/>
      <c r="AC750" s="4"/>
      <c r="AD750" s="4"/>
      <c r="AE750" s="4"/>
      <c r="AF750" s="4"/>
      <c r="AG750" s="4"/>
      <c r="AH750" s="41"/>
    </row>
    <row r="751" spans="6:34" x14ac:dyDescent="0.3">
      <c r="F751" s="122"/>
      <c r="M751" s="122"/>
      <c r="N751" s="122"/>
      <c r="W751" s="66"/>
      <c r="X751" s="66"/>
      <c r="Y751" s="122"/>
      <c r="Z751" s="122"/>
      <c r="AA751" s="4"/>
      <c r="AB751" s="4"/>
      <c r="AC751" s="4"/>
      <c r="AD751" s="4"/>
      <c r="AE751" s="4"/>
      <c r="AF751" s="4"/>
      <c r="AG751" s="4"/>
      <c r="AH751" s="41"/>
    </row>
    <row r="752" spans="6:34" x14ac:dyDescent="0.3">
      <c r="F752" s="122"/>
      <c r="M752" s="122"/>
      <c r="N752" s="122"/>
      <c r="W752" s="66"/>
      <c r="X752" s="66"/>
      <c r="Y752" s="122"/>
      <c r="Z752" s="122"/>
      <c r="AA752" s="4"/>
      <c r="AB752" s="4"/>
      <c r="AC752" s="4"/>
      <c r="AD752" s="4"/>
      <c r="AE752" s="4"/>
      <c r="AF752" s="4"/>
      <c r="AG752" s="4"/>
      <c r="AH752" s="41"/>
    </row>
    <row r="753" spans="6:34" x14ac:dyDescent="0.3">
      <c r="F753" s="122"/>
      <c r="M753" s="122"/>
      <c r="N753" s="122"/>
      <c r="W753" s="66"/>
      <c r="X753" s="66"/>
      <c r="Y753" s="122"/>
      <c r="Z753" s="122"/>
      <c r="AA753" s="4"/>
      <c r="AB753" s="4"/>
      <c r="AC753" s="4"/>
      <c r="AD753" s="4"/>
      <c r="AE753" s="4"/>
      <c r="AF753" s="4"/>
      <c r="AG753" s="4"/>
      <c r="AH753" s="41"/>
    </row>
    <row r="754" spans="6:34" x14ac:dyDescent="0.3">
      <c r="F754" s="122"/>
      <c r="M754" s="122"/>
      <c r="N754" s="122"/>
      <c r="W754" s="66"/>
      <c r="X754" s="66"/>
      <c r="Y754" s="122"/>
      <c r="Z754" s="122"/>
      <c r="AA754" s="4"/>
      <c r="AB754" s="4"/>
      <c r="AC754" s="4"/>
      <c r="AD754" s="4"/>
      <c r="AE754" s="4"/>
      <c r="AF754" s="4"/>
      <c r="AG754" s="4"/>
      <c r="AH754" s="41"/>
    </row>
    <row r="755" spans="6:34" x14ac:dyDescent="0.3">
      <c r="F755" s="122"/>
      <c r="M755" s="122"/>
      <c r="N755" s="122"/>
      <c r="W755" s="66"/>
      <c r="X755" s="66"/>
      <c r="Y755" s="122"/>
      <c r="Z755" s="122"/>
      <c r="AA755" s="4"/>
      <c r="AB755" s="4"/>
      <c r="AC755" s="4"/>
      <c r="AD755" s="4"/>
      <c r="AE755" s="4"/>
      <c r="AF755" s="4"/>
      <c r="AG755" s="4"/>
      <c r="AH755" s="41"/>
    </row>
    <row r="756" spans="6:34" x14ac:dyDescent="0.3">
      <c r="F756" s="122"/>
      <c r="M756" s="122"/>
      <c r="N756" s="122"/>
      <c r="W756" s="66"/>
      <c r="X756" s="66"/>
      <c r="Y756" s="122"/>
      <c r="Z756" s="122"/>
      <c r="AA756" s="4"/>
      <c r="AB756" s="4"/>
      <c r="AC756" s="4"/>
      <c r="AD756" s="4"/>
      <c r="AE756" s="4"/>
      <c r="AF756" s="4"/>
      <c r="AG756" s="4"/>
      <c r="AH756" s="41"/>
    </row>
    <row r="757" spans="6:34" x14ac:dyDescent="0.3">
      <c r="F757" s="122"/>
      <c r="M757" s="122"/>
      <c r="N757" s="122"/>
      <c r="W757" s="66"/>
      <c r="X757" s="66"/>
      <c r="Y757" s="122"/>
      <c r="Z757" s="122"/>
      <c r="AA757" s="4"/>
      <c r="AB757" s="4"/>
      <c r="AC757" s="4"/>
      <c r="AD757" s="4"/>
      <c r="AE757" s="4"/>
      <c r="AF757" s="4"/>
      <c r="AG757" s="4"/>
      <c r="AH757" s="41"/>
    </row>
    <row r="758" spans="6:34" x14ac:dyDescent="0.3">
      <c r="F758" s="122"/>
      <c r="M758" s="122"/>
      <c r="N758" s="122"/>
      <c r="W758" s="66"/>
      <c r="X758" s="66"/>
      <c r="Y758" s="122"/>
      <c r="Z758" s="122"/>
      <c r="AA758" s="4"/>
      <c r="AB758" s="4"/>
      <c r="AC758" s="4"/>
      <c r="AD758" s="4"/>
      <c r="AE758" s="4"/>
      <c r="AF758" s="4"/>
      <c r="AG758" s="4"/>
      <c r="AH758" s="41"/>
    </row>
    <row r="759" spans="6:34" x14ac:dyDescent="0.3">
      <c r="F759" s="122"/>
      <c r="M759" s="122"/>
      <c r="N759" s="122"/>
      <c r="W759" s="66"/>
      <c r="X759" s="66"/>
      <c r="Y759" s="122"/>
      <c r="Z759" s="122"/>
      <c r="AA759" s="4"/>
      <c r="AB759" s="4"/>
      <c r="AC759" s="4"/>
      <c r="AD759" s="4"/>
      <c r="AE759" s="4"/>
      <c r="AF759" s="4"/>
      <c r="AG759" s="4"/>
      <c r="AH759" s="41"/>
    </row>
    <row r="760" spans="6:34" x14ac:dyDescent="0.3">
      <c r="F760" s="122"/>
      <c r="M760" s="122"/>
      <c r="N760" s="122"/>
      <c r="W760" s="66"/>
      <c r="X760" s="66"/>
      <c r="Y760" s="122"/>
      <c r="Z760" s="122"/>
      <c r="AA760" s="4"/>
      <c r="AB760" s="4"/>
      <c r="AC760" s="4"/>
      <c r="AD760" s="4"/>
      <c r="AE760" s="4"/>
      <c r="AF760" s="4"/>
      <c r="AG760" s="4"/>
      <c r="AH760" s="41"/>
    </row>
    <row r="761" spans="6:34" x14ac:dyDescent="0.3">
      <c r="F761" s="122"/>
      <c r="M761" s="122"/>
      <c r="N761" s="122"/>
      <c r="W761" s="66"/>
      <c r="X761" s="66"/>
      <c r="Y761" s="122"/>
      <c r="Z761" s="122"/>
      <c r="AA761" s="4"/>
      <c r="AB761" s="4"/>
      <c r="AC761" s="4"/>
      <c r="AD761" s="4"/>
      <c r="AE761" s="4"/>
      <c r="AF761" s="4"/>
      <c r="AG761" s="4"/>
      <c r="AH761" s="41"/>
    </row>
    <row r="762" spans="6:34" x14ac:dyDescent="0.3">
      <c r="F762" s="122"/>
      <c r="M762" s="122"/>
      <c r="N762" s="122"/>
      <c r="W762" s="66"/>
      <c r="X762" s="66"/>
      <c r="Y762" s="122"/>
      <c r="Z762" s="122"/>
      <c r="AA762" s="4"/>
      <c r="AB762" s="4"/>
      <c r="AC762" s="4"/>
      <c r="AD762" s="4"/>
      <c r="AE762" s="4"/>
      <c r="AF762" s="4"/>
      <c r="AG762" s="4"/>
      <c r="AH762" s="41"/>
    </row>
    <row r="763" spans="6:34" x14ac:dyDescent="0.3">
      <c r="F763" s="122"/>
      <c r="M763" s="122"/>
      <c r="N763" s="122"/>
      <c r="W763" s="66"/>
      <c r="X763" s="66"/>
      <c r="Y763" s="122"/>
      <c r="Z763" s="122"/>
      <c r="AA763" s="4"/>
      <c r="AB763" s="4"/>
      <c r="AC763" s="4"/>
      <c r="AD763" s="4"/>
      <c r="AE763" s="4"/>
      <c r="AF763" s="4"/>
      <c r="AG763" s="4"/>
      <c r="AH763" s="41"/>
    </row>
  </sheetData>
  <sortState xmlns:xlrd2="http://schemas.microsoft.com/office/spreadsheetml/2017/richdata2" ref="A3:C1245">
    <sortCondition ref="A3:A1245"/>
    <sortCondition ref="C3:C1245"/>
  </sortState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E11D8-DD70-4367-8D07-FFCB093DA192}">
  <sheetPr>
    <tabColor theme="6" tint="0.79998168889431442"/>
    <pageSetUpPr fitToPage="1"/>
  </sheetPr>
  <dimension ref="B1:W53"/>
  <sheetViews>
    <sheetView showGridLines="0" zoomScale="70" zoomScaleNormal="70" workbookViewId="0"/>
  </sheetViews>
  <sheetFormatPr defaultRowHeight="16.5" x14ac:dyDescent="0.3"/>
  <cols>
    <col min="2" max="2" width="11.875" bestFit="1" customWidth="1"/>
    <col min="8" max="8" width="15" bestFit="1" customWidth="1"/>
    <col min="9" max="9" width="13" bestFit="1" customWidth="1"/>
    <col min="14" max="14" width="2.875" customWidth="1"/>
    <col min="16" max="16" width="11.375" customWidth="1"/>
    <col min="17" max="17" width="13" bestFit="1" customWidth="1"/>
  </cols>
  <sheetData>
    <row r="1" spans="2:21" x14ac:dyDescent="0.3">
      <c r="M1" s="93"/>
    </row>
    <row r="2" spans="2:21" ht="17.25" x14ac:dyDescent="0.3">
      <c r="B2" s="37" t="s">
        <v>125</v>
      </c>
      <c r="C2" s="38">
        <v>163</v>
      </c>
      <c r="M2" s="93"/>
      <c r="O2" t="s">
        <v>175</v>
      </c>
    </row>
    <row r="3" spans="2:21" x14ac:dyDescent="0.3">
      <c r="M3" s="93"/>
      <c r="O3" s="63" t="s">
        <v>161</v>
      </c>
      <c r="P3" s="63" t="s">
        <v>153</v>
      </c>
      <c r="Q3" s="63" t="s">
        <v>152</v>
      </c>
      <c r="R3" s="63" t="s">
        <v>154</v>
      </c>
    </row>
    <row r="4" spans="2:21" x14ac:dyDescent="0.3">
      <c r="B4" t="s">
        <v>126</v>
      </c>
      <c r="M4" s="93"/>
      <c r="O4" s="63"/>
      <c r="P4" s="63" t="s">
        <v>140</v>
      </c>
      <c r="Q4" s="63" t="s">
        <v>141</v>
      </c>
      <c r="R4" s="63" t="s">
        <v>142</v>
      </c>
    </row>
    <row r="5" spans="2:21" x14ac:dyDescent="0.3">
      <c r="B5" s="61" t="s">
        <v>127</v>
      </c>
      <c r="M5" s="93"/>
      <c r="O5" s="63" t="s">
        <v>162</v>
      </c>
      <c r="P5" s="63">
        <v>1</v>
      </c>
      <c r="Q5" s="63">
        <v>2</v>
      </c>
      <c r="R5" s="63">
        <v>1</v>
      </c>
    </row>
    <row r="6" spans="2:21" ht="17.25" customHeight="1" x14ac:dyDescent="0.3">
      <c r="C6" s="33" t="s">
        <v>128</v>
      </c>
      <c r="D6" s="33" t="e">
        <f>_xlfn.XLOOKUP($C$2,운전자별!$B:$B,운전자별!$U:$U)</f>
        <v>#N/A</v>
      </c>
      <c r="M6" s="93"/>
    </row>
    <row r="7" spans="2:21" x14ac:dyDescent="0.3">
      <c r="C7" s="33" t="s">
        <v>129</v>
      </c>
      <c r="D7" s="33" t="e">
        <f>_xlfn.XLOOKUP($C$2,운전자별!$B:$B,운전자별!$V:$V)</f>
        <v>#N/A</v>
      </c>
      <c r="M7" s="93"/>
      <c r="O7" s="62" t="s">
        <v>160</v>
      </c>
    </row>
    <row r="8" spans="2:21" x14ac:dyDescent="0.3">
      <c r="C8" s="33" t="s">
        <v>133</v>
      </c>
      <c r="D8" s="33" t="e">
        <f>_xlfn.XLOOKUP(출력예시!$C$2,운전자별!$B:$B,운전자별!$W:$W)</f>
        <v>#N/A</v>
      </c>
      <c r="M8" s="93"/>
      <c r="O8" s="64" t="s">
        <v>163</v>
      </c>
    </row>
    <row r="9" spans="2:21" x14ac:dyDescent="0.3">
      <c r="M9" s="93"/>
      <c r="O9" s="63" t="s">
        <v>153</v>
      </c>
      <c r="P9" s="63" t="s">
        <v>152</v>
      </c>
      <c r="Q9" s="63" t="s">
        <v>154</v>
      </c>
      <c r="S9" s="63" t="s">
        <v>153</v>
      </c>
      <c r="T9" s="63" t="s">
        <v>152</v>
      </c>
      <c r="U9" s="63" t="s">
        <v>154</v>
      </c>
    </row>
    <row r="10" spans="2:21" x14ac:dyDescent="0.3">
      <c r="B10" s="86" t="s">
        <v>134</v>
      </c>
      <c r="C10" s="87" t="s">
        <v>124</v>
      </c>
      <c r="D10" s="87" t="s">
        <v>135</v>
      </c>
      <c r="E10" s="87" t="s">
        <v>136</v>
      </c>
      <c r="F10" s="87" t="s">
        <v>137</v>
      </c>
      <c r="G10" s="99" t="s">
        <v>159</v>
      </c>
      <c r="H10" s="100" t="s">
        <v>168</v>
      </c>
      <c r="M10" s="93"/>
      <c r="O10" s="63">
        <v>1</v>
      </c>
      <c r="P10" s="63">
        <v>3</v>
      </c>
      <c r="Q10" s="63">
        <v>1</v>
      </c>
      <c r="S10" s="63">
        <v>1</v>
      </c>
      <c r="T10" s="63">
        <v>3</v>
      </c>
      <c r="U10" s="63">
        <v>1</v>
      </c>
    </row>
    <row r="11" spans="2:21" x14ac:dyDescent="0.3">
      <c r="B11" s="88">
        <f>SUMIFS(운전자별!D:D,운전자별!B:B,출력예시!C2)</f>
        <v>0</v>
      </c>
      <c r="C11" s="89" t="e">
        <f>B11/SUMIFS(운전자별!E:E,운전자별!B:B,출력예시!$C$2)</f>
        <v>#DIV/0!</v>
      </c>
      <c r="D11" s="90" t="e">
        <f>SUMIFS(운전자별!J:J,운전자별!B:B,출력예시!C2)/SUMIFS(운전자별!H:H,운전자별!B:B,출력예시!C2)</f>
        <v>#DIV/0!</v>
      </c>
      <c r="E11" s="91" t="e">
        <f>SUMIFS(운전자별!M:M,운전자별!B:B,출력예시!C2)*100/SUMIFS(운전자별!D:D,운전자별!B:B,출력예시!C2)</f>
        <v>#DIV/0!</v>
      </c>
      <c r="F11" s="91">
        <f>SUMIFS(운전자별!O:O,운전자별!B:B,출력예시!C2)</f>
        <v>0</v>
      </c>
      <c r="G11" s="101" t="s">
        <v>164</v>
      </c>
      <c r="H11" s="102">
        <v>0.87</v>
      </c>
      <c r="M11" s="93"/>
      <c r="O11" s="65">
        <v>0.4</v>
      </c>
      <c r="P11" s="65">
        <v>0.5</v>
      </c>
      <c r="Q11" s="65">
        <v>0.1</v>
      </c>
      <c r="S11" s="65">
        <v>0.7</v>
      </c>
      <c r="T11" s="65">
        <v>0.25</v>
      </c>
      <c r="U11" s="65">
        <v>0.05</v>
      </c>
    </row>
    <row r="12" spans="2:21" x14ac:dyDescent="0.3">
      <c r="M12" s="93"/>
      <c r="O12" s="62" t="s">
        <v>169</v>
      </c>
      <c r="S12" s="62" t="s">
        <v>170</v>
      </c>
    </row>
    <row r="13" spans="2:21" x14ac:dyDescent="0.3">
      <c r="B13" s="61" t="s">
        <v>138</v>
      </c>
      <c r="H13" s="109" t="s">
        <v>153</v>
      </c>
      <c r="I13" s="109" t="s">
        <v>205</v>
      </c>
      <c r="J13" s="109" t="s">
        <v>206</v>
      </c>
      <c r="M13" s="93"/>
      <c r="O13" s="66">
        <f>(40%*1+50%*3+10%*1)/5</f>
        <v>0.4</v>
      </c>
      <c r="S13" s="66">
        <f>(70%*1+25%*3+5%*1)/5</f>
        <v>0.3</v>
      </c>
    </row>
    <row r="14" spans="2:21" x14ac:dyDescent="0.3">
      <c r="B14" s="79" t="s">
        <v>94</v>
      </c>
      <c r="C14" s="80" t="s">
        <v>134</v>
      </c>
      <c r="D14" s="80" t="s">
        <v>124</v>
      </c>
      <c r="E14" s="80" t="s">
        <v>135</v>
      </c>
      <c r="F14" s="80" t="s">
        <v>136</v>
      </c>
      <c r="G14" s="80" t="s">
        <v>137</v>
      </c>
      <c r="H14" s="103" t="s">
        <v>140</v>
      </c>
      <c r="I14" s="103" t="s">
        <v>195</v>
      </c>
      <c r="J14" s="103" t="s">
        <v>196</v>
      </c>
      <c r="K14" s="104" t="s">
        <v>207</v>
      </c>
      <c r="M14" s="93"/>
    </row>
    <row r="15" spans="2:21" x14ac:dyDescent="0.3">
      <c r="B15" s="81">
        <v>3</v>
      </c>
      <c r="C15" s="76">
        <f>SUMIFS(탕데이터!R:R,탕데이터!O:O,출력예시!$C$2,탕데이터!$BL:$BL,출력예시!$B15)</f>
        <v>0</v>
      </c>
      <c r="D15" s="77" t="e">
        <f>C15/SUMIFS(탕데이터!S:S,탕데이터!O:O,출력예시!$C$2,탕데이터!BL:BL,출력예시!B15)</f>
        <v>#DIV/0!</v>
      </c>
      <c r="E15" s="78" t="e">
        <f>SUMIFS(탕데이터!W:W,탕데이터!$O:$O,출력예시!$C$2,탕데이터!$BL:$BL,출력예시!$B15)/SUMIFS(탕데이터!U:U,탕데이터!$O:$O,출력예시!$C$2,탕데이터!$BL:$BL,출력예시!$B15)</f>
        <v>#DIV/0!</v>
      </c>
      <c r="F15" s="77" t="e">
        <f>SUMIFS(탕데이터!Z:Z,탕데이터!O:O,출력예시!$C$2,탕데이터!BL:BL,출력예시!B15)*100/SUMIFS(탕데이터!R:R,탕데이터!O:O,출력예시!$C$2,탕데이터!BL:BL,출력예시!B15)</f>
        <v>#DIV/0!</v>
      </c>
      <c r="G15" s="77" t="e">
        <f>AVERAGEIFS(탕데이터!AD:AD,탕데이터!O:O,출력예시!$C$2,탕데이터!BL:BL,출력예시!B15)</f>
        <v>#DIV/0!</v>
      </c>
      <c r="H15" s="105">
        <v>0.8</v>
      </c>
      <c r="I15" s="105">
        <v>0.18</v>
      </c>
      <c r="J15" s="105">
        <v>0.02</v>
      </c>
      <c r="K15" s="110" t="s">
        <v>208</v>
      </c>
      <c r="M15" s="93"/>
      <c r="O15" s="67" t="s">
        <v>171</v>
      </c>
    </row>
    <row r="16" spans="2:21" x14ac:dyDescent="0.3">
      <c r="B16" s="81">
        <v>4</v>
      </c>
      <c r="C16" s="76">
        <f>SUMIFS(탕데이터!R:R,탕데이터!O:O,출력예시!$C$2,탕데이터!$BL:$BL,출력예시!$B16)</f>
        <v>0</v>
      </c>
      <c r="D16" s="77" t="e">
        <f>C16/SUMIFS(탕데이터!S:S,탕데이터!O:O,출력예시!$C$2,탕데이터!BL:BL,출력예시!B16)</f>
        <v>#DIV/0!</v>
      </c>
      <c r="E16" s="78" t="e">
        <f>SUMIFS(탕데이터!W:W,탕데이터!$O:$O,출력예시!$C$2,탕데이터!$BL:$BL,출력예시!$B16)/SUMIFS(탕데이터!U:U,탕데이터!$O:$O,출력예시!$C$2,탕데이터!$BL:$BL,출력예시!$B16)</f>
        <v>#DIV/0!</v>
      </c>
      <c r="F16" s="77" t="e">
        <f>SUMIFS(탕데이터!Z:Z,탕데이터!O:O,출력예시!$C$2,탕데이터!BL:BL,출력예시!B16)*100/SUMIFS(탕데이터!R:R,탕데이터!O:O,출력예시!$C$2,탕데이터!BL:BL,출력예시!B16)</f>
        <v>#DIV/0!</v>
      </c>
      <c r="G16" s="77" t="e">
        <f>AVERAGEIFS(탕데이터!AD:AD,탕데이터!O:O,출력예시!$C$2,탕데이터!BL:BL,출력예시!B16)</f>
        <v>#DIV/0!</v>
      </c>
      <c r="H16" s="105">
        <v>0.75</v>
      </c>
      <c r="I16" s="105">
        <v>0.2</v>
      </c>
      <c r="J16" s="105">
        <v>0.05</v>
      </c>
      <c r="K16" s="110" t="s">
        <v>209</v>
      </c>
      <c r="M16" s="93"/>
      <c r="O16" s="92" t="s">
        <v>172</v>
      </c>
    </row>
    <row r="17" spans="2:23" x14ac:dyDescent="0.3">
      <c r="B17" s="81">
        <v>5</v>
      </c>
      <c r="C17" s="76">
        <f>SUMIFS(탕데이터!R:R,탕데이터!O:O,출력예시!$C$2,탕데이터!$BL:$BL,출력예시!$B17)</f>
        <v>0</v>
      </c>
      <c r="D17" s="77" t="e">
        <f>C17/SUMIFS(탕데이터!S:S,탕데이터!O:O,출력예시!$C$2,탕데이터!BL:BL,출력예시!B17)</f>
        <v>#DIV/0!</v>
      </c>
      <c r="E17" s="78" t="e">
        <f>SUMIFS(탕데이터!W:W,탕데이터!$O:$O,출력예시!$C$2,탕데이터!$BL:$BL,출력예시!$B17)/SUMIFS(탕데이터!U:U,탕데이터!$O:$O,출력예시!$C$2,탕데이터!$BL:$BL,출력예시!$B17)</f>
        <v>#DIV/0!</v>
      </c>
      <c r="F17" s="77" t="e">
        <f>SUMIFS(탕데이터!Z:Z,탕데이터!O:O,출력예시!$C$2,탕데이터!BL:BL,출력예시!B17)*100/SUMIFS(탕데이터!R:R,탕데이터!O:O,출력예시!$C$2,탕데이터!BL:BL,출력예시!B17)</f>
        <v>#DIV/0!</v>
      </c>
      <c r="G17" s="77" t="e">
        <f>AVERAGEIFS(탕데이터!AD:AD,탕데이터!O:O,출력예시!$C$2,탕데이터!BL:BL,출력예시!B17)</f>
        <v>#DIV/0!</v>
      </c>
      <c r="H17" s="105">
        <v>0.55000000000000004</v>
      </c>
      <c r="I17" s="105">
        <v>0.35</v>
      </c>
      <c r="J17" s="105">
        <v>0.1</v>
      </c>
      <c r="K17" s="110" t="s">
        <v>210</v>
      </c>
      <c r="M17" s="93"/>
    </row>
    <row r="18" spans="2:23" x14ac:dyDescent="0.3">
      <c r="B18" s="81">
        <v>6</v>
      </c>
      <c r="C18" s="76">
        <f>SUMIFS(탕데이터!R:R,탕데이터!O:O,출력예시!$C$2,탕데이터!$BL:$BL,출력예시!$B18)</f>
        <v>0</v>
      </c>
      <c r="D18" s="77" t="e">
        <f>C18/SUMIFS(탕데이터!S:S,탕데이터!O:O,출력예시!$C$2,탕데이터!BL:BL,출력예시!B18)</f>
        <v>#DIV/0!</v>
      </c>
      <c r="E18" s="78" t="e">
        <f>SUMIFS(탕데이터!W:W,탕데이터!$O:$O,출력예시!$C$2,탕데이터!$BL:$BL,출력예시!$B18)/SUMIFS(탕데이터!U:U,탕데이터!$O:$O,출력예시!$C$2,탕데이터!$BL:$BL,출력예시!$B18)</f>
        <v>#DIV/0!</v>
      </c>
      <c r="F18" s="77" t="e">
        <f>SUMIFS(탕데이터!Z:Z,탕데이터!O:O,출력예시!$C$2,탕데이터!BL:BL,출력예시!B18)*100/SUMIFS(탕데이터!R:R,탕데이터!O:O,출력예시!$C$2,탕데이터!BL:BL,출력예시!B18)</f>
        <v>#DIV/0!</v>
      </c>
      <c r="G18" s="77" t="e">
        <f>AVERAGEIFS(탕데이터!AD:AD,탕데이터!O:O,출력예시!$C$2,탕데이터!BL:BL,출력예시!B18)</f>
        <v>#DIV/0!</v>
      </c>
      <c r="H18" s="105">
        <v>0.65</v>
      </c>
      <c r="I18" s="105">
        <v>0.3</v>
      </c>
      <c r="J18" s="105">
        <v>0.05</v>
      </c>
      <c r="K18" s="110" t="s">
        <v>211</v>
      </c>
      <c r="M18" s="93"/>
    </row>
    <row r="19" spans="2:23" x14ac:dyDescent="0.3">
      <c r="B19" s="81">
        <v>7</v>
      </c>
      <c r="C19" s="76">
        <f>SUMIFS(탕데이터!R:R,탕데이터!O:O,출력예시!$C$2,탕데이터!$BL:$BL,출력예시!$B19)</f>
        <v>0</v>
      </c>
      <c r="D19" s="77" t="e">
        <f>C19/SUMIFS(탕데이터!S:S,탕데이터!O:O,출력예시!$C$2,탕데이터!BL:BL,출력예시!B19)</f>
        <v>#DIV/0!</v>
      </c>
      <c r="E19" s="78" t="e">
        <f>SUMIFS(탕데이터!W:W,탕데이터!$O:$O,출력예시!$C$2,탕데이터!$BL:$BL,출력예시!$B19)/SUMIFS(탕데이터!U:U,탕데이터!$O:$O,출력예시!$C$2,탕데이터!$BL:$BL,출력예시!$B19)</f>
        <v>#DIV/0!</v>
      </c>
      <c r="F19" s="77" t="e">
        <f>SUMIFS(탕데이터!Z:Z,탕데이터!O:O,출력예시!$C$2,탕데이터!BL:BL,출력예시!B19)*100/SUMIFS(탕데이터!R:R,탕데이터!O:O,출력예시!$C$2,탕데이터!BL:BL,출력예시!B19)</f>
        <v>#DIV/0!</v>
      </c>
      <c r="G19" s="77" t="e">
        <f>AVERAGEIFS(탕데이터!AD:AD,탕데이터!O:O,출력예시!$C$2,탕데이터!BL:BL,출력예시!B19)</f>
        <v>#DIV/0!</v>
      </c>
      <c r="H19" s="107">
        <v>0.75</v>
      </c>
      <c r="I19" s="107">
        <v>0.2</v>
      </c>
      <c r="J19" s="107">
        <v>0.05</v>
      </c>
      <c r="K19" s="111" t="s">
        <v>208</v>
      </c>
      <c r="M19" s="93"/>
    </row>
    <row r="20" spans="2:23" x14ac:dyDescent="0.3">
      <c r="B20" s="81">
        <v>8</v>
      </c>
      <c r="C20" s="76">
        <f>SUMIFS(탕데이터!R:R,탕데이터!O:O,출력예시!$C$2,탕데이터!$BL:$BL,출력예시!$B20)</f>
        <v>0</v>
      </c>
      <c r="D20" s="77" t="e">
        <f>C20/SUMIFS(탕데이터!S:S,탕데이터!O:O,출력예시!$C$2,탕데이터!BL:BL,출력예시!B20)</f>
        <v>#DIV/0!</v>
      </c>
      <c r="E20" s="78" t="e">
        <f>SUMIFS(탕데이터!W:W,탕데이터!$O:$O,출력예시!$C$2,탕데이터!$BL:$BL,출력예시!$B20)/SUMIFS(탕데이터!U:U,탕데이터!$O:$O,출력예시!$C$2,탕데이터!$BL:$BL,출력예시!$B20)</f>
        <v>#DIV/0!</v>
      </c>
      <c r="F20" s="77" t="e">
        <f>SUMIFS(탕데이터!Z:Z,탕데이터!O:O,출력예시!$C$2,탕데이터!BL:BL,출력예시!B20)*100/SUMIFS(탕데이터!R:R,탕데이터!O:O,출력예시!$C$2,탕데이터!BL:BL,출력예시!B20)</f>
        <v>#DIV/0!</v>
      </c>
      <c r="G20" s="77" t="e">
        <f>AVERAGEIFS(탕데이터!AD:AD,탕데이터!O:O,출력예시!$C$2,탕데이터!BL:BL,출력예시!B20)</f>
        <v>#DIV/0!</v>
      </c>
      <c r="H20" s="107">
        <v>0.55000000000000004</v>
      </c>
      <c r="I20" s="107">
        <v>0.35</v>
      </c>
      <c r="J20" s="107">
        <v>0.1</v>
      </c>
      <c r="K20" s="111" t="s">
        <v>212</v>
      </c>
      <c r="M20" s="93"/>
    </row>
    <row r="21" spans="2:23" x14ac:dyDescent="0.3">
      <c r="B21" s="81">
        <v>9</v>
      </c>
      <c r="C21" s="76">
        <f>SUMIFS(탕데이터!R:R,탕데이터!O:O,출력예시!$C$2,탕데이터!$BL:$BL,출력예시!$B21)</f>
        <v>0</v>
      </c>
      <c r="D21" s="77" t="e">
        <f>C21/SUMIFS(탕데이터!S:S,탕데이터!O:O,출력예시!$C$2,탕데이터!BL:BL,출력예시!B21)</f>
        <v>#DIV/0!</v>
      </c>
      <c r="E21" s="78" t="e">
        <f>SUMIFS(탕데이터!W:W,탕데이터!$O:$O,출력예시!$C$2,탕데이터!$BL:$BL,출력예시!$B21)/SUMIFS(탕데이터!U:U,탕데이터!$O:$O,출력예시!$C$2,탕데이터!$BL:$BL,출력예시!$B21)</f>
        <v>#DIV/0!</v>
      </c>
      <c r="F21" s="77" t="e">
        <f>SUMIFS(탕데이터!Z:Z,탕데이터!O:O,출력예시!$C$2,탕데이터!BL:BL,출력예시!B21)*100/SUMIFS(탕데이터!R:R,탕데이터!O:O,출력예시!$C$2,탕데이터!BL:BL,출력예시!B21)</f>
        <v>#DIV/0!</v>
      </c>
      <c r="G21" s="77" t="e">
        <f>AVERAGEIFS(탕데이터!AD:AD,탕데이터!O:O,출력예시!$C$2,탕데이터!BL:BL,출력예시!B21)</f>
        <v>#DIV/0!</v>
      </c>
      <c r="H21" s="107">
        <v>0.65</v>
      </c>
      <c r="I21" s="107">
        <v>0.3</v>
      </c>
      <c r="J21" s="107">
        <v>0.05</v>
      </c>
      <c r="K21" s="111" t="s">
        <v>213</v>
      </c>
      <c r="M21" s="93"/>
    </row>
    <row r="22" spans="2:23" x14ac:dyDescent="0.3">
      <c r="B22" s="81">
        <v>10</v>
      </c>
      <c r="C22" s="76">
        <f>SUMIFS(탕데이터!R:R,탕데이터!O:O,출력예시!$C$2,탕데이터!$BL:$BL,출력예시!$B22)</f>
        <v>0</v>
      </c>
      <c r="D22" s="77" t="e">
        <f>C22/SUMIFS(탕데이터!S:S,탕데이터!O:O,출력예시!$C$2,탕데이터!BL:BL,출력예시!B22)</f>
        <v>#DIV/0!</v>
      </c>
      <c r="E22" s="78" t="e">
        <f>SUMIFS(탕데이터!W:W,탕데이터!$O:$O,출력예시!$C$2,탕데이터!$BL:$BL,출력예시!$B22)/SUMIFS(탕데이터!U:U,탕데이터!$O:$O,출력예시!$C$2,탕데이터!$BL:$BL,출력예시!$B22)</f>
        <v>#DIV/0!</v>
      </c>
      <c r="F22" s="77" t="e">
        <f>SUMIFS(탕데이터!Z:Z,탕데이터!O:O,출력예시!$C$2,탕데이터!BL:BL,출력예시!B22)*100/SUMIFS(탕데이터!R:R,탕데이터!O:O,출력예시!$C$2,탕데이터!BL:BL,출력예시!B22)</f>
        <v>#DIV/0!</v>
      </c>
      <c r="G22" s="77" t="e">
        <f>AVERAGEIFS(탕데이터!AD:AD,탕데이터!O:O,출력예시!$C$2,탕데이터!BL:BL,출력예시!B22)</f>
        <v>#DIV/0!</v>
      </c>
      <c r="H22" s="107">
        <v>0.55000000000000004</v>
      </c>
      <c r="I22" s="107">
        <v>0.35</v>
      </c>
      <c r="J22" s="107">
        <v>0.1</v>
      </c>
      <c r="K22" s="111" t="s">
        <v>214</v>
      </c>
      <c r="M22" s="93"/>
    </row>
    <row r="23" spans="2:23" x14ac:dyDescent="0.3">
      <c r="B23" s="82">
        <v>11</v>
      </c>
      <c r="C23" s="83">
        <f>SUMIFS(탕데이터!R:R,탕데이터!O:O,출력예시!$C$2,탕데이터!$BL:$BL,출력예시!$B23)</f>
        <v>0</v>
      </c>
      <c r="D23" s="84" t="e">
        <f>C23/SUMIFS(탕데이터!S:S,탕데이터!O:O,출력예시!$C$2,탕데이터!BL:BL,출력예시!B23)</f>
        <v>#DIV/0!</v>
      </c>
      <c r="E23" s="85" t="e">
        <f>SUMIFS(탕데이터!W:W,탕데이터!$O:$O,출력예시!$C$2,탕데이터!$BL:$BL,출력예시!$B23)/SUMIFS(탕데이터!U:U,탕데이터!$O:$O,출력예시!$C$2,탕데이터!$BL:$BL,출력예시!$B23)</f>
        <v>#DIV/0!</v>
      </c>
      <c r="F23" s="84" t="e">
        <f>SUMIFS(탕데이터!Z:Z,탕데이터!O:O,출력예시!$C$2,탕데이터!BL:BL,출력예시!B23)*100/SUMIFS(탕데이터!R:R,탕데이터!O:O,출력예시!$C$2,탕데이터!BL:BL,출력예시!B23)</f>
        <v>#DIV/0!</v>
      </c>
      <c r="G23" s="84" t="e">
        <f>AVERAGEIFS(탕데이터!AD:AD,탕데이터!O:O,출력예시!$C$2,탕데이터!BL:BL,출력예시!B23)</f>
        <v>#DIV/0!</v>
      </c>
      <c r="H23" s="108">
        <v>0.65</v>
      </c>
      <c r="I23" s="108">
        <v>0.3</v>
      </c>
      <c r="J23" s="108">
        <v>0.05</v>
      </c>
      <c r="K23" s="112" t="s">
        <v>208</v>
      </c>
      <c r="M23" s="93"/>
    </row>
    <row r="24" spans="2:23" x14ac:dyDescent="0.3">
      <c r="M24" s="93"/>
    </row>
    <row r="25" spans="2:23" x14ac:dyDescent="0.3">
      <c r="B25" s="61" t="s">
        <v>155</v>
      </c>
      <c r="M25" s="93"/>
    </row>
    <row r="26" spans="2:23" x14ac:dyDescent="0.3">
      <c r="K26" s="46" t="s">
        <v>147</v>
      </c>
      <c r="L26" s="46"/>
      <c r="M26" s="94"/>
      <c r="N26" s="46"/>
      <c r="O26" s="46"/>
      <c r="P26" s="46"/>
      <c r="Q26" s="46"/>
      <c r="R26" s="46" t="s">
        <v>150</v>
      </c>
      <c r="S26" s="46"/>
      <c r="T26" s="46"/>
      <c r="U26" s="46"/>
      <c r="V26" s="46"/>
    </row>
    <row r="27" spans="2:23" x14ac:dyDescent="0.3">
      <c r="K27" s="47" t="s">
        <v>143</v>
      </c>
      <c r="L27" s="47" t="s">
        <v>144</v>
      </c>
      <c r="M27" s="95" t="s">
        <v>146</v>
      </c>
      <c r="N27" s="47" t="s">
        <v>148</v>
      </c>
      <c r="O27" s="47" t="s">
        <v>149</v>
      </c>
      <c r="P27" s="47" t="s">
        <v>27</v>
      </c>
      <c r="Q27" s="46"/>
      <c r="R27" s="47" t="s">
        <v>144</v>
      </c>
      <c r="S27" s="47" t="s">
        <v>146</v>
      </c>
      <c r="T27" s="47" t="s">
        <v>148</v>
      </c>
      <c r="U27" s="47" t="s">
        <v>149</v>
      </c>
      <c r="V27" s="47" t="s">
        <v>27</v>
      </c>
      <c r="W27" s="33"/>
    </row>
    <row r="28" spans="2:23" x14ac:dyDescent="0.3">
      <c r="K28" s="47">
        <v>3</v>
      </c>
      <c r="L28" s="48">
        <v>126.636</v>
      </c>
      <c r="M28" s="96">
        <v>3.6915811567164183</v>
      </c>
      <c r="N28" s="50">
        <v>0.20540355677154581</v>
      </c>
      <c r="O28" s="49">
        <v>7.1069837960769453</v>
      </c>
      <c r="P28" s="49">
        <v>16.127500000000001</v>
      </c>
      <c r="Q28" s="46"/>
      <c r="R28" s="51">
        <f>SUMIFS(탕데이터!R:R,탕데이터!BL:BL,출력예시!K28)</f>
        <v>6417.7099999999973</v>
      </c>
      <c r="S28" s="52">
        <f>R28/SUMIFS(탕데이터!S:S,탕데이터!BL:BL,출력예시!K28)</f>
        <v>3.035975905996867</v>
      </c>
      <c r="T28" s="53">
        <f>SUMIFS(탕데이터!W:W,탕데이터!BL:BL,출력예시!K28)/SUMIFS(탕데이터!U:U,탕데이터!BL:BL,출력예시!K28)</f>
        <v>0.24087113750624761</v>
      </c>
      <c r="U28" s="52">
        <f>SUMIFS(탕데이터!Z:Z,탕데이터!BL:BL,출력예시!K28)*100/SUMIFS(탕데이터!R:R,탕데이터!BL:BL,출력예시!K28)</f>
        <v>20.739484956472023</v>
      </c>
      <c r="V28" s="52">
        <f>AVERAGEIFS(탕데이터!AD:AD,탕데이터!BL:BL,출력예시!K28)</f>
        <v>35.879487179487192</v>
      </c>
    </row>
    <row r="29" spans="2:23" x14ac:dyDescent="0.3">
      <c r="K29" s="47">
        <v>4</v>
      </c>
      <c r="L29" s="48">
        <v>392.34500000000003</v>
      </c>
      <c r="M29" s="96">
        <v>3.4662514356391907</v>
      </c>
      <c r="N29" s="50">
        <v>0.28698239523927599</v>
      </c>
      <c r="O29" s="49">
        <v>28.036549465393975</v>
      </c>
      <c r="P29" s="49">
        <v>25.07571428571428</v>
      </c>
      <c r="Q29" s="46"/>
      <c r="R29" s="51">
        <f>SUMIFS(탕데이터!R:R,탕데이터!BL:BL,출력예시!K29)</f>
        <v>8284.8079999999991</v>
      </c>
      <c r="S29" s="52">
        <f>R29/SUMIFS(탕데이터!S:S,탕데이터!BL:BL,출력예시!K29)</f>
        <v>3.1526128288630018</v>
      </c>
      <c r="T29" s="53">
        <f>SUMIFS(탕데이터!W:W,탕데이터!BL:BL,출력예시!K29)/SUMIFS(탕데이터!U:U,탕데이터!BL:BL,출력예시!K29)</f>
        <v>0.23443198570937965</v>
      </c>
      <c r="U29" s="52">
        <f>SUMIFS(탕데이터!Z:Z,탕데이터!BL:BL,출력예시!K29)*100/SUMIFS(탕데이터!R:R,탕데이터!BL:BL,출력예시!K29)</f>
        <v>18.25027206424096</v>
      </c>
      <c r="V29" s="52">
        <f>AVERAGEIFS(탕데이터!AD:AD,탕데이터!BL:BL,출력예시!K29)</f>
        <v>39.519109589041086</v>
      </c>
    </row>
    <row r="30" spans="2:23" x14ac:dyDescent="0.3">
      <c r="K30" s="47">
        <v>5</v>
      </c>
      <c r="L30" s="48">
        <v>374.99100000000004</v>
      </c>
      <c r="M30" s="96">
        <v>3.2478844937942259</v>
      </c>
      <c r="N30" s="50">
        <v>0.30240824024372553</v>
      </c>
      <c r="O30" s="49">
        <v>26.400633615206761</v>
      </c>
      <c r="P30" s="49">
        <v>21.588000000000001</v>
      </c>
      <c r="Q30" s="46"/>
      <c r="R30" s="51">
        <f>SUMIFS(탕데이터!R:R,탕데이터!BL:BL,출력예시!K30)</f>
        <v>7254.9810000000043</v>
      </c>
      <c r="S30" s="52">
        <f>R30/SUMIFS(탕데이터!S:S,탕데이터!BL:BL,출력예시!K30)</f>
        <v>3.0859718710056163</v>
      </c>
      <c r="T30" s="53">
        <f>SUMIFS(탕데이터!W:W,탕데이터!BL:BL,출력예시!K30)/SUMIFS(탕데이터!U:U,탕데이터!BL:BL,출력예시!K30)</f>
        <v>0.245312468490996</v>
      </c>
      <c r="U30" s="52">
        <f>SUMIFS(탕데이터!Z:Z,탕데이터!BL:BL,출력예시!K30)*100/SUMIFS(탕데이터!R:R,탕데이터!BL:BL,출력예시!K30)</f>
        <v>21.254363036925927</v>
      </c>
      <c r="V30" s="52">
        <f>AVERAGEIFS(탕데이터!AD:AD,탕데이터!BL:BL,출력예시!K30)</f>
        <v>37.122743902439019</v>
      </c>
    </row>
    <row r="31" spans="2:23" x14ac:dyDescent="0.3">
      <c r="K31" s="47">
        <v>6</v>
      </c>
      <c r="L31" s="48">
        <v>328.49599999999998</v>
      </c>
      <c r="M31" s="96">
        <v>3.3405466970387243</v>
      </c>
      <c r="N31" s="50">
        <v>0.32493406719412909</v>
      </c>
      <c r="O31" s="49">
        <v>36.834542886366961</v>
      </c>
      <c r="P31" s="49">
        <v>21.75</v>
      </c>
      <c r="Q31" s="46"/>
      <c r="R31" s="51">
        <f>SUMIFS(탕데이터!R:R,탕데이터!BL:BL,출력예시!K31)</f>
        <v>7100.3680000000004</v>
      </c>
      <c r="S31" s="52">
        <f>R31/SUMIFS(탕데이터!S:S,탕데이터!BL:BL,출력예시!K31)</f>
        <v>3.1434651852711055</v>
      </c>
      <c r="T31" s="53">
        <f>SUMIFS(탕데이터!W:W,탕데이터!BL:BL,출력예시!K31)/SUMIFS(탕데이터!U:U,탕데이터!BL:BL,출력예시!K31)</f>
        <v>0.25316596142457515</v>
      </c>
      <c r="U31" s="52">
        <f>SUMIFS(탕데이터!Z:Z,탕데이터!BL:BL,출력예시!K31)*100/SUMIFS(탕데이터!R:R,탕데이터!BL:BL,출력예시!K31)</f>
        <v>21.984776000342517</v>
      </c>
      <c r="V31" s="52">
        <f>AVERAGEIFS(탕데이터!AD:AD,탕데이터!BL:BL,출력예시!K31)</f>
        <v>36.217777777777783</v>
      </c>
    </row>
    <row r="32" spans="2:23" x14ac:dyDescent="0.3">
      <c r="K32" s="47">
        <v>7</v>
      </c>
      <c r="L32" s="48">
        <v>331.40999999999997</v>
      </c>
      <c r="M32" s="96">
        <v>3.7275610743690102</v>
      </c>
      <c r="N32" s="50">
        <v>0.32261405134354393</v>
      </c>
      <c r="O32" s="49">
        <v>5.7330798708548327</v>
      </c>
      <c r="P32" s="49">
        <v>33.383333333333333</v>
      </c>
      <c r="Q32" s="46"/>
      <c r="R32" s="51">
        <f>SUMIFS(탕데이터!R:R,탕데이터!BL:BL,출력예시!K32)</f>
        <v>7543.762999999999</v>
      </c>
      <c r="S32" s="52">
        <f>R32/SUMIFS(탕데이터!S:S,탕데이터!BL:BL,출력예시!K32)</f>
        <v>3.1506504267753552</v>
      </c>
      <c r="T32" s="53">
        <f>SUMIFS(탕데이터!W:W,탕데이터!BL:BL,출력예시!K32)/SUMIFS(탕데이터!U:U,탕데이터!BL:BL,출력예시!K32)</f>
        <v>0.24117713041470093</v>
      </c>
      <c r="U32" s="52">
        <f>SUMIFS(탕데이터!Z:Z,탕데이터!BL:BL,출력예시!K32)*100/SUMIFS(탕데이터!R:R,탕데이터!BL:BL,출력예시!K32)</f>
        <v>20.122583384446202</v>
      </c>
      <c r="V32" s="52">
        <f>AVERAGEIFS(탕데이터!AD:AD,탕데이터!BL:BL,출력예시!K32)</f>
        <v>36.123916666666673</v>
      </c>
    </row>
    <row r="33" spans="2:22" x14ac:dyDescent="0.3">
      <c r="K33" s="47">
        <v>8</v>
      </c>
      <c r="L33" s="48">
        <v>362.01</v>
      </c>
      <c r="M33" s="96">
        <v>3.4733842493091807</v>
      </c>
      <c r="N33" s="50">
        <v>0.30838996408361541</v>
      </c>
      <c r="O33" s="49">
        <v>27.347310847766636</v>
      </c>
      <c r="P33" s="49">
        <v>21.814545454545449</v>
      </c>
      <c r="Q33" s="46"/>
      <c r="R33" s="51">
        <f>SUMIFS(탕데이터!R:R,탕데이터!BL:BL,출력예시!K33)</f>
        <v>8171.8260000000009</v>
      </c>
      <c r="S33" s="52">
        <f>R33/SUMIFS(탕데이터!S:S,탕데이터!BL:BL,출력예시!K33)</f>
        <v>3.1285872129483092</v>
      </c>
      <c r="T33" s="53">
        <f>SUMIFS(탕데이터!W:W,탕데이터!BL:BL,출력예시!K33)/SUMIFS(탕데이터!U:U,탕데이터!BL:BL,출력예시!K33)</f>
        <v>0.22474793254191797</v>
      </c>
      <c r="U33" s="52">
        <f>SUMIFS(탕데이터!Z:Z,탕데이터!BL:BL,출력예시!K33)*100/SUMIFS(탕데이터!R:R,탕데이터!BL:BL,출력예시!K33)</f>
        <v>23.26285459333079</v>
      </c>
      <c r="V33" s="52">
        <f>AVERAGEIFS(탕데이터!AD:AD,탕데이터!BL:BL,출력예시!K33)</f>
        <v>37.421988304093595</v>
      </c>
    </row>
    <row r="34" spans="2:22" x14ac:dyDescent="0.3">
      <c r="K34" s="47">
        <v>9</v>
      </c>
      <c r="L34" s="48">
        <v>330.92399999999998</v>
      </c>
      <c r="M34" s="96">
        <v>3.2543392960752109</v>
      </c>
      <c r="N34" s="50">
        <v>0.35434344505727622</v>
      </c>
      <c r="O34" s="49">
        <v>21.455077298715114</v>
      </c>
      <c r="P34" s="49">
        <v>27.43</v>
      </c>
      <c r="Q34" s="46"/>
      <c r="R34" s="51">
        <f>SUMIFS(탕데이터!R:R,탕데이터!BL:BL,출력예시!K34)</f>
        <v>4280.130000000001</v>
      </c>
      <c r="S34" s="52">
        <f>R34/SUMIFS(탕데이터!S:S,탕데이터!BL:BL,출력예시!K34)</f>
        <v>3.0607599607548117</v>
      </c>
      <c r="T34" s="53">
        <f>SUMIFS(탕데이터!W:W,탕데이터!BL:BL,출력예시!K34)/SUMIFS(탕데이터!U:U,탕데이터!BL:BL,출력예시!K34)</f>
        <v>0.25269454562763932</v>
      </c>
      <c r="U34" s="52">
        <f>SUMIFS(탕데이터!Z:Z,탕데이터!BL:BL,출력예시!K34)*100/SUMIFS(탕데이터!R:R,탕데이터!BL:BL,출력예시!K34)</f>
        <v>20.092847647150901</v>
      </c>
      <c r="V34" s="52">
        <f>AVERAGEIFS(탕데이터!AD:AD,탕데이터!BL:BL,출력예시!K34)</f>
        <v>37.949574468085096</v>
      </c>
    </row>
    <row r="35" spans="2:22" x14ac:dyDescent="0.3">
      <c r="K35" s="47">
        <v>10</v>
      </c>
      <c r="L35" s="48">
        <v>277.74099999999999</v>
      </c>
      <c r="M35" s="96">
        <v>2.9928019568332918</v>
      </c>
      <c r="N35" s="50">
        <v>0.32524116782725354</v>
      </c>
      <c r="O35" s="49">
        <v>45.726054129566755</v>
      </c>
      <c r="P35" s="49">
        <v>26.302500000000002</v>
      </c>
      <c r="Q35" s="46"/>
      <c r="R35" s="51">
        <f>SUMIFS(탕데이터!R:R,탕데이터!BL:BL,출력예시!K35)</f>
        <v>3495.7379999999989</v>
      </c>
      <c r="S35" s="52">
        <f>R35/SUMIFS(탕데이터!S:S,탕데이터!BL:BL,출력예시!K35)</f>
        <v>3.0273573761860053</v>
      </c>
      <c r="T35" s="53">
        <f>SUMIFS(탕데이터!W:W,탕데이터!BL:BL,출력예시!K35)/SUMIFS(탕데이터!U:U,탕데이터!BL:BL,출력예시!K35)</f>
        <v>0.23766942459155832</v>
      </c>
      <c r="U35" s="52">
        <f>SUMIFS(탕데이터!Z:Z,탕데이터!BL:BL,출력예시!K35)*100/SUMIFS(탕데이터!R:R,탕데이터!BL:BL,출력예시!K35)</f>
        <v>26.63243069131612</v>
      </c>
      <c r="V35" s="52">
        <f>AVERAGEIFS(탕데이터!AD:AD,탕데이터!BL:BL,출력예시!K35)</f>
        <v>36.412448979591836</v>
      </c>
    </row>
    <row r="36" spans="2:22" x14ac:dyDescent="0.3">
      <c r="K36" s="47">
        <v>11</v>
      </c>
      <c r="L36" s="48">
        <v>188.45</v>
      </c>
      <c r="M36" s="96">
        <v>3.7285083987891499</v>
      </c>
      <c r="N36" s="50">
        <v>0.1931715541639068</v>
      </c>
      <c r="O36" s="49">
        <v>27.062881400902096</v>
      </c>
      <c r="P36" s="49">
        <v>32.205714285714286</v>
      </c>
      <c r="Q36" s="46"/>
      <c r="R36" s="51">
        <f>SUMIFS(탕데이터!R:R,탕데이터!BL:BL,출력예시!K36)</f>
        <v>5465.3380000000043</v>
      </c>
      <c r="S36" s="52">
        <f>R36/SUMIFS(탕데이터!S:S,탕데이터!BL:BL,출력예시!K36)</f>
        <v>3.029067830850467</v>
      </c>
      <c r="T36" s="53">
        <f>SUMIFS(탕데이터!W:W,탕데이터!BL:BL,출력예시!K36)/SUMIFS(탕데이터!U:U,탕데이터!BL:BL,출력예시!K36)</f>
        <v>0.23521715345962316</v>
      </c>
      <c r="U36" s="52">
        <f>SUMIFS(탕데이터!Z:Z,탕데이터!BL:BL,출력예시!K36)*100/SUMIFS(탕데이터!R:R,탕데이터!BL:BL,출력예시!K36)</f>
        <v>26.585729921918805</v>
      </c>
      <c r="V36" s="52">
        <f>AVERAGEIFS(탕데이터!AD:AD,탕데이터!BL:BL,출력예시!K36)</f>
        <v>39.785000000000025</v>
      </c>
    </row>
    <row r="37" spans="2:22" x14ac:dyDescent="0.3">
      <c r="M37" s="93"/>
    </row>
    <row r="38" spans="2:22" x14ac:dyDescent="0.3">
      <c r="M38" s="93"/>
    </row>
    <row r="39" spans="2:22" x14ac:dyDescent="0.3">
      <c r="M39" s="93"/>
    </row>
    <row r="40" spans="2:22" x14ac:dyDescent="0.3">
      <c r="M40" s="93"/>
    </row>
    <row r="41" spans="2:22" x14ac:dyDescent="0.3">
      <c r="B41" s="61" t="s">
        <v>156</v>
      </c>
      <c r="M41" s="93"/>
    </row>
    <row r="42" spans="2:22" x14ac:dyDescent="0.3">
      <c r="B42" s="70" t="s">
        <v>157</v>
      </c>
      <c r="C42" s="71" t="s">
        <v>158</v>
      </c>
      <c r="D42" s="71" t="s">
        <v>94</v>
      </c>
      <c r="E42" s="71" t="s">
        <v>134</v>
      </c>
      <c r="F42" s="71" t="s">
        <v>124</v>
      </c>
      <c r="G42" s="113" t="s">
        <v>159</v>
      </c>
      <c r="H42" s="114" t="s">
        <v>215</v>
      </c>
      <c r="M42" s="93"/>
    </row>
    <row r="43" spans="2:22" x14ac:dyDescent="0.3">
      <c r="B43" s="72">
        <v>45778</v>
      </c>
      <c r="C43" s="68">
        <v>7082</v>
      </c>
      <c r="D43" s="68">
        <v>1</v>
      </c>
      <c r="E43" s="68">
        <v>500</v>
      </c>
      <c r="F43" s="69">
        <v>3.15</v>
      </c>
      <c r="G43" s="115" t="s">
        <v>164</v>
      </c>
      <c r="H43" s="106">
        <v>0.2</v>
      </c>
      <c r="M43" s="93"/>
    </row>
    <row r="44" spans="2:22" x14ac:dyDescent="0.3">
      <c r="B44" s="72">
        <v>45779</v>
      </c>
      <c r="C44" s="68">
        <v>8085</v>
      </c>
      <c r="D44" s="68">
        <v>2</v>
      </c>
      <c r="E44" s="68">
        <v>400</v>
      </c>
      <c r="F44" s="69">
        <v>3.02</v>
      </c>
      <c r="G44" s="115" t="s">
        <v>165</v>
      </c>
      <c r="H44" s="106">
        <v>0.15</v>
      </c>
      <c r="M44" s="93"/>
    </row>
    <row r="45" spans="2:22" x14ac:dyDescent="0.3">
      <c r="B45" s="72">
        <v>45780</v>
      </c>
      <c r="C45" s="68">
        <v>1560</v>
      </c>
      <c r="D45" s="68">
        <v>4</v>
      </c>
      <c r="E45" s="68">
        <v>300</v>
      </c>
      <c r="F45" s="69">
        <v>3.14</v>
      </c>
      <c r="G45" s="115" t="s">
        <v>166</v>
      </c>
      <c r="H45" s="106">
        <v>0.25</v>
      </c>
      <c r="M45" s="93"/>
    </row>
    <row r="46" spans="2:22" x14ac:dyDescent="0.3">
      <c r="B46" s="72">
        <v>45781</v>
      </c>
      <c r="C46" s="68">
        <v>1305</v>
      </c>
      <c r="D46" s="68">
        <v>5</v>
      </c>
      <c r="E46" s="68">
        <v>200</v>
      </c>
      <c r="F46" s="69">
        <v>3.18</v>
      </c>
      <c r="G46" s="115" t="s">
        <v>167</v>
      </c>
      <c r="H46" s="106">
        <v>0.18</v>
      </c>
      <c r="M46" s="93"/>
    </row>
    <row r="47" spans="2:22" x14ac:dyDescent="0.3">
      <c r="B47" s="73">
        <v>45782</v>
      </c>
      <c r="C47" s="74">
        <v>1500</v>
      </c>
      <c r="D47" s="74">
        <v>8</v>
      </c>
      <c r="E47" s="74">
        <v>500</v>
      </c>
      <c r="F47" s="75">
        <v>3.11</v>
      </c>
      <c r="G47" s="116" t="s">
        <v>166</v>
      </c>
      <c r="H47" s="117">
        <v>0.35</v>
      </c>
      <c r="M47" s="93"/>
    </row>
    <row r="48" spans="2:22" x14ac:dyDescent="0.3">
      <c r="B48" s="33"/>
      <c r="C48" s="33"/>
      <c r="D48" s="33"/>
      <c r="E48" s="33"/>
      <c r="F48" s="33"/>
      <c r="M48" s="93"/>
    </row>
    <row r="49" spans="2:13" x14ac:dyDescent="0.3">
      <c r="B49" s="61" t="s">
        <v>173</v>
      </c>
      <c r="M49" s="93"/>
    </row>
    <row r="51" spans="2:13" x14ac:dyDescent="0.3">
      <c r="B51" t="s">
        <v>177</v>
      </c>
    </row>
    <row r="52" spans="2:13" x14ac:dyDescent="0.3">
      <c r="B52" t="s">
        <v>174</v>
      </c>
    </row>
    <row r="53" spans="2:13" x14ac:dyDescent="0.3">
      <c r="B53" t="s">
        <v>176</v>
      </c>
    </row>
  </sheetData>
  <phoneticPr fontId="2" type="noConversion"/>
  <pageMargins left="0.25" right="0.25" top="0.75" bottom="0.75" header="0.3" footer="0.3"/>
  <pageSetup paperSize="9" scale="41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EC768-1B0E-478F-9E30-2C7C106B6AD4}">
  <dimension ref="A1:K25"/>
  <sheetViews>
    <sheetView workbookViewId="0"/>
  </sheetViews>
  <sheetFormatPr defaultRowHeight="16.5" x14ac:dyDescent="0.3"/>
  <cols>
    <col min="2" max="2" width="9.875" bestFit="1" customWidth="1"/>
    <col min="3" max="3" width="9.375" customWidth="1"/>
    <col min="4" max="4" width="9.75" customWidth="1"/>
    <col min="5" max="5" width="12.5" customWidth="1"/>
  </cols>
  <sheetData>
    <row r="1" spans="1:11" x14ac:dyDescent="0.3">
      <c r="A1" t="s">
        <v>179</v>
      </c>
    </row>
    <row r="2" spans="1:11" ht="33" x14ac:dyDescent="0.3">
      <c r="A2" s="97" t="s">
        <v>143</v>
      </c>
      <c r="B2" s="97" t="s">
        <v>180</v>
      </c>
      <c r="C2" s="97" t="s">
        <v>181</v>
      </c>
      <c r="D2" s="97" t="s">
        <v>182</v>
      </c>
      <c r="E2" s="97" t="s">
        <v>183</v>
      </c>
    </row>
    <row r="3" spans="1:11" x14ac:dyDescent="0.3">
      <c r="A3">
        <v>1</v>
      </c>
      <c r="B3">
        <v>3.43</v>
      </c>
      <c r="C3">
        <v>3.76</v>
      </c>
      <c r="D3">
        <v>2.87</v>
      </c>
      <c r="E3" t="s">
        <v>184</v>
      </c>
    </row>
    <row r="4" spans="1:11" x14ac:dyDescent="0.3">
      <c r="A4">
        <v>2</v>
      </c>
      <c r="B4">
        <v>3.34</v>
      </c>
      <c r="C4">
        <v>4.0199999999999996</v>
      </c>
      <c r="D4">
        <v>2.89</v>
      </c>
      <c r="E4" t="s">
        <v>185</v>
      </c>
    </row>
    <row r="5" spans="1:11" x14ac:dyDescent="0.3">
      <c r="A5">
        <v>3</v>
      </c>
      <c r="B5">
        <v>3.22</v>
      </c>
      <c r="C5">
        <v>3.89</v>
      </c>
      <c r="D5">
        <v>2.81</v>
      </c>
      <c r="E5" s="61" t="s">
        <v>186</v>
      </c>
    </row>
    <row r="6" spans="1:11" x14ac:dyDescent="0.3">
      <c r="A6">
        <v>4</v>
      </c>
      <c r="B6">
        <v>3.43</v>
      </c>
      <c r="C6">
        <v>3.76</v>
      </c>
      <c r="D6">
        <v>2.85</v>
      </c>
      <c r="E6" t="s">
        <v>187</v>
      </c>
    </row>
    <row r="7" spans="1:11" x14ac:dyDescent="0.3">
      <c r="A7">
        <v>5</v>
      </c>
      <c r="B7">
        <v>3.39</v>
      </c>
      <c r="C7">
        <v>3.81</v>
      </c>
      <c r="D7">
        <v>2.99</v>
      </c>
      <c r="E7" t="s">
        <v>188</v>
      </c>
    </row>
    <row r="8" spans="1:11" x14ac:dyDescent="0.3">
      <c r="A8">
        <v>6</v>
      </c>
      <c r="B8">
        <v>3.41</v>
      </c>
      <c r="C8">
        <v>4.32</v>
      </c>
      <c r="D8">
        <v>2.99</v>
      </c>
      <c r="E8" s="61" t="s">
        <v>189</v>
      </c>
    </row>
    <row r="9" spans="1:11" x14ac:dyDescent="0.3">
      <c r="A9">
        <v>7</v>
      </c>
      <c r="B9">
        <v>3.46</v>
      </c>
      <c r="C9">
        <v>4.2300000000000004</v>
      </c>
      <c r="D9">
        <v>2.94</v>
      </c>
      <c r="E9" t="s">
        <v>190</v>
      </c>
    </row>
    <row r="10" spans="1:11" x14ac:dyDescent="0.3">
      <c r="A10">
        <v>8</v>
      </c>
      <c r="B10">
        <v>3.39</v>
      </c>
      <c r="C10">
        <v>3.73</v>
      </c>
      <c r="D10">
        <v>2.87</v>
      </c>
      <c r="E10" t="s">
        <v>191</v>
      </c>
    </row>
    <row r="11" spans="1:11" x14ac:dyDescent="0.3">
      <c r="A11">
        <v>9</v>
      </c>
      <c r="B11">
        <v>3.39</v>
      </c>
      <c r="C11">
        <v>3.51</v>
      </c>
      <c r="D11">
        <v>3.1</v>
      </c>
      <c r="E11" t="s">
        <v>192</v>
      </c>
    </row>
    <row r="12" spans="1:11" x14ac:dyDescent="0.3">
      <c r="A12">
        <v>10</v>
      </c>
      <c r="B12">
        <v>3.52</v>
      </c>
      <c r="C12">
        <v>3.58</v>
      </c>
      <c r="D12">
        <v>3.05</v>
      </c>
      <c r="E12" s="61" t="s">
        <v>193</v>
      </c>
    </row>
    <row r="13" spans="1:11" x14ac:dyDescent="0.3">
      <c r="A13">
        <v>11</v>
      </c>
      <c r="B13">
        <v>3.41</v>
      </c>
      <c r="C13">
        <v>3.98</v>
      </c>
      <c r="D13">
        <v>2.87</v>
      </c>
      <c r="E13" t="s">
        <v>194</v>
      </c>
    </row>
    <row r="16" spans="1:11" x14ac:dyDescent="0.3">
      <c r="A16" s="42" t="s">
        <v>6</v>
      </c>
      <c r="B16" s="36" t="s">
        <v>143</v>
      </c>
      <c r="C16" s="40" t="s">
        <v>144</v>
      </c>
      <c r="D16" s="40" t="s">
        <v>178</v>
      </c>
      <c r="E16" s="43" t="s">
        <v>146</v>
      </c>
      <c r="G16" s="42" t="s">
        <v>6</v>
      </c>
      <c r="H16" s="36" t="s">
        <v>143</v>
      </c>
      <c r="I16" s="40" t="s">
        <v>134</v>
      </c>
      <c r="J16" s="40" t="s">
        <v>145</v>
      </c>
      <c r="K16" s="43" t="s">
        <v>124</v>
      </c>
    </row>
    <row r="17" spans="1:11" x14ac:dyDescent="0.3">
      <c r="A17" s="33" t="s">
        <v>73</v>
      </c>
      <c r="B17" s="36">
        <v>1</v>
      </c>
      <c r="C17" s="40">
        <v>282.78200000000004</v>
      </c>
      <c r="D17" s="40">
        <v>83.402999999999992</v>
      </c>
      <c r="E17" s="44">
        <v>3.3905495006174844</v>
      </c>
      <c r="G17" s="33" t="s">
        <v>89</v>
      </c>
      <c r="H17" s="36">
        <v>1</v>
      </c>
      <c r="I17" s="40">
        <v>385.93299999999999</v>
      </c>
      <c r="J17" s="40">
        <v>94.156000000000006</v>
      </c>
      <c r="K17" s="98">
        <v>4.0988678363566846</v>
      </c>
    </row>
    <row r="18" spans="1:11" x14ac:dyDescent="0.3">
      <c r="A18" s="33" t="s">
        <v>73</v>
      </c>
      <c r="B18" s="36">
        <v>2</v>
      </c>
      <c r="C18" s="40">
        <v>274.73099999999999</v>
      </c>
      <c r="D18" s="40">
        <v>87.855999999999995</v>
      </c>
      <c r="E18" s="44">
        <v>3.1270601894008379</v>
      </c>
      <c r="G18" s="33" t="s">
        <v>89</v>
      </c>
      <c r="H18" s="36">
        <v>2</v>
      </c>
      <c r="I18" s="40">
        <v>359.923</v>
      </c>
      <c r="J18" s="40">
        <v>89.43</v>
      </c>
      <c r="K18" s="44">
        <v>4.0246337917924633</v>
      </c>
    </row>
    <row r="19" spans="1:11" x14ac:dyDescent="0.3">
      <c r="A19" s="33" t="s">
        <v>73</v>
      </c>
      <c r="B19" s="36">
        <v>5</v>
      </c>
      <c r="C19" s="40">
        <v>275.85000000000002</v>
      </c>
      <c r="D19" s="40">
        <v>90.414999999999992</v>
      </c>
      <c r="E19" s="44">
        <v>3.0509318144113262</v>
      </c>
      <c r="G19" s="33" t="s">
        <v>89</v>
      </c>
      <c r="H19" s="36">
        <v>3</v>
      </c>
      <c r="I19" s="40">
        <v>125.4</v>
      </c>
      <c r="J19" s="40">
        <v>36.786000000000001</v>
      </c>
      <c r="K19" s="44">
        <v>3.4089055618985484</v>
      </c>
    </row>
    <row r="20" spans="1:11" x14ac:dyDescent="0.3">
      <c r="A20" s="33" t="s">
        <v>73</v>
      </c>
      <c r="B20" s="36">
        <v>6</v>
      </c>
      <c r="C20" s="40">
        <v>336.99399999999997</v>
      </c>
      <c r="D20" s="40">
        <v>96.396999999999991</v>
      </c>
      <c r="E20" s="44">
        <v>3.4958971752232952</v>
      </c>
      <c r="G20" s="33" t="s">
        <v>89</v>
      </c>
      <c r="H20" s="36">
        <v>4</v>
      </c>
      <c r="I20" s="40">
        <v>349.733</v>
      </c>
      <c r="J20" s="40">
        <v>122.70999999999998</v>
      </c>
      <c r="K20" s="44">
        <v>2.8500774183033171</v>
      </c>
    </row>
    <row r="21" spans="1:11" x14ac:dyDescent="0.3">
      <c r="A21" s="33" t="s">
        <v>73</v>
      </c>
      <c r="B21" s="36">
        <v>7</v>
      </c>
      <c r="C21" s="40">
        <v>118.15000000000002</v>
      </c>
      <c r="D21" s="40">
        <v>27.960999999999999</v>
      </c>
      <c r="E21" s="98">
        <v>4.2255284145774477</v>
      </c>
      <c r="G21" s="33" t="s">
        <v>89</v>
      </c>
      <c r="H21" s="36">
        <v>5</v>
      </c>
      <c r="I21" s="40">
        <v>164.25900000000001</v>
      </c>
      <c r="J21" s="40">
        <v>48.981000000000002</v>
      </c>
      <c r="K21" s="44">
        <v>3.3535248361609606</v>
      </c>
    </row>
    <row r="22" spans="1:11" x14ac:dyDescent="0.3">
      <c r="A22" s="33" t="s">
        <v>73</v>
      </c>
      <c r="B22" s="36">
        <v>8</v>
      </c>
      <c r="C22" s="40">
        <v>360.43999999999994</v>
      </c>
      <c r="D22" s="40">
        <v>113.224</v>
      </c>
      <c r="E22" s="44">
        <v>3.1834240090440185</v>
      </c>
      <c r="G22" s="33" t="s">
        <v>89</v>
      </c>
      <c r="H22" s="36">
        <v>6</v>
      </c>
      <c r="I22" s="40">
        <v>346.21199999999999</v>
      </c>
      <c r="J22" s="40">
        <v>109.236</v>
      </c>
      <c r="K22" s="98">
        <v>3.1693947050422935</v>
      </c>
    </row>
    <row r="23" spans="1:11" x14ac:dyDescent="0.3">
      <c r="A23" s="33" t="s">
        <v>73</v>
      </c>
      <c r="B23" s="36">
        <v>9</v>
      </c>
      <c r="C23" s="40">
        <v>370.01800000000003</v>
      </c>
      <c r="D23" s="40">
        <v>109.47899999999998</v>
      </c>
      <c r="E23" s="44">
        <v>3.3798079997077073</v>
      </c>
      <c r="G23" s="33" t="s">
        <v>89</v>
      </c>
      <c r="H23" s="36">
        <v>7</v>
      </c>
      <c r="I23" s="40">
        <v>152.15600000000001</v>
      </c>
      <c r="J23" s="40">
        <v>42.244999999999997</v>
      </c>
      <c r="K23" s="44">
        <v>3.6017516865901293</v>
      </c>
    </row>
    <row r="24" spans="1:11" x14ac:dyDescent="0.3">
      <c r="A24" s="33" t="s">
        <v>73</v>
      </c>
      <c r="B24" s="36">
        <v>10</v>
      </c>
      <c r="C24" s="40">
        <v>578.58199999999999</v>
      </c>
      <c r="D24" s="40">
        <v>165.31400000000002</v>
      </c>
      <c r="E24" s="44">
        <v>3.4998971653943398</v>
      </c>
      <c r="G24" s="33" t="s">
        <v>89</v>
      </c>
      <c r="H24" s="36">
        <v>8</v>
      </c>
      <c r="I24" s="40">
        <v>294.36399999999998</v>
      </c>
      <c r="J24" s="40">
        <v>88.787999999999997</v>
      </c>
      <c r="K24" s="44">
        <v>3.3153579312519708</v>
      </c>
    </row>
    <row r="25" spans="1:11" x14ac:dyDescent="0.3">
      <c r="A25" s="33" t="s">
        <v>73</v>
      </c>
      <c r="B25" s="36">
        <v>11</v>
      </c>
      <c r="C25" s="40">
        <v>291.44500000000005</v>
      </c>
      <c r="D25" s="40">
        <v>105.68800000000002</v>
      </c>
      <c r="E25" s="98">
        <v>2.7575978351373855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D52B66-7E10-4DFB-B3B6-657804CACD2F}">
  <sheetPr filterMode="1"/>
  <dimension ref="A1:E1854"/>
  <sheetViews>
    <sheetView workbookViewId="0"/>
  </sheetViews>
  <sheetFormatPr defaultRowHeight="16.5" x14ac:dyDescent="0.3"/>
  <cols>
    <col min="2" max="2" width="8.5" style="36" customWidth="1" collapsed="1"/>
    <col min="3" max="4" width="9" style="41"/>
    <col min="5" max="5" width="9" style="45"/>
  </cols>
  <sheetData>
    <row r="1" spans="1:5" x14ac:dyDescent="0.3">
      <c r="A1" s="42" t="s">
        <v>6</v>
      </c>
      <c r="B1" s="36" t="s">
        <v>143</v>
      </c>
      <c r="C1" s="40" t="s">
        <v>134</v>
      </c>
      <c r="D1" s="40" t="s">
        <v>145</v>
      </c>
      <c r="E1" s="43" t="s">
        <v>124</v>
      </c>
    </row>
    <row r="2" spans="1:5" hidden="1" x14ac:dyDescent="0.3">
      <c r="A2" s="33" t="s">
        <v>64</v>
      </c>
      <c r="B2" s="36">
        <v>1</v>
      </c>
      <c r="C2" s="40">
        <f>SUMIFS(탕데이터!R:R,탕데이터!$I:$I,'차량별-코스별'!$A2,탕데이터!$BL:$BL,'차량별-코스별'!$B2)</f>
        <v>335.29499999999996</v>
      </c>
      <c r="D2" s="40">
        <f>SUMIFS(탕데이터!S:S,탕데이터!$I:$I,'차량별-코스별'!$A2,탕데이터!$BL:$BL,'차량별-코스별'!$B2)</f>
        <v>89.045000000000002</v>
      </c>
      <c r="E2" s="44">
        <f t="shared" ref="E2:E33" si="0">C2/D2</f>
        <v>3.7654556684822276</v>
      </c>
    </row>
    <row r="3" spans="1:5" hidden="1" x14ac:dyDescent="0.3">
      <c r="A3" s="33" t="s">
        <v>64</v>
      </c>
      <c r="B3" s="36">
        <v>2</v>
      </c>
      <c r="C3" s="40">
        <f>SUMIFS(탕데이터!R:R,탕데이터!$I:$I,'차량별-코스별'!$A19,탕데이터!$BL:$BL,'차량별-코스별'!$B19)</f>
        <v>325.43900000000002</v>
      </c>
      <c r="D3" s="40">
        <f>SUMIFS(탕데이터!S:S,탕데이터!$I:$I,'차량별-코스별'!$A19,탕데이터!$BL:$BL,'차량별-코스별'!$B19)</f>
        <v>114.84700000000001</v>
      </c>
      <c r="E3" s="44">
        <f t="shared" si="0"/>
        <v>2.8336743667662194</v>
      </c>
    </row>
    <row r="4" spans="1:5" hidden="1" x14ac:dyDescent="0.3">
      <c r="A4" s="33" t="s">
        <v>64</v>
      </c>
      <c r="B4" s="36">
        <v>3</v>
      </c>
      <c r="C4" s="40">
        <f>SUMIFS(탕데이터!R:R,탕데이터!$I:$I,'차량별-코스별'!$A36,탕데이터!$BL:$BL,'차량별-코스별'!$B36)</f>
        <v>347.86200000000008</v>
      </c>
      <c r="D4" s="40">
        <f>SUMIFS(탕데이터!S:S,탕데이터!$I:$I,'차량별-코스별'!$A36,탕데이터!$BL:$BL,'차량별-코스별'!$B36)</f>
        <v>109.593</v>
      </c>
      <c r="E4" s="44">
        <f t="shared" si="0"/>
        <v>3.1741260846951911</v>
      </c>
    </row>
    <row r="5" spans="1:5" hidden="1" x14ac:dyDescent="0.3">
      <c r="A5" s="33" t="s">
        <v>64</v>
      </c>
      <c r="B5" s="36">
        <v>4</v>
      </c>
      <c r="C5" s="40">
        <f>SUMIFS(탕데이터!R:R,탕데이터!$I:$I,'차량별-코스별'!$A53,탕데이터!$BL:$BL,'차량별-코스별'!$B53)</f>
        <v>336.67900000000003</v>
      </c>
      <c r="D5" s="40">
        <f>SUMIFS(탕데이터!S:S,탕데이터!$I:$I,'차량별-코스별'!$A53,탕데이터!$BL:$BL,'차량별-코스별'!$B53)</f>
        <v>124.40600000000001</v>
      </c>
      <c r="E5" s="44">
        <f t="shared" si="0"/>
        <v>2.7062923010144209</v>
      </c>
    </row>
    <row r="6" spans="1:5" hidden="1" x14ac:dyDescent="0.3">
      <c r="A6" s="33" t="s">
        <v>64</v>
      </c>
      <c r="B6" s="36">
        <v>7</v>
      </c>
      <c r="C6" s="40">
        <f>SUMIFS(탕데이터!R:R,탕데이터!$I:$I,'차량별-코스별'!$A103,탕데이터!$BL:$BL,'차량별-코스별'!$B103)</f>
        <v>329.988</v>
      </c>
      <c r="D6" s="40">
        <f>SUMIFS(탕데이터!S:S,탕데이터!$I:$I,'차량별-코스별'!$A103,탕데이터!$BL:$BL,'차량별-코스별'!$B103)</f>
        <v>82.828000000000003</v>
      </c>
      <c r="E6" s="44">
        <f t="shared" si="0"/>
        <v>3.9840150673685226</v>
      </c>
    </row>
    <row r="7" spans="1:5" hidden="1" x14ac:dyDescent="0.3">
      <c r="A7" s="33" t="s">
        <v>64</v>
      </c>
      <c r="B7" s="36">
        <v>8</v>
      </c>
      <c r="C7" s="40">
        <f>SUMIFS(탕데이터!R:R,탕데이터!$I:$I,'차량별-코스별'!$A120,탕데이터!$BL:$BL,'차량별-코스별'!$B120)</f>
        <v>330.15800000000002</v>
      </c>
      <c r="D7" s="40">
        <f>SUMIFS(탕데이터!S:S,탕데이터!$I:$I,'차량별-코스별'!$A120,탕데이터!$BL:$BL,'차량별-코스별'!$B120)</f>
        <v>117.119</v>
      </c>
      <c r="E7" s="44">
        <f t="shared" si="0"/>
        <v>2.8189960638325124</v>
      </c>
    </row>
    <row r="8" spans="1:5" hidden="1" x14ac:dyDescent="0.3">
      <c r="A8" s="33" t="s">
        <v>64</v>
      </c>
      <c r="B8" s="36">
        <v>9</v>
      </c>
      <c r="C8" s="40">
        <f>SUMIFS(탕데이터!R:R,탕데이터!$I:$I,'차량별-코스별'!$A138,탕데이터!$BL:$BL,'차량별-코스별'!$B138)</f>
        <v>301.43200000000002</v>
      </c>
      <c r="D8" s="40">
        <f>SUMIFS(탕데이터!S:S,탕데이터!$I:$I,'차량별-코스별'!$A138,탕데이터!$BL:$BL,'차량별-코스별'!$B138)</f>
        <v>90.539000000000001</v>
      </c>
      <c r="E8" s="44">
        <f t="shared" si="0"/>
        <v>3.3293056031102619</v>
      </c>
    </row>
    <row r="9" spans="1:5" hidden="1" x14ac:dyDescent="0.3">
      <c r="A9" s="33" t="s">
        <v>64</v>
      </c>
      <c r="B9" s="36">
        <v>10</v>
      </c>
      <c r="C9" s="40">
        <f>SUMIFS(탕데이터!R:R,탕데이터!$I:$I,'차량별-코스별'!$A147,탕데이터!$BL:$BL,'차량별-코스별'!$B147)</f>
        <v>373.25799999999998</v>
      </c>
      <c r="D9" s="40">
        <f>SUMIFS(탕데이터!S:S,탕데이터!$I:$I,'차량별-코스별'!$A147,탕데이터!$BL:$BL,'차량별-코스별'!$B147)</f>
        <v>119.96700000000001</v>
      </c>
      <c r="E9" s="44">
        <f t="shared" si="0"/>
        <v>3.1113389515450076</v>
      </c>
    </row>
    <row r="10" spans="1:5" hidden="1" x14ac:dyDescent="0.3">
      <c r="A10" s="33" t="s">
        <v>64</v>
      </c>
      <c r="B10" s="36">
        <v>11</v>
      </c>
      <c r="C10" s="40">
        <f>SUMIFS(탕데이터!R:R,탕데이터!$I:$I,'차량별-코스별'!$A155,탕데이터!$BL:$BL,'차량별-코스별'!$B155)</f>
        <v>0</v>
      </c>
      <c r="D10" s="40">
        <f>SUMIFS(탕데이터!S:S,탕데이터!$I:$I,'차량별-코스별'!$A155,탕데이터!$BL:$BL,'차량별-코스별'!$B155)</f>
        <v>0</v>
      </c>
      <c r="E10" s="44" t="e">
        <f t="shared" si="0"/>
        <v>#DIV/0!</v>
      </c>
    </row>
    <row r="11" spans="1:5" hidden="1" x14ac:dyDescent="0.3">
      <c r="A11" s="33" t="s">
        <v>86</v>
      </c>
      <c r="B11" s="36">
        <v>1</v>
      </c>
      <c r="C11" s="40">
        <f>SUMIFS(탕데이터!R:R,탕데이터!$I:$I,'차량별-코스별'!$A11,탕데이터!$BL:$BL,'차량별-코스별'!$B11)</f>
        <v>539.49699999999984</v>
      </c>
      <c r="D11" s="40">
        <f>SUMIFS(탕데이터!S:S,탕데이터!$I:$I,'차량별-코스별'!$A11,탕데이터!$BL:$BL,'차량별-코스별'!$B11)</f>
        <v>167.12399999999997</v>
      </c>
      <c r="E11" s="44">
        <f t="shared" si="0"/>
        <v>3.2281240276680787</v>
      </c>
    </row>
    <row r="12" spans="1:5" hidden="1" x14ac:dyDescent="0.3">
      <c r="A12" s="33" t="s">
        <v>86</v>
      </c>
      <c r="B12" s="36">
        <v>2</v>
      </c>
      <c r="C12" s="40">
        <f>SUMIFS(탕데이터!R:R,탕데이터!$I:$I,'차량별-코스별'!$A28,탕데이터!$BL:$BL,'차량별-코스별'!$B28)</f>
        <v>377.62700000000001</v>
      </c>
      <c r="D12" s="40">
        <f>SUMIFS(탕데이터!S:S,탕데이터!$I:$I,'차량별-코스별'!$A28,탕데이터!$BL:$BL,'차량별-코스별'!$B28)</f>
        <v>121.154</v>
      </c>
      <c r="E12" s="44">
        <f t="shared" si="0"/>
        <v>3.1169173118510329</v>
      </c>
    </row>
    <row r="13" spans="1:5" hidden="1" x14ac:dyDescent="0.3">
      <c r="A13" s="33" t="s">
        <v>86</v>
      </c>
      <c r="B13" s="36">
        <v>3</v>
      </c>
      <c r="C13" s="40">
        <f>SUMIFS(탕데이터!R:R,탕데이터!$I:$I,'차량별-코스별'!$A45,탕데이터!$BL:$BL,'차량별-코스별'!$B45)</f>
        <v>349.11400000000003</v>
      </c>
      <c r="D13" s="40">
        <f>SUMIFS(탕데이터!S:S,탕데이터!$I:$I,'차량별-코스별'!$A45,탕데이터!$BL:$BL,'차량별-코스별'!$B45)</f>
        <v>117.34399999999999</v>
      </c>
      <c r="E13" s="44">
        <f t="shared" si="0"/>
        <v>2.9751329424597768</v>
      </c>
    </row>
    <row r="14" spans="1:5" hidden="1" x14ac:dyDescent="0.3">
      <c r="A14" s="33" t="s">
        <v>86</v>
      </c>
      <c r="B14" s="36">
        <v>4</v>
      </c>
      <c r="C14" s="40">
        <f>SUMIFS(탕데이터!R:R,탕데이터!$I:$I,'차량별-코스별'!$A62,탕데이터!$BL:$BL,'차량별-코스별'!$B62)</f>
        <v>273.38499999999999</v>
      </c>
      <c r="D14" s="40">
        <f>SUMIFS(탕데이터!S:S,탕데이터!$I:$I,'차량별-코스별'!$A62,탕데이터!$BL:$BL,'차량별-코스별'!$B62)</f>
        <v>88.149000000000001</v>
      </c>
      <c r="E14" s="44">
        <f t="shared" si="0"/>
        <v>3.1013964991094625</v>
      </c>
    </row>
    <row r="15" spans="1:5" hidden="1" x14ac:dyDescent="0.3">
      <c r="A15" s="33" t="s">
        <v>86</v>
      </c>
      <c r="B15" s="36">
        <v>5</v>
      </c>
      <c r="C15" s="40">
        <f>SUMIFS(탕데이터!R:R,탕데이터!$I:$I,'차량별-코스별'!$A79,탕데이터!$BL:$BL,'차량별-코스별'!$B79)</f>
        <v>667.21799999999996</v>
      </c>
      <c r="D15" s="40">
        <f>SUMIFS(탕데이터!S:S,탕데이터!$I:$I,'차량별-코스별'!$A79,탕데이터!$BL:$BL,'차량별-코스별'!$B79)</f>
        <v>210.66699999999997</v>
      </c>
      <c r="E15" s="44">
        <f t="shared" si="0"/>
        <v>3.1671690392894951</v>
      </c>
    </row>
    <row r="16" spans="1:5" hidden="1" x14ac:dyDescent="0.3">
      <c r="A16" s="33" t="s">
        <v>86</v>
      </c>
      <c r="B16" s="36">
        <v>6</v>
      </c>
      <c r="C16" s="40">
        <f>SUMIFS(탕데이터!R:R,탕데이터!$I:$I,'차량별-코스별'!$A95,탕데이터!$BL:$BL,'차량별-코스별'!$B95)</f>
        <v>681.56799999999998</v>
      </c>
      <c r="D16" s="40">
        <f>SUMIFS(탕데이터!S:S,탕데이터!$I:$I,'차량별-코스별'!$A95,탕데이터!$BL:$BL,'차량별-코스별'!$B95)</f>
        <v>207.35</v>
      </c>
      <c r="E16" s="44">
        <f t="shared" si="0"/>
        <v>3.2870412346274414</v>
      </c>
    </row>
    <row r="17" spans="1:5" hidden="1" x14ac:dyDescent="0.3">
      <c r="A17" s="33" t="s">
        <v>86</v>
      </c>
      <c r="B17" s="36">
        <v>7</v>
      </c>
      <c r="C17" s="40">
        <f>SUMIFS(탕데이터!R:R,탕데이터!$I:$I,'차량별-코스별'!$A112,탕데이터!$BL:$BL,'차량별-코스별'!$B112)</f>
        <v>330.67</v>
      </c>
      <c r="D17" s="40">
        <f>SUMIFS(탕데이터!S:S,탕데이터!$I:$I,'차량별-코스별'!$A112,탕데이터!$BL:$BL,'차량별-코스별'!$B112)</f>
        <v>94.38</v>
      </c>
      <c r="E17" s="44">
        <f t="shared" si="0"/>
        <v>3.5036024581479128</v>
      </c>
    </row>
    <row r="18" spans="1:5" hidden="1" x14ac:dyDescent="0.3">
      <c r="A18" s="33" t="s">
        <v>86</v>
      </c>
      <c r="B18" s="36">
        <v>8</v>
      </c>
      <c r="C18" s="40">
        <f>SUMIFS(탕데이터!R:R,탕데이터!$I:$I,'차량별-코스별'!$A130,탕데이터!$BL:$BL,'차량별-코스별'!$B130)</f>
        <v>278.54000000000002</v>
      </c>
      <c r="D18" s="40">
        <f>SUMIFS(탕데이터!S:S,탕데이터!$I:$I,'차량별-코스별'!$A130,탕데이터!$BL:$BL,'차량별-코스별'!$B130)</f>
        <v>94.787000000000006</v>
      </c>
      <c r="E18" s="44">
        <f t="shared" si="0"/>
        <v>2.9385886250224189</v>
      </c>
    </row>
    <row r="19" spans="1:5" hidden="1" x14ac:dyDescent="0.3">
      <c r="A19" s="33" t="s">
        <v>70</v>
      </c>
      <c r="B19" s="36">
        <v>1</v>
      </c>
      <c r="C19" s="40">
        <f>SUMIFS(탕데이터!R:R,탕데이터!$I:$I,'차량별-코스별'!$A3,탕데이터!$BL:$BL,'차량별-코스별'!$B3)</f>
        <v>346.22500000000002</v>
      </c>
      <c r="D19" s="40">
        <f>SUMIFS(탕데이터!S:S,탕데이터!$I:$I,'차량별-코스별'!$A3,탕데이터!$BL:$BL,'차량별-코스별'!$B3)</f>
        <v>95.311000000000007</v>
      </c>
      <c r="E19" s="44">
        <f t="shared" si="0"/>
        <v>3.632581758663743</v>
      </c>
    </row>
    <row r="20" spans="1:5" hidden="1" x14ac:dyDescent="0.3">
      <c r="A20" s="33" t="s">
        <v>70</v>
      </c>
      <c r="B20" s="36">
        <v>2</v>
      </c>
      <c r="C20" s="40">
        <f>SUMIFS(탕데이터!R:R,탕데이터!$I:$I,'차량별-코스별'!$A20,탕데이터!$BL:$BL,'차량별-코스별'!$B20)</f>
        <v>335.45100000000002</v>
      </c>
      <c r="D20" s="40">
        <f>SUMIFS(탕데이터!S:S,탕데이터!$I:$I,'차량별-코스별'!$A20,탕데이터!$BL:$BL,'차량별-코스별'!$B20)</f>
        <v>112.53999999999999</v>
      </c>
      <c r="E20" s="44">
        <f t="shared" si="0"/>
        <v>2.9807268526746049</v>
      </c>
    </row>
    <row r="21" spans="1:5" hidden="1" x14ac:dyDescent="0.3">
      <c r="A21" s="33" t="s">
        <v>70</v>
      </c>
      <c r="B21" s="36">
        <v>3</v>
      </c>
      <c r="C21" s="40">
        <f>SUMIFS(탕데이터!R:R,탕데이터!$I:$I,'차량별-코스별'!$A37,탕데이터!$BL:$BL,'차량별-코스별'!$B37)</f>
        <v>284.92199999999997</v>
      </c>
      <c r="D21" s="40">
        <f>SUMIFS(탕데이터!S:S,탕데이터!$I:$I,'차량별-코스별'!$A37,탕데이터!$BL:$BL,'차량별-코스별'!$B37)</f>
        <v>92.272999999999996</v>
      </c>
      <c r="E21" s="44">
        <f t="shared" si="0"/>
        <v>3.0878155039935842</v>
      </c>
    </row>
    <row r="22" spans="1:5" hidden="1" x14ac:dyDescent="0.3">
      <c r="A22" s="33" t="s">
        <v>70</v>
      </c>
      <c r="B22" s="36">
        <v>4</v>
      </c>
      <c r="C22" s="40">
        <f>SUMIFS(탕데이터!R:R,탕데이터!$I:$I,'차량별-코스별'!$A54,탕데이터!$BL:$BL,'차량별-코스별'!$B54)</f>
        <v>350.822</v>
      </c>
      <c r="D22" s="40">
        <f>SUMIFS(탕데이터!S:S,탕데이터!$I:$I,'차량별-코스별'!$A54,탕데이터!$BL:$BL,'차량별-코스별'!$B54)</f>
        <v>125.628</v>
      </c>
      <c r="E22" s="44">
        <f t="shared" si="0"/>
        <v>2.7925462476517975</v>
      </c>
    </row>
    <row r="23" spans="1:5" hidden="1" x14ac:dyDescent="0.3">
      <c r="A23" s="33" t="s">
        <v>70</v>
      </c>
      <c r="B23" s="36">
        <v>5</v>
      </c>
      <c r="C23" s="40">
        <f>SUMIFS(탕데이터!R:R,탕데이터!$I:$I,'차량별-코스별'!$A70,탕데이터!$BL:$BL,'차량별-코스별'!$B70)</f>
        <v>333.03899999999999</v>
      </c>
      <c r="D23" s="40">
        <f>SUMIFS(탕데이터!S:S,탕데이터!$I:$I,'차량별-코스별'!$A70,탕데이터!$BL:$BL,'차량별-코스별'!$B70)</f>
        <v>115.482</v>
      </c>
      <c r="E23" s="44">
        <f t="shared" si="0"/>
        <v>2.8839039850366288</v>
      </c>
    </row>
    <row r="24" spans="1:5" hidden="1" x14ac:dyDescent="0.3">
      <c r="A24" s="33" t="s">
        <v>70</v>
      </c>
      <c r="B24" s="36">
        <v>10</v>
      </c>
      <c r="C24" s="40">
        <f>SUMIFS(탕데이터!R:R,탕데이터!$I:$I,'차량별-코스별'!$A148,탕데이터!$BL:$BL,'차량별-코스별'!$B148)</f>
        <v>0</v>
      </c>
      <c r="D24" s="40">
        <f>SUMIFS(탕데이터!S:S,탕데이터!$I:$I,'차량별-코스별'!$A148,탕데이터!$BL:$BL,'차량별-코스별'!$B148)</f>
        <v>0</v>
      </c>
      <c r="E24" s="44" t="e">
        <f t="shared" si="0"/>
        <v>#DIV/0!</v>
      </c>
    </row>
    <row r="25" spans="1:5" hidden="1" x14ac:dyDescent="0.3">
      <c r="A25" s="33" t="s">
        <v>70</v>
      </c>
      <c r="B25" s="36">
        <v>11</v>
      </c>
      <c r="C25" s="40">
        <f>SUMIFS(탕데이터!R:R,탕데이터!$I:$I,'차량별-코스별'!$A156,탕데이터!$BL:$BL,'차량별-코스별'!$B156)</f>
        <v>201.80700000000002</v>
      </c>
      <c r="D25" s="40">
        <f>SUMIFS(탕데이터!S:S,탕데이터!$I:$I,'차량별-코스별'!$A156,탕데이터!$BL:$BL,'차량별-코스별'!$B156)</f>
        <v>67.753</v>
      </c>
      <c r="E25" s="44">
        <f t="shared" si="0"/>
        <v>2.9785692146473219</v>
      </c>
    </row>
    <row r="26" spans="1:5" hidden="1" x14ac:dyDescent="0.3">
      <c r="A26" s="33" t="s">
        <v>73</v>
      </c>
      <c r="B26" s="36">
        <v>1</v>
      </c>
      <c r="C26" s="40">
        <f>SUMIFS(탕데이터!R:R,탕데이터!$I:$I,'차량별-코스별'!$A4,탕데이터!$BL:$BL,'차량별-코스별'!$B4)</f>
        <v>566.56700000000001</v>
      </c>
      <c r="D26" s="40">
        <f>SUMIFS(탕데이터!S:S,탕데이터!$I:$I,'차량별-코스별'!$A4,탕데이터!$BL:$BL,'차량별-코스별'!$B4)</f>
        <v>173.21600000000001</v>
      </c>
      <c r="E26" s="44">
        <f t="shared" si="0"/>
        <v>3.2708698965453538</v>
      </c>
    </row>
    <row r="27" spans="1:5" hidden="1" x14ac:dyDescent="0.3">
      <c r="A27" s="33" t="s">
        <v>73</v>
      </c>
      <c r="B27" s="36">
        <v>2</v>
      </c>
      <c r="C27" s="40">
        <f>SUMIFS(탕데이터!R:R,탕데이터!$I:$I,'차량별-코스별'!$A21,탕데이터!$BL:$BL,'차량별-코스별'!$B21)</f>
        <v>273.84100000000001</v>
      </c>
      <c r="D27" s="40">
        <f>SUMIFS(탕데이터!S:S,탕데이터!$I:$I,'차량별-코스별'!$A21,탕데이터!$BL:$BL,'차량별-코스별'!$B21)</f>
        <v>95.787999999999997</v>
      </c>
      <c r="E27" s="44">
        <f t="shared" si="0"/>
        <v>2.8588236522320125</v>
      </c>
    </row>
    <row r="28" spans="1:5" hidden="1" x14ac:dyDescent="0.3">
      <c r="A28" s="33" t="s">
        <v>73</v>
      </c>
      <c r="B28" s="36">
        <v>5</v>
      </c>
      <c r="C28" s="40">
        <f>SUMIFS(탕데이터!R:R,탕데이터!$I:$I,'차량별-코스별'!$A71,탕데이터!$BL:$BL,'차량별-코스별'!$B71)</f>
        <v>275.90100000000001</v>
      </c>
      <c r="D28" s="40">
        <f>SUMIFS(탕데이터!S:S,탕데이터!$I:$I,'차량별-코스별'!$A71,탕데이터!$BL:$BL,'차량별-코스별'!$B71)</f>
        <v>97.448000000000008</v>
      </c>
      <c r="E28" s="44">
        <f t="shared" si="0"/>
        <v>2.831263853542402</v>
      </c>
    </row>
    <row r="29" spans="1:5" hidden="1" x14ac:dyDescent="0.3">
      <c r="A29" s="33" t="s">
        <v>73</v>
      </c>
      <c r="B29" s="36">
        <v>6</v>
      </c>
      <c r="C29" s="40">
        <f>SUMIFS(탕데이터!R:R,탕데이터!$I:$I,'차량별-코스별'!$A87,탕데이터!$BL:$BL,'차량별-코스별'!$B87)</f>
        <v>672.49900000000014</v>
      </c>
      <c r="D29" s="40">
        <f>SUMIFS(탕데이터!S:S,탕데이터!$I:$I,'차량별-코스별'!$A87,탕데이터!$BL:$BL,'차량별-코스별'!$B87)</f>
        <v>213.13</v>
      </c>
      <c r="E29" s="44">
        <f t="shared" si="0"/>
        <v>3.1553465021348481</v>
      </c>
    </row>
    <row r="30" spans="1:5" hidden="1" x14ac:dyDescent="0.3">
      <c r="A30" s="33" t="s">
        <v>73</v>
      </c>
      <c r="B30" s="36">
        <v>7</v>
      </c>
      <c r="C30" s="40">
        <f>SUMIFS(탕데이터!R:R,탕데이터!$I:$I,'차량별-코스별'!$A104,탕데이터!$BL:$BL,'차량별-코스별'!$B104)</f>
        <v>78.036000000000001</v>
      </c>
      <c r="D30" s="40">
        <f>SUMIFS(탕데이터!S:S,탕데이터!$I:$I,'차량별-코스별'!$A104,탕데이터!$BL:$BL,'차량별-코스별'!$B104)</f>
        <v>20.366</v>
      </c>
      <c r="E30" s="44">
        <f t="shared" si="0"/>
        <v>3.8316802513993911</v>
      </c>
    </row>
    <row r="31" spans="1:5" hidden="1" x14ac:dyDescent="0.3">
      <c r="A31" s="33" t="s">
        <v>73</v>
      </c>
      <c r="B31" s="36">
        <v>8</v>
      </c>
      <c r="C31" s="40">
        <f>SUMIFS(탕데이터!R:R,탕데이터!$I:$I,'차량별-코스별'!$A121,탕데이터!$BL:$BL,'차량별-코스별'!$B121)</f>
        <v>369.34400000000005</v>
      </c>
      <c r="D31" s="40">
        <f>SUMIFS(탕데이터!S:S,탕데이터!$I:$I,'차량별-코스별'!$A121,탕데이터!$BL:$BL,'차량별-코스별'!$B121)</f>
        <v>117.696</v>
      </c>
      <c r="E31" s="44">
        <f t="shared" si="0"/>
        <v>3.138118542686243</v>
      </c>
    </row>
    <row r="32" spans="1:5" hidden="1" x14ac:dyDescent="0.3">
      <c r="A32" s="33" t="s">
        <v>73</v>
      </c>
      <c r="B32" s="36">
        <v>9</v>
      </c>
      <c r="C32" s="40">
        <f>SUMIFS(탕데이터!R:R,탕데이터!$I:$I,'차량별-코스별'!$A139,탕데이터!$BL:$BL,'차량별-코스별'!$B139)</f>
        <v>0</v>
      </c>
      <c r="D32" s="40">
        <f>SUMIFS(탕데이터!S:S,탕데이터!$I:$I,'차량별-코스별'!$A139,탕데이터!$BL:$BL,'차량별-코스별'!$B139)</f>
        <v>0</v>
      </c>
      <c r="E32" s="44" t="e">
        <f t="shared" si="0"/>
        <v>#DIV/0!</v>
      </c>
    </row>
    <row r="33" spans="1:5" hidden="1" x14ac:dyDescent="0.3">
      <c r="A33" s="33" t="s">
        <v>73</v>
      </c>
      <c r="B33" s="36">
        <v>10</v>
      </c>
      <c r="C33" s="40">
        <f>SUMIFS(탕데이터!R:R,탕데이터!$I:$I,'차량별-코스별'!$A149,탕데이터!$BL:$BL,'차량별-코스별'!$B149)</f>
        <v>289.834</v>
      </c>
      <c r="D33" s="40">
        <f>SUMIFS(탕데이터!S:S,탕데이터!$I:$I,'차량별-코스별'!$A149,탕데이터!$BL:$BL,'차량별-코스별'!$B149)</f>
        <v>98.90100000000001</v>
      </c>
      <c r="E33" s="44">
        <f t="shared" si="0"/>
        <v>2.9305467083244858</v>
      </c>
    </row>
    <row r="34" spans="1:5" hidden="1" x14ac:dyDescent="0.3">
      <c r="A34" s="33" t="s">
        <v>73</v>
      </c>
      <c r="B34" s="36">
        <v>11</v>
      </c>
      <c r="C34" s="40">
        <f>SUMIFS(탕데이터!R:R,탕데이터!$I:$I,'차량별-코스별'!$A157,탕데이터!$BL:$BL,'차량별-코스별'!$B157)</f>
        <v>0</v>
      </c>
      <c r="D34" s="40">
        <f>SUMIFS(탕데이터!S:S,탕데이터!$I:$I,'차량별-코스별'!$A157,탕데이터!$BL:$BL,'차량별-코스별'!$B157)</f>
        <v>0</v>
      </c>
      <c r="E34" s="44" t="e">
        <f t="shared" ref="E34:E65" si="1">C34/D34</f>
        <v>#DIV/0!</v>
      </c>
    </row>
    <row r="35" spans="1:5" hidden="1" x14ac:dyDescent="0.3">
      <c r="A35" s="33" t="s">
        <v>76</v>
      </c>
      <c r="B35" s="36">
        <v>1</v>
      </c>
      <c r="C35" s="40">
        <f>SUMIFS(탕데이터!R:R,탕데이터!$I:$I,'차량별-코스별'!$A5,탕데이터!$BL:$BL,'차량별-코스별'!$B5)</f>
        <v>716.44899999999996</v>
      </c>
      <c r="D35" s="40">
        <f>SUMIFS(탕데이터!S:S,탕데이터!$I:$I,'차량별-코스별'!$A5,탕데이터!$BL:$BL,'차량별-코스별'!$B5)</f>
        <v>209.94800000000004</v>
      </c>
      <c r="E35" s="44">
        <f t="shared" si="1"/>
        <v>3.4125069064720779</v>
      </c>
    </row>
    <row r="36" spans="1:5" hidden="1" x14ac:dyDescent="0.3">
      <c r="A36" s="33" t="s">
        <v>76</v>
      </c>
      <c r="B36" s="36">
        <v>2</v>
      </c>
      <c r="C36" s="40">
        <f>SUMIFS(탕데이터!R:R,탕데이터!$I:$I,'차량별-코스별'!$A22,탕데이터!$BL:$BL,'차량별-코스별'!$B22)</f>
        <v>382.72499999999997</v>
      </c>
      <c r="D36" s="40">
        <f>SUMIFS(탕데이터!S:S,탕데이터!$I:$I,'차량별-코스별'!$A22,탕데이터!$BL:$BL,'차량별-코스별'!$B22)</f>
        <v>127.30199999999999</v>
      </c>
      <c r="E36" s="44">
        <f t="shared" si="1"/>
        <v>3.006433520290333</v>
      </c>
    </row>
    <row r="37" spans="1:5" hidden="1" x14ac:dyDescent="0.3">
      <c r="A37" s="33" t="s">
        <v>76</v>
      </c>
      <c r="B37" s="36">
        <v>3</v>
      </c>
      <c r="C37" s="40">
        <f>SUMIFS(탕데이터!R:R,탕데이터!$I:$I,'차량별-코스별'!$A38,탕데이터!$BL:$BL,'차량별-코스별'!$B38)</f>
        <v>399.14099999999996</v>
      </c>
      <c r="D37" s="40">
        <f>SUMIFS(탕데이터!S:S,탕데이터!$I:$I,'차량별-코스별'!$A38,탕데이터!$BL:$BL,'차량별-코스별'!$B38)</f>
        <v>140.024</v>
      </c>
      <c r="E37" s="44">
        <f t="shared" si="1"/>
        <v>2.8505184825458492</v>
      </c>
    </row>
    <row r="38" spans="1:5" hidden="1" x14ac:dyDescent="0.3">
      <c r="A38" s="33" t="s">
        <v>76</v>
      </c>
      <c r="B38" s="36">
        <v>4</v>
      </c>
      <c r="C38" s="40">
        <f>SUMIFS(탕데이터!R:R,탕데이터!$I:$I,'차량별-코스별'!$A55,탕데이터!$BL:$BL,'차량별-코스별'!$B55)</f>
        <v>196.10599999999999</v>
      </c>
      <c r="D38" s="40">
        <f>SUMIFS(탕데이터!S:S,탕데이터!$I:$I,'차량별-코스별'!$A55,탕데이터!$BL:$BL,'차량별-코스별'!$B55)</f>
        <v>85.278999999999996</v>
      </c>
      <c r="E38" s="44">
        <f t="shared" si="1"/>
        <v>2.2995813740780262</v>
      </c>
    </row>
    <row r="39" spans="1:5" hidden="1" x14ac:dyDescent="0.3">
      <c r="A39" s="33" t="s">
        <v>76</v>
      </c>
      <c r="B39" s="36">
        <v>5</v>
      </c>
      <c r="C39" s="40">
        <f>SUMIFS(탕데이터!R:R,탕데이터!$I:$I,'차량별-코스별'!$A72,탕데이터!$BL:$BL,'차량별-코스별'!$B72)</f>
        <v>417.61399999999992</v>
      </c>
      <c r="D39" s="40">
        <f>SUMIFS(탕데이터!S:S,탕데이터!$I:$I,'차량별-코스별'!$A72,탕데이터!$BL:$BL,'차량별-코스별'!$B72)</f>
        <v>142.393</v>
      </c>
      <c r="E39" s="44">
        <f t="shared" si="1"/>
        <v>2.9328267541241488</v>
      </c>
    </row>
    <row r="40" spans="1:5" hidden="1" x14ac:dyDescent="0.3">
      <c r="A40" s="33" t="s">
        <v>76</v>
      </c>
      <c r="B40" s="36">
        <v>6</v>
      </c>
      <c r="C40" s="40">
        <f>SUMIFS(탕데이터!R:R,탕데이터!$I:$I,'차량별-코스별'!$A88,탕데이터!$BL:$BL,'차량별-코스별'!$B88)</f>
        <v>732.9190000000001</v>
      </c>
      <c r="D40" s="40">
        <f>SUMIFS(탕데이터!S:S,탕데이터!$I:$I,'차량별-코스별'!$A88,탕데이터!$BL:$BL,'차량별-코스별'!$B88)</f>
        <v>231.994</v>
      </c>
      <c r="E40" s="44">
        <f t="shared" si="1"/>
        <v>3.1592153245342556</v>
      </c>
    </row>
    <row r="41" spans="1:5" hidden="1" x14ac:dyDescent="0.3">
      <c r="A41" s="33" t="s">
        <v>76</v>
      </c>
      <c r="B41" s="36">
        <v>7</v>
      </c>
      <c r="C41" s="40">
        <f>SUMIFS(탕데이터!R:R,탕데이터!$I:$I,'차량별-코스별'!$A105,탕데이터!$BL:$BL,'차량별-코스별'!$B105)</f>
        <v>0</v>
      </c>
      <c r="D41" s="40">
        <f>SUMIFS(탕데이터!S:S,탕데이터!$I:$I,'차량별-코스별'!$A105,탕데이터!$BL:$BL,'차량별-코스별'!$B105)</f>
        <v>0</v>
      </c>
      <c r="E41" s="44" t="e">
        <f t="shared" si="1"/>
        <v>#DIV/0!</v>
      </c>
    </row>
    <row r="42" spans="1:5" hidden="1" x14ac:dyDescent="0.3">
      <c r="A42" s="33" t="s">
        <v>76</v>
      </c>
      <c r="B42" s="36">
        <v>8</v>
      </c>
      <c r="C42" s="40">
        <f>SUMIFS(탕데이터!R:R,탕데이터!$I:$I,'차량별-코스별'!$A122,탕데이터!$BL:$BL,'차량별-코스별'!$B122)</f>
        <v>663.94200000000001</v>
      </c>
      <c r="D42" s="40">
        <f>SUMIFS(탕데이터!S:S,탕데이터!$I:$I,'차량별-코스별'!$A122,탕데이터!$BL:$BL,'차량별-코스별'!$B122)</f>
        <v>235.32299999999998</v>
      </c>
      <c r="E42" s="44">
        <f t="shared" si="1"/>
        <v>2.8214071722696041</v>
      </c>
    </row>
    <row r="43" spans="1:5" hidden="1" x14ac:dyDescent="0.3">
      <c r="A43" s="33" t="s">
        <v>76</v>
      </c>
      <c r="B43" s="36">
        <v>9</v>
      </c>
      <c r="C43" s="40">
        <f>SUMIFS(탕데이터!R:R,탕데이터!$I:$I,'차량별-코스별'!$A140,탕데이터!$BL:$BL,'차량별-코스별'!$B140)</f>
        <v>209.90900000000002</v>
      </c>
      <c r="D43" s="40">
        <f>SUMIFS(탕데이터!S:S,탕데이터!$I:$I,'차량별-코스별'!$A140,탕데이터!$BL:$BL,'차량별-코스별'!$B140)</f>
        <v>79.466999999999999</v>
      </c>
      <c r="E43" s="44">
        <f t="shared" si="1"/>
        <v>2.6414612354813949</v>
      </c>
    </row>
    <row r="44" spans="1:5" hidden="1" x14ac:dyDescent="0.3">
      <c r="A44" s="33" t="s">
        <v>77</v>
      </c>
      <c r="B44" s="36">
        <v>1</v>
      </c>
      <c r="C44" s="40">
        <f>SUMIFS(탕데이터!R:R,탕데이터!$I:$I,'차량별-코스별'!$A6,탕데이터!$BL:$BL,'차량별-코스별'!$B6)</f>
        <v>331.34800000000001</v>
      </c>
      <c r="D44" s="40">
        <f>SUMIFS(탕데이터!S:S,탕데이터!$I:$I,'차량별-코스별'!$A6,탕데이터!$BL:$BL,'차량별-코스별'!$B6)</f>
        <v>92.337000000000003</v>
      </c>
      <c r="E44" s="44">
        <f t="shared" si="1"/>
        <v>3.5884639960145988</v>
      </c>
    </row>
    <row r="45" spans="1:5" hidden="1" x14ac:dyDescent="0.3">
      <c r="A45" s="33" t="s">
        <v>77</v>
      </c>
      <c r="B45" s="36">
        <v>2</v>
      </c>
      <c r="C45" s="40">
        <f>SUMIFS(탕데이터!R:R,탕데이터!$I:$I,'차량별-코스별'!$A23,탕데이터!$BL:$BL,'차량별-코스별'!$B23)</f>
        <v>365.28800000000001</v>
      </c>
      <c r="D45" s="40">
        <f>SUMIFS(탕데이터!S:S,탕데이터!$I:$I,'차량별-코스별'!$A23,탕데이터!$BL:$BL,'차량별-코스별'!$B23)</f>
        <v>120.637</v>
      </c>
      <c r="E45" s="44">
        <f t="shared" si="1"/>
        <v>3.0279930701194493</v>
      </c>
    </row>
    <row r="46" spans="1:5" hidden="1" x14ac:dyDescent="0.3">
      <c r="A46" s="33" t="s">
        <v>77</v>
      </c>
      <c r="B46" s="36">
        <v>3</v>
      </c>
      <c r="C46" s="40">
        <f>SUMIFS(탕데이터!R:R,탕데이터!$I:$I,'차량별-코스별'!$A39,탕데이터!$BL:$BL,'차량별-코스별'!$B39)</f>
        <v>372.27800000000002</v>
      </c>
      <c r="D46" s="40">
        <f>SUMIFS(탕데이터!S:S,탕데이터!$I:$I,'차량별-코스별'!$A39,탕데이터!$BL:$BL,'차량별-코스별'!$B39)</f>
        <v>145.30599999999998</v>
      </c>
      <c r="E46" s="44">
        <f t="shared" si="1"/>
        <v>2.5620277208098776</v>
      </c>
    </row>
    <row r="47" spans="1:5" hidden="1" x14ac:dyDescent="0.3">
      <c r="A47" s="33" t="s">
        <v>77</v>
      </c>
      <c r="B47" s="36">
        <v>4</v>
      </c>
      <c r="C47" s="40">
        <f>SUMIFS(탕데이터!R:R,탕데이터!$I:$I,'차량별-코스별'!$A56,탕데이터!$BL:$BL,'차량별-코스별'!$B56)</f>
        <v>394.36599999999999</v>
      </c>
      <c r="D47" s="40">
        <f>SUMIFS(탕데이터!S:S,탕데이터!$I:$I,'차량별-코스별'!$A56,탕데이터!$BL:$BL,'차량별-코스별'!$B56)</f>
        <v>131.43600000000001</v>
      </c>
      <c r="E47" s="44">
        <f t="shared" si="1"/>
        <v>3.0004412794059463</v>
      </c>
    </row>
    <row r="48" spans="1:5" hidden="1" x14ac:dyDescent="0.3">
      <c r="A48" s="33" t="s">
        <v>77</v>
      </c>
      <c r="B48" s="36">
        <v>5</v>
      </c>
      <c r="C48" s="40">
        <f>SUMIFS(탕데이터!R:R,탕데이터!$I:$I,'차량별-코스별'!$A73,탕데이터!$BL:$BL,'차량별-코스별'!$B73)</f>
        <v>538.40899999999999</v>
      </c>
      <c r="D48" s="40">
        <f>SUMIFS(탕데이터!S:S,탕데이터!$I:$I,'차량별-코스별'!$A73,탕데이터!$BL:$BL,'차량별-코스별'!$B73)</f>
        <v>185.42099999999999</v>
      </c>
      <c r="E48" s="44">
        <f t="shared" si="1"/>
        <v>2.9037110143942706</v>
      </c>
    </row>
    <row r="49" spans="1:5" hidden="1" x14ac:dyDescent="0.3">
      <c r="A49" s="33" t="s">
        <v>77</v>
      </c>
      <c r="B49" s="36">
        <v>8</v>
      </c>
      <c r="C49" s="40">
        <f>SUMIFS(탕데이터!R:R,탕데이터!$I:$I,'차량별-코스별'!$A123,탕데이터!$BL:$BL,'차량별-코스별'!$B123)</f>
        <v>684.39899999999989</v>
      </c>
      <c r="D49" s="40">
        <f>SUMIFS(탕데이터!S:S,탕데이터!$I:$I,'차량별-코스별'!$A123,탕데이터!$BL:$BL,'차량별-코스별'!$B123)</f>
        <v>233.767</v>
      </c>
      <c r="E49" s="44">
        <f t="shared" si="1"/>
        <v>2.9276972369923895</v>
      </c>
    </row>
    <row r="50" spans="1:5" hidden="1" x14ac:dyDescent="0.3">
      <c r="A50" s="33" t="s">
        <v>77</v>
      </c>
      <c r="B50" s="36">
        <v>9</v>
      </c>
      <c r="C50" s="40">
        <f>SUMIFS(탕데이터!R:R,탕데이터!$I:$I,'차량별-코스별'!$A141,탕데이터!$BL:$BL,'차량별-코스별'!$B141)</f>
        <v>296.43200000000002</v>
      </c>
      <c r="D50" s="40">
        <f>SUMIFS(탕데이터!S:S,탕데이터!$I:$I,'차량별-코스별'!$A141,탕데이터!$BL:$BL,'차량별-코스별'!$B141)</f>
        <v>99.680999999999997</v>
      </c>
      <c r="E50" s="44">
        <f t="shared" si="1"/>
        <v>2.9738064425517403</v>
      </c>
    </row>
    <row r="51" spans="1:5" hidden="1" x14ac:dyDescent="0.3">
      <c r="A51" s="33" t="s">
        <v>77</v>
      </c>
      <c r="B51" s="36">
        <v>10</v>
      </c>
      <c r="C51" s="40">
        <f>SUMIFS(탕데이터!R:R,탕데이터!$I:$I,'차량별-코스별'!$A150,탕데이터!$BL:$BL,'차량별-코스별'!$B150)</f>
        <v>367.20299999999997</v>
      </c>
      <c r="D51" s="40">
        <f>SUMIFS(탕데이터!S:S,탕데이터!$I:$I,'차량별-코스별'!$A150,탕데이터!$BL:$BL,'차량별-코스별'!$B150)</f>
        <v>112.40200000000002</v>
      </c>
      <c r="E51" s="44">
        <f t="shared" si="1"/>
        <v>3.2668724755787255</v>
      </c>
    </row>
    <row r="52" spans="1:5" hidden="1" x14ac:dyDescent="0.3">
      <c r="A52" s="33" t="s">
        <v>77</v>
      </c>
      <c r="B52" s="36">
        <v>11</v>
      </c>
      <c r="C52" s="40">
        <f>SUMIFS(탕데이터!R:R,탕데이터!$I:$I,'차량별-코스별'!$A158,탕데이터!$BL:$BL,'차량별-코스별'!$B158)</f>
        <v>0</v>
      </c>
      <c r="D52" s="40">
        <f>SUMIFS(탕데이터!S:S,탕데이터!$I:$I,'차량별-코스별'!$A158,탕데이터!$BL:$BL,'차량별-코스별'!$B158)</f>
        <v>0</v>
      </c>
      <c r="E52" s="44" t="e">
        <f t="shared" si="1"/>
        <v>#DIV/0!</v>
      </c>
    </row>
    <row r="53" spans="1:5" hidden="1" x14ac:dyDescent="0.3">
      <c r="A53" s="33" t="s">
        <v>78</v>
      </c>
      <c r="B53" s="36">
        <v>1</v>
      </c>
      <c r="C53" s="40">
        <f>SUMIFS(탕데이터!R:R,탕데이터!$I:$I,'차량별-코스별'!$A7,탕데이터!$BL:$BL,'차량별-코스별'!$B7)</f>
        <v>361.69299999999998</v>
      </c>
      <c r="D53" s="40">
        <f>SUMIFS(탕데이터!S:S,탕데이터!$I:$I,'차량별-코스별'!$A7,탕데이터!$BL:$BL,'차량별-코스별'!$B7)</f>
        <v>98.36699999999999</v>
      </c>
      <c r="E53" s="44">
        <f t="shared" si="1"/>
        <v>3.6769750017790521</v>
      </c>
    </row>
    <row r="54" spans="1:5" hidden="1" x14ac:dyDescent="0.3">
      <c r="A54" s="33" t="s">
        <v>78</v>
      </c>
      <c r="B54" s="36">
        <v>2</v>
      </c>
      <c r="C54" s="40">
        <f>SUMIFS(탕데이터!R:R,탕데이터!$I:$I,'차량별-코스별'!$A24,탕데이터!$BL:$BL,'차량별-코스별'!$B24)</f>
        <v>266.077</v>
      </c>
      <c r="D54" s="40">
        <f>SUMIFS(탕데이터!S:S,탕데이터!$I:$I,'차량별-코스별'!$A24,탕데이터!$BL:$BL,'차량별-코스별'!$B24)</f>
        <v>92.739000000000004</v>
      </c>
      <c r="E54" s="44">
        <f t="shared" si="1"/>
        <v>2.869094987006545</v>
      </c>
    </row>
    <row r="55" spans="1:5" hidden="1" x14ac:dyDescent="0.3">
      <c r="A55" s="33" t="s">
        <v>78</v>
      </c>
      <c r="B55" s="36">
        <v>3</v>
      </c>
      <c r="C55" s="40">
        <f>SUMIFS(탕데이터!R:R,탕데이터!$I:$I,'차량별-코스별'!$A40,탕데이터!$BL:$BL,'차량별-코스별'!$B40)</f>
        <v>103.40199999999999</v>
      </c>
      <c r="D55" s="40">
        <f>SUMIFS(탕데이터!S:S,탕데이터!$I:$I,'차량별-코스별'!$A40,탕데이터!$BL:$BL,'차량별-코스별'!$B40)</f>
        <v>40.123000000000005</v>
      </c>
      <c r="E55" s="44">
        <f t="shared" si="1"/>
        <v>2.5771253395807885</v>
      </c>
    </row>
    <row r="56" spans="1:5" hidden="1" x14ac:dyDescent="0.3">
      <c r="A56" s="33" t="s">
        <v>78</v>
      </c>
      <c r="B56" s="36">
        <v>4</v>
      </c>
      <c r="C56" s="40">
        <f>SUMIFS(탕데이터!R:R,탕데이터!$I:$I,'차량별-코스별'!$A57,탕데이터!$BL:$BL,'차량별-코스별'!$B57)</f>
        <v>749.36599999999999</v>
      </c>
      <c r="D56" s="40">
        <f>SUMIFS(탕데이터!S:S,탕데이터!$I:$I,'차량별-코스별'!$A57,탕데이터!$BL:$BL,'차량별-코스별'!$B57)</f>
        <v>242.54699999999997</v>
      </c>
      <c r="E56" s="44">
        <f t="shared" si="1"/>
        <v>3.089570268855109</v>
      </c>
    </row>
    <row r="57" spans="1:5" hidden="1" x14ac:dyDescent="0.3">
      <c r="A57" s="33" t="s">
        <v>78</v>
      </c>
      <c r="B57" s="36">
        <v>5</v>
      </c>
      <c r="C57" s="40">
        <f>SUMIFS(탕데이터!R:R,탕데이터!$I:$I,'차량별-코스별'!$A74,탕데이터!$BL:$BL,'차량별-코스별'!$B74)</f>
        <v>590.24800000000005</v>
      </c>
      <c r="D57" s="40">
        <f>SUMIFS(탕데이터!S:S,탕데이터!$I:$I,'차량별-코스별'!$A74,탕데이터!$BL:$BL,'차량별-코스별'!$B74)</f>
        <v>207.85100000000003</v>
      </c>
      <c r="E57" s="44">
        <f t="shared" si="1"/>
        <v>2.8397650239835266</v>
      </c>
    </row>
    <row r="58" spans="1:5" hidden="1" x14ac:dyDescent="0.3">
      <c r="A58" s="33" t="s">
        <v>78</v>
      </c>
      <c r="B58" s="36">
        <v>6</v>
      </c>
      <c r="C58" s="40">
        <f>SUMIFS(탕데이터!R:R,탕데이터!$I:$I,'차량별-코스별'!$A89,탕데이터!$BL:$BL,'차량별-코스별'!$B89)</f>
        <v>499.80799999999999</v>
      </c>
      <c r="D58" s="40">
        <f>SUMIFS(탕데이터!S:S,탕데이터!$I:$I,'차량별-코스별'!$A89,탕데이터!$BL:$BL,'차량별-코스별'!$B89)</f>
        <v>151.96600000000001</v>
      </c>
      <c r="E58" s="44">
        <f t="shared" si="1"/>
        <v>3.2889462116526063</v>
      </c>
    </row>
    <row r="59" spans="1:5" hidden="1" x14ac:dyDescent="0.3">
      <c r="A59" s="33" t="s">
        <v>78</v>
      </c>
      <c r="B59" s="36">
        <v>7</v>
      </c>
      <c r="C59" s="40">
        <f>SUMIFS(탕데이터!R:R,탕데이터!$I:$I,'차량별-코스별'!$A106,탕데이터!$BL:$BL,'차량별-코스별'!$B106)</f>
        <v>0</v>
      </c>
      <c r="D59" s="40">
        <f>SUMIFS(탕데이터!S:S,탕데이터!$I:$I,'차량별-코스별'!$A106,탕데이터!$BL:$BL,'차량별-코스별'!$B106)</f>
        <v>0</v>
      </c>
      <c r="E59" s="44" t="e">
        <f t="shared" si="1"/>
        <v>#DIV/0!</v>
      </c>
    </row>
    <row r="60" spans="1:5" hidden="1" x14ac:dyDescent="0.3">
      <c r="A60" s="33" t="s">
        <v>78</v>
      </c>
      <c r="B60" s="36">
        <v>8</v>
      </c>
      <c r="C60" s="40">
        <f>SUMIFS(탕데이터!R:R,탕데이터!$I:$I,'차량별-코스별'!$A124,탕데이터!$BL:$BL,'차량별-코스별'!$B124)</f>
        <v>431.96900000000005</v>
      </c>
      <c r="D60" s="40">
        <f>SUMIFS(탕데이터!S:S,탕데이터!$I:$I,'차량별-코스별'!$A124,탕데이터!$BL:$BL,'차량별-코스별'!$B124)</f>
        <v>149.37099999999998</v>
      </c>
      <c r="E60" s="44">
        <f t="shared" si="1"/>
        <v>2.8919201183630028</v>
      </c>
    </row>
    <row r="61" spans="1:5" hidden="1" x14ac:dyDescent="0.3">
      <c r="A61" s="33" t="s">
        <v>78</v>
      </c>
      <c r="B61" s="36">
        <v>9</v>
      </c>
      <c r="C61" s="40">
        <f>SUMIFS(탕데이터!R:R,탕데이터!$I:$I,'차량별-코스별'!$A142,탕데이터!$BL:$BL,'차량별-코스별'!$B142)</f>
        <v>67.180000000000007</v>
      </c>
      <c r="D61" s="40">
        <f>SUMIFS(탕데이터!S:S,탕데이터!$I:$I,'차량별-코스별'!$A142,탕데이터!$BL:$BL,'차량별-코스별'!$B142)</f>
        <v>21.518999999999998</v>
      </c>
      <c r="E61" s="44">
        <f t="shared" si="1"/>
        <v>3.1218922812398353</v>
      </c>
    </row>
    <row r="62" spans="1:5" hidden="1" x14ac:dyDescent="0.3">
      <c r="A62" s="33" t="s">
        <v>78</v>
      </c>
      <c r="B62" s="36">
        <v>10</v>
      </c>
      <c r="C62" s="40">
        <f>SUMIFS(탕데이터!R:R,탕데이터!$I:$I,'차량별-코스별'!$A151,탕데이터!$BL:$BL,'차량별-코스별'!$B151)</f>
        <v>384.642</v>
      </c>
      <c r="D62" s="40">
        <f>SUMIFS(탕데이터!S:S,탕데이터!$I:$I,'차량별-코스별'!$A151,탕데이터!$BL:$BL,'차량별-코스별'!$B151)</f>
        <v>109.76599999999999</v>
      </c>
      <c r="E62" s="44">
        <f t="shared" si="1"/>
        <v>3.5041998433030268</v>
      </c>
    </row>
    <row r="63" spans="1:5" hidden="1" x14ac:dyDescent="0.3">
      <c r="A63" s="33" t="s">
        <v>78</v>
      </c>
      <c r="B63" s="36">
        <v>11</v>
      </c>
      <c r="C63" s="40">
        <f>SUMIFS(탕데이터!R:R,탕데이터!$I:$I,'차량별-코스별'!$A159,탕데이터!$BL:$BL,'차량별-코스별'!$B159)</f>
        <v>0</v>
      </c>
      <c r="D63" s="40">
        <f>SUMIFS(탕데이터!S:S,탕데이터!$I:$I,'차량별-코스별'!$A159,탕데이터!$BL:$BL,'차량별-코스별'!$B159)</f>
        <v>0</v>
      </c>
      <c r="E63" s="44" t="e">
        <f t="shared" si="1"/>
        <v>#DIV/0!</v>
      </c>
    </row>
    <row r="64" spans="1:5" hidden="1" x14ac:dyDescent="0.3">
      <c r="A64" s="33" t="s">
        <v>79</v>
      </c>
      <c r="B64" s="36">
        <v>1</v>
      </c>
      <c r="C64" s="40">
        <f>SUMIFS(탕데이터!R:R,탕데이터!$I:$I,'차량별-코스별'!$A8,탕데이터!$BL:$BL,'차량별-코스별'!$B8)</f>
        <v>328.94</v>
      </c>
      <c r="D64" s="40">
        <f>SUMIFS(탕데이터!S:S,탕데이터!$I:$I,'차량별-코스별'!$A8,탕데이터!$BL:$BL,'차량별-코스별'!$B8)</f>
        <v>97.549000000000007</v>
      </c>
      <c r="E64" s="44">
        <f t="shared" si="1"/>
        <v>3.3720489190048077</v>
      </c>
    </row>
    <row r="65" spans="1:5" hidden="1" x14ac:dyDescent="0.3">
      <c r="A65" s="33" t="s">
        <v>79</v>
      </c>
      <c r="B65" s="36">
        <v>2</v>
      </c>
      <c r="C65" s="40">
        <f>SUMIFS(탕데이터!R:R,탕데이터!$I:$I,'차량별-코스별'!$A25,탕데이터!$BL:$BL,'차량별-코스별'!$B25)</f>
        <v>407.29300000000001</v>
      </c>
      <c r="D65" s="40">
        <f>SUMIFS(탕데이터!S:S,탕데이터!$I:$I,'차량별-코스별'!$A25,탕데이터!$BL:$BL,'차량별-코스별'!$B25)</f>
        <v>138.63</v>
      </c>
      <c r="E65" s="44">
        <f t="shared" si="1"/>
        <v>2.9379860059150258</v>
      </c>
    </row>
    <row r="66" spans="1:5" hidden="1" x14ac:dyDescent="0.3">
      <c r="A66" s="33" t="s">
        <v>79</v>
      </c>
      <c r="B66" s="36">
        <v>3</v>
      </c>
      <c r="C66" s="40">
        <f>SUMIFS(탕데이터!R:R,탕데이터!$I:$I,'차량별-코스별'!$A41,탕데이터!$BL:$BL,'차량별-코스별'!$B41)</f>
        <v>347.69499999999999</v>
      </c>
      <c r="D66" s="40">
        <f>SUMIFS(탕데이터!S:S,탕데이터!$I:$I,'차량별-코스별'!$A41,탕데이터!$BL:$BL,'차량별-코스별'!$B41)</f>
        <v>134.69</v>
      </c>
      <c r="E66" s="44">
        <f t="shared" ref="E66:E97" si="2">C66/D66</f>
        <v>2.5814462840596928</v>
      </c>
    </row>
    <row r="67" spans="1:5" hidden="1" x14ac:dyDescent="0.3">
      <c r="A67" s="33" t="s">
        <v>79</v>
      </c>
      <c r="B67" s="36">
        <v>6</v>
      </c>
      <c r="C67" s="40">
        <f>SUMIFS(탕데이터!R:R,탕데이터!$I:$I,'차량별-코스별'!$A90,탕데이터!$BL:$BL,'차량별-코스별'!$B90)</f>
        <v>397.10500000000002</v>
      </c>
      <c r="D67" s="40">
        <f>SUMIFS(탕데이터!S:S,탕데이터!$I:$I,'차량별-코스별'!$A90,탕데이터!$BL:$BL,'차량별-코스별'!$B90)</f>
        <v>124.22800000000001</v>
      </c>
      <c r="E67" s="44">
        <f t="shared" si="2"/>
        <v>3.1965820909939788</v>
      </c>
    </row>
    <row r="68" spans="1:5" hidden="1" x14ac:dyDescent="0.3">
      <c r="A68" s="33" t="s">
        <v>79</v>
      </c>
      <c r="B68" s="36">
        <v>7</v>
      </c>
      <c r="C68" s="40">
        <f>SUMIFS(탕데이터!R:R,탕데이터!$I:$I,'차량별-코스별'!$A107,탕데이터!$BL:$BL,'차량별-코스별'!$B107)</f>
        <v>179.393</v>
      </c>
      <c r="D68" s="40">
        <f>SUMIFS(탕데이터!S:S,탕데이터!$I:$I,'차량별-코스별'!$A107,탕데이터!$BL:$BL,'차량별-코스별'!$B107)</f>
        <v>62.777000000000001</v>
      </c>
      <c r="E68" s="44">
        <f t="shared" si="2"/>
        <v>2.8576230147984134</v>
      </c>
    </row>
    <row r="69" spans="1:5" hidden="1" x14ac:dyDescent="0.3">
      <c r="A69" s="33" t="s">
        <v>79</v>
      </c>
      <c r="B69" s="36">
        <v>8</v>
      </c>
      <c r="C69" s="40">
        <f>SUMIFS(탕데이터!R:R,탕데이터!$I:$I,'차량별-코스별'!$A125,탕데이터!$BL:$BL,'차량별-코스별'!$B125)</f>
        <v>253.78</v>
      </c>
      <c r="D69" s="40">
        <f>SUMIFS(탕데이터!S:S,탕데이터!$I:$I,'차량별-코스별'!$A125,탕데이터!$BL:$BL,'차량별-코스별'!$B125)</f>
        <v>86.34</v>
      </c>
      <c r="E69" s="44">
        <f t="shared" si="2"/>
        <v>2.9393097058142228</v>
      </c>
    </row>
    <row r="70" spans="1:5" hidden="1" x14ac:dyDescent="0.3">
      <c r="A70" s="33" t="s">
        <v>79</v>
      </c>
      <c r="B70" s="36">
        <v>9</v>
      </c>
      <c r="C70" s="40">
        <f>SUMIFS(탕데이터!R:R,탕데이터!$I:$I,'차량별-코스별'!$A143,탕데이터!$BL:$BL,'차량별-코스별'!$B143)</f>
        <v>0</v>
      </c>
      <c r="D70" s="40">
        <f>SUMIFS(탕데이터!S:S,탕데이터!$I:$I,'차량별-코스별'!$A143,탕데이터!$BL:$BL,'차량별-코스별'!$B143)</f>
        <v>0</v>
      </c>
      <c r="E70" s="44" t="e">
        <f t="shared" si="2"/>
        <v>#DIV/0!</v>
      </c>
    </row>
    <row r="71" spans="1:5" hidden="1" x14ac:dyDescent="0.3">
      <c r="A71" s="33" t="s">
        <v>79</v>
      </c>
      <c r="B71" s="36">
        <v>10</v>
      </c>
      <c r="C71" s="40">
        <f>SUMIFS(탕데이터!R:R,탕데이터!$I:$I,'차량별-코스별'!$A152,탕데이터!$BL:$BL,'차량별-코스별'!$B152)</f>
        <v>260.26499999999999</v>
      </c>
      <c r="D71" s="40">
        <f>SUMIFS(탕데이터!S:S,탕데이터!$I:$I,'차량별-코스별'!$A152,탕데이터!$BL:$BL,'차량별-코스별'!$B152)</f>
        <v>81.97</v>
      </c>
      <c r="E71" s="44">
        <f t="shared" si="2"/>
        <v>3.1751250457484446</v>
      </c>
    </row>
    <row r="72" spans="1:5" hidden="1" x14ac:dyDescent="0.3">
      <c r="A72" s="33" t="s">
        <v>79</v>
      </c>
      <c r="B72" s="36">
        <v>11</v>
      </c>
      <c r="C72" s="40">
        <f>SUMIFS(탕데이터!R:R,탕데이터!$I:$I,'차량별-코스별'!$A160,탕데이터!$BL:$BL,'차량별-코스별'!$B160)</f>
        <v>0</v>
      </c>
      <c r="D72" s="40">
        <f>SUMIFS(탕데이터!S:S,탕데이터!$I:$I,'차량별-코스별'!$A160,탕데이터!$BL:$BL,'차량별-코스별'!$B160)</f>
        <v>0</v>
      </c>
      <c r="E72" s="44" t="e">
        <f t="shared" si="2"/>
        <v>#DIV/0!</v>
      </c>
    </row>
    <row r="73" spans="1:5" hidden="1" x14ac:dyDescent="0.3">
      <c r="A73" s="33" t="s">
        <v>87</v>
      </c>
      <c r="B73" s="36">
        <v>1</v>
      </c>
      <c r="C73" s="40">
        <f>SUMIFS(탕데이터!R:R,탕데이터!$I:$I,'차량별-코스별'!$A12,탕데이터!$BL:$BL,'차량별-코스별'!$B12)</f>
        <v>588.44299999999998</v>
      </c>
      <c r="D73" s="40">
        <f>SUMIFS(탕데이터!S:S,탕데이터!$I:$I,'차량별-코스별'!$A12,탕데이터!$BL:$BL,'차량별-코스별'!$B12)</f>
        <v>189.54</v>
      </c>
      <c r="E73" s="44">
        <f t="shared" si="2"/>
        <v>3.1045847842144139</v>
      </c>
    </row>
    <row r="74" spans="1:5" hidden="1" x14ac:dyDescent="0.3">
      <c r="A74" s="33" t="s">
        <v>87</v>
      </c>
      <c r="B74" s="36">
        <v>2</v>
      </c>
      <c r="C74" s="40">
        <f>SUMIFS(탕데이터!R:R,탕데이터!$I:$I,'차량별-코스별'!$A29,탕데이터!$BL:$BL,'차량별-코스별'!$B29)</f>
        <v>373.03200000000004</v>
      </c>
      <c r="D74" s="40">
        <f>SUMIFS(탕데이터!S:S,탕데이터!$I:$I,'차량별-코스별'!$A29,탕데이터!$BL:$BL,'차량별-코스별'!$B29)</f>
        <v>122.44200000000001</v>
      </c>
      <c r="E74" s="44">
        <f t="shared" si="2"/>
        <v>3.0466016562944089</v>
      </c>
    </row>
    <row r="75" spans="1:5" hidden="1" x14ac:dyDescent="0.3">
      <c r="A75" s="33" t="s">
        <v>87</v>
      </c>
      <c r="B75" s="36">
        <v>3</v>
      </c>
      <c r="C75" s="40">
        <f>SUMIFS(탕데이터!R:R,탕데이터!$I:$I,'차량별-코스별'!$A46,탕데이터!$BL:$BL,'차량별-코스별'!$B46)</f>
        <v>284.24400000000003</v>
      </c>
      <c r="D75" s="40">
        <f>SUMIFS(탕데이터!S:S,탕데이터!$I:$I,'차량별-코스별'!$A46,탕데이터!$BL:$BL,'차량별-코스별'!$B46)</f>
        <v>96.824000000000012</v>
      </c>
      <c r="E75" s="44">
        <f t="shared" si="2"/>
        <v>2.9356771048500372</v>
      </c>
    </row>
    <row r="76" spans="1:5" hidden="1" x14ac:dyDescent="0.3">
      <c r="A76" s="33" t="s">
        <v>87</v>
      </c>
      <c r="B76" s="36">
        <v>4</v>
      </c>
      <c r="C76" s="40">
        <f>SUMIFS(탕데이터!R:R,탕데이터!$I:$I,'차량별-코스별'!$A63,탕데이터!$BL:$BL,'차량별-코스별'!$B63)</f>
        <v>414.65499999999997</v>
      </c>
      <c r="D76" s="40">
        <f>SUMIFS(탕데이터!S:S,탕데이터!$I:$I,'차량별-코스별'!$A63,탕데이터!$BL:$BL,'차량별-코스별'!$B63)</f>
        <v>129.83800000000002</v>
      </c>
      <c r="E76" s="44">
        <f t="shared" si="2"/>
        <v>3.1936336049538649</v>
      </c>
    </row>
    <row r="77" spans="1:5" hidden="1" x14ac:dyDescent="0.3">
      <c r="A77" s="33" t="s">
        <v>87</v>
      </c>
      <c r="B77" s="36">
        <v>5</v>
      </c>
      <c r="C77" s="40">
        <f>SUMIFS(탕데이터!R:R,탕데이터!$I:$I,'차량별-코스별'!$A80,탕데이터!$BL:$BL,'차량별-코스별'!$B80)</f>
        <v>726.28700000000003</v>
      </c>
      <c r="D77" s="40">
        <f>SUMIFS(탕데이터!S:S,탕데이터!$I:$I,'차량별-코스별'!$A80,탕데이터!$BL:$BL,'차량별-코스별'!$B80)</f>
        <v>243.209</v>
      </c>
      <c r="E77" s="44">
        <f t="shared" si="2"/>
        <v>2.9862669555814136</v>
      </c>
    </row>
    <row r="78" spans="1:5" hidden="1" x14ac:dyDescent="0.3">
      <c r="A78" s="33" t="s">
        <v>87</v>
      </c>
      <c r="B78" s="36">
        <v>6</v>
      </c>
      <c r="C78" s="40">
        <f>SUMIFS(탕데이터!R:R,탕데이터!$I:$I,'차량별-코스별'!$A96,탕데이터!$BL:$BL,'차량별-코스별'!$B96)</f>
        <v>700.40800000000002</v>
      </c>
      <c r="D78" s="40">
        <f>SUMIFS(탕데이터!S:S,탕데이터!$I:$I,'차량별-코스별'!$A96,탕데이터!$BL:$BL,'차량별-코스별'!$B96)</f>
        <v>209.12499999999997</v>
      </c>
      <c r="E78" s="44">
        <f t="shared" si="2"/>
        <v>3.3492313209802753</v>
      </c>
    </row>
    <row r="79" spans="1:5" hidden="1" x14ac:dyDescent="0.3">
      <c r="A79" s="33" t="s">
        <v>87</v>
      </c>
      <c r="B79" s="36">
        <v>7</v>
      </c>
      <c r="C79" s="40">
        <f>SUMIFS(탕데이터!R:R,탕데이터!$I:$I,'차량별-코스별'!$A113,탕데이터!$BL:$BL,'차량별-코스별'!$B113)</f>
        <v>553.65</v>
      </c>
      <c r="D79" s="40">
        <f>SUMIFS(탕데이터!S:S,탕데이터!$I:$I,'차량별-코스별'!$A113,탕데이터!$BL:$BL,'차량별-코스별'!$B113)</f>
        <v>174.92</v>
      </c>
      <c r="E79" s="44">
        <f t="shared" si="2"/>
        <v>3.16516121655614</v>
      </c>
    </row>
    <row r="80" spans="1:5" hidden="1" x14ac:dyDescent="0.3">
      <c r="A80" s="33" t="s">
        <v>87</v>
      </c>
      <c r="B80" s="36">
        <v>8</v>
      </c>
      <c r="C80" s="40">
        <f>SUMIFS(탕데이터!R:R,탕데이터!$I:$I,'차량별-코스별'!$A131,탕데이터!$BL:$BL,'차량별-코스별'!$B131)</f>
        <v>851.9</v>
      </c>
      <c r="D80" s="40">
        <f>SUMIFS(탕데이터!S:S,탕데이터!$I:$I,'차량별-코스별'!$A131,탕데이터!$BL:$BL,'차량별-코스별'!$B131)</f>
        <v>291.28300000000002</v>
      </c>
      <c r="E80" s="44">
        <f t="shared" si="2"/>
        <v>2.9246471644414536</v>
      </c>
    </row>
    <row r="81" spans="1:5" hidden="1" x14ac:dyDescent="0.3">
      <c r="A81" s="33" t="s">
        <v>88</v>
      </c>
      <c r="B81" s="36">
        <v>1</v>
      </c>
      <c r="C81" s="40">
        <f>SUMIFS(탕데이터!R:R,탕데이터!$I:$I,'차량별-코스별'!$A13,탕데이터!$BL:$BL,'차량별-코스별'!$B13)</f>
        <v>743.12899999999991</v>
      </c>
      <c r="D81" s="40">
        <f>SUMIFS(탕데이터!S:S,탕데이터!$I:$I,'차량별-코스별'!$A13,탕데이터!$BL:$BL,'차량별-코스별'!$B13)</f>
        <v>246.124</v>
      </c>
      <c r="E81" s="44">
        <f t="shared" si="2"/>
        <v>3.0193276559782869</v>
      </c>
    </row>
    <row r="82" spans="1:5" hidden="1" x14ac:dyDescent="0.3">
      <c r="A82" s="33" t="s">
        <v>88</v>
      </c>
      <c r="B82" s="36">
        <v>2</v>
      </c>
      <c r="C82" s="40">
        <f>SUMIFS(탕데이터!R:R,탕데이터!$I:$I,'차량별-코스별'!$A30,탕데이터!$BL:$BL,'차량별-코스별'!$B30)</f>
        <v>331.40800000000002</v>
      </c>
      <c r="D82" s="40">
        <f>SUMIFS(탕데이터!S:S,탕데이터!$I:$I,'차량별-코스별'!$A30,탕데이터!$BL:$BL,'차량별-코스별'!$B30)</f>
        <v>105.52400000000002</v>
      </c>
      <c r="E82" s="44">
        <f t="shared" si="2"/>
        <v>3.1405936090368063</v>
      </c>
    </row>
    <row r="83" spans="1:5" hidden="1" x14ac:dyDescent="0.3">
      <c r="A83" s="33" t="s">
        <v>88</v>
      </c>
      <c r="B83" s="36">
        <v>3</v>
      </c>
      <c r="C83" s="40">
        <f>SUMIFS(탕데이터!R:R,탕데이터!$I:$I,'차량별-코스별'!$A47,탕데이터!$BL:$BL,'차량별-코스별'!$B47)</f>
        <v>789.12699999999995</v>
      </c>
      <c r="D83" s="40">
        <f>SUMIFS(탕데이터!S:S,탕데이터!$I:$I,'차량별-코스별'!$A47,탕데이터!$BL:$BL,'차량별-코스별'!$B47)</f>
        <v>254.91200000000001</v>
      </c>
      <c r="E83" s="44">
        <f t="shared" si="2"/>
        <v>3.0956840007532009</v>
      </c>
    </row>
    <row r="84" spans="1:5" hidden="1" x14ac:dyDescent="0.3">
      <c r="A84" s="33" t="s">
        <v>88</v>
      </c>
      <c r="B84" s="36">
        <v>4</v>
      </c>
      <c r="C84" s="40">
        <f>SUMIFS(탕데이터!R:R,탕데이터!$I:$I,'차량별-코스별'!$A64,탕데이터!$BL:$BL,'차량별-코스별'!$B64)</f>
        <v>331.42300000000006</v>
      </c>
      <c r="D84" s="40">
        <f>SUMIFS(탕데이터!S:S,탕데이터!$I:$I,'차량별-코스별'!$A64,탕데이터!$BL:$BL,'차량별-코스별'!$B64)</f>
        <v>113.599</v>
      </c>
      <c r="E84" s="44">
        <f t="shared" si="2"/>
        <v>2.9174816679724298</v>
      </c>
    </row>
    <row r="85" spans="1:5" hidden="1" x14ac:dyDescent="0.3">
      <c r="A85" s="33" t="s">
        <v>88</v>
      </c>
      <c r="B85" s="36">
        <v>5</v>
      </c>
      <c r="C85" s="40">
        <f>SUMIFS(탕데이터!R:R,탕데이터!$I:$I,'차량별-코스별'!$A81,탕데이터!$BL:$BL,'차량별-코스별'!$B81)</f>
        <v>531.09800000000007</v>
      </c>
      <c r="D85" s="40">
        <f>SUMIFS(탕데이터!S:S,탕데이터!$I:$I,'차량별-코스별'!$A81,탕데이터!$BL:$BL,'차량별-코스별'!$B81)</f>
        <v>174.66800000000001</v>
      </c>
      <c r="E85" s="44">
        <f t="shared" si="2"/>
        <v>3.0406141937847804</v>
      </c>
    </row>
    <row r="86" spans="1:5" hidden="1" x14ac:dyDescent="0.3">
      <c r="A86" s="33" t="s">
        <v>88</v>
      </c>
      <c r="B86" s="36">
        <v>6</v>
      </c>
      <c r="C86" s="40">
        <f>SUMIFS(탕데이터!R:R,탕데이터!$I:$I,'차량별-코스별'!$A97,탕데이터!$BL:$BL,'차량별-코스별'!$B97)</f>
        <v>0</v>
      </c>
      <c r="D86" s="40">
        <f>SUMIFS(탕데이터!S:S,탕데이터!$I:$I,'차량별-코스별'!$A97,탕데이터!$BL:$BL,'차량별-코스별'!$B97)</f>
        <v>0</v>
      </c>
      <c r="E86" s="44" t="e">
        <f t="shared" si="2"/>
        <v>#DIV/0!</v>
      </c>
    </row>
    <row r="87" spans="1:5" hidden="1" x14ac:dyDescent="0.3">
      <c r="A87" s="33" t="s">
        <v>88</v>
      </c>
      <c r="B87" s="36">
        <v>7</v>
      </c>
      <c r="C87" s="40">
        <f>SUMIFS(탕데이터!R:R,탕데이터!$I:$I,'차량별-코스별'!$A114,탕데이터!$BL:$BL,'차량별-코스별'!$B114)</f>
        <v>532.1880000000001</v>
      </c>
      <c r="D87" s="40">
        <f>SUMIFS(탕데이터!S:S,탕데이터!$I:$I,'차량별-코스별'!$A114,탕데이터!$BL:$BL,'차량별-코스별'!$B114)</f>
        <v>162.547</v>
      </c>
      <c r="E87" s="44">
        <f t="shared" si="2"/>
        <v>3.2740561191532302</v>
      </c>
    </row>
    <row r="88" spans="1:5" hidden="1" x14ac:dyDescent="0.3">
      <c r="A88" s="33" t="s">
        <v>88</v>
      </c>
      <c r="B88" s="36">
        <v>8</v>
      </c>
      <c r="C88" s="40">
        <f>SUMIFS(탕데이터!R:R,탕데이터!$I:$I,'차량별-코스별'!$A132,탕데이터!$BL:$BL,'차량별-코스별'!$B132)</f>
        <v>0</v>
      </c>
      <c r="D88" s="40">
        <f>SUMIFS(탕데이터!S:S,탕데이터!$I:$I,'차량별-코스별'!$A132,탕데이터!$BL:$BL,'차량별-코스별'!$B132)</f>
        <v>0</v>
      </c>
      <c r="E88" s="44" t="e">
        <f t="shared" si="2"/>
        <v>#DIV/0!</v>
      </c>
    </row>
    <row r="89" spans="1:5" x14ac:dyDescent="0.3">
      <c r="A89" s="33" t="s">
        <v>89</v>
      </c>
      <c r="B89" s="36">
        <v>1</v>
      </c>
      <c r="C89" s="40">
        <f>SUMIFS(탕데이터!R:R,탕데이터!$I:$I,'차량별-코스별'!$A14,탕데이터!$BL:$BL,'차량별-코스별'!$B14)</f>
        <v>774.06499999999994</v>
      </c>
      <c r="D89" s="40">
        <f>SUMIFS(탕데이터!S:S,탕데이터!$I:$I,'차량별-코스별'!$A14,탕데이터!$BL:$BL,'차량별-코스별'!$B14)</f>
        <v>238.61099999999999</v>
      </c>
      <c r="E89" s="44">
        <f t="shared" si="2"/>
        <v>3.2440457481004645</v>
      </c>
    </row>
    <row r="90" spans="1:5" x14ac:dyDescent="0.3">
      <c r="A90" s="33" t="s">
        <v>89</v>
      </c>
      <c r="B90" s="36">
        <v>2</v>
      </c>
      <c r="C90" s="40">
        <f>SUMIFS(탕데이터!R:R,탕데이터!$I:$I,'차량별-코스별'!$A31,탕데이터!$BL:$BL,'차량별-코스별'!$B31)</f>
        <v>359.79300000000001</v>
      </c>
      <c r="D90" s="40">
        <f>SUMIFS(탕데이터!S:S,탕데이터!$I:$I,'차량별-코스별'!$A31,탕데이터!$BL:$BL,'차량별-코스별'!$B31)</f>
        <v>119.68799999999999</v>
      </c>
      <c r="E90" s="44">
        <f t="shared" si="2"/>
        <v>3.006090836174053</v>
      </c>
    </row>
    <row r="91" spans="1:5" x14ac:dyDescent="0.3">
      <c r="A91" s="33" t="s">
        <v>89</v>
      </c>
      <c r="B91" s="36">
        <v>3</v>
      </c>
      <c r="C91" s="40">
        <f>SUMIFS(탕데이터!R:R,탕데이터!$I:$I,'차량별-코스별'!$A48,탕데이터!$BL:$BL,'차량별-코스별'!$B48)</f>
        <v>757.92000000000007</v>
      </c>
      <c r="D91" s="40">
        <f>SUMIFS(탕데이터!S:S,탕데이터!$I:$I,'차량별-코스별'!$A48,탕데이터!$BL:$BL,'차량별-코스별'!$B48)</f>
        <v>233.24799999999999</v>
      </c>
      <c r="E91" s="44">
        <f t="shared" si="2"/>
        <v>3.2494169296199757</v>
      </c>
    </row>
    <row r="92" spans="1:5" x14ac:dyDescent="0.3">
      <c r="A92" s="33" t="s">
        <v>89</v>
      </c>
      <c r="B92" s="36">
        <v>4</v>
      </c>
      <c r="C92" s="40">
        <f>SUMIFS(탕데이터!R:R,탕데이터!$I:$I,'차량별-코스별'!$A65,탕데이터!$BL:$BL,'차량별-코스별'!$B65)</f>
        <v>692.98400000000004</v>
      </c>
      <c r="D92" s="40">
        <f>SUMIFS(탕데이터!S:S,탕데이터!$I:$I,'차량별-코스별'!$A65,탕데이터!$BL:$BL,'차량별-코스별'!$B65)</f>
        <v>239.38800000000001</v>
      </c>
      <c r="E92" s="44">
        <f t="shared" si="2"/>
        <v>2.8948151118685983</v>
      </c>
    </row>
    <row r="93" spans="1:5" x14ac:dyDescent="0.3">
      <c r="A93" s="33" t="s">
        <v>89</v>
      </c>
      <c r="B93" s="36">
        <v>5</v>
      </c>
      <c r="C93" s="40">
        <f>SUMIFS(탕데이터!R:R,탕데이터!$I:$I,'차량별-코스별'!$A82,탕데이터!$BL:$BL,'차량별-코스별'!$B82)</f>
        <v>580.38800000000003</v>
      </c>
      <c r="D93" s="40">
        <f>SUMIFS(탕데이터!S:S,탕데이터!$I:$I,'차량별-코스별'!$A82,탕데이터!$BL:$BL,'차량별-코스별'!$B82)</f>
        <v>199.46600000000001</v>
      </c>
      <c r="E93" s="44">
        <f t="shared" si="2"/>
        <v>2.9097089228239401</v>
      </c>
    </row>
    <row r="94" spans="1:5" x14ac:dyDescent="0.3">
      <c r="A94" s="33" t="s">
        <v>89</v>
      </c>
      <c r="B94" s="36">
        <v>6</v>
      </c>
      <c r="C94" s="40">
        <f>SUMIFS(탕데이터!R:R,탕데이터!$I:$I,'차량별-코스별'!$A98,탕데이터!$BL:$BL,'차량별-코스별'!$B98)</f>
        <v>0</v>
      </c>
      <c r="D94" s="40">
        <f>SUMIFS(탕데이터!S:S,탕데이터!$I:$I,'차량별-코스별'!$A98,탕데이터!$BL:$BL,'차량별-코스별'!$B98)</f>
        <v>0</v>
      </c>
      <c r="E94" s="44" t="e">
        <f t="shared" si="2"/>
        <v>#DIV/0!</v>
      </c>
    </row>
    <row r="95" spans="1:5" x14ac:dyDescent="0.3">
      <c r="A95" s="33" t="s">
        <v>89</v>
      </c>
      <c r="B95" s="36">
        <v>7</v>
      </c>
      <c r="C95" s="40">
        <f>SUMIFS(탕데이터!R:R,탕데이터!$I:$I,'차량별-코스별'!$A115,탕데이터!$BL:$BL,'차량별-코스별'!$B115)</f>
        <v>386.589</v>
      </c>
      <c r="D95" s="40">
        <f>SUMIFS(탕데이터!S:S,탕데이터!$I:$I,'차량별-코스별'!$A115,탕데이터!$BL:$BL,'차량별-코스별'!$B115)</f>
        <v>140.935</v>
      </c>
      <c r="E95" s="44">
        <f t="shared" si="2"/>
        <v>2.7430304750416856</v>
      </c>
    </row>
    <row r="96" spans="1:5" x14ac:dyDescent="0.3">
      <c r="A96" s="33" t="s">
        <v>89</v>
      </c>
      <c r="B96" s="36">
        <v>8</v>
      </c>
      <c r="C96" s="40">
        <f>SUMIFS(탕데이터!R:R,탕데이터!$I:$I,'차량별-코스별'!$A133,탕데이터!$BL:$BL,'차량별-코스별'!$B133)</f>
        <v>0</v>
      </c>
      <c r="D96" s="40">
        <f>SUMIFS(탕데이터!S:S,탕데이터!$I:$I,'차량별-코스별'!$A133,탕데이터!$BL:$BL,'차량별-코스별'!$B133)</f>
        <v>0</v>
      </c>
      <c r="E96" s="44" t="e">
        <f t="shared" si="2"/>
        <v>#DIV/0!</v>
      </c>
    </row>
    <row r="97" spans="1:5" hidden="1" x14ac:dyDescent="0.3">
      <c r="A97" s="33" t="s">
        <v>80</v>
      </c>
      <c r="B97" s="36">
        <v>1</v>
      </c>
      <c r="C97" s="40">
        <f>SUMIFS(탕데이터!R:R,탕데이터!$I:$I,'차량별-코스별'!$A9,탕데이터!$BL:$BL,'차량별-코스별'!$B9)</f>
        <v>277.24400000000003</v>
      </c>
      <c r="D97" s="40">
        <f>SUMIFS(탕데이터!S:S,탕데이터!$I:$I,'차량별-코스별'!$A9,탕데이터!$BL:$BL,'차량별-코스별'!$B9)</f>
        <v>83.525999999999996</v>
      </c>
      <c r="E97" s="44">
        <f t="shared" si="2"/>
        <v>3.3192538850178392</v>
      </c>
    </row>
    <row r="98" spans="1:5" hidden="1" x14ac:dyDescent="0.3">
      <c r="A98" s="33" t="s">
        <v>80</v>
      </c>
      <c r="B98" s="36">
        <v>2</v>
      </c>
      <c r="C98" s="40">
        <f>SUMIFS(탕데이터!R:R,탕데이터!$I:$I,'차량별-코스별'!$A26,탕데이터!$BL:$BL,'차량별-코스별'!$B26)</f>
        <v>459.62900000000002</v>
      </c>
      <c r="D98" s="40">
        <f>SUMIFS(탕데이터!S:S,탕데이터!$I:$I,'차량별-코스별'!$A26,탕데이터!$BL:$BL,'차량별-코스별'!$B26)</f>
        <v>129.041</v>
      </c>
      <c r="E98" s="44">
        <f t="shared" ref="E98:E129" si="3">C98/D98</f>
        <v>3.5618834323974555</v>
      </c>
    </row>
    <row r="99" spans="1:5" hidden="1" x14ac:dyDescent="0.3">
      <c r="A99" s="33" t="s">
        <v>80</v>
      </c>
      <c r="B99" s="36">
        <v>3</v>
      </c>
      <c r="C99" s="40">
        <f>SUMIFS(탕데이터!R:R,탕데이터!$I:$I,'차량별-코스별'!$A42,탕데이터!$BL:$BL,'차량별-코스별'!$B42)</f>
        <v>744.27300000000014</v>
      </c>
      <c r="D99" s="40">
        <f>SUMIFS(탕데이터!S:S,탕데이터!$I:$I,'차량별-코스별'!$A42,탕데이터!$BL:$BL,'차량별-코스별'!$B42)</f>
        <v>282.44199999999995</v>
      </c>
      <c r="E99" s="44">
        <f t="shared" si="3"/>
        <v>2.6351357092783663</v>
      </c>
    </row>
    <row r="100" spans="1:5" hidden="1" x14ac:dyDescent="0.3">
      <c r="A100" s="33" t="s">
        <v>80</v>
      </c>
      <c r="B100" s="36">
        <v>4</v>
      </c>
      <c r="C100" s="40">
        <f>SUMIFS(탕데이터!R:R,탕데이터!$I:$I,'차량별-코스별'!$A58,탕데이터!$BL:$BL,'차량별-코스별'!$B58)</f>
        <v>661.03099999999995</v>
      </c>
      <c r="D100" s="40">
        <f>SUMIFS(탕데이터!S:S,탕데이터!$I:$I,'차량별-코스별'!$A58,탕데이터!$BL:$BL,'차량별-코스별'!$B58)</f>
        <v>203.84700000000001</v>
      </c>
      <c r="E100" s="44">
        <f t="shared" si="3"/>
        <v>3.2427801243089176</v>
      </c>
    </row>
    <row r="101" spans="1:5" hidden="1" x14ac:dyDescent="0.3">
      <c r="A101" s="33" t="s">
        <v>80</v>
      </c>
      <c r="B101" s="36">
        <v>5</v>
      </c>
      <c r="C101" s="40">
        <f>SUMIFS(탕데이터!R:R,탕데이터!$I:$I,'차량별-코스별'!$A75,탕데이터!$BL:$BL,'차량별-코스별'!$B75)</f>
        <v>745.78199999999993</v>
      </c>
      <c r="D101" s="40">
        <f>SUMIFS(탕데이터!S:S,탕데이터!$I:$I,'차량별-코스별'!$A75,탕데이터!$BL:$BL,'차량별-코스별'!$B75)</f>
        <v>252.70199999999997</v>
      </c>
      <c r="E101" s="44">
        <f t="shared" si="3"/>
        <v>2.9512310943324547</v>
      </c>
    </row>
    <row r="102" spans="1:5" hidden="1" x14ac:dyDescent="0.3">
      <c r="A102" s="33" t="s">
        <v>80</v>
      </c>
      <c r="B102" s="36">
        <v>6</v>
      </c>
      <c r="C102" s="40">
        <f>SUMIFS(탕데이터!R:R,탕데이터!$I:$I,'차량별-코스별'!$A91,탕데이터!$BL:$BL,'차량별-코스별'!$B91)</f>
        <v>746.13699999999994</v>
      </c>
      <c r="D102" s="40">
        <f>SUMIFS(탕데이터!S:S,탕데이터!$I:$I,'차량별-코스별'!$A91,탕데이터!$BL:$BL,'차량별-코스별'!$B91)</f>
        <v>223.61799999999997</v>
      </c>
      <c r="E102" s="44">
        <f t="shared" si="3"/>
        <v>3.3366589451654161</v>
      </c>
    </row>
    <row r="103" spans="1:5" hidden="1" x14ac:dyDescent="0.3">
      <c r="A103" s="33" t="s">
        <v>80</v>
      </c>
      <c r="B103" s="36">
        <v>7</v>
      </c>
      <c r="C103" s="40">
        <f>SUMIFS(탕데이터!R:R,탕데이터!$I:$I,'차량별-코스별'!$A108,탕데이터!$BL:$BL,'차량별-코스별'!$B108)</f>
        <v>375.12900000000002</v>
      </c>
      <c r="D103" s="40">
        <f>SUMIFS(탕데이터!S:S,탕데이터!$I:$I,'차량별-코스별'!$A108,탕데이터!$BL:$BL,'차량별-코스별'!$B108)</f>
        <v>120.416</v>
      </c>
      <c r="E103" s="44">
        <f t="shared" si="3"/>
        <v>3.115275378687218</v>
      </c>
    </row>
    <row r="104" spans="1:5" hidden="1" x14ac:dyDescent="0.3">
      <c r="A104" s="33" t="s">
        <v>80</v>
      </c>
      <c r="B104" s="36">
        <v>8</v>
      </c>
      <c r="C104" s="40">
        <f>SUMIFS(탕데이터!R:R,탕데이터!$I:$I,'차량별-코스별'!$A126,탕데이터!$BL:$BL,'차량별-코스별'!$B126)</f>
        <v>0</v>
      </c>
      <c r="D104" s="40">
        <f>SUMIFS(탕데이터!S:S,탕데이터!$I:$I,'차량별-코스별'!$A126,탕데이터!$BL:$BL,'차량별-코스별'!$B126)</f>
        <v>0</v>
      </c>
      <c r="E104" s="44" t="e">
        <f t="shared" si="3"/>
        <v>#DIV/0!</v>
      </c>
    </row>
    <row r="105" spans="1:5" hidden="1" x14ac:dyDescent="0.3">
      <c r="A105" s="33" t="s">
        <v>80</v>
      </c>
      <c r="B105" s="36">
        <v>11</v>
      </c>
      <c r="C105" s="40">
        <f>SUMIFS(탕데이터!R:R,탕데이터!$I:$I,'차량별-코스별'!$A161,탕데이터!$BL:$BL,'차량별-코스별'!$B161)</f>
        <v>0</v>
      </c>
      <c r="D105" s="40">
        <f>SUMIFS(탕데이터!S:S,탕데이터!$I:$I,'차량별-코스별'!$A161,탕데이터!$BL:$BL,'차량별-코스별'!$B161)</f>
        <v>0</v>
      </c>
      <c r="E105" s="44" t="e">
        <f t="shared" si="3"/>
        <v>#DIV/0!</v>
      </c>
    </row>
    <row r="106" spans="1:5" hidden="1" x14ac:dyDescent="0.3">
      <c r="A106" s="33" t="s">
        <v>81</v>
      </c>
      <c r="B106" s="36">
        <v>3</v>
      </c>
      <c r="C106" s="40">
        <f>SUMIFS(탕데이터!R:R,탕데이터!$I:$I,'차량별-코스별'!$A43,탕데이터!$BL:$BL,'차량별-코스별'!$B43)</f>
        <v>670.74799999999993</v>
      </c>
      <c r="D106" s="40">
        <f>SUMIFS(탕데이터!S:S,탕데이터!$I:$I,'차량별-코스별'!$A43,탕데이터!$BL:$BL,'차량별-코스별'!$B43)</f>
        <v>219.87900000000002</v>
      </c>
      <c r="E106" s="44">
        <f t="shared" si="3"/>
        <v>3.0505323382405773</v>
      </c>
    </row>
    <row r="107" spans="1:5" hidden="1" x14ac:dyDescent="0.3">
      <c r="A107" s="33" t="s">
        <v>81</v>
      </c>
      <c r="B107" s="36">
        <v>4</v>
      </c>
      <c r="C107" s="40">
        <f>SUMIFS(탕데이터!R:R,탕데이터!$I:$I,'차량별-코스별'!$A59,탕데이터!$BL:$BL,'차량별-코스별'!$B59)</f>
        <v>668.32</v>
      </c>
      <c r="D107" s="40">
        <f>SUMIFS(탕데이터!S:S,탕데이터!$I:$I,'차량별-코스별'!$A59,탕데이터!$BL:$BL,'차량별-코스별'!$B59)</f>
        <v>194.77200000000005</v>
      </c>
      <c r="E107" s="44">
        <f t="shared" si="3"/>
        <v>3.431294025835335</v>
      </c>
    </row>
    <row r="108" spans="1:5" hidden="1" x14ac:dyDescent="0.3">
      <c r="A108" s="33" t="s">
        <v>81</v>
      </c>
      <c r="B108" s="36">
        <v>5</v>
      </c>
      <c r="C108" s="40">
        <f>SUMIFS(탕데이터!R:R,탕데이터!$I:$I,'차량별-코스별'!$A76,탕데이터!$BL:$BL,'차량별-코스별'!$B76)</f>
        <v>771.6819999999999</v>
      </c>
      <c r="D108" s="40">
        <f>SUMIFS(탕데이터!S:S,탕데이터!$I:$I,'차량별-코스별'!$A76,탕데이터!$BL:$BL,'차량별-코스별'!$B76)</f>
        <v>230.89100000000002</v>
      </c>
      <c r="E108" s="44">
        <f t="shared" si="3"/>
        <v>3.3421917701426209</v>
      </c>
    </row>
    <row r="109" spans="1:5" hidden="1" x14ac:dyDescent="0.3">
      <c r="A109" s="33" t="s">
        <v>81</v>
      </c>
      <c r="B109" s="36">
        <v>6</v>
      </c>
      <c r="C109" s="40">
        <f>SUMIFS(탕데이터!R:R,탕데이터!$I:$I,'차량별-코스별'!$A92,탕데이터!$BL:$BL,'차량별-코스별'!$B92)</f>
        <v>777.76099999999997</v>
      </c>
      <c r="D109" s="40">
        <f>SUMIFS(탕데이터!S:S,탕데이터!$I:$I,'차량별-코스별'!$A92,탕데이터!$BL:$BL,'차량별-코스별'!$B92)</f>
        <v>208.42000000000002</v>
      </c>
      <c r="E109" s="44">
        <f t="shared" si="3"/>
        <v>3.7317004126283462</v>
      </c>
    </row>
    <row r="110" spans="1:5" hidden="1" x14ac:dyDescent="0.3">
      <c r="A110" s="33" t="s">
        <v>81</v>
      </c>
      <c r="B110" s="36">
        <v>7</v>
      </c>
      <c r="C110" s="40">
        <f>SUMIFS(탕데이터!R:R,탕데이터!$I:$I,'차량별-코스별'!$A109,탕데이터!$BL:$BL,'차량별-코스별'!$B109)</f>
        <v>329.73900000000003</v>
      </c>
      <c r="D110" s="40">
        <f>SUMIFS(탕데이터!S:S,탕데이터!$I:$I,'차량별-코스별'!$A109,탕데이터!$BL:$BL,'차량별-코스별'!$B109)</f>
        <v>101.29300000000001</v>
      </c>
      <c r="E110" s="44">
        <f t="shared" si="3"/>
        <v>3.2552989841351327</v>
      </c>
    </row>
    <row r="111" spans="1:5" hidden="1" x14ac:dyDescent="0.3">
      <c r="A111" s="33" t="s">
        <v>81</v>
      </c>
      <c r="B111" s="36">
        <v>8</v>
      </c>
      <c r="C111" s="40">
        <f>SUMIFS(탕데이터!R:R,탕데이터!$I:$I,'차량별-코스별'!$A127,탕데이터!$BL:$BL,'차량별-코스별'!$B127)</f>
        <v>337.38599999999997</v>
      </c>
      <c r="D111" s="40">
        <f>SUMIFS(탕데이터!S:S,탕데이터!$I:$I,'차량별-코스별'!$A127,탕데이터!$BL:$BL,'차량별-코스별'!$B127)</f>
        <v>121.358</v>
      </c>
      <c r="E111" s="44">
        <f t="shared" si="3"/>
        <v>2.7800886632937258</v>
      </c>
    </row>
    <row r="112" spans="1:5" hidden="1" x14ac:dyDescent="0.3">
      <c r="A112" s="33" t="s">
        <v>81</v>
      </c>
      <c r="B112" s="36">
        <v>9</v>
      </c>
      <c r="C112" s="40">
        <f>SUMIFS(탕데이터!R:R,탕데이터!$I:$I,'차량별-코스별'!$A144,탕데이터!$BL:$BL,'차량별-코스별'!$B144)</f>
        <v>265.58999999999997</v>
      </c>
      <c r="D112" s="40">
        <f>SUMIFS(탕데이터!S:S,탕데이터!$I:$I,'차량별-코스별'!$A144,탕데이터!$BL:$BL,'차량별-코스별'!$B144)</f>
        <v>85.997</v>
      </c>
      <c r="E112" s="44">
        <f t="shared" si="3"/>
        <v>3.0883635475656126</v>
      </c>
    </row>
    <row r="113" spans="1:5" hidden="1" x14ac:dyDescent="0.3">
      <c r="A113" s="33" t="s">
        <v>81</v>
      </c>
      <c r="B113" s="36">
        <v>10</v>
      </c>
      <c r="C113" s="40">
        <f>SUMIFS(탕데이터!R:R,탕데이터!$I:$I,'차량별-코스별'!$A153,탕데이터!$BL:$BL,'차량별-코스별'!$B153)</f>
        <v>282.80500000000001</v>
      </c>
      <c r="D113" s="40">
        <f>SUMIFS(탕데이터!S:S,탕데이터!$I:$I,'차량별-코스별'!$A153,탕데이터!$BL:$BL,'차량별-코스별'!$B153)</f>
        <v>90.329000000000008</v>
      </c>
      <c r="E113" s="44">
        <f t="shared" si="3"/>
        <v>3.1308328443799884</v>
      </c>
    </row>
    <row r="114" spans="1:5" hidden="1" x14ac:dyDescent="0.3">
      <c r="A114" s="33" t="s">
        <v>81</v>
      </c>
      <c r="B114" s="36">
        <v>11</v>
      </c>
      <c r="C114" s="40">
        <f>SUMIFS(탕데이터!R:R,탕데이터!$I:$I,'차량별-코스별'!$A162,탕데이터!$BL:$BL,'차량별-코스별'!$B162)</f>
        <v>0</v>
      </c>
      <c r="D114" s="40">
        <f>SUMIFS(탕데이터!S:S,탕데이터!$I:$I,'차량별-코스별'!$A162,탕데이터!$BL:$BL,'차량별-코스별'!$B162)</f>
        <v>0</v>
      </c>
      <c r="E114" s="44" t="e">
        <f t="shared" si="3"/>
        <v>#DIV/0!</v>
      </c>
    </row>
    <row r="115" spans="1:5" hidden="1" x14ac:dyDescent="0.3">
      <c r="A115" s="33" t="s">
        <v>82</v>
      </c>
      <c r="B115" s="36">
        <v>2</v>
      </c>
      <c r="C115" s="40">
        <f>SUMIFS(탕데이터!R:R,탕데이터!$I:$I,'차량별-코스별'!$A27,탕데이터!$BL:$BL,'차량별-코스별'!$B27)</f>
        <v>346.18</v>
      </c>
      <c r="D115" s="40">
        <f>SUMIFS(탕데이터!S:S,탕데이터!$I:$I,'차량별-코스별'!$A27,탕데이터!$BL:$BL,'차량별-코스별'!$B27)</f>
        <v>91.304999999999993</v>
      </c>
      <c r="E115" s="44">
        <f t="shared" si="3"/>
        <v>3.7914681561798371</v>
      </c>
    </row>
    <row r="116" spans="1:5" hidden="1" x14ac:dyDescent="0.3">
      <c r="A116" s="33" t="s">
        <v>82</v>
      </c>
      <c r="B116" s="36">
        <v>3</v>
      </c>
      <c r="C116" s="40">
        <f>SUMIFS(탕데이터!R:R,탕데이터!$I:$I,'차량별-코스별'!$A44,탕데이터!$BL:$BL,'차량별-코스별'!$B44)</f>
        <v>333.113</v>
      </c>
      <c r="D116" s="40">
        <f>SUMIFS(탕데이터!S:S,탕데이터!$I:$I,'차량별-코스별'!$A44,탕데이터!$BL:$BL,'차량별-코스별'!$B44)</f>
        <v>115.47</v>
      </c>
      <c r="E116" s="44">
        <f t="shared" si="3"/>
        <v>2.8848445483675413</v>
      </c>
    </row>
    <row r="117" spans="1:5" hidden="1" x14ac:dyDescent="0.3">
      <c r="A117" s="33" t="s">
        <v>82</v>
      </c>
      <c r="B117" s="36">
        <v>4</v>
      </c>
      <c r="C117" s="40">
        <f>SUMIFS(탕데이터!R:R,탕데이터!$I:$I,'차량별-코스별'!$A60,탕데이터!$BL:$BL,'차량별-코스별'!$B60)</f>
        <v>725.92899999999997</v>
      </c>
      <c r="D117" s="40">
        <f>SUMIFS(탕데이터!S:S,탕데이터!$I:$I,'차량별-코스별'!$A60,탕데이터!$BL:$BL,'차량별-코스별'!$B60)</f>
        <v>220.60100000000003</v>
      </c>
      <c r="E117" s="44">
        <f t="shared" si="3"/>
        <v>3.2906877122043867</v>
      </c>
    </row>
    <row r="118" spans="1:5" hidden="1" x14ac:dyDescent="0.3">
      <c r="A118" s="33" t="s">
        <v>82</v>
      </c>
      <c r="B118" s="36">
        <v>5</v>
      </c>
      <c r="C118" s="40">
        <f>SUMIFS(탕데이터!R:R,탕데이터!$I:$I,'차량별-코스별'!$A77,탕데이터!$BL:$BL,'차량별-코스별'!$B77)</f>
        <v>261.21600000000001</v>
      </c>
      <c r="D118" s="40">
        <f>SUMIFS(탕데이터!S:S,탕데이터!$I:$I,'차량별-코스별'!$A77,탕데이터!$BL:$BL,'차량별-코스별'!$B77)</f>
        <v>89.676000000000016</v>
      </c>
      <c r="E118" s="44">
        <f t="shared" si="3"/>
        <v>2.912886391007627</v>
      </c>
    </row>
    <row r="119" spans="1:5" hidden="1" x14ac:dyDescent="0.3">
      <c r="A119" s="33" t="s">
        <v>82</v>
      </c>
      <c r="B119" s="36">
        <v>6</v>
      </c>
      <c r="C119" s="40">
        <f>SUMIFS(탕데이터!R:R,탕데이터!$I:$I,'차량별-코스별'!$A93,탕데이터!$BL:$BL,'차량별-코스별'!$B93)</f>
        <v>528.92899999999997</v>
      </c>
      <c r="D119" s="40">
        <f>SUMIFS(탕데이터!S:S,탕데이터!$I:$I,'차량별-코스별'!$A93,탕데이터!$BL:$BL,'차량별-코스별'!$B93)</f>
        <v>150.923</v>
      </c>
      <c r="E119" s="44">
        <f t="shared" si="3"/>
        <v>3.5046281878838874</v>
      </c>
    </row>
    <row r="120" spans="1:5" hidden="1" x14ac:dyDescent="0.3">
      <c r="A120" s="33" t="s">
        <v>82</v>
      </c>
      <c r="B120" s="36">
        <v>7</v>
      </c>
      <c r="C120" s="40">
        <f>SUMIFS(탕데이터!R:R,탕데이터!$I:$I,'차량별-코스별'!$A110,탕데이터!$BL:$BL,'차량별-코스별'!$B110)</f>
        <v>330.43099999999998</v>
      </c>
      <c r="D120" s="40">
        <f>SUMIFS(탕데이터!S:S,탕데이터!$I:$I,'차량별-코스별'!$A110,탕데이터!$BL:$BL,'차량별-코스별'!$B110)</f>
        <v>107.21299999999999</v>
      </c>
      <c r="E120" s="44">
        <f t="shared" si="3"/>
        <v>3.082004980739276</v>
      </c>
    </row>
    <row r="121" spans="1:5" hidden="1" x14ac:dyDescent="0.3">
      <c r="A121" s="33" t="s">
        <v>82</v>
      </c>
      <c r="B121" s="36">
        <v>8</v>
      </c>
      <c r="C121" s="40">
        <f>SUMIFS(탕데이터!R:R,탕데이터!$I:$I,'차량별-코스별'!$A128,탕데이터!$BL:$BL,'차량별-코스별'!$B128)</f>
        <v>361.37199999999996</v>
      </c>
      <c r="D121" s="40">
        <f>SUMIFS(탕데이터!S:S,탕데이터!$I:$I,'차량별-코스별'!$A128,탕데이터!$BL:$BL,'차량별-코스별'!$B128)</f>
        <v>117.47399999999999</v>
      </c>
      <c r="E121" s="44">
        <f t="shared" si="3"/>
        <v>3.0761870711817081</v>
      </c>
    </row>
    <row r="122" spans="1:5" hidden="1" x14ac:dyDescent="0.3">
      <c r="A122" s="33" t="s">
        <v>82</v>
      </c>
      <c r="B122" s="36">
        <v>9</v>
      </c>
      <c r="C122" s="40">
        <f>SUMIFS(탕데이터!R:R,탕데이터!$I:$I,'차량별-코스별'!$A145,탕데이터!$BL:$BL,'차량별-코스별'!$B145)</f>
        <v>355.92599999999999</v>
      </c>
      <c r="D122" s="40">
        <f>SUMIFS(탕데이터!S:S,탕데이터!$I:$I,'차량별-코스별'!$A145,탕데이터!$BL:$BL,'차량별-코스별'!$B145)</f>
        <v>108.72</v>
      </c>
      <c r="E122" s="44">
        <f t="shared" si="3"/>
        <v>3.2737858719646797</v>
      </c>
    </row>
    <row r="123" spans="1:5" hidden="1" x14ac:dyDescent="0.3">
      <c r="A123" s="33" t="s">
        <v>83</v>
      </c>
      <c r="B123" s="36">
        <v>1</v>
      </c>
      <c r="C123" s="40">
        <f>SUMIFS(탕데이터!R:R,탕데이터!$I:$I,'차량별-코스별'!$A10,탕데이터!$BL:$BL,'차량별-코스별'!$B10)</f>
        <v>417.97599999999994</v>
      </c>
      <c r="D123" s="40">
        <f>SUMIFS(탕데이터!S:S,탕데이터!$I:$I,'차량별-코스별'!$A10,탕데이터!$BL:$BL,'차량별-코스별'!$B10)</f>
        <v>123.01300000000001</v>
      </c>
      <c r="E123" s="44">
        <f t="shared" si="3"/>
        <v>3.397819742628827</v>
      </c>
    </row>
    <row r="124" spans="1:5" hidden="1" x14ac:dyDescent="0.3">
      <c r="A124" s="33" t="s">
        <v>83</v>
      </c>
      <c r="B124" s="36">
        <v>4</v>
      </c>
      <c r="C124" s="40">
        <f>SUMIFS(탕데이터!R:R,탕데이터!$I:$I,'차량별-코스별'!$A61,탕데이터!$BL:$BL,'차량별-코스별'!$B61)</f>
        <v>373.04399999999998</v>
      </c>
      <c r="D124" s="40">
        <f>SUMIFS(탕데이터!S:S,탕데이터!$I:$I,'차량별-코스별'!$A61,탕데이터!$BL:$BL,'차량별-코스별'!$B61)</f>
        <v>122.59599999999999</v>
      </c>
      <c r="E124" s="44">
        <f t="shared" si="3"/>
        <v>3.0428725243890504</v>
      </c>
    </row>
    <row r="125" spans="1:5" hidden="1" x14ac:dyDescent="0.3">
      <c r="A125" s="33" t="s">
        <v>83</v>
      </c>
      <c r="B125" s="36">
        <v>5</v>
      </c>
      <c r="C125" s="40">
        <f>SUMIFS(탕데이터!R:R,탕데이터!$I:$I,'차량별-코스별'!$A78,탕데이터!$BL:$BL,'차량별-코스별'!$B78)</f>
        <v>701.87299999999993</v>
      </c>
      <c r="D125" s="40">
        <f>SUMIFS(탕데이터!S:S,탕데이터!$I:$I,'차량별-코스별'!$A78,탕데이터!$BL:$BL,'차량별-코스별'!$B78)</f>
        <v>240.98399999999998</v>
      </c>
      <c r="E125" s="44">
        <f t="shared" si="3"/>
        <v>2.912529462536932</v>
      </c>
    </row>
    <row r="126" spans="1:5" hidden="1" x14ac:dyDescent="0.3">
      <c r="A126" s="33" t="s">
        <v>83</v>
      </c>
      <c r="B126" s="36">
        <v>6</v>
      </c>
      <c r="C126" s="40">
        <f>SUMIFS(탕데이터!R:R,탕데이터!$I:$I,'차량별-코스별'!$A94,탕데이터!$BL:$BL,'차량별-코스별'!$B94)</f>
        <v>705.64300000000014</v>
      </c>
      <c r="D126" s="40">
        <f>SUMIFS(탕데이터!S:S,탕데이터!$I:$I,'차량별-코스별'!$A94,탕데이터!$BL:$BL,'차량별-코스별'!$B94)</f>
        <v>210.84800000000001</v>
      </c>
      <c r="E126" s="44">
        <f t="shared" si="3"/>
        <v>3.3466905069054489</v>
      </c>
    </row>
    <row r="127" spans="1:5" hidden="1" x14ac:dyDescent="0.3">
      <c r="A127" s="33" t="s">
        <v>83</v>
      </c>
      <c r="B127" s="36">
        <v>7</v>
      </c>
      <c r="C127" s="40">
        <f>SUMIFS(탕데이터!R:R,탕데이터!$I:$I,'차량별-코스별'!$A111,탕데이터!$BL:$BL,'차량별-코스별'!$B111)</f>
        <v>360.86200000000002</v>
      </c>
      <c r="D127" s="40">
        <f>SUMIFS(탕데이터!S:S,탕데이터!$I:$I,'차량별-코스별'!$A111,탕데이터!$BL:$BL,'차량별-코스별'!$B111)</f>
        <v>101.62700000000001</v>
      </c>
      <c r="E127" s="44">
        <f t="shared" si="3"/>
        <v>3.5508477077941882</v>
      </c>
    </row>
    <row r="128" spans="1:5" hidden="1" x14ac:dyDescent="0.3">
      <c r="A128" s="33" t="s">
        <v>83</v>
      </c>
      <c r="B128" s="36">
        <v>8</v>
      </c>
      <c r="C128" s="40">
        <f>SUMIFS(탕데이터!R:R,탕데이터!$I:$I,'차량별-코스별'!$A129,탕데이터!$BL:$BL,'차량별-코스별'!$B129)</f>
        <v>332.87599999999998</v>
      </c>
      <c r="D128" s="40">
        <f>SUMIFS(탕데이터!S:S,탕데이터!$I:$I,'차량별-코스별'!$A129,탕데이터!$BL:$BL,'차량별-코스별'!$B129)</f>
        <v>118.09399999999999</v>
      </c>
      <c r="E128" s="44">
        <f t="shared" si="3"/>
        <v>2.818737615797585</v>
      </c>
    </row>
    <row r="129" spans="1:5" hidden="1" x14ac:dyDescent="0.3">
      <c r="A129" s="33" t="s">
        <v>83</v>
      </c>
      <c r="B129" s="36">
        <v>9</v>
      </c>
      <c r="C129" s="40">
        <f>SUMIFS(탕데이터!R:R,탕데이터!$I:$I,'차량별-코스별'!$A146,탕데이터!$BL:$BL,'차량별-코스별'!$B146)</f>
        <v>342.77700000000004</v>
      </c>
      <c r="D129" s="40">
        <f>SUMIFS(탕데이터!S:S,탕데이터!$I:$I,'차량별-코스별'!$A146,탕데이터!$BL:$BL,'차량별-코스별'!$B146)</f>
        <v>108.96299999999999</v>
      </c>
      <c r="E129" s="44">
        <f t="shared" si="3"/>
        <v>3.1458109633545339</v>
      </c>
    </row>
    <row r="130" spans="1:5" hidden="1" x14ac:dyDescent="0.3">
      <c r="A130" s="33" t="s">
        <v>83</v>
      </c>
      <c r="B130" s="36">
        <v>10</v>
      </c>
      <c r="C130" s="40">
        <f>SUMIFS(탕데이터!R:R,탕데이터!$I:$I,'차량별-코스별'!$A154,탕데이터!$BL:$BL,'차량별-코스별'!$B154)</f>
        <v>0</v>
      </c>
      <c r="D130" s="40">
        <f>SUMIFS(탕데이터!S:S,탕데이터!$I:$I,'차량별-코스별'!$A154,탕데이터!$BL:$BL,'차량별-코스별'!$B154)</f>
        <v>0</v>
      </c>
      <c r="E130" s="44" t="e">
        <f t="shared" ref="E130:E161" si="4">C130/D130</f>
        <v>#DIV/0!</v>
      </c>
    </row>
    <row r="131" spans="1:5" hidden="1" x14ac:dyDescent="0.3">
      <c r="A131" s="33" t="s">
        <v>83</v>
      </c>
      <c r="B131" s="36">
        <v>11</v>
      </c>
      <c r="C131" s="40">
        <f>SUMIFS(탕데이터!R:R,탕데이터!$I:$I,'차량별-코스별'!$A163,탕데이터!$BL:$BL,'차량별-코스별'!$B163)</f>
        <v>0</v>
      </c>
      <c r="D131" s="40">
        <f>SUMIFS(탕데이터!S:S,탕데이터!$I:$I,'차량별-코스별'!$A163,탕데이터!$BL:$BL,'차량별-코스별'!$B163)</f>
        <v>0</v>
      </c>
      <c r="E131" s="44" t="e">
        <f t="shared" si="4"/>
        <v>#DIV/0!</v>
      </c>
    </row>
    <row r="132" spans="1:5" hidden="1" x14ac:dyDescent="0.3">
      <c r="A132" s="33" t="s">
        <v>90</v>
      </c>
      <c r="B132" s="36">
        <v>1</v>
      </c>
      <c r="C132" s="40">
        <f>SUMIFS(탕데이터!R:R,탕데이터!$I:$I,'차량별-코스별'!$A15,탕데이터!$BL:$BL,'차량별-코스별'!$B15)</f>
        <v>468.97999999999996</v>
      </c>
      <c r="D132" s="40">
        <f>SUMIFS(탕데이터!S:S,탕데이터!$I:$I,'차량별-코스별'!$A15,탕데이터!$BL:$BL,'차량별-코스별'!$B15)</f>
        <v>135.15400000000002</v>
      </c>
      <c r="E132" s="44">
        <f t="shared" si="4"/>
        <v>3.4699675925240827</v>
      </c>
    </row>
    <row r="133" spans="1:5" hidden="1" x14ac:dyDescent="0.3">
      <c r="A133" s="33" t="s">
        <v>90</v>
      </c>
      <c r="B133" s="36">
        <v>2</v>
      </c>
      <c r="C133" s="40">
        <f>SUMIFS(탕데이터!R:R,탕데이터!$I:$I,'차량별-코스별'!$A32,탕데이터!$BL:$BL,'차량별-코스별'!$B32)</f>
        <v>329.98899999999998</v>
      </c>
      <c r="D133" s="40">
        <f>SUMIFS(탕데이터!S:S,탕데이터!$I:$I,'차량별-코스별'!$A32,탕데이터!$BL:$BL,'차량별-코스별'!$B32)</f>
        <v>96.400999999999996</v>
      </c>
      <c r="E133" s="44">
        <f t="shared" si="4"/>
        <v>3.4230868974388233</v>
      </c>
    </row>
    <row r="134" spans="1:5" hidden="1" x14ac:dyDescent="0.3">
      <c r="A134" s="33" t="s">
        <v>90</v>
      </c>
      <c r="B134" s="36">
        <v>3</v>
      </c>
      <c r="C134" s="40">
        <f>SUMIFS(탕데이터!R:R,탕데이터!$I:$I,'차량별-코스별'!$A49,탕데이터!$BL:$BL,'차량별-코스별'!$B49)</f>
        <v>480.54300000000001</v>
      </c>
      <c r="D134" s="40">
        <f>SUMIFS(탕데이터!S:S,탕데이터!$I:$I,'차량별-코스별'!$A49,탕데이터!$BL:$BL,'차량별-코스별'!$B49)</f>
        <v>155.50799999999998</v>
      </c>
      <c r="E134" s="44">
        <f t="shared" si="4"/>
        <v>3.0901497029091756</v>
      </c>
    </row>
    <row r="135" spans="1:5" hidden="1" x14ac:dyDescent="0.3">
      <c r="A135" s="33" t="s">
        <v>90</v>
      </c>
      <c r="B135" s="36">
        <v>4</v>
      </c>
      <c r="C135" s="40">
        <f>SUMIFS(탕데이터!R:R,탕데이터!$I:$I,'차량별-코스별'!$A66,탕데이터!$BL:$BL,'차량별-코스별'!$B66)</f>
        <v>566.79900000000009</v>
      </c>
      <c r="D135" s="40">
        <f>SUMIFS(탕데이터!S:S,탕데이터!$I:$I,'차량별-코스별'!$A66,탕데이터!$BL:$BL,'차량별-코스별'!$B66)</f>
        <v>189.20800000000003</v>
      </c>
      <c r="E135" s="44">
        <f t="shared" si="4"/>
        <v>2.9956397192507715</v>
      </c>
    </row>
    <row r="136" spans="1:5" hidden="1" x14ac:dyDescent="0.3">
      <c r="A136" s="33" t="s">
        <v>90</v>
      </c>
      <c r="B136" s="36">
        <v>5</v>
      </c>
      <c r="C136" s="40">
        <f>SUMIFS(탕데이터!R:R,탕데이터!$I:$I,'차량별-코스별'!$A83,탕데이터!$BL:$BL,'차량별-코스별'!$B83)</f>
        <v>434.03400000000005</v>
      </c>
      <c r="D136" s="40">
        <f>SUMIFS(탕데이터!S:S,탕데이터!$I:$I,'차량별-코스별'!$A83,탕데이터!$BL:$BL,'차량별-코스별'!$B83)</f>
        <v>144.24700000000001</v>
      </c>
      <c r="E136" s="44">
        <f t="shared" si="4"/>
        <v>3.0089637912746885</v>
      </c>
    </row>
    <row r="137" spans="1:5" hidden="1" x14ac:dyDescent="0.3">
      <c r="A137" s="33" t="s">
        <v>90</v>
      </c>
      <c r="B137" s="36">
        <v>6</v>
      </c>
      <c r="C137" s="40">
        <f>SUMIFS(탕데이터!R:R,탕데이터!$I:$I,'차량별-코스별'!$A99,탕데이터!$BL:$BL,'차량별-코스별'!$B99)</f>
        <v>0</v>
      </c>
      <c r="D137" s="40">
        <f>SUMIFS(탕데이터!S:S,탕데이터!$I:$I,'차량별-코스별'!$A99,탕데이터!$BL:$BL,'차량별-코스별'!$B99)</f>
        <v>0</v>
      </c>
      <c r="E137" s="44" t="e">
        <f t="shared" si="4"/>
        <v>#DIV/0!</v>
      </c>
    </row>
    <row r="138" spans="1:5" hidden="1" x14ac:dyDescent="0.3">
      <c r="A138" s="33" t="s">
        <v>90</v>
      </c>
      <c r="B138" s="36">
        <v>7</v>
      </c>
      <c r="C138" s="40">
        <f>SUMIFS(탕데이터!R:R,탕데이터!$I:$I,'차량별-코스별'!$A116,탕데이터!$BL:$BL,'차량별-코스별'!$B116)</f>
        <v>281.81299999999999</v>
      </c>
      <c r="D138" s="40">
        <f>SUMIFS(탕데이터!S:S,탕데이터!$I:$I,'차량별-코스별'!$A116,탕데이터!$BL:$BL,'차량별-코스별'!$B116)</f>
        <v>100.96799999999999</v>
      </c>
      <c r="E138" s="44">
        <f t="shared" si="4"/>
        <v>2.7911120354963952</v>
      </c>
    </row>
    <row r="139" spans="1:5" hidden="1" x14ac:dyDescent="0.3">
      <c r="A139" s="33" t="s">
        <v>90</v>
      </c>
      <c r="B139" s="36">
        <v>8</v>
      </c>
      <c r="C139" s="40">
        <f>SUMIFS(탕데이터!R:R,탕데이터!$I:$I,'차량별-코스별'!$A134,탕데이터!$BL:$BL,'차량별-코스별'!$B134)</f>
        <v>0</v>
      </c>
      <c r="D139" s="40">
        <f>SUMIFS(탕데이터!S:S,탕데이터!$I:$I,'차량별-코스별'!$A134,탕데이터!$BL:$BL,'차량별-코스별'!$B134)</f>
        <v>0</v>
      </c>
      <c r="E139" s="44" t="e">
        <f t="shared" si="4"/>
        <v>#DIV/0!</v>
      </c>
    </row>
    <row r="140" spans="1:5" hidden="1" x14ac:dyDescent="0.3">
      <c r="A140" s="33" t="s">
        <v>91</v>
      </c>
      <c r="B140" s="36">
        <v>1</v>
      </c>
      <c r="C140" s="40">
        <f>SUMIFS(탕데이터!R:R,탕데이터!$I:$I,'차량별-코스별'!$A16,탕데이터!$BL:$BL,'차량별-코스별'!$B16)</f>
        <v>353.15899999999999</v>
      </c>
      <c r="D140" s="40">
        <f>SUMIFS(탕데이터!S:S,탕데이터!$I:$I,'차량별-코스별'!$A16,탕데이터!$BL:$BL,'차량별-코스별'!$B16)</f>
        <v>104.70299999999999</v>
      </c>
      <c r="E140" s="44">
        <f t="shared" si="4"/>
        <v>3.3729597050705333</v>
      </c>
    </row>
    <row r="141" spans="1:5" hidden="1" x14ac:dyDescent="0.3">
      <c r="A141" s="33" t="s">
        <v>91</v>
      </c>
      <c r="B141" s="36">
        <v>2</v>
      </c>
      <c r="C141" s="40">
        <f>SUMIFS(탕데이터!R:R,탕데이터!$I:$I,'차량별-코스별'!$A33,탕데이터!$BL:$BL,'차량별-코스별'!$B33)</f>
        <v>278.012</v>
      </c>
      <c r="D141" s="40">
        <f>SUMIFS(탕데이터!S:S,탕데이터!$I:$I,'차량별-코스별'!$A33,탕데이터!$BL:$BL,'차량별-코스별'!$B33)</f>
        <v>77.436000000000007</v>
      </c>
      <c r="E141" s="44">
        <f t="shared" si="4"/>
        <v>3.5902164367994209</v>
      </c>
    </row>
    <row r="142" spans="1:5" hidden="1" x14ac:dyDescent="0.3">
      <c r="A142" s="33" t="s">
        <v>91</v>
      </c>
      <c r="B142" s="36">
        <v>3</v>
      </c>
      <c r="C142" s="40">
        <f>SUMIFS(탕데이터!R:R,탕데이터!$I:$I,'차량별-코스별'!$A50,탕데이터!$BL:$BL,'차량별-코스별'!$B50)</f>
        <v>331.31299999999999</v>
      </c>
      <c r="D142" s="40">
        <f>SUMIFS(탕데이터!S:S,탕데이터!$I:$I,'차량별-코스별'!$A50,탕데이터!$BL:$BL,'차량별-코스별'!$B50)</f>
        <v>107.111</v>
      </c>
      <c r="E142" s="44">
        <f t="shared" si="4"/>
        <v>3.0931743705128323</v>
      </c>
    </row>
    <row r="143" spans="1:5" hidden="1" x14ac:dyDescent="0.3">
      <c r="A143" s="33" t="s">
        <v>91</v>
      </c>
      <c r="B143" s="36">
        <v>4</v>
      </c>
      <c r="C143" s="40">
        <f>SUMIFS(탕데이터!R:R,탕데이터!$I:$I,'차량별-코스별'!$A67,탕데이터!$BL:$BL,'차량별-코스별'!$B67)</f>
        <v>329.709</v>
      </c>
      <c r="D143" s="40">
        <f>SUMIFS(탕데이터!S:S,탕데이터!$I:$I,'차량별-코스별'!$A67,탕데이터!$BL:$BL,'차량별-코스별'!$B67)</f>
        <v>119.91800000000001</v>
      </c>
      <c r="E143" s="44">
        <f t="shared" si="4"/>
        <v>2.7494537934255074</v>
      </c>
    </row>
    <row r="144" spans="1:5" hidden="1" x14ac:dyDescent="0.3">
      <c r="A144" s="33" t="s">
        <v>91</v>
      </c>
      <c r="B144" s="36">
        <v>5</v>
      </c>
      <c r="C144" s="40">
        <f>SUMIFS(탕데이터!R:R,탕데이터!$I:$I,'차량별-코스별'!$A84,탕데이터!$BL:$BL,'차량별-코스별'!$B84)</f>
        <v>778.7650000000001</v>
      </c>
      <c r="D144" s="40">
        <f>SUMIFS(탕데이터!S:S,탕데이터!$I:$I,'차량별-코스별'!$A84,탕데이터!$BL:$BL,'차량별-코스별'!$B84)</f>
        <v>238.18399999999997</v>
      </c>
      <c r="E144" s="44">
        <f t="shared" si="4"/>
        <v>3.2695940953212652</v>
      </c>
    </row>
    <row r="145" spans="1:5" hidden="1" x14ac:dyDescent="0.3">
      <c r="A145" s="33" t="s">
        <v>91</v>
      </c>
      <c r="B145" s="36">
        <v>6</v>
      </c>
      <c r="C145" s="40">
        <f>SUMIFS(탕데이터!R:R,탕데이터!$I:$I,'차량별-코스별'!$A100,탕데이터!$BL:$BL,'차량별-코스별'!$B100)</f>
        <v>0</v>
      </c>
      <c r="D145" s="40">
        <f>SUMIFS(탕데이터!S:S,탕데이터!$I:$I,'차량별-코스별'!$A100,탕데이터!$BL:$BL,'차량별-코스별'!$B100)</f>
        <v>0</v>
      </c>
      <c r="E145" s="44" t="e">
        <f t="shared" si="4"/>
        <v>#DIV/0!</v>
      </c>
    </row>
    <row r="146" spans="1:5" hidden="1" x14ac:dyDescent="0.3">
      <c r="A146" s="33" t="s">
        <v>91</v>
      </c>
      <c r="B146" s="36">
        <v>7</v>
      </c>
      <c r="C146" s="40">
        <f>SUMIFS(탕데이터!R:R,탕데이터!$I:$I,'차량별-코스별'!$A117,탕데이터!$BL:$BL,'차량별-코스별'!$B117)</f>
        <v>393.29200000000003</v>
      </c>
      <c r="D146" s="40">
        <f>SUMIFS(탕데이터!S:S,탕데이터!$I:$I,'차량별-코스별'!$A117,탕데이터!$BL:$BL,'차량별-코스별'!$B117)</f>
        <v>144.74900000000002</v>
      </c>
      <c r="E146" s="44">
        <f t="shared" si="4"/>
        <v>2.7170619486144978</v>
      </c>
    </row>
    <row r="147" spans="1:5" hidden="1" x14ac:dyDescent="0.3">
      <c r="A147" s="33" t="s">
        <v>91</v>
      </c>
      <c r="B147" s="36">
        <v>8</v>
      </c>
      <c r="C147" s="40">
        <f>SUMIFS(탕데이터!R:R,탕데이터!$I:$I,'차량별-코스별'!$A135,탕데이터!$BL:$BL,'차량별-코스별'!$B135)</f>
        <v>0</v>
      </c>
      <c r="D147" s="40">
        <f>SUMIFS(탕데이터!S:S,탕데이터!$I:$I,'차량별-코스별'!$A135,탕데이터!$BL:$BL,'차량별-코스별'!$B135)</f>
        <v>0</v>
      </c>
      <c r="E147" s="44" t="e">
        <f t="shared" si="4"/>
        <v>#DIV/0!</v>
      </c>
    </row>
    <row r="148" spans="1:5" hidden="1" x14ac:dyDescent="0.3">
      <c r="A148" s="33" t="s">
        <v>92</v>
      </c>
      <c r="B148" s="36">
        <v>1</v>
      </c>
      <c r="C148" s="40">
        <f>SUMIFS(탕데이터!R:R,탕데이터!$I:$I,'차량별-코스별'!$A17,탕데이터!$BL:$BL,'차량별-코스별'!$B17)</f>
        <v>341.661</v>
      </c>
      <c r="D148" s="40">
        <f>SUMIFS(탕데이터!S:S,탕데이터!$I:$I,'차량별-코스별'!$A17,탕데이터!$BL:$BL,'차량별-코스별'!$B17)</f>
        <v>104.24499999999999</v>
      </c>
      <c r="E148" s="44">
        <f t="shared" si="4"/>
        <v>3.2774809343373787</v>
      </c>
    </row>
    <row r="149" spans="1:5" hidden="1" x14ac:dyDescent="0.3">
      <c r="A149" s="33" t="s">
        <v>92</v>
      </c>
      <c r="B149" s="36">
        <v>2</v>
      </c>
      <c r="C149" s="40">
        <f>SUMIFS(탕데이터!R:R,탕데이터!$I:$I,'차량별-코스별'!$A34,탕데이터!$BL:$BL,'차량별-코스별'!$B34)</f>
        <v>417.73500000000001</v>
      </c>
      <c r="D149" s="40">
        <f>SUMIFS(탕데이터!S:S,탕데이터!$I:$I,'차량별-코스별'!$A34,탕데이터!$BL:$BL,'차량별-코스별'!$B34)</f>
        <v>117.723</v>
      </c>
      <c r="E149" s="44">
        <f t="shared" si="4"/>
        <v>3.5484569710252032</v>
      </c>
    </row>
    <row r="150" spans="1:5" hidden="1" x14ac:dyDescent="0.3">
      <c r="A150" s="33" t="s">
        <v>92</v>
      </c>
      <c r="B150" s="36">
        <v>3</v>
      </c>
      <c r="C150" s="40">
        <f>SUMIFS(탕데이터!R:R,탕데이터!$I:$I,'차량별-코스별'!$A51,탕데이터!$BL:$BL,'차량별-코스별'!$B51)</f>
        <v>162.501</v>
      </c>
      <c r="D150" s="40">
        <f>SUMIFS(탕데이터!S:S,탕데이터!$I:$I,'차량별-코스별'!$A51,탕데이터!$BL:$BL,'차량별-코스별'!$B51)</f>
        <v>57.3</v>
      </c>
      <c r="E150" s="44">
        <f t="shared" si="4"/>
        <v>2.8359685863874349</v>
      </c>
    </row>
    <row r="151" spans="1:5" hidden="1" x14ac:dyDescent="0.3">
      <c r="A151" s="33" t="s">
        <v>92</v>
      </c>
      <c r="B151" s="36">
        <v>4</v>
      </c>
      <c r="C151" s="40">
        <f>SUMIFS(탕데이터!R:R,탕데이터!$I:$I,'차량별-코스별'!$A68,탕데이터!$BL:$BL,'차량별-코스별'!$B68)</f>
        <v>331.221</v>
      </c>
      <c r="D151" s="40">
        <f>SUMIFS(탕데이터!S:S,탕데이터!$I:$I,'차량별-코스별'!$A68,탕데이터!$BL:$BL,'차량별-코스별'!$B68)</f>
        <v>111.01900000000001</v>
      </c>
      <c r="E151" s="44">
        <f t="shared" si="4"/>
        <v>2.9834622902386077</v>
      </c>
    </row>
    <row r="152" spans="1:5" hidden="1" x14ac:dyDescent="0.3">
      <c r="A152" s="33" t="s">
        <v>92</v>
      </c>
      <c r="B152" s="36">
        <v>5</v>
      </c>
      <c r="C152" s="40">
        <f>SUMIFS(탕데이터!R:R,탕데이터!$I:$I,'차량별-코스별'!$A85,탕데이터!$BL:$BL,'차량별-코스별'!$B85)</f>
        <v>524.50400000000002</v>
      </c>
      <c r="D152" s="40">
        <f>SUMIFS(탕데이터!S:S,탕데이터!$I:$I,'차량별-코스별'!$A85,탕데이터!$BL:$BL,'차량별-코스별'!$B85)</f>
        <v>159.92700000000002</v>
      </c>
      <c r="E152" s="44">
        <f t="shared" si="4"/>
        <v>3.2796463386420052</v>
      </c>
    </row>
    <row r="153" spans="1:5" hidden="1" x14ac:dyDescent="0.3">
      <c r="A153" s="33" t="s">
        <v>92</v>
      </c>
      <c r="B153" s="36">
        <v>6</v>
      </c>
      <c r="C153" s="40">
        <f>SUMIFS(탕데이터!R:R,탕데이터!$I:$I,'차량별-코스별'!$A101,탕데이터!$BL:$BL,'차량별-코스별'!$B101)</f>
        <v>0</v>
      </c>
      <c r="D153" s="40">
        <f>SUMIFS(탕데이터!S:S,탕데이터!$I:$I,'차량별-코스별'!$A101,탕데이터!$BL:$BL,'차량별-코스별'!$B101)</f>
        <v>0</v>
      </c>
      <c r="E153" s="44" t="e">
        <f t="shared" si="4"/>
        <v>#DIV/0!</v>
      </c>
    </row>
    <row r="154" spans="1:5" hidden="1" x14ac:dyDescent="0.3">
      <c r="A154" s="33" t="s">
        <v>92</v>
      </c>
      <c r="B154" s="36">
        <v>7</v>
      </c>
      <c r="C154" s="40">
        <f>SUMIFS(탕데이터!R:R,탕데이터!$I:$I,'차량별-코스별'!$A118,탕데이터!$BL:$BL,'차량별-코스별'!$B118)</f>
        <v>376.41</v>
      </c>
      <c r="D154" s="40">
        <f>SUMIFS(탕데이터!S:S,탕데이터!$I:$I,'차량별-코스별'!$A118,탕데이터!$BL:$BL,'차량별-코스별'!$B118)</f>
        <v>135.88800000000001</v>
      </c>
      <c r="E154" s="44">
        <f t="shared" si="4"/>
        <v>2.7700017661603673</v>
      </c>
    </row>
    <row r="155" spans="1:5" hidden="1" x14ac:dyDescent="0.3">
      <c r="A155" s="33" t="s">
        <v>92</v>
      </c>
      <c r="B155" s="36">
        <v>8</v>
      </c>
      <c r="C155" s="40">
        <f>SUMIFS(탕데이터!R:R,탕데이터!$I:$I,'차량별-코스별'!$A136,탕데이터!$BL:$BL,'차량별-코스별'!$B136)</f>
        <v>0</v>
      </c>
      <c r="D155" s="40">
        <f>SUMIFS(탕데이터!S:S,탕데이터!$I:$I,'차량별-코스별'!$A136,탕데이터!$BL:$BL,'차량별-코스별'!$B136)</f>
        <v>0</v>
      </c>
      <c r="E155" s="44" t="e">
        <f t="shared" si="4"/>
        <v>#DIV/0!</v>
      </c>
    </row>
    <row r="156" spans="1:5" hidden="1" x14ac:dyDescent="0.3">
      <c r="A156" s="33" t="s">
        <v>93</v>
      </c>
      <c r="B156" s="36">
        <v>1</v>
      </c>
      <c r="C156" s="40">
        <f>SUMIFS(탕데이터!R:R,탕데이터!$I:$I,'차량별-코스별'!$A18,탕데이터!$BL:$BL,'차량별-코스별'!$B18)</f>
        <v>737.25</v>
      </c>
      <c r="D156" s="40">
        <f>SUMIFS(탕데이터!S:S,탕데이터!$I:$I,'차량별-코스별'!$A18,탕데이터!$BL:$BL,'차량별-코스별'!$B18)</f>
        <v>234.94099999999997</v>
      </c>
      <c r="E156" s="44">
        <f t="shared" si="4"/>
        <v>3.1380218863459342</v>
      </c>
    </row>
    <row r="157" spans="1:5" hidden="1" x14ac:dyDescent="0.3">
      <c r="A157" s="33" t="s">
        <v>93</v>
      </c>
      <c r="B157" s="36">
        <v>2</v>
      </c>
      <c r="C157" s="40">
        <f>SUMIFS(탕데이터!R:R,탕데이터!$I:$I,'차량별-코스별'!$A35,탕데이터!$BL:$BL,'차량별-코스별'!$B35)</f>
        <v>336.26100000000002</v>
      </c>
      <c r="D157" s="40">
        <f>SUMIFS(탕데이터!S:S,탕데이터!$I:$I,'차량별-코스별'!$A35,탕데이터!$BL:$BL,'차량별-코스별'!$B35)</f>
        <v>105.68899999999999</v>
      </c>
      <c r="E157" s="44">
        <f t="shared" si="4"/>
        <v>3.1816083036077552</v>
      </c>
    </row>
    <row r="158" spans="1:5" hidden="1" x14ac:dyDescent="0.3">
      <c r="A158" s="33" t="s">
        <v>93</v>
      </c>
      <c r="B158" s="36">
        <v>3</v>
      </c>
      <c r="C158" s="40">
        <f>SUMIFS(탕데이터!R:R,탕데이터!$I:$I,'차량별-코스별'!$A52,탕데이터!$BL:$BL,'차량별-코스별'!$B52)</f>
        <v>304.279</v>
      </c>
      <c r="D158" s="40">
        <f>SUMIFS(탕데이터!S:S,탕데이터!$I:$I,'차량별-코스별'!$A52,탕데이터!$BL:$BL,'차량별-코스별'!$B52)</f>
        <v>105.122</v>
      </c>
      <c r="E158" s="44">
        <f t="shared" si="4"/>
        <v>2.8945320675025208</v>
      </c>
    </row>
    <row r="159" spans="1:5" hidden="1" x14ac:dyDescent="0.3">
      <c r="A159" s="33" t="s">
        <v>93</v>
      </c>
      <c r="B159" s="36">
        <v>4</v>
      </c>
      <c r="C159" s="40">
        <f>SUMIFS(탕데이터!R:R,탕데이터!$I:$I,'차량별-코스별'!$A69,탕데이터!$BL:$BL,'차량별-코스별'!$B69)</f>
        <v>359.67300000000006</v>
      </c>
      <c r="D159" s="40">
        <f>SUMIFS(탕데이터!S:S,탕데이터!$I:$I,'차량별-코스별'!$A69,탕데이터!$BL:$BL,'차량별-코스별'!$B69)</f>
        <v>114.75299999999999</v>
      </c>
      <c r="E159" s="44">
        <f t="shared" si="4"/>
        <v>3.1343232856657353</v>
      </c>
    </row>
    <row r="160" spans="1:5" hidden="1" x14ac:dyDescent="0.3">
      <c r="A160" s="33" t="s">
        <v>93</v>
      </c>
      <c r="B160" s="36">
        <v>5</v>
      </c>
      <c r="C160" s="40">
        <f>SUMIFS(탕데이터!R:R,탕데이터!$I:$I,'차량별-코스별'!$A86,탕데이터!$BL:$BL,'차량별-코스별'!$B86)</f>
        <v>695.23799999999994</v>
      </c>
      <c r="D160" s="40">
        <f>SUMIFS(탕데이터!S:S,탕데이터!$I:$I,'차량별-코스별'!$A86,탕데이터!$BL:$BL,'차량별-코스별'!$B86)</f>
        <v>210.203</v>
      </c>
      <c r="E160" s="44">
        <f t="shared" si="4"/>
        <v>3.3074599315899391</v>
      </c>
    </row>
    <row r="161" spans="1:5" hidden="1" x14ac:dyDescent="0.3">
      <c r="A161" s="33" t="s">
        <v>93</v>
      </c>
      <c r="B161" s="36">
        <v>6</v>
      </c>
      <c r="C161" s="40">
        <f>SUMIFS(탕데이터!R:R,탕데이터!$I:$I,'차량별-코스별'!$A102,탕데이터!$BL:$BL,'차량별-코스별'!$B102)</f>
        <v>0</v>
      </c>
      <c r="D161" s="40">
        <f>SUMIFS(탕데이터!S:S,탕데이터!$I:$I,'차량별-코스별'!$A102,탕데이터!$BL:$BL,'차량별-코스별'!$B102)</f>
        <v>0</v>
      </c>
      <c r="E161" s="44" t="e">
        <f t="shared" si="4"/>
        <v>#DIV/0!</v>
      </c>
    </row>
    <row r="162" spans="1:5" hidden="1" x14ac:dyDescent="0.3">
      <c r="A162" s="33" t="s">
        <v>93</v>
      </c>
      <c r="B162" s="36">
        <v>7</v>
      </c>
      <c r="C162" s="40">
        <f>SUMIFS(탕데이터!R:R,탕데이터!$I:$I,'차량별-코스별'!$A119,탕데이터!$BL:$BL,'차량별-코스별'!$B119)</f>
        <v>330.72900000000004</v>
      </c>
      <c r="D162" s="40">
        <f>SUMIFS(탕데이터!S:S,탕데이터!$I:$I,'차량별-코스별'!$A119,탕데이터!$BL:$BL,'차량별-코스별'!$B119)</f>
        <v>115.35799999999999</v>
      </c>
      <c r="E162" s="44">
        <f t="shared" ref="E162:E163" si="5">C162/D162</f>
        <v>2.8669793165623543</v>
      </c>
    </row>
    <row r="163" spans="1:5" hidden="1" x14ac:dyDescent="0.3">
      <c r="A163" s="33" t="s">
        <v>93</v>
      </c>
      <c r="B163" s="36">
        <v>8</v>
      </c>
      <c r="C163" s="40">
        <f>SUMIFS(탕데이터!R:R,탕데이터!$I:$I,'차량별-코스별'!$A137,탕데이터!$BL:$BL,'차량별-코스별'!$B137)</f>
        <v>0</v>
      </c>
      <c r="D163" s="40">
        <f>SUMIFS(탕데이터!S:S,탕데이터!$I:$I,'차량별-코스별'!$A137,탕데이터!$BL:$BL,'차량별-코스별'!$B137)</f>
        <v>0</v>
      </c>
      <c r="E163" s="44" t="e">
        <f t="shared" si="5"/>
        <v>#DIV/0!</v>
      </c>
    </row>
    <row r="164" spans="1:5" x14ac:dyDescent="0.3">
      <c r="B164"/>
    </row>
    <row r="165" spans="1:5" x14ac:dyDescent="0.3">
      <c r="B165"/>
    </row>
    <row r="166" spans="1:5" x14ac:dyDescent="0.3">
      <c r="B166"/>
    </row>
    <row r="167" spans="1:5" x14ac:dyDescent="0.3">
      <c r="B167"/>
    </row>
    <row r="168" spans="1:5" x14ac:dyDescent="0.3">
      <c r="B168"/>
    </row>
    <row r="169" spans="1:5" x14ac:dyDescent="0.3">
      <c r="B169"/>
    </row>
    <row r="170" spans="1:5" x14ac:dyDescent="0.3">
      <c r="B170"/>
    </row>
    <row r="171" spans="1:5" x14ac:dyDescent="0.3">
      <c r="B171"/>
    </row>
    <row r="172" spans="1:5" x14ac:dyDescent="0.3">
      <c r="B172"/>
    </row>
    <row r="173" spans="1:5" x14ac:dyDescent="0.3">
      <c r="B173"/>
    </row>
    <row r="174" spans="1:5" x14ac:dyDescent="0.3">
      <c r="B174"/>
    </row>
    <row r="175" spans="1:5" x14ac:dyDescent="0.3">
      <c r="B175"/>
    </row>
    <row r="176" spans="1:5" x14ac:dyDescent="0.3">
      <c r="B176"/>
    </row>
    <row r="177" spans="2:2" x14ac:dyDescent="0.3">
      <c r="B177"/>
    </row>
    <row r="178" spans="2:2" x14ac:dyDescent="0.3">
      <c r="B178"/>
    </row>
    <row r="179" spans="2:2" x14ac:dyDescent="0.3">
      <c r="B179"/>
    </row>
    <row r="180" spans="2:2" x14ac:dyDescent="0.3">
      <c r="B180"/>
    </row>
    <row r="181" spans="2:2" x14ac:dyDescent="0.3">
      <c r="B181"/>
    </row>
    <row r="182" spans="2:2" x14ac:dyDescent="0.3">
      <c r="B182"/>
    </row>
    <row r="183" spans="2:2" x14ac:dyDescent="0.3">
      <c r="B183"/>
    </row>
    <row r="184" spans="2:2" x14ac:dyDescent="0.3">
      <c r="B184"/>
    </row>
    <row r="185" spans="2:2" x14ac:dyDescent="0.3">
      <c r="B185"/>
    </row>
    <row r="186" spans="2:2" x14ac:dyDescent="0.3">
      <c r="B186"/>
    </row>
    <row r="187" spans="2:2" x14ac:dyDescent="0.3">
      <c r="B187"/>
    </row>
    <row r="188" spans="2:2" x14ac:dyDescent="0.3">
      <c r="B188"/>
    </row>
    <row r="189" spans="2:2" x14ac:dyDescent="0.3">
      <c r="B189"/>
    </row>
    <row r="190" spans="2:2" x14ac:dyDescent="0.3">
      <c r="B190"/>
    </row>
    <row r="191" spans="2:2" x14ac:dyDescent="0.3">
      <c r="B191"/>
    </row>
    <row r="192" spans="2:2" x14ac:dyDescent="0.3">
      <c r="B192"/>
    </row>
    <row r="193" spans="2:2" x14ac:dyDescent="0.3">
      <c r="B193"/>
    </row>
    <row r="194" spans="2:2" x14ac:dyDescent="0.3">
      <c r="B194"/>
    </row>
    <row r="195" spans="2:2" x14ac:dyDescent="0.3">
      <c r="B195"/>
    </row>
    <row r="196" spans="2:2" x14ac:dyDescent="0.3">
      <c r="B196"/>
    </row>
    <row r="197" spans="2:2" x14ac:dyDescent="0.3">
      <c r="B197"/>
    </row>
    <row r="198" spans="2:2" x14ac:dyDescent="0.3">
      <c r="B198"/>
    </row>
    <row r="199" spans="2:2" x14ac:dyDescent="0.3">
      <c r="B199"/>
    </row>
    <row r="200" spans="2:2" x14ac:dyDescent="0.3">
      <c r="B200"/>
    </row>
    <row r="201" spans="2:2" x14ac:dyDescent="0.3">
      <c r="B201"/>
    </row>
    <row r="202" spans="2:2" x14ac:dyDescent="0.3">
      <c r="B202"/>
    </row>
    <row r="203" spans="2:2" x14ac:dyDescent="0.3">
      <c r="B203"/>
    </row>
    <row r="204" spans="2:2" x14ac:dyDescent="0.3">
      <c r="B204"/>
    </row>
    <row r="205" spans="2:2" x14ac:dyDescent="0.3">
      <c r="B205"/>
    </row>
    <row r="206" spans="2:2" x14ac:dyDescent="0.3">
      <c r="B206"/>
    </row>
    <row r="207" spans="2:2" x14ac:dyDescent="0.3">
      <c r="B207"/>
    </row>
    <row r="208" spans="2:2" x14ac:dyDescent="0.3">
      <c r="B208"/>
    </row>
    <row r="209" spans="2:2" x14ac:dyDescent="0.3">
      <c r="B209"/>
    </row>
    <row r="210" spans="2:2" x14ac:dyDescent="0.3">
      <c r="B210"/>
    </row>
    <row r="211" spans="2:2" x14ac:dyDescent="0.3">
      <c r="B211"/>
    </row>
    <row r="212" spans="2:2" x14ac:dyDescent="0.3">
      <c r="B212"/>
    </row>
    <row r="213" spans="2:2" x14ac:dyDescent="0.3">
      <c r="B213"/>
    </row>
    <row r="214" spans="2:2" x14ac:dyDescent="0.3">
      <c r="B214"/>
    </row>
    <row r="215" spans="2:2" x14ac:dyDescent="0.3">
      <c r="B215"/>
    </row>
    <row r="216" spans="2:2" x14ac:dyDescent="0.3">
      <c r="B216"/>
    </row>
    <row r="217" spans="2:2" x14ac:dyDescent="0.3">
      <c r="B217"/>
    </row>
    <row r="218" spans="2:2" x14ac:dyDescent="0.3">
      <c r="B218"/>
    </row>
    <row r="219" spans="2:2" x14ac:dyDescent="0.3">
      <c r="B219"/>
    </row>
    <row r="220" spans="2:2" x14ac:dyDescent="0.3">
      <c r="B220"/>
    </row>
    <row r="221" spans="2:2" x14ac:dyDescent="0.3">
      <c r="B221"/>
    </row>
    <row r="222" spans="2:2" x14ac:dyDescent="0.3">
      <c r="B222"/>
    </row>
    <row r="223" spans="2:2" x14ac:dyDescent="0.3">
      <c r="B223"/>
    </row>
    <row r="224" spans="2:2" x14ac:dyDescent="0.3">
      <c r="B224"/>
    </row>
    <row r="225" spans="2:2" x14ac:dyDescent="0.3">
      <c r="B225"/>
    </row>
    <row r="226" spans="2:2" x14ac:dyDescent="0.3">
      <c r="B226"/>
    </row>
    <row r="227" spans="2:2" x14ac:dyDescent="0.3">
      <c r="B227"/>
    </row>
    <row r="228" spans="2:2" x14ac:dyDescent="0.3">
      <c r="B228"/>
    </row>
    <row r="229" spans="2:2" x14ac:dyDescent="0.3">
      <c r="B229"/>
    </row>
    <row r="230" spans="2:2" x14ac:dyDescent="0.3">
      <c r="B230"/>
    </row>
    <row r="231" spans="2:2" x14ac:dyDescent="0.3">
      <c r="B231"/>
    </row>
    <row r="232" spans="2:2" x14ac:dyDescent="0.3">
      <c r="B232"/>
    </row>
    <row r="233" spans="2:2" x14ac:dyDescent="0.3">
      <c r="B233"/>
    </row>
    <row r="234" spans="2:2" x14ac:dyDescent="0.3">
      <c r="B234"/>
    </row>
    <row r="235" spans="2:2" x14ac:dyDescent="0.3">
      <c r="B235"/>
    </row>
    <row r="236" spans="2:2" x14ac:dyDescent="0.3">
      <c r="B236"/>
    </row>
    <row r="237" spans="2:2" x14ac:dyDescent="0.3">
      <c r="B237"/>
    </row>
    <row r="238" spans="2:2" x14ac:dyDescent="0.3">
      <c r="B238"/>
    </row>
    <row r="239" spans="2:2" x14ac:dyDescent="0.3">
      <c r="B239"/>
    </row>
    <row r="240" spans="2:2" x14ac:dyDescent="0.3">
      <c r="B240"/>
    </row>
    <row r="241" spans="2:2" x14ac:dyDescent="0.3">
      <c r="B241"/>
    </row>
    <row r="242" spans="2:2" x14ac:dyDescent="0.3">
      <c r="B242"/>
    </row>
    <row r="243" spans="2:2" x14ac:dyDescent="0.3">
      <c r="B243"/>
    </row>
    <row r="244" spans="2:2" x14ac:dyDescent="0.3">
      <c r="B244"/>
    </row>
    <row r="245" spans="2:2" x14ac:dyDescent="0.3">
      <c r="B245"/>
    </row>
    <row r="246" spans="2:2" x14ac:dyDescent="0.3">
      <c r="B246"/>
    </row>
    <row r="247" spans="2:2" x14ac:dyDescent="0.3">
      <c r="B247"/>
    </row>
    <row r="248" spans="2:2" x14ac:dyDescent="0.3">
      <c r="B248"/>
    </row>
    <row r="249" spans="2:2" x14ac:dyDescent="0.3">
      <c r="B249"/>
    </row>
    <row r="250" spans="2:2" x14ac:dyDescent="0.3">
      <c r="B250"/>
    </row>
    <row r="251" spans="2:2" x14ac:dyDescent="0.3">
      <c r="B251"/>
    </row>
    <row r="252" spans="2:2" x14ac:dyDescent="0.3">
      <c r="B252"/>
    </row>
    <row r="253" spans="2:2" x14ac:dyDescent="0.3">
      <c r="B253"/>
    </row>
    <row r="254" spans="2:2" x14ac:dyDescent="0.3">
      <c r="B254"/>
    </row>
    <row r="255" spans="2:2" x14ac:dyDescent="0.3">
      <c r="B255"/>
    </row>
    <row r="256" spans="2:2" x14ac:dyDescent="0.3">
      <c r="B256"/>
    </row>
    <row r="257" spans="2:2" x14ac:dyDescent="0.3">
      <c r="B257"/>
    </row>
    <row r="258" spans="2:2" x14ac:dyDescent="0.3">
      <c r="B258"/>
    </row>
    <row r="259" spans="2:2" x14ac:dyDescent="0.3">
      <c r="B259"/>
    </row>
    <row r="260" spans="2:2" x14ac:dyDescent="0.3">
      <c r="B260"/>
    </row>
    <row r="261" spans="2:2" x14ac:dyDescent="0.3">
      <c r="B261"/>
    </row>
    <row r="262" spans="2:2" x14ac:dyDescent="0.3">
      <c r="B262"/>
    </row>
    <row r="263" spans="2:2" x14ac:dyDescent="0.3">
      <c r="B263"/>
    </row>
    <row r="264" spans="2:2" x14ac:dyDescent="0.3">
      <c r="B264"/>
    </row>
    <row r="265" spans="2:2" x14ac:dyDescent="0.3">
      <c r="B265"/>
    </row>
    <row r="266" spans="2:2" x14ac:dyDescent="0.3">
      <c r="B266"/>
    </row>
    <row r="267" spans="2:2" x14ac:dyDescent="0.3">
      <c r="B267"/>
    </row>
    <row r="268" spans="2:2" x14ac:dyDescent="0.3">
      <c r="B268"/>
    </row>
    <row r="269" spans="2:2" x14ac:dyDescent="0.3">
      <c r="B269"/>
    </row>
    <row r="270" spans="2:2" x14ac:dyDescent="0.3">
      <c r="B270"/>
    </row>
    <row r="271" spans="2:2" x14ac:dyDescent="0.3">
      <c r="B271"/>
    </row>
    <row r="272" spans="2:2" x14ac:dyDescent="0.3">
      <c r="B272"/>
    </row>
    <row r="273" spans="2:2" x14ac:dyDescent="0.3">
      <c r="B273"/>
    </row>
    <row r="274" spans="2:2" x14ac:dyDescent="0.3">
      <c r="B274"/>
    </row>
    <row r="275" spans="2:2" x14ac:dyDescent="0.3">
      <c r="B275"/>
    </row>
    <row r="276" spans="2:2" x14ac:dyDescent="0.3">
      <c r="B276"/>
    </row>
    <row r="277" spans="2:2" x14ac:dyDescent="0.3">
      <c r="B277"/>
    </row>
    <row r="278" spans="2:2" x14ac:dyDescent="0.3">
      <c r="B278"/>
    </row>
    <row r="279" spans="2:2" x14ac:dyDescent="0.3">
      <c r="B279"/>
    </row>
    <row r="280" spans="2:2" x14ac:dyDescent="0.3">
      <c r="B280"/>
    </row>
    <row r="281" spans="2:2" x14ac:dyDescent="0.3">
      <c r="B281"/>
    </row>
    <row r="282" spans="2:2" x14ac:dyDescent="0.3">
      <c r="B282"/>
    </row>
    <row r="283" spans="2:2" x14ac:dyDescent="0.3">
      <c r="B283"/>
    </row>
    <row r="284" spans="2:2" x14ac:dyDescent="0.3">
      <c r="B284"/>
    </row>
    <row r="285" spans="2:2" x14ac:dyDescent="0.3">
      <c r="B285"/>
    </row>
    <row r="286" spans="2:2" x14ac:dyDescent="0.3">
      <c r="B286"/>
    </row>
    <row r="287" spans="2:2" x14ac:dyDescent="0.3">
      <c r="B287"/>
    </row>
    <row r="288" spans="2:2" x14ac:dyDescent="0.3">
      <c r="B288"/>
    </row>
    <row r="289" spans="2:2" x14ac:dyDescent="0.3">
      <c r="B289"/>
    </row>
    <row r="290" spans="2:2" x14ac:dyDescent="0.3">
      <c r="B290"/>
    </row>
    <row r="291" spans="2:2" x14ac:dyDescent="0.3">
      <c r="B291"/>
    </row>
    <row r="292" spans="2:2" x14ac:dyDescent="0.3">
      <c r="B292"/>
    </row>
    <row r="293" spans="2:2" x14ac:dyDescent="0.3">
      <c r="B293"/>
    </row>
    <row r="294" spans="2:2" x14ac:dyDescent="0.3">
      <c r="B294"/>
    </row>
    <row r="295" spans="2:2" x14ac:dyDescent="0.3">
      <c r="B295"/>
    </row>
    <row r="296" spans="2:2" x14ac:dyDescent="0.3">
      <c r="B296"/>
    </row>
    <row r="297" spans="2:2" x14ac:dyDescent="0.3">
      <c r="B297"/>
    </row>
    <row r="298" spans="2:2" x14ac:dyDescent="0.3">
      <c r="B298"/>
    </row>
    <row r="299" spans="2:2" x14ac:dyDescent="0.3">
      <c r="B299"/>
    </row>
    <row r="300" spans="2:2" x14ac:dyDescent="0.3">
      <c r="B300"/>
    </row>
    <row r="301" spans="2:2" x14ac:dyDescent="0.3">
      <c r="B301"/>
    </row>
    <row r="302" spans="2:2" x14ac:dyDescent="0.3">
      <c r="B302"/>
    </row>
    <row r="303" spans="2:2" x14ac:dyDescent="0.3">
      <c r="B303"/>
    </row>
    <row r="304" spans="2:2" x14ac:dyDescent="0.3">
      <c r="B304"/>
    </row>
    <row r="305" spans="2:2" x14ac:dyDescent="0.3">
      <c r="B305"/>
    </row>
    <row r="306" spans="2:2" x14ac:dyDescent="0.3">
      <c r="B306"/>
    </row>
    <row r="307" spans="2:2" x14ac:dyDescent="0.3">
      <c r="B307"/>
    </row>
    <row r="308" spans="2:2" x14ac:dyDescent="0.3">
      <c r="B308"/>
    </row>
    <row r="309" spans="2:2" x14ac:dyDescent="0.3">
      <c r="B309"/>
    </row>
    <row r="310" spans="2:2" x14ac:dyDescent="0.3">
      <c r="B310"/>
    </row>
    <row r="311" spans="2:2" x14ac:dyDescent="0.3">
      <c r="B311"/>
    </row>
    <row r="312" spans="2:2" x14ac:dyDescent="0.3">
      <c r="B312"/>
    </row>
    <row r="313" spans="2:2" x14ac:dyDescent="0.3">
      <c r="B313"/>
    </row>
    <row r="314" spans="2:2" x14ac:dyDescent="0.3">
      <c r="B314"/>
    </row>
    <row r="315" spans="2:2" x14ac:dyDescent="0.3">
      <c r="B315"/>
    </row>
    <row r="316" spans="2:2" x14ac:dyDescent="0.3">
      <c r="B316"/>
    </row>
    <row r="317" spans="2:2" x14ac:dyDescent="0.3">
      <c r="B317"/>
    </row>
    <row r="318" spans="2:2" x14ac:dyDescent="0.3">
      <c r="B318"/>
    </row>
    <row r="319" spans="2:2" x14ac:dyDescent="0.3">
      <c r="B319"/>
    </row>
    <row r="320" spans="2:2" x14ac:dyDescent="0.3">
      <c r="B320"/>
    </row>
    <row r="321" spans="2:2" x14ac:dyDescent="0.3">
      <c r="B321"/>
    </row>
    <row r="322" spans="2:2" x14ac:dyDescent="0.3">
      <c r="B322"/>
    </row>
    <row r="323" spans="2:2" x14ac:dyDescent="0.3">
      <c r="B323"/>
    </row>
    <row r="324" spans="2:2" x14ac:dyDescent="0.3">
      <c r="B324"/>
    </row>
    <row r="325" spans="2:2" x14ac:dyDescent="0.3">
      <c r="B325"/>
    </row>
    <row r="326" spans="2:2" x14ac:dyDescent="0.3">
      <c r="B326"/>
    </row>
    <row r="327" spans="2:2" x14ac:dyDescent="0.3">
      <c r="B327"/>
    </row>
    <row r="328" spans="2:2" x14ac:dyDescent="0.3">
      <c r="B328"/>
    </row>
    <row r="329" spans="2:2" x14ac:dyDescent="0.3">
      <c r="B329"/>
    </row>
    <row r="330" spans="2:2" x14ac:dyDescent="0.3">
      <c r="B330"/>
    </row>
    <row r="331" spans="2:2" x14ac:dyDescent="0.3">
      <c r="B331"/>
    </row>
    <row r="332" spans="2:2" x14ac:dyDescent="0.3">
      <c r="B332"/>
    </row>
    <row r="333" spans="2:2" x14ac:dyDescent="0.3">
      <c r="B333"/>
    </row>
    <row r="334" spans="2:2" x14ac:dyDescent="0.3">
      <c r="B334"/>
    </row>
    <row r="335" spans="2:2" x14ac:dyDescent="0.3">
      <c r="B335"/>
    </row>
    <row r="336" spans="2:2" x14ac:dyDescent="0.3">
      <c r="B336"/>
    </row>
    <row r="337" spans="2:2" x14ac:dyDescent="0.3">
      <c r="B337"/>
    </row>
    <row r="338" spans="2:2" x14ac:dyDescent="0.3">
      <c r="B338"/>
    </row>
    <row r="339" spans="2:2" x14ac:dyDescent="0.3">
      <c r="B339"/>
    </row>
    <row r="340" spans="2:2" x14ac:dyDescent="0.3">
      <c r="B340"/>
    </row>
    <row r="341" spans="2:2" x14ac:dyDescent="0.3">
      <c r="B341"/>
    </row>
    <row r="342" spans="2:2" x14ac:dyDescent="0.3">
      <c r="B342"/>
    </row>
    <row r="343" spans="2:2" x14ac:dyDescent="0.3">
      <c r="B343"/>
    </row>
    <row r="344" spans="2:2" x14ac:dyDescent="0.3">
      <c r="B344"/>
    </row>
    <row r="345" spans="2:2" x14ac:dyDescent="0.3">
      <c r="B345"/>
    </row>
    <row r="346" spans="2:2" x14ac:dyDescent="0.3">
      <c r="B346"/>
    </row>
    <row r="347" spans="2:2" x14ac:dyDescent="0.3">
      <c r="B347"/>
    </row>
    <row r="348" spans="2:2" x14ac:dyDescent="0.3">
      <c r="B348"/>
    </row>
    <row r="349" spans="2:2" x14ac:dyDescent="0.3">
      <c r="B349"/>
    </row>
    <row r="350" spans="2:2" x14ac:dyDescent="0.3">
      <c r="B350"/>
    </row>
    <row r="351" spans="2:2" x14ac:dyDescent="0.3">
      <c r="B351"/>
    </row>
    <row r="352" spans="2:2" x14ac:dyDescent="0.3">
      <c r="B352"/>
    </row>
    <row r="353" spans="2:2" x14ac:dyDescent="0.3">
      <c r="B353"/>
    </row>
    <row r="354" spans="2:2" x14ac:dyDescent="0.3">
      <c r="B354"/>
    </row>
    <row r="355" spans="2:2" x14ac:dyDescent="0.3">
      <c r="B355"/>
    </row>
    <row r="356" spans="2:2" x14ac:dyDescent="0.3">
      <c r="B356"/>
    </row>
    <row r="357" spans="2:2" x14ac:dyDescent="0.3">
      <c r="B357"/>
    </row>
    <row r="358" spans="2:2" x14ac:dyDescent="0.3">
      <c r="B358"/>
    </row>
    <row r="359" spans="2:2" x14ac:dyDescent="0.3">
      <c r="B359"/>
    </row>
    <row r="360" spans="2:2" x14ac:dyDescent="0.3">
      <c r="B360"/>
    </row>
    <row r="361" spans="2:2" x14ac:dyDescent="0.3">
      <c r="B361"/>
    </row>
    <row r="362" spans="2:2" x14ac:dyDescent="0.3">
      <c r="B362"/>
    </row>
    <row r="363" spans="2:2" x14ac:dyDescent="0.3">
      <c r="B363"/>
    </row>
    <row r="364" spans="2:2" x14ac:dyDescent="0.3">
      <c r="B364"/>
    </row>
    <row r="365" spans="2:2" x14ac:dyDescent="0.3">
      <c r="B365"/>
    </row>
    <row r="366" spans="2:2" x14ac:dyDescent="0.3">
      <c r="B366"/>
    </row>
    <row r="367" spans="2:2" x14ac:dyDescent="0.3">
      <c r="B367"/>
    </row>
    <row r="368" spans="2:2" x14ac:dyDescent="0.3">
      <c r="B368"/>
    </row>
    <row r="369" spans="2:2" x14ac:dyDescent="0.3">
      <c r="B369"/>
    </row>
    <row r="370" spans="2:2" x14ac:dyDescent="0.3">
      <c r="B370"/>
    </row>
    <row r="371" spans="2:2" x14ac:dyDescent="0.3">
      <c r="B371"/>
    </row>
    <row r="372" spans="2:2" x14ac:dyDescent="0.3">
      <c r="B372"/>
    </row>
    <row r="373" spans="2:2" x14ac:dyDescent="0.3">
      <c r="B373"/>
    </row>
    <row r="374" spans="2:2" x14ac:dyDescent="0.3">
      <c r="B374"/>
    </row>
    <row r="375" spans="2:2" x14ac:dyDescent="0.3">
      <c r="B375"/>
    </row>
    <row r="376" spans="2:2" x14ac:dyDescent="0.3">
      <c r="B376"/>
    </row>
    <row r="377" spans="2:2" x14ac:dyDescent="0.3">
      <c r="B377"/>
    </row>
    <row r="378" spans="2:2" x14ac:dyDescent="0.3">
      <c r="B378"/>
    </row>
    <row r="379" spans="2:2" x14ac:dyDescent="0.3">
      <c r="B379"/>
    </row>
    <row r="380" spans="2:2" x14ac:dyDescent="0.3">
      <c r="B380"/>
    </row>
    <row r="381" spans="2:2" x14ac:dyDescent="0.3">
      <c r="B381"/>
    </row>
    <row r="382" spans="2:2" x14ac:dyDescent="0.3">
      <c r="B382"/>
    </row>
    <row r="383" spans="2:2" x14ac:dyDescent="0.3">
      <c r="B383"/>
    </row>
    <row r="384" spans="2:2" x14ac:dyDescent="0.3">
      <c r="B384"/>
    </row>
    <row r="385" spans="2:2" x14ac:dyDescent="0.3">
      <c r="B385"/>
    </row>
    <row r="386" spans="2:2" x14ac:dyDescent="0.3">
      <c r="B386"/>
    </row>
    <row r="387" spans="2:2" x14ac:dyDescent="0.3">
      <c r="B387"/>
    </row>
    <row r="388" spans="2:2" x14ac:dyDescent="0.3">
      <c r="B388"/>
    </row>
    <row r="389" spans="2:2" x14ac:dyDescent="0.3">
      <c r="B389"/>
    </row>
    <row r="390" spans="2:2" x14ac:dyDescent="0.3">
      <c r="B390"/>
    </row>
    <row r="391" spans="2:2" x14ac:dyDescent="0.3">
      <c r="B391"/>
    </row>
    <row r="392" spans="2:2" x14ac:dyDescent="0.3">
      <c r="B392"/>
    </row>
    <row r="393" spans="2:2" x14ac:dyDescent="0.3">
      <c r="B393"/>
    </row>
    <row r="394" spans="2:2" x14ac:dyDescent="0.3">
      <c r="B394"/>
    </row>
    <row r="395" spans="2:2" x14ac:dyDescent="0.3">
      <c r="B395"/>
    </row>
    <row r="396" spans="2:2" x14ac:dyDescent="0.3">
      <c r="B396"/>
    </row>
    <row r="397" spans="2:2" x14ac:dyDescent="0.3">
      <c r="B397"/>
    </row>
    <row r="398" spans="2:2" x14ac:dyDescent="0.3">
      <c r="B398"/>
    </row>
    <row r="399" spans="2:2" x14ac:dyDescent="0.3">
      <c r="B399"/>
    </row>
    <row r="400" spans="2:2" x14ac:dyDescent="0.3">
      <c r="B400"/>
    </row>
    <row r="401" spans="2:2" x14ac:dyDescent="0.3">
      <c r="B401"/>
    </row>
    <row r="402" spans="2:2" x14ac:dyDescent="0.3">
      <c r="B402"/>
    </row>
    <row r="403" spans="2:2" x14ac:dyDescent="0.3">
      <c r="B403"/>
    </row>
    <row r="404" spans="2:2" x14ac:dyDescent="0.3">
      <c r="B404"/>
    </row>
    <row r="405" spans="2:2" x14ac:dyDescent="0.3">
      <c r="B405"/>
    </row>
    <row r="406" spans="2:2" x14ac:dyDescent="0.3">
      <c r="B406"/>
    </row>
    <row r="407" spans="2:2" x14ac:dyDescent="0.3">
      <c r="B407"/>
    </row>
    <row r="408" spans="2:2" x14ac:dyDescent="0.3">
      <c r="B408"/>
    </row>
    <row r="409" spans="2:2" x14ac:dyDescent="0.3">
      <c r="B409"/>
    </row>
    <row r="410" spans="2:2" x14ac:dyDescent="0.3">
      <c r="B410"/>
    </row>
    <row r="411" spans="2:2" x14ac:dyDescent="0.3">
      <c r="B411"/>
    </row>
    <row r="412" spans="2:2" x14ac:dyDescent="0.3">
      <c r="B412"/>
    </row>
    <row r="413" spans="2:2" x14ac:dyDescent="0.3">
      <c r="B413"/>
    </row>
    <row r="414" spans="2:2" x14ac:dyDescent="0.3">
      <c r="B414"/>
    </row>
    <row r="415" spans="2:2" x14ac:dyDescent="0.3">
      <c r="B415"/>
    </row>
    <row r="416" spans="2:2" x14ac:dyDescent="0.3">
      <c r="B416"/>
    </row>
    <row r="417" spans="2:2" x14ac:dyDescent="0.3">
      <c r="B417"/>
    </row>
    <row r="418" spans="2:2" x14ac:dyDescent="0.3">
      <c r="B418"/>
    </row>
    <row r="419" spans="2:2" x14ac:dyDescent="0.3">
      <c r="B419"/>
    </row>
    <row r="420" spans="2:2" x14ac:dyDescent="0.3">
      <c r="B420"/>
    </row>
    <row r="421" spans="2:2" x14ac:dyDescent="0.3">
      <c r="B421"/>
    </row>
    <row r="422" spans="2:2" x14ac:dyDescent="0.3">
      <c r="B422"/>
    </row>
    <row r="423" spans="2:2" x14ac:dyDescent="0.3">
      <c r="B423"/>
    </row>
    <row r="424" spans="2:2" x14ac:dyDescent="0.3">
      <c r="B424"/>
    </row>
    <row r="425" spans="2:2" x14ac:dyDescent="0.3">
      <c r="B425"/>
    </row>
    <row r="426" spans="2:2" x14ac:dyDescent="0.3">
      <c r="B426"/>
    </row>
    <row r="427" spans="2:2" x14ac:dyDescent="0.3">
      <c r="B427"/>
    </row>
    <row r="428" spans="2:2" x14ac:dyDescent="0.3">
      <c r="B428"/>
    </row>
    <row r="429" spans="2:2" x14ac:dyDescent="0.3">
      <c r="B429"/>
    </row>
    <row r="430" spans="2:2" x14ac:dyDescent="0.3">
      <c r="B430"/>
    </row>
    <row r="431" spans="2:2" x14ac:dyDescent="0.3">
      <c r="B431"/>
    </row>
    <row r="432" spans="2:2" x14ac:dyDescent="0.3">
      <c r="B432"/>
    </row>
    <row r="433" spans="2:2" x14ac:dyDescent="0.3">
      <c r="B433"/>
    </row>
    <row r="434" spans="2:2" x14ac:dyDescent="0.3">
      <c r="B434"/>
    </row>
    <row r="435" spans="2:2" x14ac:dyDescent="0.3">
      <c r="B435"/>
    </row>
    <row r="436" spans="2:2" x14ac:dyDescent="0.3">
      <c r="B436"/>
    </row>
    <row r="437" spans="2:2" x14ac:dyDescent="0.3">
      <c r="B437"/>
    </row>
    <row r="438" spans="2:2" x14ac:dyDescent="0.3">
      <c r="B438"/>
    </row>
    <row r="439" spans="2:2" x14ac:dyDescent="0.3">
      <c r="B439"/>
    </row>
    <row r="440" spans="2:2" x14ac:dyDescent="0.3">
      <c r="B440"/>
    </row>
    <row r="441" spans="2:2" x14ac:dyDescent="0.3">
      <c r="B441"/>
    </row>
    <row r="442" spans="2:2" x14ac:dyDescent="0.3">
      <c r="B442"/>
    </row>
    <row r="443" spans="2:2" x14ac:dyDescent="0.3">
      <c r="B443"/>
    </row>
    <row r="444" spans="2:2" x14ac:dyDescent="0.3">
      <c r="B444"/>
    </row>
    <row r="445" spans="2:2" x14ac:dyDescent="0.3">
      <c r="B445"/>
    </row>
    <row r="446" spans="2:2" x14ac:dyDescent="0.3">
      <c r="B446"/>
    </row>
    <row r="447" spans="2:2" x14ac:dyDescent="0.3">
      <c r="B447"/>
    </row>
    <row r="448" spans="2:2" x14ac:dyDescent="0.3">
      <c r="B448"/>
    </row>
    <row r="449" spans="2:2" x14ac:dyDescent="0.3">
      <c r="B449"/>
    </row>
    <row r="450" spans="2:2" x14ac:dyDescent="0.3">
      <c r="B450"/>
    </row>
    <row r="451" spans="2:2" x14ac:dyDescent="0.3">
      <c r="B451"/>
    </row>
    <row r="452" spans="2:2" x14ac:dyDescent="0.3">
      <c r="B452"/>
    </row>
    <row r="453" spans="2:2" x14ac:dyDescent="0.3">
      <c r="B453"/>
    </row>
    <row r="454" spans="2:2" x14ac:dyDescent="0.3">
      <c r="B454"/>
    </row>
    <row r="455" spans="2:2" x14ac:dyDescent="0.3">
      <c r="B455"/>
    </row>
    <row r="456" spans="2:2" x14ac:dyDescent="0.3">
      <c r="B456"/>
    </row>
    <row r="457" spans="2:2" x14ac:dyDescent="0.3">
      <c r="B457"/>
    </row>
    <row r="458" spans="2:2" x14ac:dyDescent="0.3">
      <c r="B458"/>
    </row>
    <row r="459" spans="2:2" x14ac:dyDescent="0.3">
      <c r="B459"/>
    </row>
    <row r="460" spans="2:2" x14ac:dyDescent="0.3">
      <c r="B460"/>
    </row>
    <row r="461" spans="2:2" x14ac:dyDescent="0.3">
      <c r="B461"/>
    </row>
    <row r="462" spans="2:2" x14ac:dyDescent="0.3">
      <c r="B462"/>
    </row>
    <row r="463" spans="2:2" x14ac:dyDescent="0.3">
      <c r="B463"/>
    </row>
    <row r="464" spans="2:2" x14ac:dyDescent="0.3">
      <c r="B464"/>
    </row>
    <row r="465" spans="2:2" x14ac:dyDescent="0.3">
      <c r="B465"/>
    </row>
    <row r="466" spans="2:2" x14ac:dyDescent="0.3">
      <c r="B466"/>
    </row>
    <row r="467" spans="2:2" x14ac:dyDescent="0.3">
      <c r="B467"/>
    </row>
    <row r="468" spans="2:2" x14ac:dyDescent="0.3">
      <c r="B468"/>
    </row>
    <row r="469" spans="2:2" x14ac:dyDescent="0.3">
      <c r="B469"/>
    </row>
    <row r="470" spans="2:2" x14ac:dyDescent="0.3">
      <c r="B470"/>
    </row>
    <row r="471" spans="2:2" x14ac:dyDescent="0.3">
      <c r="B471"/>
    </row>
    <row r="472" spans="2:2" x14ac:dyDescent="0.3">
      <c r="B472"/>
    </row>
    <row r="473" spans="2:2" x14ac:dyDescent="0.3">
      <c r="B473"/>
    </row>
    <row r="474" spans="2:2" x14ac:dyDescent="0.3">
      <c r="B474"/>
    </row>
    <row r="475" spans="2:2" x14ac:dyDescent="0.3">
      <c r="B475"/>
    </row>
    <row r="476" spans="2:2" x14ac:dyDescent="0.3">
      <c r="B476"/>
    </row>
    <row r="477" spans="2:2" x14ac:dyDescent="0.3">
      <c r="B477"/>
    </row>
    <row r="478" spans="2:2" x14ac:dyDescent="0.3">
      <c r="B478"/>
    </row>
    <row r="479" spans="2:2" x14ac:dyDescent="0.3">
      <c r="B479"/>
    </row>
    <row r="480" spans="2:2" x14ac:dyDescent="0.3">
      <c r="B480"/>
    </row>
    <row r="481" spans="2:2" x14ac:dyDescent="0.3">
      <c r="B481"/>
    </row>
    <row r="482" spans="2:2" x14ac:dyDescent="0.3">
      <c r="B482"/>
    </row>
    <row r="483" spans="2:2" x14ac:dyDescent="0.3">
      <c r="B483"/>
    </row>
    <row r="484" spans="2:2" x14ac:dyDescent="0.3">
      <c r="B484"/>
    </row>
    <row r="485" spans="2:2" x14ac:dyDescent="0.3">
      <c r="B485"/>
    </row>
    <row r="486" spans="2:2" x14ac:dyDescent="0.3">
      <c r="B486"/>
    </row>
    <row r="487" spans="2:2" x14ac:dyDescent="0.3">
      <c r="B487"/>
    </row>
    <row r="488" spans="2:2" x14ac:dyDescent="0.3">
      <c r="B488"/>
    </row>
    <row r="489" spans="2:2" x14ac:dyDescent="0.3">
      <c r="B489"/>
    </row>
    <row r="490" spans="2:2" x14ac:dyDescent="0.3">
      <c r="B490"/>
    </row>
    <row r="491" spans="2:2" x14ac:dyDescent="0.3">
      <c r="B491"/>
    </row>
    <row r="492" spans="2:2" x14ac:dyDescent="0.3">
      <c r="B492"/>
    </row>
    <row r="493" spans="2:2" x14ac:dyDescent="0.3">
      <c r="B493"/>
    </row>
    <row r="494" spans="2:2" x14ac:dyDescent="0.3">
      <c r="B494"/>
    </row>
    <row r="495" spans="2:2" x14ac:dyDescent="0.3">
      <c r="B495"/>
    </row>
    <row r="496" spans="2:2" x14ac:dyDescent="0.3">
      <c r="B496"/>
    </row>
    <row r="497" spans="2:2" x14ac:dyDescent="0.3">
      <c r="B497"/>
    </row>
    <row r="498" spans="2:2" x14ac:dyDescent="0.3">
      <c r="B498"/>
    </row>
    <row r="499" spans="2:2" x14ac:dyDescent="0.3">
      <c r="B499"/>
    </row>
    <row r="500" spans="2:2" x14ac:dyDescent="0.3">
      <c r="B500"/>
    </row>
    <row r="501" spans="2:2" x14ac:dyDescent="0.3">
      <c r="B501"/>
    </row>
    <row r="502" spans="2:2" x14ac:dyDescent="0.3">
      <c r="B502"/>
    </row>
    <row r="503" spans="2:2" x14ac:dyDescent="0.3">
      <c r="B503"/>
    </row>
    <row r="504" spans="2:2" x14ac:dyDescent="0.3">
      <c r="B504"/>
    </row>
    <row r="505" spans="2:2" x14ac:dyDescent="0.3">
      <c r="B505"/>
    </row>
    <row r="506" spans="2:2" x14ac:dyDescent="0.3">
      <c r="B506"/>
    </row>
    <row r="507" spans="2:2" x14ac:dyDescent="0.3">
      <c r="B507"/>
    </row>
    <row r="508" spans="2:2" x14ac:dyDescent="0.3">
      <c r="B508"/>
    </row>
    <row r="509" spans="2:2" x14ac:dyDescent="0.3">
      <c r="B509"/>
    </row>
    <row r="510" spans="2:2" x14ac:dyDescent="0.3">
      <c r="B510"/>
    </row>
    <row r="511" spans="2:2" x14ac:dyDescent="0.3">
      <c r="B511"/>
    </row>
    <row r="512" spans="2:2" x14ac:dyDescent="0.3">
      <c r="B512"/>
    </row>
    <row r="513" spans="2:2" x14ac:dyDescent="0.3">
      <c r="B513"/>
    </row>
    <row r="514" spans="2:2" x14ac:dyDescent="0.3">
      <c r="B514"/>
    </row>
    <row r="515" spans="2:2" x14ac:dyDescent="0.3">
      <c r="B515"/>
    </row>
    <row r="516" spans="2:2" x14ac:dyDescent="0.3">
      <c r="B516"/>
    </row>
    <row r="517" spans="2:2" x14ac:dyDescent="0.3">
      <c r="B517"/>
    </row>
    <row r="518" spans="2:2" x14ac:dyDescent="0.3">
      <c r="B518"/>
    </row>
    <row r="519" spans="2:2" x14ac:dyDescent="0.3">
      <c r="B519"/>
    </row>
    <row r="520" spans="2:2" x14ac:dyDescent="0.3">
      <c r="B520"/>
    </row>
    <row r="521" spans="2:2" x14ac:dyDescent="0.3">
      <c r="B521"/>
    </row>
    <row r="522" spans="2:2" x14ac:dyDescent="0.3">
      <c r="B522"/>
    </row>
    <row r="523" spans="2:2" x14ac:dyDescent="0.3">
      <c r="B523"/>
    </row>
    <row r="524" spans="2:2" x14ac:dyDescent="0.3">
      <c r="B524"/>
    </row>
    <row r="525" spans="2:2" x14ac:dyDescent="0.3">
      <c r="B525"/>
    </row>
    <row r="526" spans="2:2" x14ac:dyDescent="0.3">
      <c r="B526"/>
    </row>
    <row r="527" spans="2:2" x14ac:dyDescent="0.3">
      <c r="B527"/>
    </row>
    <row r="528" spans="2:2" x14ac:dyDescent="0.3">
      <c r="B528"/>
    </row>
    <row r="529" spans="2:2" x14ac:dyDescent="0.3">
      <c r="B529"/>
    </row>
    <row r="530" spans="2:2" x14ac:dyDescent="0.3">
      <c r="B530"/>
    </row>
    <row r="531" spans="2:2" x14ac:dyDescent="0.3">
      <c r="B531"/>
    </row>
    <row r="532" spans="2:2" x14ac:dyDescent="0.3">
      <c r="B532"/>
    </row>
    <row r="533" spans="2:2" x14ac:dyDescent="0.3">
      <c r="B533"/>
    </row>
    <row r="534" spans="2:2" x14ac:dyDescent="0.3">
      <c r="B534"/>
    </row>
    <row r="535" spans="2:2" x14ac:dyDescent="0.3">
      <c r="B535"/>
    </row>
    <row r="536" spans="2:2" x14ac:dyDescent="0.3">
      <c r="B536"/>
    </row>
    <row r="537" spans="2:2" x14ac:dyDescent="0.3">
      <c r="B537"/>
    </row>
    <row r="538" spans="2:2" x14ac:dyDescent="0.3">
      <c r="B538"/>
    </row>
    <row r="539" spans="2:2" x14ac:dyDescent="0.3">
      <c r="B539"/>
    </row>
    <row r="540" spans="2:2" x14ac:dyDescent="0.3">
      <c r="B540"/>
    </row>
    <row r="541" spans="2:2" x14ac:dyDescent="0.3">
      <c r="B541"/>
    </row>
    <row r="542" spans="2:2" x14ac:dyDescent="0.3">
      <c r="B542"/>
    </row>
    <row r="543" spans="2:2" x14ac:dyDescent="0.3">
      <c r="B543"/>
    </row>
    <row r="544" spans="2:2" x14ac:dyDescent="0.3">
      <c r="B544"/>
    </row>
    <row r="545" spans="2:2" x14ac:dyDescent="0.3">
      <c r="B545"/>
    </row>
    <row r="546" spans="2:2" x14ac:dyDescent="0.3">
      <c r="B546"/>
    </row>
    <row r="547" spans="2:2" x14ac:dyDescent="0.3">
      <c r="B547"/>
    </row>
    <row r="548" spans="2:2" x14ac:dyDescent="0.3">
      <c r="B548"/>
    </row>
    <row r="549" spans="2:2" x14ac:dyDescent="0.3">
      <c r="B549"/>
    </row>
    <row r="550" spans="2:2" x14ac:dyDescent="0.3">
      <c r="B550"/>
    </row>
    <row r="551" spans="2:2" x14ac:dyDescent="0.3">
      <c r="B551"/>
    </row>
    <row r="552" spans="2:2" x14ac:dyDescent="0.3">
      <c r="B552"/>
    </row>
    <row r="553" spans="2:2" x14ac:dyDescent="0.3">
      <c r="B553"/>
    </row>
    <row r="554" spans="2:2" x14ac:dyDescent="0.3">
      <c r="B554"/>
    </row>
    <row r="555" spans="2:2" x14ac:dyDescent="0.3">
      <c r="B555"/>
    </row>
    <row r="556" spans="2:2" x14ac:dyDescent="0.3">
      <c r="B556"/>
    </row>
    <row r="557" spans="2:2" x14ac:dyDescent="0.3">
      <c r="B557"/>
    </row>
    <row r="558" spans="2:2" x14ac:dyDescent="0.3">
      <c r="B558"/>
    </row>
    <row r="559" spans="2:2" x14ac:dyDescent="0.3">
      <c r="B559"/>
    </row>
    <row r="560" spans="2:2" x14ac:dyDescent="0.3">
      <c r="B560"/>
    </row>
    <row r="561" spans="2:2" x14ac:dyDescent="0.3">
      <c r="B561"/>
    </row>
    <row r="562" spans="2:2" x14ac:dyDescent="0.3">
      <c r="B562"/>
    </row>
    <row r="563" spans="2:2" x14ac:dyDescent="0.3">
      <c r="B563"/>
    </row>
    <row r="564" spans="2:2" x14ac:dyDescent="0.3">
      <c r="B564"/>
    </row>
    <row r="565" spans="2:2" x14ac:dyDescent="0.3">
      <c r="B565"/>
    </row>
    <row r="566" spans="2:2" x14ac:dyDescent="0.3">
      <c r="B566"/>
    </row>
    <row r="567" spans="2:2" x14ac:dyDescent="0.3">
      <c r="B567"/>
    </row>
    <row r="568" spans="2:2" x14ac:dyDescent="0.3">
      <c r="B568"/>
    </row>
    <row r="569" spans="2:2" x14ac:dyDescent="0.3">
      <c r="B569"/>
    </row>
    <row r="570" spans="2:2" x14ac:dyDescent="0.3">
      <c r="B570"/>
    </row>
    <row r="571" spans="2:2" x14ac:dyDescent="0.3">
      <c r="B571"/>
    </row>
    <row r="572" spans="2:2" x14ac:dyDescent="0.3">
      <c r="B572"/>
    </row>
    <row r="573" spans="2:2" x14ac:dyDescent="0.3">
      <c r="B573"/>
    </row>
    <row r="574" spans="2:2" x14ac:dyDescent="0.3">
      <c r="B574"/>
    </row>
    <row r="575" spans="2:2" x14ac:dyDescent="0.3">
      <c r="B575"/>
    </row>
    <row r="576" spans="2:2" x14ac:dyDescent="0.3">
      <c r="B576"/>
    </row>
    <row r="577" spans="2:2" x14ac:dyDescent="0.3">
      <c r="B577"/>
    </row>
    <row r="578" spans="2:2" x14ac:dyDescent="0.3">
      <c r="B578"/>
    </row>
    <row r="579" spans="2:2" x14ac:dyDescent="0.3">
      <c r="B579"/>
    </row>
    <row r="580" spans="2:2" x14ac:dyDescent="0.3">
      <c r="B580"/>
    </row>
    <row r="581" spans="2:2" x14ac:dyDescent="0.3">
      <c r="B581"/>
    </row>
    <row r="582" spans="2:2" x14ac:dyDescent="0.3">
      <c r="B582"/>
    </row>
    <row r="583" spans="2:2" x14ac:dyDescent="0.3">
      <c r="B583"/>
    </row>
    <row r="584" spans="2:2" x14ac:dyDescent="0.3">
      <c r="B584"/>
    </row>
    <row r="585" spans="2:2" x14ac:dyDescent="0.3">
      <c r="B585"/>
    </row>
    <row r="586" spans="2:2" x14ac:dyDescent="0.3">
      <c r="B586"/>
    </row>
    <row r="587" spans="2:2" x14ac:dyDescent="0.3">
      <c r="B587"/>
    </row>
    <row r="588" spans="2:2" x14ac:dyDescent="0.3">
      <c r="B588"/>
    </row>
    <row r="589" spans="2:2" x14ac:dyDescent="0.3">
      <c r="B589"/>
    </row>
    <row r="590" spans="2:2" x14ac:dyDescent="0.3">
      <c r="B590"/>
    </row>
    <row r="591" spans="2:2" x14ac:dyDescent="0.3">
      <c r="B591"/>
    </row>
    <row r="592" spans="2:2" x14ac:dyDescent="0.3">
      <c r="B592"/>
    </row>
    <row r="593" spans="2:2" x14ac:dyDescent="0.3">
      <c r="B593"/>
    </row>
    <row r="594" spans="2:2" x14ac:dyDescent="0.3">
      <c r="B594"/>
    </row>
    <row r="595" spans="2:2" x14ac:dyDescent="0.3">
      <c r="B595"/>
    </row>
    <row r="596" spans="2:2" x14ac:dyDescent="0.3">
      <c r="B596"/>
    </row>
    <row r="597" spans="2:2" x14ac:dyDescent="0.3">
      <c r="B597"/>
    </row>
    <row r="598" spans="2:2" x14ac:dyDescent="0.3">
      <c r="B598"/>
    </row>
    <row r="599" spans="2:2" x14ac:dyDescent="0.3">
      <c r="B599"/>
    </row>
    <row r="600" spans="2:2" x14ac:dyDescent="0.3">
      <c r="B600"/>
    </row>
    <row r="601" spans="2:2" x14ac:dyDescent="0.3">
      <c r="B601"/>
    </row>
    <row r="602" spans="2:2" x14ac:dyDescent="0.3">
      <c r="B602"/>
    </row>
    <row r="603" spans="2:2" x14ac:dyDescent="0.3">
      <c r="B603"/>
    </row>
    <row r="604" spans="2:2" x14ac:dyDescent="0.3">
      <c r="B604"/>
    </row>
    <row r="605" spans="2:2" x14ac:dyDescent="0.3">
      <c r="B605"/>
    </row>
    <row r="606" spans="2:2" x14ac:dyDescent="0.3">
      <c r="B606"/>
    </row>
    <row r="607" spans="2:2" x14ac:dyDescent="0.3">
      <c r="B607"/>
    </row>
    <row r="608" spans="2:2" x14ac:dyDescent="0.3">
      <c r="B608"/>
    </row>
    <row r="609" spans="2:2" x14ac:dyDescent="0.3">
      <c r="B609"/>
    </row>
    <row r="610" spans="2:2" x14ac:dyDescent="0.3">
      <c r="B610"/>
    </row>
    <row r="611" spans="2:2" x14ac:dyDescent="0.3">
      <c r="B611"/>
    </row>
    <row r="612" spans="2:2" x14ac:dyDescent="0.3">
      <c r="B612"/>
    </row>
    <row r="613" spans="2:2" x14ac:dyDescent="0.3">
      <c r="B613"/>
    </row>
    <row r="614" spans="2:2" x14ac:dyDescent="0.3">
      <c r="B614"/>
    </row>
    <row r="615" spans="2:2" x14ac:dyDescent="0.3">
      <c r="B615"/>
    </row>
    <row r="616" spans="2:2" x14ac:dyDescent="0.3">
      <c r="B616"/>
    </row>
    <row r="617" spans="2:2" x14ac:dyDescent="0.3">
      <c r="B617"/>
    </row>
    <row r="618" spans="2:2" x14ac:dyDescent="0.3">
      <c r="B618"/>
    </row>
    <row r="619" spans="2:2" x14ac:dyDescent="0.3">
      <c r="B619"/>
    </row>
    <row r="620" spans="2:2" x14ac:dyDescent="0.3">
      <c r="B620"/>
    </row>
    <row r="621" spans="2:2" x14ac:dyDescent="0.3">
      <c r="B621"/>
    </row>
    <row r="622" spans="2:2" x14ac:dyDescent="0.3">
      <c r="B622"/>
    </row>
    <row r="623" spans="2:2" x14ac:dyDescent="0.3">
      <c r="B623"/>
    </row>
    <row r="624" spans="2:2" x14ac:dyDescent="0.3">
      <c r="B624"/>
    </row>
    <row r="625" spans="2:2" x14ac:dyDescent="0.3">
      <c r="B625"/>
    </row>
    <row r="626" spans="2:2" x14ac:dyDescent="0.3">
      <c r="B626"/>
    </row>
    <row r="627" spans="2:2" x14ac:dyDescent="0.3">
      <c r="B627"/>
    </row>
    <row r="628" spans="2:2" x14ac:dyDescent="0.3">
      <c r="B628"/>
    </row>
    <row r="629" spans="2:2" x14ac:dyDescent="0.3">
      <c r="B629"/>
    </row>
    <row r="630" spans="2:2" x14ac:dyDescent="0.3">
      <c r="B630"/>
    </row>
    <row r="631" spans="2:2" x14ac:dyDescent="0.3">
      <c r="B631"/>
    </row>
    <row r="632" spans="2:2" x14ac:dyDescent="0.3">
      <c r="B632"/>
    </row>
    <row r="633" spans="2:2" x14ac:dyDescent="0.3">
      <c r="B633"/>
    </row>
    <row r="634" spans="2:2" x14ac:dyDescent="0.3">
      <c r="B634"/>
    </row>
    <row r="635" spans="2:2" x14ac:dyDescent="0.3">
      <c r="B635"/>
    </row>
    <row r="636" spans="2:2" x14ac:dyDescent="0.3">
      <c r="B636"/>
    </row>
    <row r="637" spans="2:2" x14ac:dyDescent="0.3">
      <c r="B637"/>
    </row>
    <row r="638" spans="2:2" x14ac:dyDescent="0.3">
      <c r="B638"/>
    </row>
    <row r="639" spans="2:2" x14ac:dyDescent="0.3">
      <c r="B639"/>
    </row>
    <row r="640" spans="2:2" x14ac:dyDescent="0.3">
      <c r="B640"/>
    </row>
    <row r="641" spans="2:2" x14ac:dyDescent="0.3">
      <c r="B641"/>
    </row>
    <row r="642" spans="2:2" x14ac:dyDescent="0.3">
      <c r="B642"/>
    </row>
    <row r="643" spans="2:2" x14ac:dyDescent="0.3">
      <c r="B643"/>
    </row>
    <row r="644" spans="2:2" x14ac:dyDescent="0.3">
      <c r="B644"/>
    </row>
    <row r="645" spans="2:2" x14ac:dyDescent="0.3">
      <c r="B645"/>
    </row>
    <row r="646" spans="2:2" x14ac:dyDescent="0.3">
      <c r="B646"/>
    </row>
    <row r="647" spans="2:2" x14ac:dyDescent="0.3">
      <c r="B647"/>
    </row>
    <row r="648" spans="2:2" x14ac:dyDescent="0.3">
      <c r="B648"/>
    </row>
    <row r="649" spans="2:2" x14ac:dyDescent="0.3">
      <c r="B649"/>
    </row>
    <row r="650" spans="2:2" x14ac:dyDescent="0.3">
      <c r="B650"/>
    </row>
    <row r="651" spans="2:2" x14ac:dyDescent="0.3">
      <c r="B651"/>
    </row>
    <row r="652" spans="2:2" x14ac:dyDescent="0.3">
      <c r="B652"/>
    </row>
    <row r="653" spans="2:2" x14ac:dyDescent="0.3">
      <c r="B653"/>
    </row>
    <row r="654" spans="2:2" x14ac:dyDescent="0.3">
      <c r="B654"/>
    </row>
    <row r="655" spans="2:2" x14ac:dyDescent="0.3">
      <c r="B655"/>
    </row>
    <row r="656" spans="2:2" x14ac:dyDescent="0.3">
      <c r="B656"/>
    </row>
    <row r="657" spans="2:2" x14ac:dyDescent="0.3">
      <c r="B657"/>
    </row>
    <row r="658" spans="2:2" x14ac:dyDescent="0.3">
      <c r="B658"/>
    </row>
    <row r="659" spans="2:2" x14ac:dyDescent="0.3">
      <c r="B659"/>
    </row>
    <row r="660" spans="2:2" x14ac:dyDescent="0.3">
      <c r="B660"/>
    </row>
    <row r="661" spans="2:2" x14ac:dyDescent="0.3">
      <c r="B661"/>
    </row>
    <row r="662" spans="2:2" x14ac:dyDescent="0.3">
      <c r="B662"/>
    </row>
    <row r="663" spans="2:2" x14ac:dyDescent="0.3">
      <c r="B663"/>
    </row>
    <row r="664" spans="2:2" x14ac:dyDescent="0.3">
      <c r="B664"/>
    </row>
    <row r="665" spans="2:2" x14ac:dyDescent="0.3">
      <c r="B665"/>
    </row>
    <row r="666" spans="2:2" x14ac:dyDescent="0.3">
      <c r="B666"/>
    </row>
    <row r="667" spans="2:2" x14ac:dyDescent="0.3">
      <c r="B667"/>
    </row>
    <row r="668" spans="2:2" x14ac:dyDescent="0.3">
      <c r="B668"/>
    </row>
    <row r="669" spans="2:2" x14ac:dyDescent="0.3">
      <c r="B669"/>
    </row>
    <row r="670" spans="2:2" x14ac:dyDescent="0.3">
      <c r="B670"/>
    </row>
    <row r="671" spans="2:2" x14ac:dyDescent="0.3">
      <c r="B671"/>
    </row>
    <row r="672" spans="2:2" x14ac:dyDescent="0.3">
      <c r="B672"/>
    </row>
    <row r="673" spans="2:2" x14ac:dyDescent="0.3">
      <c r="B673"/>
    </row>
    <row r="674" spans="2:2" x14ac:dyDescent="0.3">
      <c r="B674"/>
    </row>
    <row r="675" spans="2:2" x14ac:dyDescent="0.3">
      <c r="B675"/>
    </row>
    <row r="676" spans="2:2" x14ac:dyDescent="0.3">
      <c r="B676"/>
    </row>
    <row r="677" spans="2:2" x14ac:dyDescent="0.3">
      <c r="B677"/>
    </row>
    <row r="678" spans="2:2" x14ac:dyDescent="0.3">
      <c r="B678"/>
    </row>
    <row r="679" spans="2:2" x14ac:dyDescent="0.3">
      <c r="B679"/>
    </row>
    <row r="680" spans="2:2" x14ac:dyDescent="0.3">
      <c r="B680"/>
    </row>
    <row r="681" spans="2:2" x14ac:dyDescent="0.3">
      <c r="B681"/>
    </row>
    <row r="682" spans="2:2" x14ac:dyDescent="0.3">
      <c r="B682"/>
    </row>
    <row r="683" spans="2:2" x14ac:dyDescent="0.3">
      <c r="B683"/>
    </row>
    <row r="684" spans="2:2" x14ac:dyDescent="0.3">
      <c r="B684"/>
    </row>
    <row r="685" spans="2:2" x14ac:dyDescent="0.3">
      <c r="B685"/>
    </row>
    <row r="686" spans="2:2" x14ac:dyDescent="0.3">
      <c r="B686"/>
    </row>
    <row r="687" spans="2:2" x14ac:dyDescent="0.3">
      <c r="B687"/>
    </row>
    <row r="688" spans="2:2" x14ac:dyDescent="0.3">
      <c r="B688"/>
    </row>
    <row r="689" spans="2:2" x14ac:dyDescent="0.3">
      <c r="B689"/>
    </row>
    <row r="690" spans="2:2" x14ac:dyDescent="0.3">
      <c r="B690"/>
    </row>
    <row r="691" spans="2:2" x14ac:dyDescent="0.3">
      <c r="B691"/>
    </row>
    <row r="692" spans="2:2" x14ac:dyDescent="0.3">
      <c r="B692"/>
    </row>
    <row r="693" spans="2:2" x14ac:dyDescent="0.3">
      <c r="B693"/>
    </row>
    <row r="694" spans="2:2" x14ac:dyDescent="0.3">
      <c r="B694"/>
    </row>
    <row r="695" spans="2:2" x14ac:dyDescent="0.3">
      <c r="B695"/>
    </row>
    <row r="696" spans="2:2" x14ac:dyDescent="0.3">
      <c r="B696"/>
    </row>
    <row r="697" spans="2:2" x14ac:dyDescent="0.3">
      <c r="B697"/>
    </row>
    <row r="698" spans="2:2" x14ac:dyDescent="0.3">
      <c r="B698"/>
    </row>
    <row r="699" spans="2:2" x14ac:dyDescent="0.3">
      <c r="B699"/>
    </row>
    <row r="700" spans="2:2" x14ac:dyDescent="0.3">
      <c r="B700"/>
    </row>
    <row r="701" spans="2:2" x14ac:dyDescent="0.3">
      <c r="B701"/>
    </row>
    <row r="702" spans="2:2" x14ac:dyDescent="0.3">
      <c r="B702"/>
    </row>
    <row r="703" spans="2:2" x14ac:dyDescent="0.3">
      <c r="B703"/>
    </row>
    <row r="704" spans="2:2" x14ac:dyDescent="0.3">
      <c r="B704"/>
    </row>
    <row r="705" spans="2:2" x14ac:dyDescent="0.3">
      <c r="B705"/>
    </row>
    <row r="706" spans="2:2" x14ac:dyDescent="0.3">
      <c r="B706"/>
    </row>
    <row r="707" spans="2:2" x14ac:dyDescent="0.3">
      <c r="B707"/>
    </row>
    <row r="708" spans="2:2" x14ac:dyDescent="0.3">
      <c r="B708"/>
    </row>
    <row r="709" spans="2:2" x14ac:dyDescent="0.3">
      <c r="B709"/>
    </row>
    <row r="710" spans="2:2" x14ac:dyDescent="0.3">
      <c r="B710"/>
    </row>
    <row r="711" spans="2:2" x14ac:dyDescent="0.3">
      <c r="B711"/>
    </row>
    <row r="712" spans="2:2" x14ac:dyDescent="0.3">
      <c r="B712"/>
    </row>
    <row r="713" spans="2:2" x14ac:dyDescent="0.3">
      <c r="B713"/>
    </row>
    <row r="714" spans="2:2" x14ac:dyDescent="0.3">
      <c r="B714"/>
    </row>
    <row r="715" spans="2:2" x14ac:dyDescent="0.3">
      <c r="B715"/>
    </row>
    <row r="716" spans="2:2" x14ac:dyDescent="0.3">
      <c r="B716"/>
    </row>
    <row r="717" spans="2:2" x14ac:dyDescent="0.3">
      <c r="B717"/>
    </row>
    <row r="718" spans="2:2" x14ac:dyDescent="0.3">
      <c r="B718"/>
    </row>
    <row r="719" spans="2:2" x14ac:dyDescent="0.3">
      <c r="B719"/>
    </row>
    <row r="720" spans="2:2" x14ac:dyDescent="0.3">
      <c r="B720"/>
    </row>
    <row r="721" spans="2:2" x14ac:dyDescent="0.3">
      <c r="B721"/>
    </row>
    <row r="722" spans="2:2" x14ac:dyDescent="0.3">
      <c r="B722"/>
    </row>
    <row r="723" spans="2:2" x14ac:dyDescent="0.3">
      <c r="B723"/>
    </row>
    <row r="724" spans="2:2" x14ac:dyDescent="0.3">
      <c r="B724"/>
    </row>
    <row r="725" spans="2:2" x14ac:dyDescent="0.3">
      <c r="B725"/>
    </row>
    <row r="726" spans="2:2" x14ac:dyDescent="0.3">
      <c r="B726"/>
    </row>
    <row r="727" spans="2:2" x14ac:dyDescent="0.3">
      <c r="B727"/>
    </row>
    <row r="728" spans="2:2" x14ac:dyDescent="0.3">
      <c r="B728"/>
    </row>
    <row r="729" spans="2:2" x14ac:dyDescent="0.3">
      <c r="B729"/>
    </row>
    <row r="730" spans="2:2" x14ac:dyDescent="0.3">
      <c r="B730"/>
    </row>
    <row r="731" spans="2:2" x14ac:dyDescent="0.3">
      <c r="B731"/>
    </row>
    <row r="732" spans="2:2" x14ac:dyDescent="0.3">
      <c r="B732"/>
    </row>
    <row r="733" spans="2:2" x14ac:dyDescent="0.3">
      <c r="B733"/>
    </row>
    <row r="734" spans="2:2" x14ac:dyDescent="0.3">
      <c r="B734"/>
    </row>
    <row r="735" spans="2:2" x14ac:dyDescent="0.3">
      <c r="B735"/>
    </row>
    <row r="736" spans="2:2" x14ac:dyDescent="0.3">
      <c r="B736"/>
    </row>
    <row r="737" spans="2:2" x14ac:dyDescent="0.3">
      <c r="B737"/>
    </row>
    <row r="738" spans="2:2" x14ac:dyDescent="0.3">
      <c r="B738"/>
    </row>
    <row r="739" spans="2:2" x14ac:dyDescent="0.3">
      <c r="B739"/>
    </row>
    <row r="740" spans="2:2" x14ac:dyDescent="0.3">
      <c r="B740"/>
    </row>
    <row r="741" spans="2:2" x14ac:dyDescent="0.3">
      <c r="B741"/>
    </row>
    <row r="742" spans="2:2" x14ac:dyDescent="0.3">
      <c r="B742"/>
    </row>
    <row r="743" spans="2:2" x14ac:dyDescent="0.3">
      <c r="B743"/>
    </row>
    <row r="744" spans="2:2" x14ac:dyDescent="0.3">
      <c r="B744"/>
    </row>
    <row r="745" spans="2:2" x14ac:dyDescent="0.3">
      <c r="B745"/>
    </row>
    <row r="746" spans="2:2" x14ac:dyDescent="0.3">
      <c r="B746"/>
    </row>
    <row r="747" spans="2:2" x14ac:dyDescent="0.3">
      <c r="B747"/>
    </row>
    <row r="748" spans="2:2" x14ac:dyDescent="0.3">
      <c r="B748"/>
    </row>
    <row r="749" spans="2:2" x14ac:dyDescent="0.3">
      <c r="B749"/>
    </row>
    <row r="750" spans="2:2" x14ac:dyDescent="0.3">
      <c r="B750"/>
    </row>
    <row r="751" spans="2:2" x14ac:dyDescent="0.3">
      <c r="B751"/>
    </row>
    <row r="752" spans="2:2" x14ac:dyDescent="0.3">
      <c r="B752"/>
    </row>
    <row r="753" spans="2:2" x14ac:dyDescent="0.3">
      <c r="B753"/>
    </row>
    <row r="754" spans="2:2" x14ac:dyDescent="0.3">
      <c r="B754"/>
    </row>
    <row r="755" spans="2:2" x14ac:dyDescent="0.3">
      <c r="B755"/>
    </row>
    <row r="756" spans="2:2" x14ac:dyDescent="0.3">
      <c r="B756"/>
    </row>
    <row r="757" spans="2:2" x14ac:dyDescent="0.3">
      <c r="B757"/>
    </row>
    <row r="758" spans="2:2" x14ac:dyDescent="0.3">
      <c r="B758"/>
    </row>
    <row r="759" spans="2:2" x14ac:dyDescent="0.3">
      <c r="B759"/>
    </row>
    <row r="760" spans="2:2" x14ac:dyDescent="0.3">
      <c r="B760"/>
    </row>
    <row r="761" spans="2:2" x14ac:dyDescent="0.3">
      <c r="B761"/>
    </row>
    <row r="762" spans="2:2" x14ac:dyDescent="0.3">
      <c r="B762"/>
    </row>
    <row r="763" spans="2:2" x14ac:dyDescent="0.3">
      <c r="B763"/>
    </row>
    <row r="764" spans="2:2" x14ac:dyDescent="0.3">
      <c r="B764"/>
    </row>
    <row r="765" spans="2:2" x14ac:dyDescent="0.3">
      <c r="B765"/>
    </row>
    <row r="766" spans="2:2" x14ac:dyDescent="0.3">
      <c r="B766"/>
    </row>
    <row r="767" spans="2:2" x14ac:dyDescent="0.3">
      <c r="B767"/>
    </row>
    <row r="768" spans="2:2" x14ac:dyDescent="0.3">
      <c r="B768"/>
    </row>
    <row r="769" spans="2:2" x14ac:dyDescent="0.3">
      <c r="B769"/>
    </row>
    <row r="770" spans="2:2" x14ac:dyDescent="0.3">
      <c r="B770"/>
    </row>
    <row r="771" spans="2:2" x14ac:dyDescent="0.3">
      <c r="B771"/>
    </row>
    <row r="772" spans="2:2" x14ac:dyDescent="0.3">
      <c r="B772"/>
    </row>
    <row r="773" spans="2:2" x14ac:dyDescent="0.3">
      <c r="B773"/>
    </row>
    <row r="774" spans="2:2" x14ac:dyDescent="0.3">
      <c r="B774"/>
    </row>
    <row r="775" spans="2:2" x14ac:dyDescent="0.3">
      <c r="B775"/>
    </row>
    <row r="776" spans="2:2" x14ac:dyDescent="0.3">
      <c r="B776"/>
    </row>
    <row r="777" spans="2:2" x14ac:dyDescent="0.3">
      <c r="B777"/>
    </row>
    <row r="778" spans="2:2" x14ac:dyDescent="0.3">
      <c r="B778"/>
    </row>
    <row r="779" spans="2:2" x14ac:dyDescent="0.3">
      <c r="B779"/>
    </row>
    <row r="780" spans="2:2" x14ac:dyDescent="0.3">
      <c r="B780"/>
    </row>
    <row r="781" spans="2:2" x14ac:dyDescent="0.3">
      <c r="B781"/>
    </row>
    <row r="782" spans="2:2" x14ac:dyDescent="0.3">
      <c r="B782"/>
    </row>
    <row r="783" spans="2:2" x14ac:dyDescent="0.3">
      <c r="B783"/>
    </row>
    <row r="784" spans="2:2" x14ac:dyDescent="0.3">
      <c r="B784"/>
    </row>
    <row r="785" spans="2:2" x14ac:dyDescent="0.3">
      <c r="B785"/>
    </row>
    <row r="786" spans="2:2" x14ac:dyDescent="0.3">
      <c r="B786"/>
    </row>
    <row r="787" spans="2:2" x14ac:dyDescent="0.3">
      <c r="B787"/>
    </row>
    <row r="788" spans="2:2" x14ac:dyDescent="0.3">
      <c r="B788"/>
    </row>
    <row r="789" spans="2:2" x14ac:dyDescent="0.3">
      <c r="B789"/>
    </row>
    <row r="790" spans="2:2" x14ac:dyDescent="0.3">
      <c r="B790"/>
    </row>
    <row r="791" spans="2:2" x14ac:dyDescent="0.3">
      <c r="B791"/>
    </row>
    <row r="792" spans="2:2" x14ac:dyDescent="0.3">
      <c r="B792"/>
    </row>
    <row r="793" spans="2:2" x14ac:dyDescent="0.3">
      <c r="B793"/>
    </row>
    <row r="794" spans="2:2" x14ac:dyDescent="0.3">
      <c r="B794"/>
    </row>
    <row r="795" spans="2:2" x14ac:dyDescent="0.3">
      <c r="B795"/>
    </row>
    <row r="796" spans="2:2" x14ac:dyDescent="0.3">
      <c r="B796"/>
    </row>
    <row r="797" spans="2:2" x14ac:dyDescent="0.3">
      <c r="B797"/>
    </row>
    <row r="798" spans="2:2" x14ac:dyDescent="0.3">
      <c r="B798"/>
    </row>
    <row r="799" spans="2:2" x14ac:dyDescent="0.3">
      <c r="B799"/>
    </row>
    <row r="800" spans="2:2" x14ac:dyDescent="0.3">
      <c r="B800"/>
    </row>
    <row r="801" spans="2:2" x14ac:dyDescent="0.3">
      <c r="B801"/>
    </row>
    <row r="802" spans="2:2" x14ac:dyDescent="0.3">
      <c r="B802"/>
    </row>
    <row r="803" spans="2:2" x14ac:dyDescent="0.3">
      <c r="B803"/>
    </row>
    <row r="804" spans="2:2" x14ac:dyDescent="0.3">
      <c r="B804"/>
    </row>
    <row r="805" spans="2:2" x14ac:dyDescent="0.3">
      <c r="B805"/>
    </row>
    <row r="806" spans="2:2" x14ac:dyDescent="0.3">
      <c r="B806"/>
    </row>
    <row r="807" spans="2:2" x14ac:dyDescent="0.3">
      <c r="B807"/>
    </row>
    <row r="808" spans="2:2" x14ac:dyDescent="0.3">
      <c r="B808"/>
    </row>
    <row r="809" spans="2:2" x14ac:dyDescent="0.3">
      <c r="B809"/>
    </row>
    <row r="810" spans="2:2" x14ac:dyDescent="0.3">
      <c r="B810"/>
    </row>
    <row r="811" spans="2:2" x14ac:dyDescent="0.3">
      <c r="B811"/>
    </row>
    <row r="812" spans="2:2" x14ac:dyDescent="0.3">
      <c r="B812"/>
    </row>
    <row r="813" spans="2:2" x14ac:dyDescent="0.3">
      <c r="B813"/>
    </row>
    <row r="814" spans="2:2" x14ac:dyDescent="0.3">
      <c r="B814"/>
    </row>
    <row r="815" spans="2:2" x14ac:dyDescent="0.3">
      <c r="B815"/>
    </row>
    <row r="816" spans="2:2" x14ac:dyDescent="0.3">
      <c r="B816"/>
    </row>
    <row r="817" spans="2:2" x14ac:dyDescent="0.3">
      <c r="B817"/>
    </row>
    <row r="818" spans="2:2" x14ac:dyDescent="0.3">
      <c r="B818"/>
    </row>
    <row r="819" spans="2:2" x14ac:dyDescent="0.3">
      <c r="B819"/>
    </row>
    <row r="820" spans="2:2" x14ac:dyDescent="0.3">
      <c r="B820"/>
    </row>
    <row r="821" spans="2:2" x14ac:dyDescent="0.3">
      <c r="B821"/>
    </row>
    <row r="822" spans="2:2" x14ac:dyDescent="0.3">
      <c r="B822"/>
    </row>
    <row r="823" spans="2:2" x14ac:dyDescent="0.3">
      <c r="B823"/>
    </row>
    <row r="824" spans="2:2" x14ac:dyDescent="0.3">
      <c r="B824"/>
    </row>
    <row r="825" spans="2:2" x14ac:dyDescent="0.3">
      <c r="B825"/>
    </row>
    <row r="826" spans="2:2" x14ac:dyDescent="0.3">
      <c r="B826"/>
    </row>
    <row r="827" spans="2:2" x14ac:dyDescent="0.3">
      <c r="B827"/>
    </row>
    <row r="828" spans="2:2" x14ac:dyDescent="0.3">
      <c r="B828"/>
    </row>
    <row r="829" spans="2:2" x14ac:dyDescent="0.3">
      <c r="B829"/>
    </row>
    <row r="830" spans="2:2" x14ac:dyDescent="0.3">
      <c r="B830"/>
    </row>
    <row r="831" spans="2:2" x14ac:dyDescent="0.3">
      <c r="B831"/>
    </row>
    <row r="832" spans="2:2" x14ac:dyDescent="0.3">
      <c r="B832"/>
    </row>
    <row r="833" spans="2:2" x14ac:dyDescent="0.3">
      <c r="B833"/>
    </row>
    <row r="834" spans="2:2" x14ac:dyDescent="0.3">
      <c r="B834"/>
    </row>
    <row r="835" spans="2:2" x14ac:dyDescent="0.3">
      <c r="B835"/>
    </row>
    <row r="836" spans="2:2" x14ac:dyDescent="0.3">
      <c r="B836"/>
    </row>
    <row r="837" spans="2:2" x14ac:dyDescent="0.3">
      <c r="B837"/>
    </row>
    <row r="838" spans="2:2" x14ac:dyDescent="0.3">
      <c r="B838"/>
    </row>
    <row r="839" spans="2:2" x14ac:dyDescent="0.3">
      <c r="B839"/>
    </row>
    <row r="840" spans="2:2" x14ac:dyDescent="0.3">
      <c r="B840"/>
    </row>
    <row r="841" spans="2:2" x14ac:dyDescent="0.3">
      <c r="B841"/>
    </row>
    <row r="842" spans="2:2" x14ac:dyDescent="0.3">
      <c r="B842"/>
    </row>
    <row r="843" spans="2:2" x14ac:dyDescent="0.3">
      <c r="B843"/>
    </row>
    <row r="844" spans="2:2" x14ac:dyDescent="0.3">
      <c r="B844"/>
    </row>
    <row r="845" spans="2:2" x14ac:dyDescent="0.3">
      <c r="B845"/>
    </row>
    <row r="846" spans="2:2" x14ac:dyDescent="0.3">
      <c r="B846"/>
    </row>
    <row r="847" spans="2:2" x14ac:dyDescent="0.3">
      <c r="B847"/>
    </row>
    <row r="848" spans="2:2" x14ac:dyDescent="0.3">
      <c r="B848"/>
    </row>
    <row r="849" spans="2:2" x14ac:dyDescent="0.3">
      <c r="B849"/>
    </row>
    <row r="850" spans="2:2" x14ac:dyDescent="0.3">
      <c r="B850"/>
    </row>
    <row r="851" spans="2:2" x14ac:dyDescent="0.3">
      <c r="B851"/>
    </row>
    <row r="852" spans="2:2" x14ac:dyDescent="0.3">
      <c r="B852"/>
    </row>
    <row r="853" spans="2:2" x14ac:dyDescent="0.3">
      <c r="B853"/>
    </row>
    <row r="854" spans="2:2" x14ac:dyDescent="0.3">
      <c r="B854"/>
    </row>
    <row r="855" spans="2:2" x14ac:dyDescent="0.3">
      <c r="B855"/>
    </row>
    <row r="856" spans="2:2" x14ac:dyDescent="0.3">
      <c r="B856"/>
    </row>
    <row r="857" spans="2:2" x14ac:dyDescent="0.3">
      <c r="B857"/>
    </row>
    <row r="858" spans="2:2" x14ac:dyDescent="0.3">
      <c r="B858"/>
    </row>
    <row r="859" spans="2:2" x14ac:dyDescent="0.3">
      <c r="B859"/>
    </row>
    <row r="860" spans="2:2" x14ac:dyDescent="0.3">
      <c r="B860"/>
    </row>
    <row r="861" spans="2:2" x14ac:dyDescent="0.3">
      <c r="B861"/>
    </row>
    <row r="862" spans="2:2" x14ac:dyDescent="0.3">
      <c r="B862"/>
    </row>
    <row r="863" spans="2:2" x14ac:dyDescent="0.3">
      <c r="B863"/>
    </row>
    <row r="864" spans="2:2" x14ac:dyDescent="0.3">
      <c r="B864"/>
    </row>
    <row r="865" spans="2:2" x14ac:dyDescent="0.3">
      <c r="B865"/>
    </row>
    <row r="866" spans="2:2" x14ac:dyDescent="0.3">
      <c r="B866"/>
    </row>
    <row r="867" spans="2:2" x14ac:dyDescent="0.3">
      <c r="B867"/>
    </row>
    <row r="868" spans="2:2" x14ac:dyDescent="0.3">
      <c r="B868"/>
    </row>
    <row r="869" spans="2:2" x14ac:dyDescent="0.3">
      <c r="B869"/>
    </row>
    <row r="870" spans="2:2" x14ac:dyDescent="0.3">
      <c r="B870"/>
    </row>
    <row r="871" spans="2:2" x14ac:dyDescent="0.3">
      <c r="B871"/>
    </row>
    <row r="872" spans="2:2" x14ac:dyDescent="0.3">
      <c r="B872"/>
    </row>
    <row r="873" spans="2:2" x14ac:dyDescent="0.3">
      <c r="B873"/>
    </row>
    <row r="874" spans="2:2" x14ac:dyDescent="0.3">
      <c r="B874"/>
    </row>
    <row r="875" spans="2:2" x14ac:dyDescent="0.3">
      <c r="B875"/>
    </row>
    <row r="876" spans="2:2" x14ac:dyDescent="0.3">
      <c r="B876"/>
    </row>
    <row r="877" spans="2:2" x14ac:dyDescent="0.3">
      <c r="B877"/>
    </row>
    <row r="878" spans="2:2" x14ac:dyDescent="0.3">
      <c r="B878"/>
    </row>
    <row r="879" spans="2:2" x14ac:dyDescent="0.3">
      <c r="B879"/>
    </row>
    <row r="880" spans="2:2" x14ac:dyDescent="0.3">
      <c r="B880"/>
    </row>
    <row r="881" spans="2:2" x14ac:dyDescent="0.3">
      <c r="B881"/>
    </row>
    <row r="882" spans="2:2" x14ac:dyDescent="0.3">
      <c r="B882"/>
    </row>
    <row r="883" spans="2:2" x14ac:dyDescent="0.3">
      <c r="B883"/>
    </row>
    <row r="884" spans="2:2" x14ac:dyDescent="0.3">
      <c r="B884"/>
    </row>
    <row r="885" spans="2:2" x14ac:dyDescent="0.3">
      <c r="B885"/>
    </row>
    <row r="886" spans="2:2" x14ac:dyDescent="0.3">
      <c r="B886"/>
    </row>
    <row r="887" spans="2:2" x14ac:dyDescent="0.3">
      <c r="B887"/>
    </row>
    <row r="888" spans="2:2" x14ac:dyDescent="0.3">
      <c r="B888"/>
    </row>
    <row r="889" spans="2:2" x14ac:dyDescent="0.3">
      <c r="B889"/>
    </row>
    <row r="890" spans="2:2" x14ac:dyDescent="0.3">
      <c r="B890"/>
    </row>
    <row r="891" spans="2:2" x14ac:dyDescent="0.3">
      <c r="B891"/>
    </row>
    <row r="892" spans="2:2" x14ac:dyDescent="0.3">
      <c r="B892"/>
    </row>
    <row r="893" spans="2:2" x14ac:dyDescent="0.3">
      <c r="B893"/>
    </row>
    <row r="894" spans="2:2" x14ac:dyDescent="0.3">
      <c r="B894"/>
    </row>
    <row r="895" spans="2:2" x14ac:dyDescent="0.3">
      <c r="B895"/>
    </row>
    <row r="896" spans="2:2" x14ac:dyDescent="0.3">
      <c r="B896"/>
    </row>
    <row r="897" spans="2:2" x14ac:dyDescent="0.3">
      <c r="B897"/>
    </row>
    <row r="898" spans="2:2" x14ac:dyDescent="0.3">
      <c r="B898"/>
    </row>
    <row r="899" spans="2:2" x14ac:dyDescent="0.3">
      <c r="B899"/>
    </row>
    <row r="900" spans="2:2" x14ac:dyDescent="0.3">
      <c r="B900"/>
    </row>
    <row r="901" spans="2:2" x14ac:dyDescent="0.3">
      <c r="B901"/>
    </row>
    <row r="902" spans="2:2" x14ac:dyDescent="0.3">
      <c r="B902"/>
    </row>
    <row r="903" spans="2:2" x14ac:dyDescent="0.3">
      <c r="B903"/>
    </row>
    <row r="904" spans="2:2" x14ac:dyDescent="0.3">
      <c r="B904"/>
    </row>
    <row r="905" spans="2:2" x14ac:dyDescent="0.3">
      <c r="B905"/>
    </row>
    <row r="906" spans="2:2" x14ac:dyDescent="0.3">
      <c r="B906"/>
    </row>
    <row r="907" spans="2:2" x14ac:dyDescent="0.3">
      <c r="B907"/>
    </row>
    <row r="908" spans="2:2" x14ac:dyDescent="0.3">
      <c r="B908"/>
    </row>
    <row r="909" spans="2:2" x14ac:dyDescent="0.3">
      <c r="B909"/>
    </row>
    <row r="910" spans="2:2" x14ac:dyDescent="0.3">
      <c r="B910"/>
    </row>
    <row r="911" spans="2:2" x14ac:dyDescent="0.3">
      <c r="B911"/>
    </row>
    <row r="912" spans="2:2" x14ac:dyDescent="0.3">
      <c r="B912"/>
    </row>
    <row r="913" spans="2:2" x14ac:dyDescent="0.3">
      <c r="B913"/>
    </row>
    <row r="914" spans="2:2" x14ac:dyDescent="0.3">
      <c r="B914"/>
    </row>
    <row r="915" spans="2:2" x14ac:dyDescent="0.3">
      <c r="B915"/>
    </row>
    <row r="916" spans="2:2" x14ac:dyDescent="0.3">
      <c r="B916"/>
    </row>
    <row r="917" spans="2:2" x14ac:dyDescent="0.3">
      <c r="B917"/>
    </row>
    <row r="918" spans="2:2" x14ac:dyDescent="0.3">
      <c r="B918"/>
    </row>
    <row r="919" spans="2:2" x14ac:dyDescent="0.3">
      <c r="B919"/>
    </row>
    <row r="920" spans="2:2" x14ac:dyDescent="0.3">
      <c r="B920"/>
    </row>
    <row r="921" spans="2:2" x14ac:dyDescent="0.3">
      <c r="B921"/>
    </row>
    <row r="922" spans="2:2" x14ac:dyDescent="0.3">
      <c r="B922"/>
    </row>
    <row r="923" spans="2:2" x14ac:dyDescent="0.3">
      <c r="B923"/>
    </row>
    <row r="924" spans="2:2" x14ac:dyDescent="0.3">
      <c r="B924"/>
    </row>
    <row r="925" spans="2:2" x14ac:dyDescent="0.3">
      <c r="B925"/>
    </row>
    <row r="926" spans="2:2" x14ac:dyDescent="0.3">
      <c r="B926"/>
    </row>
    <row r="927" spans="2:2" x14ac:dyDescent="0.3">
      <c r="B927"/>
    </row>
    <row r="928" spans="2:2" x14ac:dyDescent="0.3">
      <c r="B928"/>
    </row>
    <row r="929" spans="2:2" x14ac:dyDescent="0.3">
      <c r="B929"/>
    </row>
    <row r="930" spans="2:2" x14ac:dyDescent="0.3">
      <c r="B930"/>
    </row>
    <row r="931" spans="2:2" x14ac:dyDescent="0.3">
      <c r="B931"/>
    </row>
    <row r="932" spans="2:2" x14ac:dyDescent="0.3">
      <c r="B932"/>
    </row>
    <row r="933" spans="2:2" x14ac:dyDescent="0.3">
      <c r="B933"/>
    </row>
    <row r="934" spans="2:2" x14ac:dyDescent="0.3">
      <c r="B934"/>
    </row>
    <row r="935" spans="2:2" x14ac:dyDescent="0.3">
      <c r="B935"/>
    </row>
    <row r="936" spans="2:2" x14ac:dyDescent="0.3">
      <c r="B936"/>
    </row>
    <row r="937" spans="2:2" x14ac:dyDescent="0.3">
      <c r="B937"/>
    </row>
    <row r="938" spans="2:2" x14ac:dyDescent="0.3">
      <c r="B938"/>
    </row>
    <row r="939" spans="2:2" x14ac:dyDescent="0.3">
      <c r="B939"/>
    </row>
    <row r="940" spans="2:2" x14ac:dyDescent="0.3">
      <c r="B940"/>
    </row>
    <row r="941" spans="2:2" x14ac:dyDescent="0.3">
      <c r="B941"/>
    </row>
    <row r="942" spans="2:2" x14ac:dyDescent="0.3">
      <c r="B942"/>
    </row>
    <row r="943" spans="2:2" x14ac:dyDescent="0.3">
      <c r="B943"/>
    </row>
    <row r="944" spans="2:2" x14ac:dyDescent="0.3">
      <c r="B944"/>
    </row>
    <row r="945" spans="2:2" x14ac:dyDescent="0.3">
      <c r="B945"/>
    </row>
    <row r="946" spans="2:2" x14ac:dyDescent="0.3">
      <c r="B946"/>
    </row>
    <row r="947" spans="2:2" x14ac:dyDescent="0.3">
      <c r="B947"/>
    </row>
    <row r="948" spans="2:2" x14ac:dyDescent="0.3">
      <c r="B948"/>
    </row>
    <row r="949" spans="2:2" x14ac:dyDescent="0.3">
      <c r="B949"/>
    </row>
    <row r="950" spans="2:2" x14ac:dyDescent="0.3">
      <c r="B950"/>
    </row>
    <row r="951" spans="2:2" x14ac:dyDescent="0.3">
      <c r="B951"/>
    </row>
    <row r="952" spans="2:2" x14ac:dyDescent="0.3">
      <c r="B952"/>
    </row>
    <row r="953" spans="2:2" x14ac:dyDescent="0.3">
      <c r="B953"/>
    </row>
    <row r="954" spans="2:2" x14ac:dyDescent="0.3">
      <c r="B954"/>
    </row>
    <row r="955" spans="2:2" x14ac:dyDescent="0.3">
      <c r="B955"/>
    </row>
    <row r="956" spans="2:2" x14ac:dyDescent="0.3">
      <c r="B956"/>
    </row>
    <row r="957" spans="2:2" x14ac:dyDescent="0.3">
      <c r="B957"/>
    </row>
    <row r="958" spans="2:2" x14ac:dyDescent="0.3">
      <c r="B958"/>
    </row>
    <row r="959" spans="2:2" x14ac:dyDescent="0.3">
      <c r="B959"/>
    </row>
    <row r="960" spans="2:2" x14ac:dyDescent="0.3">
      <c r="B960"/>
    </row>
    <row r="961" spans="2:2" x14ac:dyDescent="0.3">
      <c r="B961"/>
    </row>
    <row r="962" spans="2:2" x14ac:dyDescent="0.3">
      <c r="B962"/>
    </row>
    <row r="963" spans="2:2" x14ac:dyDescent="0.3">
      <c r="B963"/>
    </row>
    <row r="964" spans="2:2" x14ac:dyDescent="0.3">
      <c r="B964"/>
    </row>
    <row r="965" spans="2:2" x14ac:dyDescent="0.3">
      <c r="B965"/>
    </row>
    <row r="966" spans="2:2" x14ac:dyDescent="0.3">
      <c r="B966"/>
    </row>
    <row r="967" spans="2:2" x14ac:dyDescent="0.3">
      <c r="B967"/>
    </row>
    <row r="968" spans="2:2" x14ac:dyDescent="0.3">
      <c r="B968"/>
    </row>
    <row r="969" spans="2:2" x14ac:dyDescent="0.3">
      <c r="B969"/>
    </row>
    <row r="970" spans="2:2" x14ac:dyDescent="0.3">
      <c r="B970"/>
    </row>
    <row r="971" spans="2:2" x14ac:dyDescent="0.3">
      <c r="B971"/>
    </row>
    <row r="972" spans="2:2" x14ac:dyDescent="0.3">
      <c r="B972"/>
    </row>
    <row r="973" spans="2:2" x14ac:dyDescent="0.3">
      <c r="B973"/>
    </row>
    <row r="974" spans="2:2" x14ac:dyDescent="0.3">
      <c r="B974"/>
    </row>
    <row r="975" spans="2:2" x14ac:dyDescent="0.3">
      <c r="B975"/>
    </row>
    <row r="976" spans="2:2" x14ac:dyDescent="0.3">
      <c r="B976"/>
    </row>
    <row r="977" spans="2:2" x14ac:dyDescent="0.3">
      <c r="B977"/>
    </row>
    <row r="978" spans="2:2" x14ac:dyDescent="0.3">
      <c r="B978"/>
    </row>
    <row r="979" spans="2:2" x14ac:dyDescent="0.3">
      <c r="B979"/>
    </row>
    <row r="980" spans="2:2" x14ac:dyDescent="0.3">
      <c r="B980"/>
    </row>
    <row r="981" spans="2:2" x14ac:dyDescent="0.3">
      <c r="B981"/>
    </row>
    <row r="982" spans="2:2" x14ac:dyDescent="0.3">
      <c r="B982"/>
    </row>
    <row r="983" spans="2:2" x14ac:dyDescent="0.3">
      <c r="B983"/>
    </row>
    <row r="984" spans="2:2" x14ac:dyDescent="0.3">
      <c r="B984"/>
    </row>
    <row r="985" spans="2:2" x14ac:dyDescent="0.3">
      <c r="B985"/>
    </row>
    <row r="986" spans="2:2" x14ac:dyDescent="0.3">
      <c r="B986"/>
    </row>
    <row r="987" spans="2:2" x14ac:dyDescent="0.3">
      <c r="B987"/>
    </row>
    <row r="988" spans="2:2" x14ac:dyDescent="0.3">
      <c r="B988"/>
    </row>
    <row r="989" spans="2:2" x14ac:dyDescent="0.3">
      <c r="B989"/>
    </row>
    <row r="990" spans="2:2" x14ac:dyDescent="0.3">
      <c r="B990"/>
    </row>
    <row r="991" spans="2:2" x14ac:dyDescent="0.3">
      <c r="B991"/>
    </row>
    <row r="992" spans="2:2" x14ac:dyDescent="0.3">
      <c r="B992"/>
    </row>
    <row r="993" spans="2:2" x14ac:dyDescent="0.3">
      <c r="B993"/>
    </row>
    <row r="994" spans="2:2" x14ac:dyDescent="0.3">
      <c r="B994"/>
    </row>
    <row r="995" spans="2:2" x14ac:dyDescent="0.3">
      <c r="B995"/>
    </row>
    <row r="996" spans="2:2" x14ac:dyDescent="0.3">
      <c r="B996"/>
    </row>
    <row r="997" spans="2:2" x14ac:dyDescent="0.3">
      <c r="B997"/>
    </row>
    <row r="998" spans="2:2" x14ac:dyDescent="0.3">
      <c r="B998"/>
    </row>
    <row r="999" spans="2:2" x14ac:dyDescent="0.3">
      <c r="B999"/>
    </row>
    <row r="1000" spans="2:2" x14ac:dyDescent="0.3">
      <c r="B1000"/>
    </row>
    <row r="1001" spans="2:2" x14ac:dyDescent="0.3">
      <c r="B1001"/>
    </row>
    <row r="1002" spans="2:2" x14ac:dyDescent="0.3">
      <c r="B1002"/>
    </row>
    <row r="1003" spans="2:2" x14ac:dyDescent="0.3">
      <c r="B1003"/>
    </row>
    <row r="1004" spans="2:2" x14ac:dyDescent="0.3">
      <c r="B1004"/>
    </row>
    <row r="1005" spans="2:2" x14ac:dyDescent="0.3">
      <c r="B1005"/>
    </row>
    <row r="1006" spans="2:2" x14ac:dyDescent="0.3">
      <c r="B1006"/>
    </row>
    <row r="1007" spans="2:2" x14ac:dyDescent="0.3">
      <c r="B1007"/>
    </row>
    <row r="1008" spans="2:2" x14ac:dyDescent="0.3">
      <c r="B1008"/>
    </row>
    <row r="1009" spans="2:2" x14ac:dyDescent="0.3">
      <c r="B1009"/>
    </row>
    <row r="1010" spans="2:2" x14ac:dyDescent="0.3">
      <c r="B1010"/>
    </row>
    <row r="1011" spans="2:2" x14ac:dyDescent="0.3">
      <c r="B1011"/>
    </row>
    <row r="1012" spans="2:2" x14ac:dyDescent="0.3">
      <c r="B1012"/>
    </row>
    <row r="1013" spans="2:2" x14ac:dyDescent="0.3">
      <c r="B1013"/>
    </row>
    <row r="1014" spans="2:2" x14ac:dyDescent="0.3">
      <c r="B1014"/>
    </row>
    <row r="1015" spans="2:2" x14ac:dyDescent="0.3">
      <c r="B1015"/>
    </row>
    <row r="1016" spans="2:2" x14ac:dyDescent="0.3">
      <c r="B1016"/>
    </row>
    <row r="1017" spans="2:2" x14ac:dyDescent="0.3">
      <c r="B1017"/>
    </row>
    <row r="1018" spans="2:2" x14ac:dyDescent="0.3">
      <c r="B1018"/>
    </row>
    <row r="1019" spans="2:2" x14ac:dyDescent="0.3">
      <c r="B1019"/>
    </row>
    <row r="1020" spans="2:2" x14ac:dyDescent="0.3">
      <c r="B1020"/>
    </row>
    <row r="1021" spans="2:2" x14ac:dyDescent="0.3">
      <c r="B1021"/>
    </row>
    <row r="1022" spans="2:2" x14ac:dyDescent="0.3">
      <c r="B1022"/>
    </row>
    <row r="1023" spans="2:2" x14ac:dyDescent="0.3">
      <c r="B1023"/>
    </row>
    <row r="1024" spans="2:2" x14ac:dyDescent="0.3">
      <c r="B1024"/>
    </row>
    <row r="1025" spans="2:2" x14ac:dyDescent="0.3">
      <c r="B1025"/>
    </row>
    <row r="1026" spans="2:2" x14ac:dyDescent="0.3">
      <c r="B1026"/>
    </row>
    <row r="1027" spans="2:2" x14ac:dyDescent="0.3">
      <c r="B1027"/>
    </row>
    <row r="1028" spans="2:2" x14ac:dyDescent="0.3">
      <c r="B1028"/>
    </row>
    <row r="1029" spans="2:2" x14ac:dyDescent="0.3">
      <c r="B1029"/>
    </row>
    <row r="1030" spans="2:2" x14ac:dyDescent="0.3">
      <c r="B1030"/>
    </row>
    <row r="1031" spans="2:2" x14ac:dyDescent="0.3">
      <c r="B1031"/>
    </row>
    <row r="1032" spans="2:2" x14ac:dyDescent="0.3">
      <c r="B1032"/>
    </row>
    <row r="1033" spans="2:2" x14ac:dyDescent="0.3">
      <c r="B1033"/>
    </row>
    <row r="1034" spans="2:2" x14ac:dyDescent="0.3">
      <c r="B1034"/>
    </row>
    <row r="1035" spans="2:2" x14ac:dyDescent="0.3">
      <c r="B1035"/>
    </row>
    <row r="1036" spans="2:2" x14ac:dyDescent="0.3">
      <c r="B1036"/>
    </row>
    <row r="1037" spans="2:2" x14ac:dyDescent="0.3">
      <c r="B1037"/>
    </row>
    <row r="1038" spans="2:2" x14ac:dyDescent="0.3">
      <c r="B1038"/>
    </row>
    <row r="1039" spans="2:2" x14ac:dyDescent="0.3">
      <c r="B1039"/>
    </row>
    <row r="1040" spans="2:2" x14ac:dyDescent="0.3">
      <c r="B1040"/>
    </row>
    <row r="1041" spans="2:2" x14ac:dyDescent="0.3">
      <c r="B1041"/>
    </row>
    <row r="1042" spans="2:2" x14ac:dyDescent="0.3">
      <c r="B1042"/>
    </row>
    <row r="1043" spans="2:2" x14ac:dyDescent="0.3">
      <c r="B1043"/>
    </row>
    <row r="1044" spans="2:2" x14ac:dyDescent="0.3">
      <c r="B1044"/>
    </row>
    <row r="1045" spans="2:2" x14ac:dyDescent="0.3">
      <c r="B1045"/>
    </row>
    <row r="1046" spans="2:2" x14ac:dyDescent="0.3">
      <c r="B1046"/>
    </row>
    <row r="1047" spans="2:2" x14ac:dyDescent="0.3">
      <c r="B1047"/>
    </row>
    <row r="1048" spans="2:2" x14ac:dyDescent="0.3">
      <c r="B1048"/>
    </row>
    <row r="1049" spans="2:2" x14ac:dyDescent="0.3">
      <c r="B1049"/>
    </row>
    <row r="1050" spans="2:2" x14ac:dyDescent="0.3">
      <c r="B1050"/>
    </row>
    <row r="1051" spans="2:2" x14ac:dyDescent="0.3">
      <c r="B1051"/>
    </row>
    <row r="1052" spans="2:2" x14ac:dyDescent="0.3">
      <c r="B1052"/>
    </row>
    <row r="1053" spans="2:2" x14ac:dyDescent="0.3">
      <c r="B1053"/>
    </row>
    <row r="1054" spans="2:2" x14ac:dyDescent="0.3">
      <c r="B1054"/>
    </row>
    <row r="1055" spans="2:2" x14ac:dyDescent="0.3">
      <c r="B1055"/>
    </row>
    <row r="1056" spans="2:2" x14ac:dyDescent="0.3">
      <c r="B1056"/>
    </row>
    <row r="1057" spans="2:2" x14ac:dyDescent="0.3">
      <c r="B1057"/>
    </row>
    <row r="1058" spans="2:2" x14ac:dyDescent="0.3">
      <c r="B1058"/>
    </row>
    <row r="1059" spans="2:2" x14ac:dyDescent="0.3">
      <c r="B1059"/>
    </row>
    <row r="1060" spans="2:2" x14ac:dyDescent="0.3">
      <c r="B1060"/>
    </row>
    <row r="1061" spans="2:2" x14ac:dyDescent="0.3">
      <c r="B1061"/>
    </row>
    <row r="1062" spans="2:2" x14ac:dyDescent="0.3">
      <c r="B1062"/>
    </row>
    <row r="1063" spans="2:2" x14ac:dyDescent="0.3">
      <c r="B1063"/>
    </row>
    <row r="1064" spans="2:2" x14ac:dyDescent="0.3">
      <c r="B1064"/>
    </row>
    <row r="1065" spans="2:2" x14ac:dyDescent="0.3">
      <c r="B1065"/>
    </row>
    <row r="1066" spans="2:2" x14ac:dyDescent="0.3">
      <c r="B1066"/>
    </row>
    <row r="1067" spans="2:2" x14ac:dyDescent="0.3">
      <c r="B1067"/>
    </row>
    <row r="1068" spans="2:2" x14ac:dyDescent="0.3">
      <c r="B1068"/>
    </row>
    <row r="1069" spans="2:2" x14ac:dyDescent="0.3">
      <c r="B1069"/>
    </row>
    <row r="1070" spans="2:2" x14ac:dyDescent="0.3">
      <c r="B1070"/>
    </row>
    <row r="1071" spans="2:2" x14ac:dyDescent="0.3">
      <c r="B1071"/>
    </row>
    <row r="1072" spans="2:2" x14ac:dyDescent="0.3">
      <c r="B1072"/>
    </row>
    <row r="1073" spans="2:2" x14ac:dyDescent="0.3">
      <c r="B1073"/>
    </row>
    <row r="1074" spans="2:2" x14ac:dyDescent="0.3">
      <c r="B1074"/>
    </row>
    <row r="1075" spans="2:2" x14ac:dyDescent="0.3">
      <c r="B1075"/>
    </row>
    <row r="1076" spans="2:2" x14ac:dyDescent="0.3">
      <c r="B1076"/>
    </row>
    <row r="1077" spans="2:2" x14ac:dyDescent="0.3">
      <c r="B1077"/>
    </row>
    <row r="1078" spans="2:2" x14ac:dyDescent="0.3">
      <c r="B1078"/>
    </row>
    <row r="1079" spans="2:2" x14ac:dyDescent="0.3">
      <c r="B1079"/>
    </row>
    <row r="1080" spans="2:2" x14ac:dyDescent="0.3">
      <c r="B1080"/>
    </row>
    <row r="1081" spans="2:2" x14ac:dyDescent="0.3">
      <c r="B1081"/>
    </row>
    <row r="1082" spans="2:2" x14ac:dyDescent="0.3">
      <c r="B1082"/>
    </row>
    <row r="1083" spans="2:2" x14ac:dyDescent="0.3">
      <c r="B1083"/>
    </row>
    <row r="1084" spans="2:2" x14ac:dyDescent="0.3">
      <c r="B1084"/>
    </row>
    <row r="1085" spans="2:2" x14ac:dyDescent="0.3">
      <c r="B1085"/>
    </row>
    <row r="1086" spans="2:2" x14ac:dyDescent="0.3">
      <c r="B1086"/>
    </row>
    <row r="1087" spans="2:2" x14ac:dyDescent="0.3">
      <c r="B1087"/>
    </row>
    <row r="1088" spans="2:2" x14ac:dyDescent="0.3">
      <c r="B1088"/>
    </row>
    <row r="1089" spans="2:2" x14ac:dyDescent="0.3">
      <c r="B1089"/>
    </row>
    <row r="1090" spans="2:2" x14ac:dyDescent="0.3">
      <c r="B1090"/>
    </row>
    <row r="1091" spans="2:2" x14ac:dyDescent="0.3">
      <c r="B1091"/>
    </row>
    <row r="1092" spans="2:2" x14ac:dyDescent="0.3">
      <c r="B1092"/>
    </row>
    <row r="1093" spans="2:2" x14ac:dyDescent="0.3">
      <c r="B1093"/>
    </row>
    <row r="1094" spans="2:2" x14ac:dyDescent="0.3">
      <c r="B1094"/>
    </row>
    <row r="1095" spans="2:2" x14ac:dyDescent="0.3">
      <c r="B1095"/>
    </row>
    <row r="1096" spans="2:2" x14ac:dyDescent="0.3">
      <c r="B1096"/>
    </row>
    <row r="1097" spans="2:2" x14ac:dyDescent="0.3">
      <c r="B1097"/>
    </row>
    <row r="1098" spans="2:2" x14ac:dyDescent="0.3">
      <c r="B1098"/>
    </row>
    <row r="1099" spans="2:2" x14ac:dyDescent="0.3">
      <c r="B1099"/>
    </row>
    <row r="1100" spans="2:2" x14ac:dyDescent="0.3">
      <c r="B1100"/>
    </row>
    <row r="1101" spans="2:2" x14ac:dyDescent="0.3">
      <c r="B1101"/>
    </row>
    <row r="1102" spans="2:2" x14ac:dyDescent="0.3">
      <c r="B1102"/>
    </row>
    <row r="1103" spans="2:2" x14ac:dyDescent="0.3">
      <c r="B1103"/>
    </row>
    <row r="1104" spans="2:2" x14ac:dyDescent="0.3">
      <c r="B1104"/>
    </row>
    <row r="1105" spans="2:2" x14ac:dyDescent="0.3">
      <c r="B1105"/>
    </row>
    <row r="1106" spans="2:2" x14ac:dyDescent="0.3">
      <c r="B1106"/>
    </row>
    <row r="1107" spans="2:2" x14ac:dyDescent="0.3">
      <c r="B1107"/>
    </row>
    <row r="1108" spans="2:2" x14ac:dyDescent="0.3">
      <c r="B1108"/>
    </row>
    <row r="1109" spans="2:2" x14ac:dyDescent="0.3">
      <c r="B1109"/>
    </row>
    <row r="1110" spans="2:2" x14ac:dyDescent="0.3">
      <c r="B1110"/>
    </row>
    <row r="1111" spans="2:2" x14ac:dyDescent="0.3">
      <c r="B1111"/>
    </row>
    <row r="1112" spans="2:2" x14ac:dyDescent="0.3">
      <c r="B1112"/>
    </row>
    <row r="1113" spans="2:2" x14ac:dyDescent="0.3">
      <c r="B1113"/>
    </row>
    <row r="1114" spans="2:2" x14ac:dyDescent="0.3">
      <c r="B1114"/>
    </row>
    <row r="1115" spans="2:2" x14ac:dyDescent="0.3">
      <c r="B1115"/>
    </row>
    <row r="1116" spans="2:2" x14ac:dyDescent="0.3">
      <c r="B1116"/>
    </row>
    <row r="1117" spans="2:2" x14ac:dyDescent="0.3">
      <c r="B1117"/>
    </row>
    <row r="1118" spans="2:2" x14ac:dyDescent="0.3">
      <c r="B1118"/>
    </row>
    <row r="1119" spans="2:2" x14ac:dyDescent="0.3">
      <c r="B1119"/>
    </row>
    <row r="1120" spans="2:2" x14ac:dyDescent="0.3">
      <c r="B1120"/>
    </row>
    <row r="1121" spans="2:2" x14ac:dyDescent="0.3">
      <c r="B1121"/>
    </row>
    <row r="1122" spans="2:2" x14ac:dyDescent="0.3">
      <c r="B1122"/>
    </row>
    <row r="1123" spans="2:2" x14ac:dyDescent="0.3">
      <c r="B1123"/>
    </row>
    <row r="1124" spans="2:2" x14ac:dyDescent="0.3">
      <c r="B1124"/>
    </row>
    <row r="1125" spans="2:2" x14ac:dyDescent="0.3">
      <c r="B1125"/>
    </row>
    <row r="1126" spans="2:2" x14ac:dyDescent="0.3">
      <c r="B1126"/>
    </row>
    <row r="1127" spans="2:2" x14ac:dyDescent="0.3">
      <c r="B1127"/>
    </row>
    <row r="1128" spans="2:2" x14ac:dyDescent="0.3">
      <c r="B1128"/>
    </row>
    <row r="1129" spans="2:2" x14ac:dyDescent="0.3">
      <c r="B1129"/>
    </row>
    <row r="1130" spans="2:2" x14ac:dyDescent="0.3">
      <c r="B1130"/>
    </row>
    <row r="1131" spans="2:2" x14ac:dyDescent="0.3">
      <c r="B1131"/>
    </row>
    <row r="1132" spans="2:2" x14ac:dyDescent="0.3">
      <c r="B1132"/>
    </row>
    <row r="1133" spans="2:2" x14ac:dyDescent="0.3">
      <c r="B1133"/>
    </row>
    <row r="1134" spans="2:2" x14ac:dyDescent="0.3">
      <c r="B1134"/>
    </row>
    <row r="1135" spans="2:2" x14ac:dyDescent="0.3">
      <c r="B1135"/>
    </row>
    <row r="1136" spans="2:2" x14ac:dyDescent="0.3">
      <c r="B1136"/>
    </row>
    <row r="1137" spans="2:2" x14ac:dyDescent="0.3">
      <c r="B1137"/>
    </row>
    <row r="1138" spans="2:2" x14ac:dyDescent="0.3">
      <c r="B1138"/>
    </row>
    <row r="1139" spans="2:2" x14ac:dyDescent="0.3">
      <c r="B1139"/>
    </row>
    <row r="1140" spans="2:2" x14ac:dyDescent="0.3">
      <c r="B1140"/>
    </row>
    <row r="1141" spans="2:2" x14ac:dyDescent="0.3">
      <c r="B1141"/>
    </row>
    <row r="1142" spans="2:2" x14ac:dyDescent="0.3">
      <c r="B1142"/>
    </row>
    <row r="1143" spans="2:2" x14ac:dyDescent="0.3">
      <c r="B1143"/>
    </row>
    <row r="1144" spans="2:2" x14ac:dyDescent="0.3">
      <c r="B1144"/>
    </row>
    <row r="1145" spans="2:2" x14ac:dyDescent="0.3">
      <c r="B1145"/>
    </row>
    <row r="1146" spans="2:2" x14ac:dyDescent="0.3">
      <c r="B1146"/>
    </row>
    <row r="1147" spans="2:2" x14ac:dyDescent="0.3">
      <c r="B1147"/>
    </row>
    <row r="1148" spans="2:2" x14ac:dyDescent="0.3">
      <c r="B1148"/>
    </row>
    <row r="1149" spans="2:2" x14ac:dyDescent="0.3">
      <c r="B1149"/>
    </row>
    <row r="1150" spans="2:2" x14ac:dyDescent="0.3">
      <c r="B1150"/>
    </row>
    <row r="1151" spans="2:2" x14ac:dyDescent="0.3">
      <c r="B1151"/>
    </row>
    <row r="1152" spans="2:2" x14ac:dyDescent="0.3">
      <c r="B1152"/>
    </row>
    <row r="1153" spans="2:2" x14ac:dyDescent="0.3">
      <c r="B1153"/>
    </row>
    <row r="1154" spans="2:2" x14ac:dyDescent="0.3">
      <c r="B1154"/>
    </row>
    <row r="1155" spans="2:2" x14ac:dyDescent="0.3">
      <c r="B1155"/>
    </row>
    <row r="1156" spans="2:2" x14ac:dyDescent="0.3">
      <c r="B1156"/>
    </row>
    <row r="1157" spans="2:2" x14ac:dyDescent="0.3">
      <c r="B1157"/>
    </row>
    <row r="1158" spans="2:2" x14ac:dyDescent="0.3">
      <c r="B1158"/>
    </row>
    <row r="1159" spans="2:2" x14ac:dyDescent="0.3">
      <c r="B1159"/>
    </row>
    <row r="1160" spans="2:2" x14ac:dyDescent="0.3">
      <c r="B1160"/>
    </row>
    <row r="1161" spans="2:2" x14ac:dyDescent="0.3">
      <c r="B1161"/>
    </row>
    <row r="1162" spans="2:2" x14ac:dyDescent="0.3">
      <c r="B1162"/>
    </row>
    <row r="1163" spans="2:2" x14ac:dyDescent="0.3">
      <c r="B1163"/>
    </row>
    <row r="1164" spans="2:2" x14ac:dyDescent="0.3">
      <c r="B1164"/>
    </row>
    <row r="1165" spans="2:2" x14ac:dyDescent="0.3">
      <c r="B1165"/>
    </row>
    <row r="1166" spans="2:2" x14ac:dyDescent="0.3">
      <c r="B1166"/>
    </row>
    <row r="1167" spans="2:2" x14ac:dyDescent="0.3">
      <c r="B1167"/>
    </row>
    <row r="1168" spans="2:2" x14ac:dyDescent="0.3">
      <c r="B1168"/>
    </row>
    <row r="1169" spans="2:2" x14ac:dyDescent="0.3">
      <c r="B1169"/>
    </row>
    <row r="1170" spans="2:2" x14ac:dyDescent="0.3">
      <c r="B1170"/>
    </row>
    <row r="1171" spans="2:2" x14ac:dyDescent="0.3">
      <c r="B1171"/>
    </row>
    <row r="1172" spans="2:2" x14ac:dyDescent="0.3">
      <c r="B1172"/>
    </row>
    <row r="1173" spans="2:2" x14ac:dyDescent="0.3">
      <c r="B1173"/>
    </row>
    <row r="1174" spans="2:2" x14ac:dyDescent="0.3">
      <c r="B1174"/>
    </row>
    <row r="1175" spans="2:2" x14ac:dyDescent="0.3">
      <c r="B1175"/>
    </row>
    <row r="1176" spans="2:2" x14ac:dyDescent="0.3">
      <c r="B1176"/>
    </row>
    <row r="1177" spans="2:2" x14ac:dyDescent="0.3">
      <c r="B1177"/>
    </row>
    <row r="1178" spans="2:2" x14ac:dyDescent="0.3">
      <c r="B1178"/>
    </row>
    <row r="1179" spans="2:2" x14ac:dyDescent="0.3">
      <c r="B1179"/>
    </row>
    <row r="1180" spans="2:2" x14ac:dyDescent="0.3">
      <c r="B1180"/>
    </row>
    <row r="1181" spans="2:2" x14ac:dyDescent="0.3">
      <c r="B1181"/>
    </row>
    <row r="1182" spans="2:2" x14ac:dyDescent="0.3">
      <c r="B1182"/>
    </row>
    <row r="1183" spans="2:2" x14ac:dyDescent="0.3">
      <c r="B1183"/>
    </row>
    <row r="1184" spans="2:2" x14ac:dyDescent="0.3">
      <c r="B1184"/>
    </row>
    <row r="1185" spans="2:2" x14ac:dyDescent="0.3">
      <c r="B1185"/>
    </row>
    <row r="1186" spans="2:2" x14ac:dyDescent="0.3">
      <c r="B1186"/>
    </row>
    <row r="1187" spans="2:2" x14ac:dyDescent="0.3">
      <c r="B1187"/>
    </row>
    <row r="1188" spans="2:2" x14ac:dyDescent="0.3">
      <c r="B1188"/>
    </row>
    <row r="1189" spans="2:2" x14ac:dyDescent="0.3">
      <c r="B1189"/>
    </row>
    <row r="1190" spans="2:2" x14ac:dyDescent="0.3">
      <c r="B1190"/>
    </row>
    <row r="1191" spans="2:2" x14ac:dyDescent="0.3">
      <c r="B1191"/>
    </row>
    <row r="1192" spans="2:2" x14ac:dyDescent="0.3">
      <c r="B1192"/>
    </row>
    <row r="1193" spans="2:2" x14ac:dyDescent="0.3">
      <c r="B1193"/>
    </row>
    <row r="1194" spans="2:2" x14ac:dyDescent="0.3">
      <c r="B1194"/>
    </row>
    <row r="1195" spans="2:2" x14ac:dyDescent="0.3">
      <c r="B1195"/>
    </row>
    <row r="1196" spans="2:2" x14ac:dyDescent="0.3">
      <c r="B1196"/>
    </row>
    <row r="1197" spans="2:2" x14ac:dyDescent="0.3">
      <c r="B1197"/>
    </row>
    <row r="1198" spans="2:2" x14ac:dyDescent="0.3">
      <c r="B1198"/>
    </row>
    <row r="1199" spans="2:2" x14ac:dyDescent="0.3">
      <c r="B1199"/>
    </row>
    <row r="1200" spans="2:2" x14ac:dyDescent="0.3">
      <c r="B1200"/>
    </row>
    <row r="1201" spans="2:2" x14ac:dyDescent="0.3">
      <c r="B1201"/>
    </row>
    <row r="1202" spans="2:2" x14ac:dyDescent="0.3">
      <c r="B1202"/>
    </row>
    <row r="1203" spans="2:2" x14ac:dyDescent="0.3">
      <c r="B1203"/>
    </row>
    <row r="1204" spans="2:2" x14ac:dyDescent="0.3">
      <c r="B1204"/>
    </row>
    <row r="1205" spans="2:2" x14ac:dyDescent="0.3">
      <c r="B1205"/>
    </row>
    <row r="1206" spans="2:2" x14ac:dyDescent="0.3">
      <c r="B1206"/>
    </row>
    <row r="1207" spans="2:2" x14ac:dyDescent="0.3">
      <c r="B1207"/>
    </row>
    <row r="1208" spans="2:2" x14ac:dyDescent="0.3">
      <c r="B1208"/>
    </row>
    <row r="1209" spans="2:2" x14ac:dyDescent="0.3">
      <c r="B1209"/>
    </row>
    <row r="1210" spans="2:2" x14ac:dyDescent="0.3">
      <c r="B1210"/>
    </row>
    <row r="1211" spans="2:2" x14ac:dyDescent="0.3">
      <c r="B1211"/>
    </row>
    <row r="1212" spans="2:2" x14ac:dyDescent="0.3">
      <c r="B1212"/>
    </row>
    <row r="1213" spans="2:2" x14ac:dyDescent="0.3">
      <c r="B1213"/>
    </row>
    <row r="1214" spans="2:2" x14ac:dyDescent="0.3">
      <c r="B1214"/>
    </row>
    <row r="1215" spans="2:2" x14ac:dyDescent="0.3">
      <c r="B1215"/>
    </row>
    <row r="1216" spans="2:2" x14ac:dyDescent="0.3">
      <c r="B1216"/>
    </row>
    <row r="1217" spans="2:2" x14ac:dyDescent="0.3">
      <c r="B1217"/>
    </row>
    <row r="1218" spans="2:2" x14ac:dyDescent="0.3">
      <c r="B1218"/>
    </row>
    <row r="1219" spans="2:2" x14ac:dyDescent="0.3">
      <c r="B1219"/>
    </row>
    <row r="1220" spans="2:2" x14ac:dyDescent="0.3">
      <c r="B1220"/>
    </row>
    <row r="1221" spans="2:2" x14ac:dyDescent="0.3">
      <c r="B1221"/>
    </row>
    <row r="1222" spans="2:2" x14ac:dyDescent="0.3">
      <c r="B1222"/>
    </row>
    <row r="1223" spans="2:2" x14ac:dyDescent="0.3">
      <c r="B1223"/>
    </row>
    <row r="1224" spans="2:2" x14ac:dyDescent="0.3">
      <c r="B1224"/>
    </row>
    <row r="1225" spans="2:2" x14ac:dyDescent="0.3">
      <c r="B1225"/>
    </row>
    <row r="1226" spans="2:2" x14ac:dyDescent="0.3">
      <c r="B1226"/>
    </row>
    <row r="1227" spans="2:2" x14ac:dyDescent="0.3">
      <c r="B1227"/>
    </row>
    <row r="1228" spans="2:2" x14ac:dyDescent="0.3">
      <c r="B1228"/>
    </row>
    <row r="1229" spans="2:2" x14ac:dyDescent="0.3">
      <c r="B1229"/>
    </row>
    <row r="1230" spans="2:2" x14ac:dyDescent="0.3">
      <c r="B1230"/>
    </row>
    <row r="1231" spans="2:2" x14ac:dyDescent="0.3">
      <c r="B1231"/>
    </row>
    <row r="1232" spans="2:2" x14ac:dyDescent="0.3">
      <c r="B1232"/>
    </row>
    <row r="1233" spans="2:2" x14ac:dyDescent="0.3">
      <c r="B1233"/>
    </row>
    <row r="1234" spans="2:2" x14ac:dyDescent="0.3">
      <c r="B1234"/>
    </row>
    <row r="1235" spans="2:2" x14ac:dyDescent="0.3">
      <c r="B1235"/>
    </row>
    <row r="1236" spans="2:2" x14ac:dyDescent="0.3">
      <c r="B1236"/>
    </row>
    <row r="1237" spans="2:2" x14ac:dyDescent="0.3">
      <c r="B1237"/>
    </row>
    <row r="1238" spans="2:2" x14ac:dyDescent="0.3">
      <c r="B1238"/>
    </row>
    <row r="1239" spans="2:2" x14ac:dyDescent="0.3">
      <c r="B1239"/>
    </row>
    <row r="1240" spans="2:2" x14ac:dyDescent="0.3">
      <c r="B1240"/>
    </row>
    <row r="1241" spans="2:2" x14ac:dyDescent="0.3">
      <c r="B1241"/>
    </row>
    <row r="1242" spans="2:2" x14ac:dyDescent="0.3">
      <c r="B1242"/>
    </row>
    <row r="1243" spans="2:2" x14ac:dyDescent="0.3">
      <c r="B1243"/>
    </row>
    <row r="1244" spans="2:2" x14ac:dyDescent="0.3">
      <c r="B1244"/>
    </row>
    <row r="1245" spans="2:2" x14ac:dyDescent="0.3">
      <c r="B1245"/>
    </row>
    <row r="1246" spans="2:2" x14ac:dyDescent="0.3">
      <c r="B1246"/>
    </row>
    <row r="1247" spans="2:2" x14ac:dyDescent="0.3">
      <c r="B1247"/>
    </row>
    <row r="1248" spans="2:2" x14ac:dyDescent="0.3">
      <c r="B1248"/>
    </row>
    <row r="1249" spans="2:2" x14ac:dyDescent="0.3">
      <c r="B1249"/>
    </row>
    <row r="1250" spans="2:2" x14ac:dyDescent="0.3">
      <c r="B1250"/>
    </row>
    <row r="1251" spans="2:2" x14ac:dyDescent="0.3">
      <c r="B1251"/>
    </row>
    <row r="1252" spans="2:2" x14ac:dyDescent="0.3">
      <c r="B1252"/>
    </row>
    <row r="1253" spans="2:2" x14ac:dyDescent="0.3">
      <c r="B1253"/>
    </row>
    <row r="1254" spans="2:2" x14ac:dyDescent="0.3">
      <c r="B1254"/>
    </row>
    <row r="1255" spans="2:2" x14ac:dyDescent="0.3">
      <c r="B1255"/>
    </row>
    <row r="1256" spans="2:2" x14ac:dyDescent="0.3">
      <c r="B1256"/>
    </row>
    <row r="1257" spans="2:2" x14ac:dyDescent="0.3">
      <c r="B1257"/>
    </row>
    <row r="1258" spans="2:2" x14ac:dyDescent="0.3">
      <c r="B1258"/>
    </row>
    <row r="1259" spans="2:2" x14ac:dyDescent="0.3">
      <c r="B1259"/>
    </row>
    <row r="1260" spans="2:2" x14ac:dyDescent="0.3">
      <c r="B1260"/>
    </row>
    <row r="1261" spans="2:2" x14ac:dyDescent="0.3">
      <c r="B1261"/>
    </row>
    <row r="1262" spans="2:2" x14ac:dyDescent="0.3">
      <c r="B1262"/>
    </row>
    <row r="1263" spans="2:2" x14ac:dyDescent="0.3">
      <c r="B1263"/>
    </row>
    <row r="1264" spans="2:2" x14ac:dyDescent="0.3">
      <c r="B1264"/>
    </row>
    <row r="1265" spans="2:2" x14ac:dyDescent="0.3">
      <c r="B1265"/>
    </row>
    <row r="1266" spans="2:2" x14ac:dyDescent="0.3">
      <c r="B1266"/>
    </row>
    <row r="1267" spans="2:2" x14ac:dyDescent="0.3">
      <c r="B1267"/>
    </row>
    <row r="1268" spans="2:2" x14ac:dyDescent="0.3">
      <c r="B1268"/>
    </row>
    <row r="1269" spans="2:2" x14ac:dyDescent="0.3">
      <c r="B1269"/>
    </row>
    <row r="1270" spans="2:2" x14ac:dyDescent="0.3">
      <c r="B1270"/>
    </row>
    <row r="1271" spans="2:2" x14ac:dyDescent="0.3">
      <c r="B1271"/>
    </row>
    <row r="1272" spans="2:2" x14ac:dyDescent="0.3">
      <c r="B1272"/>
    </row>
    <row r="1273" spans="2:2" x14ac:dyDescent="0.3">
      <c r="B1273"/>
    </row>
    <row r="1274" spans="2:2" x14ac:dyDescent="0.3">
      <c r="B1274"/>
    </row>
    <row r="1275" spans="2:2" x14ac:dyDescent="0.3">
      <c r="B1275"/>
    </row>
    <row r="1276" spans="2:2" x14ac:dyDescent="0.3">
      <c r="B1276"/>
    </row>
    <row r="1277" spans="2:2" x14ac:dyDescent="0.3">
      <c r="B1277"/>
    </row>
    <row r="1278" spans="2:2" x14ac:dyDescent="0.3">
      <c r="B1278"/>
    </row>
    <row r="1279" spans="2:2" x14ac:dyDescent="0.3">
      <c r="B1279"/>
    </row>
    <row r="1280" spans="2:2" x14ac:dyDescent="0.3">
      <c r="B1280"/>
    </row>
    <row r="1281" spans="2:2" x14ac:dyDescent="0.3">
      <c r="B1281"/>
    </row>
    <row r="1282" spans="2:2" x14ac:dyDescent="0.3">
      <c r="B1282"/>
    </row>
    <row r="1283" spans="2:2" x14ac:dyDescent="0.3">
      <c r="B1283"/>
    </row>
    <row r="1284" spans="2:2" x14ac:dyDescent="0.3">
      <c r="B1284"/>
    </row>
    <row r="1285" spans="2:2" x14ac:dyDescent="0.3">
      <c r="B1285"/>
    </row>
    <row r="1286" spans="2:2" x14ac:dyDescent="0.3">
      <c r="B1286"/>
    </row>
    <row r="1287" spans="2:2" x14ac:dyDescent="0.3">
      <c r="B1287"/>
    </row>
    <row r="1288" spans="2:2" x14ac:dyDescent="0.3">
      <c r="B1288"/>
    </row>
    <row r="1289" spans="2:2" x14ac:dyDescent="0.3">
      <c r="B1289"/>
    </row>
    <row r="1290" spans="2:2" x14ac:dyDescent="0.3">
      <c r="B1290"/>
    </row>
    <row r="1291" spans="2:2" x14ac:dyDescent="0.3">
      <c r="B1291"/>
    </row>
    <row r="1292" spans="2:2" x14ac:dyDescent="0.3">
      <c r="B1292"/>
    </row>
    <row r="1293" spans="2:2" x14ac:dyDescent="0.3">
      <c r="B1293"/>
    </row>
    <row r="1294" spans="2:2" x14ac:dyDescent="0.3">
      <c r="B1294"/>
    </row>
    <row r="1295" spans="2:2" x14ac:dyDescent="0.3">
      <c r="B1295"/>
    </row>
    <row r="1296" spans="2:2" x14ac:dyDescent="0.3">
      <c r="B1296"/>
    </row>
    <row r="1297" spans="2:2" x14ac:dyDescent="0.3">
      <c r="B1297"/>
    </row>
    <row r="1298" spans="2:2" x14ac:dyDescent="0.3">
      <c r="B1298"/>
    </row>
    <row r="1299" spans="2:2" x14ac:dyDescent="0.3">
      <c r="B1299"/>
    </row>
    <row r="1300" spans="2:2" x14ac:dyDescent="0.3">
      <c r="B1300"/>
    </row>
    <row r="1301" spans="2:2" x14ac:dyDescent="0.3">
      <c r="B1301"/>
    </row>
    <row r="1302" spans="2:2" x14ac:dyDescent="0.3">
      <c r="B1302"/>
    </row>
    <row r="1303" spans="2:2" x14ac:dyDescent="0.3">
      <c r="B1303"/>
    </row>
    <row r="1304" spans="2:2" x14ac:dyDescent="0.3">
      <c r="B1304"/>
    </row>
    <row r="1305" spans="2:2" x14ac:dyDescent="0.3">
      <c r="B1305"/>
    </row>
    <row r="1306" spans="2:2" x14ac:dyDescent="0.3">
      <c r="B1306"/>
    </row>
    <row r="1307" spans="2:2" x14ac:dyDescent="0.3">
      <c r="B1307"/>
    </row>
    <row r="1308" spans="2:2" x14ac:dyDescent="0.3">
      <c r="B1308"/>
    </row>
    <row r="1309" spans="2:2" x14ac:dyDescent="0.3">
      <c r="B1309"/>
    </row>
    <row r="1310" spans="2:2" x14ac:dyDescent="0.3">
      <c r="B1310"/>
    </row>
    <row r="1311" spans="2:2" x14ac:dyDescent="0.3">
      <c r="B1311"/>
    </row>
    <row r="1312" spans="2:2" x14ac:dyDescent="0.3">
      <c r="B1312"/>
    </row>
    <row r="1313" spans="2:2" x14ac:dyDescent="0.3">
      <c r="B1313"/>
    </row>
    <row r="1314" spans="2:2" x14ac:dyDescent="0.3">
      <c r="B1314"/>
    </row>
    <row r="1315" spans="2:2" x14ac:dyDescent="0.3">
      <c r="B1315"/>
    </row>
    <row r="1316" spans="2:2" x14ac:dyDescent="0.3">
      <c r="B1316"/>
    </row>
    <row r="1317" spans="2:2" x14ac:dyDescent="0.3">
      <c r="B1317"/>
    </row>
    <row r="1318" spans="2:2" x14ac:dyDescent="0.3">
      <c r="B1318"/>
    </row>
    <row r="1319" spans="2:2" x14ac:dyDescent="0.3">
      <c r="B1319"/>
    </row>
    <row r="1320" spans="2:2" x14ac:dyDescent="0.3">
      <c r="B1320"/>
    </row>
    <row r="1321" spans="2:2" x14ac:dyDescent="0.3">
      <c r="B1321"/>
    </row>
    <row r="1322" spans="2:2" x14ac:dyDescent="0.3">
      <c r="B1322"/>
    </row>
    <row r="1323" spans="2:2" x14ac:dyDescent="0.3">
      <c r="B1323"/>
    </row>
    <row r="1324" spans="2:2" x14ac:dyDescent="0.3">
      <c r="B1324"/>
    </row>
    <row r="1325" spans="2:2" x14ac:dyDescent="0.3">
      <c r="B1325"/>
    </row>
    <row r="1326" spans="2:2" x14ac:dyDescent="0.3">
      <c r="B1326"/>
    </row>
    <row r="1327" spans="2:2" x14ac:dyDescent="0.3">
      <c r="B1327"/>
    </row>
    <row r="1328" spans="2:2" x14ac:dyDescent="0.3">
      <c r="B1328"/>
    </row>
    <row r="1329" spans="2:2" x14ac:dyDescent="0.3">
      <c r="B1329"/>
    </row>
    <row r="1330" spans="2:2" x14ac:dyDescent="0.3">
      <c r="B1330"/>
    </row>
    <row r="1331" spans="2:2" x14ac:dyDescent="0.3">
      <c r="B1331"/>
    </row>
    <row r="1332" spans="2:2" x14ac:dyDescent="0.3">
      <c r="B1332"/>
    </row>
    <row r="1333" spans="2:2" x14ac:dyDescent="0.3">
      <c r="B1333"/>
    </row>
    <row r="1334" spans="2:2" x14ac:dyDescent="0.3">
      <c r="B1334"/>
    </row>
    <row r="1335" spans="2:2" x14ac:dyDescent="0.3">
      <c r="B1335"/>
    </row>
    <row r="1336" spans="2:2" x14ac:dyDescent="0.3">
      <c r="B1336"/>
    </row>
    <row r="1337" spans="2:2" x14ac:dyDescent="0.3">
      <c r="B1337"/>
    </row>
    <row r="1338" spans="2:2" x14ac:dyDescent="0.3">
      <c r="B1338"/>
    </row>
    <row r="1339" spans="2:2" x14ac:dyDescent="0.3">
      <c r="B1339"/>
    </row>
    <row r="1340" spans="2:2" x14ac:dyDescent="0.3">
      <c r="B1340"/>
    </row>
    <row r="1341" spans="2:2" x14ac:dyDescent="0.3">
      <c r="B1341"/>
    </row>
    <row r="1342" spans="2:2" x14ac:dyDescent="0.3">
      <c r="B1342"/>
    </row>
    <row r="1343" spans="2:2" x14ac:dyDescent="0.3">
      <c r="B1343"/>
    </row>
    <row r="1344" spans="2:2" x14ac:dyDescent="0.3">
      <c r="B1344"/>
    </row>
    <row r="1345" spans="2:2" x14ac:dyDescent="0.3">
      <c r="B1345"/>
    </row>
    <row r="1346" spans="2:2" x14ac:dyDescent="0.3">
      <c r="B1346"/>
    </row>
    <row r="1347" spans="2:2" x14ac:dyDescent="0.3">
      <c r="B1347"/>
    </row>
    <row r="1348" spans="2:2" x14ac:dyDescent="0.3">
      <c r="B1348"/>
    </row>
    <row r="1349" spans="2:2" x14ac:dyDescent="0.3">
      <c r="B1349"/>
    </row>
    <row r="1350" spans="2:2" x14ac:dyDescent="0.3">
      <c r="B1350"/>
    </row>
    <row r="1351" spans="2:2" x14ac:dyDescent="0.3">
      <c r="B1351"/>
    </row>
    <row r="1352" spans="2:2" x14ac:dyDescent="0.3">
      <c r="B1352"/>
    </row>
    <row r="1353" spans="2:2" x14ac:dyDescent="0.3">
      <c r="B1353"/>
    </row>
    <row r="1354" spans="2:2" x14ac:dyDescent="0.3">
      <c r="B1354"/>
    </row>
    <row r="1355" spans="2:2" x14ac:dyDescent="0.3">
      <c r="B1355"/>
    </row>
    <row r="1356" spans="2:2" x14ac:dyDescent="0.3">
      <c r="B1356"/>
    </row>
    <row r="1357" spans="2:2" x14ac:dyDescent="0.3">
      <c r="B1357"/>
    </row>
    <row r="1358" spans="2:2" x14ac:dyDescent="0.3">
      <c r="B1358"/>
    </row>
    <row r="1359" spans="2:2" x14ac:dyDescent="0.3">
      <c r="B1359"/>
    </row>
    <row r="1360" spans="2:2" x14ac:dyDescent="0.3">
      <c r="B1360"/>
    </row>
    <row r="1361" spans="2:2" x14ac:dyDescent="0.3">
      <c r="B1361"/>
    </row>
    <row r="1362" spans="2:2" x14ac:dyDescent="0.3">
      <c r="B1362"/>
    </row>
    <row r="1363" spans="2:2" x14ac:dyDescent="0.3">
      <c r="B1363"/>
    </row>
    <row r="1364" spans="2:2" x14ac:dyDescent="0.3">
      <c r="B1364"/>
    </row>
    <row r="1365" spans="2:2" x14ac:dyDescent="0.3">
      <c r="B1365"/>
    </row>
    <row r="1366" spans="2:2" x14ac:dyDescent="0.3">
      <c r="B1366"/>
    </row>
    <row r="1367" spans="2:2" x14ac:dyDescent="0.3">
      <c r="B1367"/>
    </row>
    <row r="1368" spans="2:2" x14ac:dyDescent="0.3">
      <c r="B1368"/>
    </row>
    <row r="1369" spans="2:2" x14ac:dyDescent="0.3">
      <c r="B1369"/>
    </row>
    <row r="1370" spans="2:2" x14ac:dyDescent="0.3">
      <c r="B1370"/>
    </row>
    <row r="1371" spans="2:2" x14ac:dyDescent="0.3">
      <c r="B1371"/>
    </row>
    <row r="1372" spans="2:2" x14ac:dyDescent="0.3">
      <c r="B1372"/>
    </row>
    <row r="1373" spans="2:2" x14ac:dyDescent="0.3">
      <c r="B1373"/>
    </row>
    <row r="1374" spans="2:2" x14ac:dyDescent="0.3">
      <c r="B1374"/>
    </row>
    <row r="1375" spans="2:2" x14ac:dyDescent="0.3">
      <c r="B1375"/>
    </row>
    <row r="1376" spans="2:2" x14ac:dyDescent="0.3">
      <c r="B1376"/>
    </row>
    <row r="1377" spans="2:2" x14ac:dyDescent="0.3">
      <c r="B1377"/>
    </row>
    <row r="1378" spans="2:2" x14ac:dyDescent="0.3">
      <c r="B1378"/>
    </row>
    <row r="1379" spans="2:2" x14ac:dyDescent="0.3">
      <c r="B1379"/>
    </row>
    <row r="1380" spans="2:2" x14ac:dyDescent="0.3">
      <c r="B1380"/>
    </row>
    <row r="1381" spans="2:2" x14ac:dyDescent="0.3">
      <c r="B1381"/>
    </row>
    <row r="1382" spans="2:2" x14ac:dyDescent="0.3">
      <c r="B1382"/>
    </row>
    <row r="1383" spans="2:2" x14ac:dyDescent="0.3">
      <c r="B1383"/>
    </row>
    <row r="1384" spans="2:2" x14ac:dyDescent="0.3">
      <c r="B1384"/>
    </row>
    <row r="1385" spans="2:2" x14ac:dyDescent="0.3">
      <c r="B1385"/>
    </row>
    <row r="1386" spans="2:2" x14ac:dyDescent="0.3">
      <c r="B1386"/>
    </row>
    <row r="1387" spans="2:2" x14ac:dyDescent="0.3">
      <c r="B1387"/>
    </row>
    <row r="1388" spans="2:2" x14ac:dyDescent="0.3">
      <c r="B1388"/>
    </row>
    <row r="1389" spans="2:2" x14ac:dyDescent="0.3">
      <c r="B1389"/>
    </row>
    <row r="1390" spans="2:2" x14ac:dyDescent="0.3">
      <c r="B1390"/>
    </row>
    <row r="1391" spans="2:2" x14ac:dyDescent="0.3">
      <c r="B1391"/>
    </row>
    <row r="1392" spans="2:2" x14ac:dyDescent="0.3">
      <c r="B1392"/>
    </row>
    <row r="1393" spans="2:2" x14ac:dyDescent="0.3">
      <c r="B1393"/>
    </row>
    <row r="1394" spans="2:2" x14ac:dyDescent="0.3">
      <c r="B1394"/>
    </row>
    <row r="1395" spans="2:2" x14ac:dyDescent="0.3">
      <c r="B1395"/>
    </row>
    <row r="1396" spans="2:2" x14ac:dyDescent="0.3">
      <c r="B1396"/>
    </row>
    <row r="1397" spans="2:2" x14ac:dyDescent="0.3">
      <c r="B1397"/>
    </row>
    <row r="1398" spans="2:2" x14ac:dyDescent="0.3">
      <c r="B1398"/>
    </row>
    <row r="1399" spans="2:2" x14ac:dyDescent="0.3">
      <c r="B1399"/>
    </row>
    <row r="1400" spans="2:2" x14ac:dyDescent="0.3">
      <c r="B1400"/>
    </row>
    <row r="1401" spans="2:2" x14ac:dyDescent="0.3">
      <c r="B1401"/>
    </row>
    <row r="1402" spans="2:2" x14ac:dyDescent="0.3">
      <c r="B1402"/>
    </row>
    <row r="1403" spans="2:2" x14ac:dyDescent="0.3">
      <c r="B1403"/>
    </row>
    <row r="1404" spans="2:2" x14ac:dyDescent="0.3">
      <c r="B1404"/>
    </row>
    <row r="1405" spans="2:2" x14ac:dyDescent="0.3">
      <c r="B1405"/>
    </row>
    <row r="1406" spans="2:2" x14ac:dyDescent="0.3">
      <c r="B1406"/>
    </row>
    <row r="1407" spans="2:2" x14ac:dyDescent="0.3">
      <c r="B1407"/>
    </row>
    <row r="1408" spans="2:2" x14ac:dyDescent="0.3">
      <c r="B1408"/>
    </row>
    <row r="1409" spans="2:2" x14ac:dyDescent="0.3">
      <c r="B1409"/>
    </row>
    <row r="1410" spans="2:2" x14ac:dyDescent="0.3">
      <c r="B1410"/>
    </row>
    <row r="1411" spans="2:2" x14ac:dyDescent="0.3">
      <c r="B1411"/>
    </row>
    <row r="1412" spans="2:2" x14ac:dyDescent="0.3">
      <c r="B1412"/>
    </row>
    <row r="1413" spans="2:2" x14ac:dyDescent="0.3">
      <c r="B1413"/>
    </row>
    <row r="1414" spans="2:2" x14ac:dyDescent="0.3">
      <c r="B1414"/>
    </row>
    <row r="1415" spans="2:2" x14ac:dyDescent="0.3">
      <c r="B1415"/>
    </row>
    <row r="1416" spans="2:2" x14ac:dyDescent="0.3">
      <c r="B1416"/>
    </row>
    <row r="1417" spans="2:2" x14ac:dyDescent="0.3">
      <c r="B1417"/>
    </row>
    <row r="1418" spans="2:2" x14ac:dyDescent="0.3">
      <c r="B1418"/>
    </row>
    <row r="1419" spans="2:2" x14ac:dyDescent="0.3">
      <c r="B1419"/>
    </row>
    <row r="1420" spans="2:2" x14ac:dyDescent="0.3">
      <c r="B1420"/>
    </row>
    <row r="1421" spans="2:2" x14ac:dyDescent="0.3">
      <c r="B1421"/>
    </row>
    <row r="1422" spans="2:2" x14ac:dyDescent="0.3">
      <c r="B1422"/>
    </row>
    <row r="1423" spans="2:2" x14ac:dyDescent="0.3">
      <c r="B1423"/>
    </row>
    <row r="1424" spans="2:2" x14ac:dyDescent="0.3">
      <c r="B1424"/>
    </row>
    <row r="1425" spans="2:2" x14ac:dyDescent="0.3">
      <c r="B1425"/>
    </row>
    <row r="1426" spans="2:2" x14ac:dyDescent="0.3">
      <c r="B1426"/>
    </row>
    <row r="1427" spans="2:2" x14ac:dyDescent="0.3">
      <c r="B1427"/>
    </row>
    <row r="1428" spans="2:2" x14ac:dyDescent="0.3">
      <c r="B1428"/>
    </row>
    <row r="1429" spans="2:2" x14ac:dyDescent="0.3">
      <c r="B1429"/>
    </row>
    <row r="1430" spans="2:2" x14ac:dyDescent="0.3">
      <c r="B1430"/>
    </row>
    <row r="1431" spans="2:2" x14ac:dyDescent="0.3">
      <c r="B1431"/>
    </row>
    <row r="1432" spans="2:2" x14ac:dyDescent="0.3">
      <c r="B1432"/>
    </row>
    <row r="1433" spans="2:2" x14ac:dyDescent="0.3">
      <c r="B1433"/>
    </row>
    <row r="1434" spans="2:2" x14ac:dyDescent="0.3">
      <c r="B1434"/>
    </row>
    <row r="1435" spans="2:2" x14ac:dyDescent="0.3">
      <c r="B1435"/>
    </row>
    <row r="1436" spans="2:2" x14ac:dyDescent="0.3">
      <c r="B1436"/>
    </row>
    <row r="1437" spans="2:2" x14ac:dyDescent="0.3">
      <c r="B1437"/>
    </row>
    <row r="1438" spans="2:2" x14ac:dyDescent="0.3">
      <c r="B1438"/>
    </row>
    <row r="1439" spans="2:2" x14ac:dyDescent="0.3">
      <c r="B1439"/>
    </row>
    <row r="1440" spans="2:2" x14ac:dyDescent="0.3">
      <c r="B1440"/>
    </row>
    <row r="1441" spans="2:2" x14ac:dyDescent="0.3">
      <c r="B1441"/>
    </row>
    <row r="1442" spans="2:2" x14ac:dyDescent="0.3">
      <c r="B1442"/>
    </row>
    <row r="1443" spans="2:2" x14ac:dyDescent="0.3">
      <c r="B1443"/>
    </row>
    <row r="1444" spans="2:2" x14ac:dyDescent="0.3">
      <c r="B1444"/>
    </row>
    <row r="1445" spans="2:2" x14ac:dyDescent="0.3">
      <c r="B1445"/>
    </row>
    <row r="1446" spans="2:2" x14ac:dyDescent="0.3">
      <c r="B1446"/>
    </row>
    <row r="1447" spans="2:2" x14ac:dyDescent="0.3">
      <c r="B1447"/>
    </row>
    <row r="1448" spans="2:2" x14ac:dyDescent="0.3">
      <c r="B1448"/>
    </row>
    <row r="1449" spans="2:2" x14ac:dyDescent="0.3">
      <c r="B1449"/>
    </row>
    <row r="1450" spans="2:2" x14ac:dyDescent="0.3">
      <c r="B1450"/>
    </row>
    <row r="1451" spans="2:2" x14ac:dyDescent="0.3">
      <c r="B1451"/>
    </row>
    <row r="1452" spans="2:2" x14ac:dyDescent="0.3">
      <c r="B1452"/>
    </row>
    <row r="1453" spans="2:2" x14ac:dyDescent="0.3">
      <c r="B1453"/>
    </row>
    <row r="1454" spans="2:2" x14ac:dyDescent="0.3">
      <c r="B1454"/>
    </row>
    <row r="1455" spans="2:2" x14ac:dyDescent="0.3">
      <c r="B1455"/>
    </row>
    <row r="1456" spans="2:2" x14ac:dyDescent="0.3">
      <c r="B1456"/>
    </row>
    <row r="1457" spans="2:2" x14ac:dyDescent="0.3">
      <c r="B1457"/>
    </row>
    <row r="1458" spans="2:2" x14ac:dyDescent="0.3">
      <c r="B1458"/>
    </row>
    <row r="1459" spans="2:2" x14ac:dyDescent="0.3">
      <c r="B1459"/>
    </row>
    <row r="1460" spans="2:2" x14ac:dyDescent="0.3">
      <c r="B1460"/>
    </row>
    <row r="1461" spans="2:2" x14ac:dyDescent="0.3">
      <c r="B1461"/>
    </row>
    <row r="1462" spans="2:2" x14ac:dyDescent="0.3">
      <c r="B1462"/>
    </row>
    <row r="1463" spans="2:2" x14ac:dyDescent="0.3">
      <c r="B1463"/>
    </row>
    <row r="1464" spans="2:2" x14ac:dyDescent="0.3">
      <c r="B1464"/>
    </row>
    <row r="1465" spans="2:2" x14ac:dyDescent="0.3">
      <c r="B1465"/>
    </row>
    <row r="1466" spans="2:2" x14ac:dyDescent="0.3">
      <c r="B1466"/>
    </row>
    <row r="1467" spans="2:2" x14ac:dyDescent="0.3">
      <c r="B1467"/>
    </row>
    <row r="1468" spans="2:2" x14ac:dyDescent="0.3">
      <c r="B1468"/>
    </row>
    <row r="1469" spans="2:2" x14ac:dyDescent="0.3">
      <c r="B1469"/>
    </row>
    <row r="1470" spans="2:2" x14ac:dyDescent="0.3">
      <c r="B1470"/>
    </row>
    <row r="1471" spans="2:2" x14ac:dyDescent="0.3">
      <c r="B1471"/>
    </row>
    <row r="1472" spans="2:2" x14ac:dyDescent="0.3">
      <c r="B1472"/>
    </row>
    <row r="1473" spans="2:2" x14ac:dyDescent="0.3">
      <c r="B1473"/>
    </row>
    <row r="1474" spans="2:2" x14ac:dyDescent="0.3">
      <c r="B1474"/>
    </row>
    <row r="1475" spans="2:2" x14ac:dyDescent="0.3">
      <c r="B1475"/>
    </row>
    <row r="1476" spans="2:2" x14ac:dyDescent="0.3">
      <c r="B1476"/>
    </row>
    <row r="1477" spans="2:2" x14ac:dyDescent="0.3">
      <c r="B1477"/>
    </row>
    <row r="1478" spans="2:2" x14ac:dyDescent="0.3">
      <c r="B1478"/>
    </row>
    <row r="1479" spans="2:2" x14ac:dyDescent="0.3">
      <c r="B1479"/>
    </row>
    <row r="1480" spans="2:2" x14ac:dyDescent="0.3">
      <c r="B1480"/>
    </row>
    <row r="1481" spans="2:2" x14ac:dyDescent="0.3">
      <c r="B1481"/>
    </row>
    <row r="1482" spans="2:2" x14ac:dyDescent="0.3">
      <c r="B1482"/>
    </row>
    <row r="1483" spans="2:2" x14ac:dyDescent="0.3">
      <c r="B1483"/>
    </row>
    <row r="1484" spans="2:2" x14ac:dyDescent="0.3">
      <c r="B1484"/>
    </row>
    <row r="1485" spans="2:2" x14ac:dyDescent="0.3">
      <c r="B1485"/>
    </row>
    <row r="1486" spans="2:2" x14ac:dyDescent="0.3">
      <c r="B1486"/>
    </row>
    <row r="1487" spans="2:2" x14ac:dyDescent="0.3">
      <c r="B1487"/>
    </row>
    <row r="1488" spans="2:2" x14ac:dyDescent="0.3">
      <c r="B1488"/>
    </row>
    <row r="1489" spans="2:2" x14ac:dyDescent="0.3">
      <c r="B1489"/>
    </row>
    <row r="1490" spans="2:2" x14ac:dyDescent="0.3">
      <c r="B1490"/>
    </row>
    <row r="1491" spans="2:2" x14ac:dyDescent="0.3">
      <c r="B1491"/>
    </row>
    <row r="1492" spans="2:2" x14ac:dyDescent="0.3">
      <c r="B1492"/>
    </row>
    <row r="1493" spans="2:2" x14ac:dyDescent="0.3">
      <c r="B1493"/>
    </row>
    <row r="1494" spans="2:2" x14ac:dyDescent="0.3">
      <c r="B1494"/>
    </row>
    <row r="1495" spans="2:2" x14ac:dyDescent="0.3">
      <c r="B1495"/>
    </row>
    <row r="1496" spans="2:2" x14ac:dyDescent="0.3">
      <c r="B1496"/>
    </row>
    <row r="1497" spans="2:2" x14ac:dyDescent="0.3">
      <c r="B1497"/>
    </row>
    <row r="1498" spans="2:2" x14ac:dyDescent="0.3">
      <c r="B1498"/>
    </row>
    <row r="1499" spans="2:2" x14ac:dyDescent="0.3">
      <c r="B1499"/>
    </row>
    <row r="1500" spans="2:2" x14ac:dyDescent="0.3">
      <c r="B1500"/>
    </row>
    <row r="1501" spans="2:2" x14ac:dyDescent="0.3">
      <c r="B1501"/>
    </row>
    <row r="1502" spans="2:2" x14ac:dyDescent="0.3">
      <c r="B1502"/>
    </row>
    <row r="1503" spans="2:2" x14ac:dyDescent="0.3">
      <c r="B1503"/>
    </row>
    <row r="1504" spans="2:2" x14ac:dyDescent="0.3">
      <c r="B1504"/>
    </row>
    <row r="1505" spans="2:2" x14ac:dyDescent="0.3">
      <c r="B1505"/>
    </row>
    <row r="1506" spans="2:2" x14ac:dyDescent="0.3">
      <c r="B1506"/>
    </row>
    <row r="1507" spans="2:2" x14ac:dyDescent="0.3">
      <c r="B1507"/>
    </row>
    <row r="1508" spans="2:2" x14ac:dyDescent="0.3">
      <c r="B1508"/>
    </row>
    <row r="1509" spans="2:2" x14ac:dyDescent="0.3">
      <c r="B1509"/>
    </row>
    <row r="1510" spans="2:2" x14ac:dyDescent="0.3">
      <c r="B1510"/>
    </row>
    <row r="1511" spans="2:2" x14ac:dyDescent="0.3">
      <c r="B1511"/>
    </row>
    <row r="1512" spans="2:2" x14ac:dyDescent="0.3">
      <c r="B1512"/>
    </row>
    <row r="1513" spans="2:2" x14ac:dyDescent="0.3">
      <c r="B1513"/>
    </row>
    <row r="1514" spans="2:2" x14ac:dyDescent="0.3">
      <c r="B1514"/>
    </row>
    <row r="1515" spans="2:2" x14ac:dyDescent="0.3">
      <c r="B1515"/>
    </row>
    <row r="1516" spans="2:2" x14ac:dyDescent="0.3">
      <c r="B1516"/>
    </row>
    <row r="1517" spans="2:2" x14ac:dyDescent="0.3">
      <c r="B1517"/>
    </row>
    <row r="1518" spans="2:2" x14ac:dyDescent="0.3">
      <c r="B1518"/>
    </row>
    <row r="1519" spans="2:2" x14ac:dyDescent="0.3">
      <c r="B1519"/>
    </row>
    <row r="1520" spans="2:2" x14ac:dyDescent="0.3">
      <c r="B1520"/>
    </row>
    <row r="1521" spans="2:2" x14ac:dyDescent="0.3">
      <c r="B1521"/>
    </row>
    <row r="1522" spans="2:2" x14ac:dyDescent="0.3">
      <c r="B1522"/>
    </row>
    <row r="1523" spans="2:2" x14ac:dyDescent="0.3">
      <c r="B1523"/>
    </row>
    <row r="1524" spans="2:2" x14ac:dyDescent="0.3">
      <c r="B1524"/>
    </row>
    <row r="1525" spans="2:2" x14ac:dyDescent="0.3">
      <c r="B1525"/>
    </row>
    <row r="1526" spans="2:2" x14ac:dyDescent="0.3">
      <c r="B1526"/>
    </row>
    <row r="1527" spans="2:2" x14ac:dyDescent="0.3">
      <c r="B1527"/>
    </row>
    <row r="1528" spans="2:2" x14ac:dyDescent="0.3">
      <c r="B1528"/>
    </row>
    <row r="1529" spans="2:2" x14ac:dyDescent="0.3">
      <c r="B1529"/>
    </row>
    <row r="1530" spans="2:2" x14ac:dyDescent="0.3">
      <c r="B1530"/>
    </row>
    <row r="1531" spans="2:2" x14ac:dyDescent="0.3">
      <c r="B1531"/>
    </row>
    <row r="1532" spans="2:2" x14ac:dyDescent="0.3">
      <c r="B1532"/>
    </row>
    <row r="1533" spans="2:2" x14ac:dyDescent="0.3">
      <c r="B1533"/>
    </row>
    <row r="1534" spans="2:2" x14ac:dyDescent="0.3">
      <c r="B1534"/>
    </row>
    <row r="1535" spans="2:2" x14ac:dyDescent="0.3">
      <c r="B1535"/>
    </row>
    <row r="1536" spans="2:2" x14ac:dyDescent="0.3">
      <c r="B1536"/>
    </row>
    <row r="1537" spans="2:2" x14ac:dyDescent="0.3">
      <c r="B1537"/>
    </row>
    <row r="1538" spans="2:2" x14ac:dyDescent="0.3">
      <c r="B1538"/>
    </row>
    <row r="1539" spans="2:2" x14ac:dyDescent="0.3">
      <c r="B1539"/>
    </row>
    <row r="1540" spans="2:2" x14ac:dyDescent="0.3">
      <c r="B1540"/>
    </row>
    <row r="1541" spans="2:2" x14ac:dyDescent="0.3">
      <c r="B1541"/>
    </row>
    <row r="1542" spans="2:2" x14ac:dyDescent="0.3">
      <c r="B1542"/>
    </row>
    <row r="1543" spans="2:2" x14ac:dyDescent="0.3">
      <c r="B1543"/>
    </row>
    <row r="1544" spans="2:2" x14ac:dyDescent="0.3">
      <c r="B1544"/>
    </row>
    <row r="1545" spans="2:2" x14ac:dyDescent="0.3">
      <c r="B1545"/>
    </row>
    <row r="1546" spans="2:2" x14ac:dyDescent="0.3">
      <c r="B1546"/>
    </row>
    <row r="1547" spans="2:2" x14ac:dyDescent="0.3">
      <c r="B1547"/>
    </row>
    <row r="1548" spans="2:2" x14ac:dyDescent="0.3">
      <c r="B1548"/>
    </row>
    <row r="1549" spans="2:2" x14ac:dyDescent="0.3">
      <c r="B1549"/>
    </row>
    <row r="1550" spans="2:2" x14ac:dyDescent="0.3">
      <c r="B1550"/>
    </row>
    <row r="1551" spans="2:2" x14ac:dyDescent="0.3">
      <c r="B1551"/>
    </row>
    <row r="1552" spans="2:2" x14ac:dyDescent="0.3">
      <c r="B1552"/>
    </row>
    <row r="1553" spans="2:2" x14ac:dyDescent="0.3">
      <c r="B1553"/>
    </row>
    <row r="1554" spans="2:2" x14ac:dyDescent="0.3">
      <c r="B1554"/>
    </row>
    <row r="1555" spans="2:2" x14ac:dyDescent="0.3">
      <c r="B1555"/>
    </row>
    <row r="1556" spans="2:2" x14ac:dyDescent="0.3">
      <c r="B1556"/>
    </row>
    <row r="1557" spans="2:2" x14ac:dyDescent="0.3">
      <c r="B1557"/>
    </row>
    <row r="1558" spans="2:2" x14ac:dyDescent="0.3">
      <c r="B1558"/>
    </row>
    <row r="1559" spans="2:2" x14ac:dyDescent="0.3">
      <c r="B1559"/>
    </row>
    <row r="1560" spans="2:2" x14ac:dyDescent="0.3">
      <c r="B1560"/>
    </row>
    <row r="1561" spans="2:2" x14ac:dyDescent="0.3">
      <c r="B1561"/>
    </row>
    <row r="1562" spans="2:2" x14ac:dyDescent="0.3">
      <c r="B1562"/>
    </row>
    <row r="1563" spans="2:2" x14ac:dyDescent="0.3">
      <c r="B1563"/>
    </row>
    <row r="1564" spans="2:2" x14ac:dyDescent="0.3">
      <c r="B1564"/>
    </row>
    <row r="1565" spans="2:2" x14ac:dyDescent="0.3">
      <c r="B1565"/>
    </row>
    <row r="1566" spans="2:2" x14ac:dyDescent="0.3">
      <c r="B1566"/>
    </row>
    <row r="1567" spans="2:2" x14ac:dyDescent="0.3">
      <c r="B1567"/>
    </row>
    <row r="1568" spans="2:2" x14ac:dyDescent="0.3">
      <c r="B1568"/>
    </row>
    <row r="1569" spans="2:2" x14ac:dyDescent="0.3">
      <c r="B1569"/>
    </row>
    <row r="1570" spans="2:2" x14ac:dyDescent="0.3">
      <c r="B1570"/>
    </row>
    <row r="1571" spans="2:2" x14ac:dyDescent="0.3">
      <c r="B1571"/>
    </row>
    <row r="1572" spans="2:2" x14ac:dyDescent="0.3">
      <c r="B1572"/>
    </row>
    <row r="1573" spans="2:2" x14ac:dyDescent="0.3">
      <c r="B1573"/>
    </row>
    <row r="1574" spans="2:2" x14ac:dyDescent="0.3">
      <c r="B1574"/>
    </row>
    <row r="1575" spans="2:2" x14ac:dyDescent="0.3">
      <c r="B1575"/>
    </row>
    <row r="1576" spans="2:2" x14ac:dyDescent="0.3">
      <c r="B1576"/>
    </row>
    <row r="1577" spans="2:2" x14ac:dyDescent="0.3">
      <c r="B1577"/>
    </row>
    <row r="1578" spans="2:2" x14ac:dyDescent="0.3">
      <c r="B1578"/>
    </row>
    <row r="1579" spans="2:2" x14ac:dyDescent="0.3">
      <c r="B1579"/>
    </row>
    <row r="1580" spans="2:2" x14ac:dyDescent="0.3">
      <c r="B1580"/>
    </row>
    <row r="1581" spans="2:2" x14ac:dyDescent="0.3">
      <c r="B1581"/>
    </row>
    <row r="1582" spans="2:2" x14ac:dyDescent="0.3">
      <c r="B1582"/>
    </row>
    <row r="1583" spans="2:2" x14ac:dyDescent="0.3">
      <c r="B1583"/>
    </row>
    <row r="1584" spans="2:2" x14ac:dyDescent="0.3">
      <c r="B1584"/>
    </row>
    <row r="1585" spans="2:2" x14ac:dyDescent="0.3">
      <c r="B1585"/>
    </row>
    <row r="1586" spans="2:2" x14ac:dyDescent="0.3">
      <c r="B1586"/>
    </row>
    <row r="1587" spans="2:2" x14ac:dyDescent="0.3">
      <c r="B1587"/>
    </row>
    <row r="1588" spans="2:2" x14ac:dyDescent="0.3">
      <c r="B1588"/>
    </row>
    <row r="1589" spans="2:2" x14ac:dyDescent="0.3">
      <c r="B1589"/>
    </row>
    <row r="1590" spans="2:2" x14ac:dyDescent="0.3">
      <c r="B1590"/>
    </row>
    <row r="1591" spans="2:2" x14ac:dyDescent="0.3">
      <c r="B1591"/>
    </row>
    <row r="1592" spans="2:2" x14ac:dyDescent="0.3">
      <c r="B1592"/>
    </row>
    <row r="1593" spans="2:2" x14ac:dyDescent="0.3">
      <c r="B1593"/>
    </row>
    <row r="1594" spans="2:2" x14ac:dyDescent="0.3">
      <c r="B1594"/>
    </row>
    <row r="1595" spans="2:2" x14ac:dyDescent="0.3">
      <c r="B1595"/>
    </row>
    <row r="1596" spans="2:2" x14ac:dyDescent="0.3">
      <c r="B1596"/>
    </row>
    <row r="1597" spans="2:2" x14ac:dyDescent="0.3">
      <c r="B1597"/>
    </row>
    <row r="1598" spans="2:2" x14ac:dyDescent="0.3">
      <c r="B1598"/>
    </row>
    <row r="1599" spans="2:2" x14ac:dyDescent="0.3">
      <c r="B1599"/>
    </row>
    <row r="1600" spans="2:2" x14ac:dyDescent="0.3">
      <c r="B1600"/>
    </row>
    <row r="1601" spans="2:2" x14ac:dyDescent="0.3">
      <c r="B1601"/>
    </row>
    <row r="1602" spans="2:2" x14ac:dyDescent="0.3">
      <c r="B1602"/>
    </row>
    <row r="1603" spans="2:2" x14ac:dyDescent="0.3">
      <c r="B1603"/>
    </row>
    <row r="1604" spans="2:2" x14ac:dyDescent="0.3">
      <c r="B1604"/>
    </row>
    <row r="1605" spans="2:2" x14ac:dyDescent="0.3">
      <c r="B1605"/>
    </row>
    <row r="1606" spans="2:2" x14ac:dyDescent="0.3">
      <c r="B1606"/>
    </row>
    <row r="1607" spans="2:2" x14ac:dyDescent="0.3">
      <c r="B1607"/>
    </row>
    <row r="1608" spans="2:2" x14ac:dyDescent="0.3">
      <c r="B1608"/>
    </row>
    <row r="1609" spans="2:2" x14ac:dyDescent="0.3">
      <c r="B1609"/>
    </row>
    <row r="1610" spans="2:2" x14ac:dyDescent="0.3">
      <c r="B1610"/>
    </row>
    <row r="1611" spans="2:2" x14ac:dyDescent="0.3">
      <c r="B1611"/>
    </row>
    <row r="1612" spans="2:2" x14ac:dyDescent="0.3">
      <c r="B1612"/>
    </row>
    <row r="1613" spans="2:2" x14ac:dyDescent="0.3">
      <c r="B1613"/>
    </row>
    <row r="1614" spans="2:2" x14ac:dyDescent="0.3">
      <c r="B1614"/>
    </row>
    <row r="1615" spans="2:2" x14ac:dyDescent="0.3">
      <c r="B1615"/>
    </row>
    <row r="1616" spans="2:2" x14ac:dyDescent="0.3">
      <c r="B1616"/>
    </row>
    <row r="1617" spans="2:2" x14ac:dyDescent="0.3">
      <c r="B1617"/>
    </row>
    <row r="1618" spans="2:2" x14ac:dyDescent="0.3">
      <c r="B1618"/>
    </row>
    <row r="1619" spans="2:2" x14ac:dyDescent="0.3">
      <c r="B1619"/>
    </row>
    <row r="1620" spans="2:2" x14ac:dyDescent="0.3">
      <c r="B1620"/>
    </row>
    <row r="1621" spans="2:2" x14ac:dyDescent="0.3">
      <c r="B1621"/>
    </row>
    <row r="1622" spans="2:2" x14ac:dyDescent="0.3">
      <c r="B1622"/>
    </row>
    <row r="1623" spans="2:2" x14ac:dyDescent="0.3">
      <c r="B1623"/>
    </row>
    <row r="1624" spans="2:2" x14ac:dyDescent="0.3">
      <c r="B1624"/>
    </row>
    <row r="1625" spans="2:2" x14ac:dyDescent="0.3">
      <c r="B1625"/>
    </row>
    <row r="1626" spans="2:2" x14ac:dyDescent="0.3">
      <c r="B1626"/>
    </row>
    <row r="1627" spans="2:2" x14ac:dyDescent="0.3">
      <c r="B1627"/>
    </row>
    <row r="1628" spans="2:2" x14ac:dyDescent="0.3">
      <c r="B1628"/>
    </row>
    <row r="1629" spans="2:2" x14ac:dyDescent="0.3">
      <c r="B1629"/>
    </row>
    <row r="1630" spans="2:2" x14ac:dyDescent="0.3">
      <c r="B1630"/>
    </row>
    <row r="1631" spans="2:2" x14ac:dyDescent="0.3">
      <c r="B1631"/>
    </row>
    <row r="1632" spans="2:2" x14ac:dyDescent="0.3">
      <c r="B1632"/>
    </row>
    <row r="1633" spans="2:2" x14ac:dyDescent="0.3">
      <c r="B1633"/>
    </row>
    <row r="1634" spans="2:2" x14ac:dyDescent="0.3">
      <c r="B1634"/>
    </row>
    <row r="1635" spans="2:2" x14ac:dyDescent="0.3">
      <c r="B1635"/>
    </row>
    <row r="1636" spans="2:2" x14ac:dyDescent="0.3">
      <c r="B1636"/>
    </row>
    <row r="1637" spans="2:2" x14ac:dyDescent="0.3">
      <c r="B1637"/>
    </row>
    <row r="1638" spans="2:2" x14ac:dyDescent="0.3">
      <c r="B1638"/>
    </row>
    <row r="1639" spans="2:2" x14ac:dyDescent="0.3">
      <c r="B1639"/>
    </row>
    <row r="1640" spans="2:2" x14ac:dyDescent="0.3">
      <c r="B1640"/>
    </row>
    <row r="1641" spans="2:2" x14ac:dyDescent="0.3">
      <c r="B1641"/>
    </row>
    <row r="1642" spans="2:2" x14ac:dyDescent="0.3">
      <c r="B1642"/>
    </row>
    <row r="1643" spans="2:2" x14ac:dyDescent="0.3">
      <c r="B1643"/>
    </row>
    <row r="1644" spans="2:2" x14ac:dyDescent="0.3">
      <c r="B1644"/>
    </row>
    <row r="1645" spans="2:2" x14ac:dyDescent="0.3">
      <c r="B1645"/>
    </row>
    <row r="1646" spans="2:2" x14ac:dyDescent="0.3">
      <c r="B1646"/>
    </row>
    <row r="1647" spans="2:2" x14ac:dyDescent="0.3">
      <c r="B1647"/>
    </row>
    <row r="1648" spans="2:2" x14ac:dyDescent="0.3">
      <c r="B1648"/>
    </row>
    <row r="1649" spans="2:2" x14ac:dyDescent="0.3">
      <c r="B1649"/>
    </row>
    <row r="1650" spans="2:2" x14ac:dyDescent="0.3">
      <c r="B1650"/>
    </row>
    <row r="1651" spans="2:2" x14ac:dyDescent="0.3">
      <c r="B1651"/>
    </row>
    <row r="1652" spans="2:2" x14ac:dyDescent="0.3">
      <c r="B1652"/>
    </row>
    <row r="1653" spans="2:2" x14ac:dyDescent="0.3">
      <c r="B1653"/>
    </row>
    <row r="1654" spans="2:2" x14ac:dyDescent="0.3">
      <c r="B1654"/>
    </row>
    <row r="1655" spans="2:2" x14ac:dyDescent="0.3">
      <c r="B1655"/>
    </row>
    <row r="1656" spans="2:2" x14ac:dyDescent="0.3">
      <c r="B1656"/>
    </row>
    <row r="1657" spans="2:2" x14ac:dyDescent="0.3">
      <c r="B1657"/>
    </row>
    <row r="1658" spans="2:2" x14ac:dyDescent="0.3">
      <c r="B1658"/>
    </row>
    <row r="1659" spans="2:2" x14ac:dyDescent="0.3">
      <c r="B1659"/>
    </row>
    <row r="1660" spans="2:2" x14ac:dyDescent="0.3">
      <c r="B1660"/>
    </row>
    <row r="1661" spans="2:2" x14ac:dyDescent="0.3">
      <c r="B1661"/>
    </row>
    <row r="1662" spans="2:2" x14ac:dyDescent="0.3">
      <c r="B1662"/>
    </row>
    <row r="1663" spans="2:2" x14ac:dyDescent="0.3">
      <c r="B1663"/>
    </row>
    <row r="1664" spans="2:2" x14ac:dyDescent="0.3">
      <c r="B1664"/>
    </row>
    <row r="1665" spans="2:2" x14ac:dyDescent="0.3">
      <c r="B1665"/>
    </row>
    <row r="1666" spans="2:2" x14ac:dyDescent="0.3">
      <c r="B1666"/>
    </row>
    <row r="1667" spans="2:2" x14ac:dyDescent="0.3">
      <c r="B1667"/>
    </row>
    <row r="1668" spans="2:2" x14ac:dyDescent="0.3">
      <c r="B1668"/>
    </row>
    <row r="1669" spans="2:2" x14ac:dyDescent="0.3">
      <c r="B1669"/>
    </row>
    <row r="1670" spans="2:2" x14ac:dyDescent="0.3">
      <c r="B1670"/>
    </row>
    <row r="1671" spans="2:2" x14ac:dyDescent="0.3">
      <c r="B1671"/>
    </row>
    <row r="1672" spans="2:2" x14ac:dyDescent="0.3">
      <c r="B1672"/>
    </row>
    <row r="1673" spans="2:2" x14ac:dyDescent="0.3">
      <c r="B1673"/>
    </row>
    <row r="1674" spans="2:2" x14ac:dyDescent="0.3">
      <c r="B1674"/>
    </row>
    <row r="1675" spans="2:2" x14ac:dyDescent="0.3">
      <c r="B1675"/>
    </row>
    <row r="1676" spans="2:2" x14ac:dyDescent="0.3">
      <c r="B1676"/>
    </row>
    <row r="1677" spans="2:2" x14ac:dyDescent="0.3">
      <c r="B1677"/>
    </row>
    <row r="1678" spans="2:2" x14ac:dyDescent="0.3">
      <c r="B1678"/>
    </row>
    <row r="1679" spans="2:2" x14ac:dyDescent="0.3">
      <c r="B1679"/>
    </row>
    <row r="1680" spans="2:2" x14ac:dyDescent="0.3">
      <c r="B1680"/>
    </row>
    <row r="1681" spans="2:2" x14ac:dyDescent="0.3">
      <c r="B1681"/>
    </row>
    <row r="1682" spans="2:2" x14ac:dyDescent="0.3">
      <c r="B1682"/>
    </row>
    <row r="1683" spans="2:2" x14ac:dyDescent="0.3">
      <c r="B1683"/>
    </row>
    <row r="1684" spans="2:2" x14ac:dyDescent="0.3">
      <c r="B1684"/>
    </row>
    <row r="1685" spans="2:2" x14ac:dyDescent="0.3">
      <c r="B1685"/>
    </row>
    <row r="1686" spans="2:2" x14ac:dyDescent="0.3">
      <c r="B1686"/>
    </row>
    <row r="1687" spans="2:2" x14ac:dyDescent="0.3">
      <c r="B1687"/>
    </row>
    <row r="1688" spans="2:2" x14ac:dyDescent="0.3">
      <c r="B1688"/>
    </row>
    <row r="1689" spans="2:2" x14ac:dyDescent="0.3">
      <c r="B1689"/>
    </row>
    <row r="1690" spans="2:2" x14ac:dyDescent="0.3">
      <c r="B1690"/>
    </row>
    <row r="1691" spans="2:2" x14ac:dyDescent="0.3">
      <c r="B1691"/>
    </row>
    <row r="1692" spans="2:2" x14ac:dyDescent="0.3">
      <c r="B1692"/>
    </row>
    <row r="1693" spans="2:2" x14ac:dyDescent="0.3">
      <c r="B1693"/>
    </row>
    <row r="1694" spans="2:2" x14ac:dyDescent="0.3">
      <c r="B1694"/>
    </row>
    <row r="1695" spans="2:2" x14ac:dyDescent="0.3">
      <c r="B1695"/>
    </row>
    <row r="1696" spans="2:2" x14ac:dyDescent="0.3">
      <c r="B1696"/>
    </row>
    <row r="1697" spans="2:2" x14ac:dyDescent="0.3">
      <c r="B1697"/>
    </row>
    <row r="1698" spans="2:2" x14ac:dyDescent="0.3">
      <c r="B1698"/>
    </row>
    <row r="1699" spans="2:2" x14ac:dyDescent="0.3">
      <c r="B1699"/>
    </row>
    <row r="1700" spans="2:2" x14ac:dyDescent="0.3">
      <c r="B1700"/>
    </row>
    <row r="1701" spans="2:2" x14ac:dyDescent="0.3">
      <c r="B1701"/>
    </row>
    <row r="1702" spans="2:2" x14ac:dyDescent="0.3">
      <c r="B1702"/>
    </row>
    <row r="1703" spans="2:2" x14ac:dyDescent="0.3">
      <c r="B1703"/>
    </row>
    <row r="1704" spans="2:2" x14ac:dyDescent="0.3">
      <c r="B1704"/>
    </row>
    <row r="1705" spans="2:2" x14ac:dyDescent="0.3">
      <c r="B1705"/>
    </row>
    <row r="1706" spans="2:2" x14ac:dyDescent="0.3">
      <c r="B1706"/>
    </row>
    <row r="1707" spans="2:2" x14ac:dyDescent="0.3">
      <c r="B1707"/>
    </row>
    <row r="1708" spans="2:2" x14ac:dyDescent="0.3">
      <c r="B1708"/>
    </row>
    <row r="1709" spans="2:2" x14ac:dyDescent="0.3">
      <c r="B1709"/>
    </row>
    <row r="1710" spans="2:2" x14ac:dyDescent="0.3">
      <c r="B1710"/>
    </row>
    <row r="1711" spans="2:2" x14ac:dyDescent="0.3">
      <c r="B1711"/>
    </row>
    <row r="1712" spans="2:2" x14ac:dyDescent="0.3">
      <c r="B1712"/>
    </row>
    <row r="1713" spans="2:2" x14ac:dyDescent="0.3">
      <c r="B1713"/>
    </row>
    <row r="1714" spans="2:2" x14ac:dyDescent="0.3">
      <c r="B1714"/>
    </row>
    <row r="1715" spans="2:2" x14ac:dyDescent="0.3">
      <c r="B1715"/>
    </row>
    <row r="1716" spans="2:2" x14ac:dyDescent="0.3">
      <c r="B1716"/>
    </row>
    <row r="1717" spans="2:2" x14ac:dyDescent="0.3">
      <c r="B1717"/>
    </row>
    <row r="1718" spans="2:2" x14ac:dyDescent="0.3">
      <c r="B1718"/>
    </row>
    <row r="1719" spans="2:2" x14ac:dyDescent="0.3">
      <c r="B1719"/>
    </row>
    <row r="1720" spans="2:2" x14ac:dyDescent="0.3">
      <c r="B1720"/>
    </row>
    <row r="1721" spans="2:2" x14ac:dyDescent="0.3">
      <c r="B1721"/>
    </row>
    <row r="1722" spans="2:2" x14ac:dyDescent="0.3">
      <c r="B1722"/>
    </row>
    <row r="1723" spans="2:2" x14ac:dyDescent="0.3">
      <c r="B1723"/>
    </row>
    <row r="1724" spans="2:2" x14ac:dyDescent="0.3">
      <c r="B1724"/>
    </row>
    <row r="1725" spans="2:2" x14ac:dyDescent="0.3">
      <c r="B1725"/>
    </row>
    <row r="1726" spans="2:2" x14ac:dyDescent="0.3">
      <c r="B1726"/>
    </row>
    <row r="1727" spans="2:2" x14ac:dyDescent="0.3">
      <c r="B1727"/>
    </row>
    <row r="1728" spans="2:2" x14ac:dyDescent="0.3">
      <c r="B1728"/>
    </row>
    <row r="1729" spans="2:2" x14ac:dyDescent="0.3">
      <c r="B1729"/>
    </row>
    <row r="1730" spans="2:2" x14ac:dyDescent="0.3">
      <c r="B1730"/>
    </row>
    <row r="1731" spans="2:2" x14ac:dyDescent="0.3">
      <c r="B1731"/>
    </row>
    <row r="1732" spans="2:2" x14ac:dyDescent="0.3">
      <c r="B1732"/>
    </row>
    <row r="1733" spans="2:2" x14ac:dyDescent="0.3">
      <c r="B1733"/>
    </row>
    <row r="1734" spans="2:2" x14ac:dyDescent="0.3">
      <c r="B1734"/>
    </row>
    <row r="1735" spans="2:2" x14ac:dyDescent="0.3">
      <c r="B1735"/>
    </row>
    <row r="1736" spans="2:2" x14ac:dyDescent="0.3">
      <c r="B1736"/>
    </row>
    <row r="1737" spans="2:2" x14ac:dyDescent="0.3">
      <c r="B1737"/>
    </row>
    <row r="1738" spans="2:2" x14ac:dyDescent="0.3">
      <c r="B1738"/>
    </row>
    <row r="1739" spans="2:2" x14ac:dyDescent="0.3">
      <c r="B1739"/>
    </row>
    <row r="1740" spans="2:2" x14ac:dyDescent="0.3">
      <c r="B1740"/>
    </row>
    <row r="1741" spans="2:2" x14ac:dyDescent="0.3">
      <c r="B1741"/>
    </row>
    <row r="1742" spans="2:2" x14ac:dyDescent="0.3">
      <c r="B1742"/>
    </row>
    <row r="1743" spans="2:2" x14ac:dyDescent="0.3">
      <c r="B1743"/>
    </row>
    <row r="1744" spans="2:2" x14ac:dyDescent="0.3">
      <c r="B1744"/>
    </row>
    <row r="1745" spans="2:2" x14ac:dyDescent="0.3">
      <c r="B1745"/>
    </row>
    <row r="1746" spans="2:2" x14ac:dyDescent="0.3">
      <c r="B1746"/>
    </row>
    <row r="1747" spans="2:2" x14ac:dyDescent="0.3">
      <c r="B1747"/>
    </row>
    <row r="1748" spans="2:2" x14ac:dyDescent="0.3">
      <c r="B1748"/>
    </row>
    <row r="1749" spans="2:2" x14ac:dyDescent="0.3">
      <c r="B1749"/>
    </row>
    <row r="1750" spans="2:2" x14ac:dyDescent="0.3">
      <c r="B1750"/>
    </row>
    <row r="1751" spans="2:2" x14ac:dyDescent="0.3">
      <c r="B1751"/>
    </row>
    <row r="1752" spans="2:2" x14ac:dyDescent="0.3">
      <c r="B1752"/>
    </row>
    <row r="1753" spans="2:2" x14ac:dyDescent="0.3">
      <c r="B1753"/>
    </row>
    <row r="1754" spans="2:2" x14ac:dyDescent="0.3">
      <c r="B1754"/>
    </row>
    <row r="1755" spans="2:2" x14ac:dyDescent="0.3">
      <c r="B1755"/>
    </row>
    <row r="1756" spans="2:2" x14ac:dyDescent="0.3">
      <c r="B1756"/>
    </row>
    <row r="1757" spans="2:2" x14ac:dyDescent="0.3">
      <c r="B1757"/>
    </row>
    <row r="1758" spans="2:2" x14ac:dyDescent="0.3">
      <c r="B1758"/>
    </row>
    <row r="1759" spans="2:2" x14ac:dyDescent="0.3">
      <c r="B1759"/>
    </row>
    <row r="1760" spans="2:2" x14ac:dyDescent="0.3">
      <c r="B1760"/>
    </row>
    <row r="1761" spans="2:2" x14ac:dyDescent="0.3">
      <c r="B1761"/>
    </row>
    <row r="1762" spans="2:2" x14ac:dyDescent="0.3">
      <c r="B1762"/>
    </row>
    <row r="1763" spans="2:2" x14ac:dyDescent="0.3">
      <c r="B1763"/>
    </row>
    <row r="1764" spans="2:2" x14ac:dyDescent="0.3">
      <c r="B1764"/>
    </row>
    <row r="1765" spans="2:2" x14ac:dyDescent="0.3">
      <c r="B1765"/>
    </row>
    <row r="1766" spans="2:2" x14ac:dyDescent="0.3">
      <c r="B1766"/>
    </row>
    <row r="1767" spans="2:2" x14ac:dyDescent="0.3">
      <c r="B1767"/>
    </row>
    <row r="1768" spans="2:2" x14ac:dyDescent="0.3">
      <c r="B1768"/>
    </row>
    <row r="1769" spans="2:2" x14ac:dyDescent="0.3">
      <c r="B1769"/>
    </row>
    <row r="1770" spans="2:2" x14ac:dyDescent="0.3">
      <c r="B1770"/>
    </row>
    <row r="1771" spans="2:2" x14ac:dyDescent="0.3">
      <c r="B1771"/>
    </row>
    <row r="1772" spans="2:2" x14ac:dyDescent="0.3">
      <c r="B1772"/>
    </row>
    <row r="1773" spans="2:2" x14ac:dyDescent="0.3">
      <c r="B1773"/>
    </row>
    <row r="1774" spans="2:2" x14ac:dyDescent="0.3">
      <c r="B1774"/>
    </row>
    <row r="1775" spans="2:2" x14ac:dyDescent="0.3">
      <c r="B1775"/>
    </row>
    <row r="1776" spans="2:2" x14ac:dyDescent="0.3">
      <c r="B1776"/>
    </row>
    <row r="1777" spans="2:2" x14ac:dyDescent="0.3">
      <c r="B1777"/>
    </row>
    <row r="1778" spans="2:2" x14ac:dyDescent="0.3">
      <c r="B1778"/>
    </row>
    <row r="1779" spans="2:2" x14ac:dyDescent="0.3">
      <c r="B1779"/>
    </row>
    <row r="1780" spans="2:2" x14ac:dyDescent="0.3">
      <c r="B1780"/>
    </row>
    <row r="1781" spans="2:2" x14ac:dyDescent="0.3">
      <c r="B1781"/>
    </row>
    <row r="1782" spans="2:2" x14ac:dyDescent="0.3">
      <c r="B1782"/>
    </row>
    <row r="1783" spans="2:2" x14ac:dyDescent="0.3">
      <c r="B1783"/>
    </row>
    <row r="1784" spans="2:2" x14ac:dyDescent="0.3">
      <c r="B1784"/>
    </row>
    <row r="1785" spans="2:2" x14ac:dyDescent="0.3">
      <c r="B1785"/>
    </row>
    <row r="1786" spans="2:2" x14ac:dyDescent="0.3">
      <c r="B1786"/>
    </row>
    <row r="1787" spans="2:2" x14ac:dyDescent="0.3">
      <c r="B1787"/>
    </row>
    <row r="1788" spans="2:2" x14ac:dyDescent="0.3">
      <c r="B1788"/>
    </row>
    <row r="1789" spans="2:2" x14ac:dyDescent="0.3">
      <c r="B1789"/>
    </row>
    <row r="1790" spans="2:2" x14ac:dyDescent="0.3">
      <c r="B1790"/>
    </row>
    <row r="1791" spans="2:2" x14ac:dyDescent="0.3">
      <c r="B1791"/>
    </row>
    <row r="1792" spans="2:2" x14ac:dyDescent="0.3">
      <c r="B1792"/>
    </row>
    <row r="1793" spans="2:2" x14ac:dyDescent="0.3">
      <c r="B1793"/>
    </row>
    <row r="1794" spans="2:2" x14ac:dyDescent="0.3">
      <c r="B1794"/>
    </row>
    <row r="1795" spans="2:2" x14ac:dyDescent="0.3">
      <c r="B1795"/>
    </row>
    <row r="1796" spans="2:2" x14ac:dyDescent="0.3">
      <c r="B1796"/>
    </row>
    <row r="1797" spans="2:2" x14ac:dyDescent="0.3">
      <c r="B1797"/>
    </row>
    <row r="1798" spans="2:2" x14ac:dyDescent="0.3">
      <c r="B1798"/>
    </row>
    <row r="1799" spans="2:2" x14ac:dyDescent="0.3">
      <c r="B1799"/>
    </row>
    <row r="1800" spans="2:2" x14ac:dyDescent="0.3">
      <c r="B1800"/>
    </row>
    <row r="1801" spans="2:2" x14ac:dyDescent="0.3">
      <c r="B1801"/>
    </row>
    <row r="1802" spans="2:2" x14ac:dyDescent="0.3">
      <c r="B1802"/>
    </row>
    <row r="1803" spans="2:2" x14ac:dyDescent="0.3">
      <c r="B1803"/>
    </row>
    <row r="1804" spans="2:2" x14ac:dyDescent="0.3">
      <c r="B1804"/>
    </row>
    <row r="1805" spans="2:2" x14ac:dyDescent="0.3">
      <c r="B1805"/>
    </row>
    <row r="1806" spans="2:2" x14ac:dyDescent="0.3">
      <c r="B1806"/>
    </row>
    <row r="1807" spans="2:2" x14ac:dyDescent="0.3">
      <c r="B1807"/>
    </row>
    <row r="1808" spans="2:2" x14ac:dyDescent="0.3">
      <c r="B1808"/>
    </row>
    <row r="1809" spans="2:2" x14ac:dyDescent="0.3">
      <c r="B1809"/>
    </row>
    <row r="1810" spans="2:2" x14ac:dyDescent="0.3">
      <c r="B1810"/>
    </row>
    <row r="1811" spans="2:2" x14ac:dyDescent="0.3">
      <c r="B1811"/>
    </row>
    <row r="1812" spans="2:2" x14ac:dyDescent="0.3">
      <c r="B1812"/>
    </row>
    <row r="1813" spans="2:2" x14ac:dyDescent="0.3">
      <c r="B1813"/>
    </row>
    <row r="1814" spans="2:2" x14ac:dyDescent="0.3">
      <c r="B1814"/>
    </row>
    <row r="1815" spans="2:2" x14ac:dyDescent="0.3">
      <c r="B1815"/>
    </row>
    <row r="1816" spans="2:2" x14ac:dyDescent="0.3">
      <c r="B1816"/>
    </row>
    <row r="1817" spans="2:2" x14ac:dyDescent="0.3">
      <c r="B1817"/>
    </row>
    <row r="1818" spans="2:2" x14ac:dyDescent="0.3">
      <c r="B1818"/>
    </row>
    <row r="1819" spans="2:2" x14ac:dyDescent="0.3">
      <c r="B1819"/>
    </row>
    <row r="1820" spans="2:2" x14ac:dyDescent="0.3">
      <c r="B1820"/>
    </row>
    <row r="1821" spans="2:2" x14ac:dyDescent="0.3">
      <c r="B1821"/>
    </row>
    <row r="1822" spans="2:2" x14ac:dyDescent="0.3">
      <c r="B1822"/>
    </row>
    <row r="1823" spans="2:2" x14ac:dyDescent="0.3">
      <c r="B1823"/>
    </row>
    <row r="1824" spans="2:2" x14ac:dyDescent="0.3">
      <c r="B1824"/>
    </row>
    <row r="1825" spans="2:2" x14ac:dyDescent="0.3">
      <c r="B1825"/>
    </row>
    <row r="1826" spans="2:2" x14ac:dyDescent="0.3">
      <c r="B1826"/>
    </row>
    <row r="1827" spans="2:2" x14ac:dyDescent="0.3">
      <c r="B1827"/>
    </row>
    <row r="1828" spans="2:2" x14ac:dyDescent="0.3">
      <c r="B1828"/>
    </row>
    <row r="1829" spans="2:2" x14ac:dyDescent="0.3">
      <c r="B1829"/>
    </row>
    <row r="1830" spans="2:2" x14ac:dyDescent="0.3">
      <c r="B1830"/>
    </row>
    <row r="1831" spans="2:2" x14ac:dyDescent="0.3">
      <c r="B1831"/>
    </row>
    <row r="1832" spans="2:2" x14ac:dyDescent="0.3">
      <c r="B1832"/>
    </row>
    <row r="1833" spans="2:2" x14ac:dyDescent="0.3">
      <c r="B1833"/>
    </row>
    <row r="1834" spans="2:2" x14ac:dyDescent="0.3">
      <c r="B1834"/>
    </row>
    <row r="1835" spans="2:2" x14ac:dyDescent="0.3">
      <c r="B1835"/>
    </row>
    <row r="1836" spans="2:2" x14ac:dyDescent="0.3">
      <c r="B1836"/>
    </row>
    <row r="1837" spans="2:2" x14ac:dyDescent="0.3">
      <c r="B1837"/>
    </row>
    <row r="1838" spans="2:2" x14ac:dyDescent="0.3">
      <c r="B1838"/>
    </row>
    <row r="1839" spans="2:2" x14ac:dyDescent="0.3">
      <c r="B1839"/>
    </row>
    <row r="1840" spans="2:2" x14ac:dyDescent="0.3">
      <c r="B1840"/>
    </row>
    <row r="1841" spans="2:2" x14ac:dyDescent="0.3">
      <c r="B1841"/>
    </row>
    <row r="1842" spans="2:2" x14ac:dyDescent="0.3">
      <c r="B1842"/>
    </row>
    <row r="1843" spans="2:2" x14ac:dyDescent="0.3">
      <c r="B1843"/>
    </row>
    <row r="1844" spans="2:2" x14ac:dyDescent="0.3">
      <c r="B1844"/>
    </row>
    <row r="1845" spans="2:2" x14ac:dyDescent="0.3">
      <c r="B1845"/>
    </row>
    <row r="1846" spans="2:2" x14ac:dyDescent="0.3">
      <c r="B1846"/>
    </row>
    <row r="1847" spans="2:2" x14ac:dyDescent="0.3">
      <c r="B1847"/>
    </row>
    <row r="1848" spans="2:2" x14ac:dyDescent="0.3">
      <c r="B1848"/>
    </row>
    <row r="1849" spans="2:2" x14ac:dyDescent="0.3">
      <c r="B1849"/>
    </row>
    <row r="1850" spans="2:2" x14ac:dyDescent="0.3">
      <c r="B1850"/>
    </row>
    <row r="1851" spans="2:2" x14ac:dyDescent="0.3">
      <c r="B1851"/>
    </row>
    <row r="1852" spans="2:2" x14ac:dyDescent="0.3">
      <c r="B1852"/>
    </row>
    <row r="1853" spans="2:2" x14ac:dyDescent="0.3">
      <c r="B1853"/>
    </row>
    <row r="1854" spans="2:2" x14ac:dyDescent="0.3">
      <c r="B1854"/>
    </row>
  </sheetData>
  <autoFilter ref="A1:E163" xr:uid="{2CD52B66-7E10-4DFB-B3B6-657804CACD2F}">
    <filterColumn colId="0">
      <filters>
        <filter val="76아7310"/>
      </filters>
    </filterColumn>
    <filterColumn colId="2">
      <filters>
        <filter val="106"/>
        <filter val="118"/>
        <filter val="12"/>
        <filter val="125"/>
        <filter val="127"/>
        <filter val="132"/>
        <filter val="134"/>
        <filter val="135"/>
        <filter val="143"/>
        <filter val="152"/>
        <filter val="154"/>
        <filter val="157"/>
        <filter val="164"/>
        <filter val="169"/>
        <filter val="171"/>
        <filter val="180"/>
        <filter val="188"/>
        <filter val="203"/>
        <filter val="213"/>
        <filter val="263"/>
        <filter val="264"/>
        <filter val="265"/>
        <filter val="266"/>
        <filter val="269"/>
        <filter val="271"/>
        <filter val="272"/>
        <filter val="273"/>
        <filter val="274"/>
        <filter val="275"/>
        <filter val="276"/>
        <filter val="278"/>
        <filter val="282"/>
        <filter val="283"/>
        <filter val="284"/>
        <filter val="285"/>
        <filter val="291"/>
        <filter val="293"/>
        <filter val="294"/>
        <filter val="297"/>
        <filter val="319"/>
        <filter val="324"/>
        <filter val="328"/>
        <filter val="329"/>
        <filter val="330"/>
        <filter val="331"/>
        <filter val="332"/>
        <filter val="333"/>
        <filter val="334"/>
        <filter val="335"/>
        <filter val="336"/>
        <filter val="337"/>
        <filter val="338"/>
        <filter val="340"/>
        <filter val="342"/>
        <filter val="344"/>
        <filter val="346"/>
        <filter val="349"/>
        <filter val="350"/>
        <filter val="353"/>
        <filter val="354"/>
        <filter val="358"/>
        <filter val="359"/>
        <filter val="360"/>
        <filter val="362"/>
        <filter val="364"/>
        <filter val="366"/>
        <filter val="368"/>
        <filter val="369"/>
        <filter val="370"/>
        <filter val="372"/>
        <filter val="373"/>
        <filter val="375"/>
        <filter val="376"/>
        <filter val="378"/>
        <filter val="379"/>
        <filter val="380"/>
        <filter val="386"/>
        <filter val="388"/>
        <filter val="389"/>
        <filter val="390"/>
        <filter val="391"/>
        <filter val="392"/>
        <filter val="395"/>
        <filter val="396"/>
        <filter val="399"/>
        <filter val="406"/>
        <filter val="416"/>
        <filter val="417"/>
        <filter val="420"/>
        <filter val="424"/>
        <filter val="43"/>
        <filter val="432"/>
        <filter val="433"/>
        <filter val="522"/>
        <filter val="527"/>
        <filter val="529"/>
        <filter val="533"/>
        <filter val="568"/>
        <filter val="579"/>
        <filter val="583"/>
        <filter val="60"/>
        <filter val="600"/>
        <filter val="670"/>
        <filter val="671"/>
        <filter val="697"/>
        <filter val="699"/>
        <filter val="729"/>
        <filter val="732"/>
        <filter val="754"/>
        <filter val="768"/>
        <filter val="790"/>
        <filter val="98"/>
      </filters>
    </filterColumn>
  </autoFilter>
  <sortState xmlns:xlrd2="http://schemas.microsoft.com/office/spreadsheetml/2017/richdata2" ref="A2:E163">
    <sortCondition ref="A2:A163"/>
    <sortCondition ref="B2:B163"/>
  </sortState>
  <phoneticPr fontId="2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147D5-B47A-4B57-8C1D-6E8CC50C2BD0}">
  <dimension ref="A1:AZ20"/>
  <sheetViews>
    <sheetView topLeftCell="AB1" workbookViewId="0">
      <selection activeCell="AO2" sqref="AO2:AZ20"/>
    </sheetView>
  </sheetViews>
  <sheetFormatPr defaultRowHeight="16.5" x14ac:dyDescent="0.3"/>
  <cols>
    <col min="5" max="30" width="10.125" bestFit="1" customWidth="1"/>
  </cols>
  <sheetData>
    <row r="1" spans="1:52" s="124" customFormat="1" ht="11.25" x14ac:dyDescent="0.3">
      <c r="A1" s="124">
        <v>1</v>
      </c>
      <c r="B1" s="125" t="s">
        <v>6</v>
      </c>
      <c r="C1" s="126" t="s">
        <v>5</v>
      </c>
      <c r="D1" s="126" t="s">
        <v>6</v>
      </c>
      <c r="E1" s="127">
        <v>45784</v>
      </c>
      <c r="F1" s="128">
        <v>45785</v>
      </c>
      <c r="G1" s="128">
        <v>45786</v>
      </c>
      <c r="H1" s="128">
        <v>45787</v>
      </c>
      <c r="I1" s="128">
        <v>45788</v>
      </c>
      <c r="J1" s="128">
        <v>45789</v>
      </c>
      <c r="K1" s="128">
        <v>45790</v>
      </c>
      <c r="L1" s="127">
        <v>45791</v>
      </c>
      <c r="M1" s="128">
        <v>45792</v>
      </c>
      <c r="N1" s="128">
        <v>45793</v>
      </c>
      <c r="O1" s="128">
        <v>45794</v>
      </c>
      <c r="P1" s="128">
        <v>45795</v>
      </c>
      <c r="Q1" s="128">
        <v>45796</v>
      </c>
      <c r="R1" s="128">
        <v>45797</v>
      </c>
      <c r="S1" s="128">
        <v>45798</v>
      </c>
      <c r="T1" s="128">
        <v>45799</v>
      </c>
      <c r="U1" s="128">
        <v>45800</v>
      </c>
      <c r="V1" s="128">
        <v>45801</v>
      </c>
      <c r="W1" s="128">
        <v>45802</v>
      </c>
      <c r="X1" s="128">
        <v>45803</v>
      </c>
      <c r="Y1" s="128">
        <v>45804</v>
      </c>
      <c r="Z1" s="128">
        <v>45805</v>
      </c>
      <c r="AA1" s="128">
        <v>45806</v>
      </c>
      <c r="AB1" s="128">
        <v>45807</v>
      </c>
      <c r="AC1" s="129">
        <v>45808</v>
      </c>
      <c r="AD1" s="130">
        <v>45809</v>
      </c>
      <c r="AE1" s="130">
        <v>45810</v>
      </c>
      <c r="AF1" s="130">
        <v>45811</v>
      </c>
      <c r="AG1" s="130">
        <v>45812</v>
      </c>
      <c r="AH1" s="130">
        <v>45813</v>
      </c>
      <c r="AI1" s="130">
        <v>45814</v>
      </c>
      <c r="AJ1" s="130">
        <v>45815</v>
      </c>
      <c r="AK1" s="130">
        <v>45816</v>
      </c>
      <c r="AL1" s="130">
        <v>45817</v>
      </c>
      <c r="AM1" s="130">
        <v>45818</v>
      </c>
      <c r="AN1" s="130">
        <v>45819</v>
      </c>
      <c r="AO1" s="130">
        <v>45820</v>
      </c>
      <c r="AP1" s="130">
        <v>45821</v>
      </c>
      <c r="AQ1" s="130">
        <v>45822</v>
      </c>
      <c r="AR1" s="130">
        <v>45823</v>
      </c>
      <c r="AS1" s="130">
        <v>45824</v>
      </c>
      <c r="AT1" s="130">
        <v>45825</v>
      </c>
      <c r="AU1" s="130">
        <v>45826</v>
      </c>
      <c r="AV1" s="130">
        <v>45827</v>
      </c>
      <c r="AW1" s="130">
        <v>45828</v>
      </c>
      <c r="AX1" s="130">
        <v>45829</v>
      </c>
      <c r="AY1" s="130">
        <v>45830</v>
      </c>
      <c r="AZ1" s="130">
        <v>45831</v>
      </c>
    </row>
    <row r="2" spans="1:52" x14ac:dyDescent="0.3">
      <c r="A2">
        <v>2</v>
      </c>
      <c r="B2" s="5" t="s">
        <v>95</v>
      </c>
      <c r="C2" s="6" t="s">
        <v>62</v>
      </c>
      <c r="D2" s="6" t="s">
        <v>64</v>
      </c>
      <c r="E2" s="7">
        <v>11</v>
      </c>
      <c r="F2" s="8">
        <v>1</v>
      </c>
      <c r="G2" s="8">
        <v>2</v>
      </c>
      <c r="H2" s="8">
        <v>3</v>
      </c>
      <c r="I2" s="8">
        <v>4</v>
      </c>
      <c r="J2" s="8">
        <v>5</v>
      </c>
      <c r="K2" s="8">
        <v>6</v>
      </c>
      <c r="L2" s="9">
        <v>7</v>
      </c>
      <c r="M2" s="8">
        <v>8</v>
      </c>
      <c r="N2" s="8">
        <v>9</v>
      </c>
      <c r="O2" s="8">
        <v>10</v>
      </c>
      <c r="P2" s="8">
        <v>11</v>
      </c>
      <c r="Q2" s="8">
        <v>1</v>
      </c>
      <c r="R2" s="8">
        <v>2</v>
      </c>
      <c r="S2" s="8">
        <v>3</v>
      </c>
      <c r="T2" s="8">
        <v>4</v>
      </c>
      <c r="U2" s="8">
        <v>5</v>
      </c>
      <c r="V2" s="8">
        <v>6</v>
      </c>
      <c r="W2" s="10">
        <v>7</v>
      </c>
      <c r="X2" s="8">
        <v>8</v>
      </c>
      <c r="Y2" s="8">
        <v>9</v>
      </c>
      <c r="Z2" s="8">
        <v>10</v>
      </c>
      <c r="AA2" s="8">
        <v>11</v>
      </c>
      <c r="AB2" s="8">
        <v>1</v>
      </c>
      <c r="AC2" s="11">
        <v>2</v>
      </c>
      <c r="AD2" s="12">
        <v>3</v>
      </c>
      <c r="AE2" s="12">
        <f>IF(AD2=11, 1, AD2+1)</f>
        <v>4</v>
      </c>
      <c r="AF2" s="12">
        <f t="shared" ref="AF2:AO2" si="0">IF(AE2=11, 1, AE2+1)</f>
        <v>5</v>
      </c>
      <c r="AG2" s="12">
        <f t="shared" si="0"/>
        <v>6</v>
      </c>
      <c r="AH2" s="12">
        <f t="shared" si="0"/>
        <v>7</v>
      </c>
      <c r="AI2" s="12">
        <f t="shared" si="0"/>
        <v>8</v>
      </c>
      <c r="AJ2" s="12">
        <f t="shared" si="0"/>
        <v>9</v>
      </c>
      <c r="AK2" s="12">
        <f t="shared" si="0"/>
        <v>10</v>
      </c>
      <c r="AL2" s="12">
        <f t="shared" si="0"/>
        <v>11</v>
      </c>
      <c r="AM2" s="12">
        <f t="shared" si="0"/>
        <v>1</v>
      </c>
      <c r="AN2" s="12">
        <f t="shared" si="0"/>
        <v>2</v>
      </c>
      <c r="AO2" s="12">
        <f t="shared" si="0"/>
        <v>3</v>
      </c>
      <c r="AP2" s="12">
        <f t="shared" ref="AP2:AP12" si="1">IF(AO2=11, 1, AO2+1)</f>
        <v>4</v>
      </c>
      <c r="AQ2" s="12">
        <f t="shared" ref="AQ2:AQ12" si="2">IF(AP2=11, 1, AP2+1)</f>
        <v>5</v>
      </c>
      <c r="AR2" s="12">
        <f t="shared" ref="AR2:AR12" si="3">IF(AQ2=11, 1, AQ2+1)</f>
        <v>6</v>
      </c>
      <c r="AS2" s="12">
        <f t="shared" ref="AS2:AS12" si="4">IF(AR2=11, 1, AR2+1)</f>
        <v>7</v>
      </c>
      <c r="AT2" s="12">
        <f t="shared" ref="AT2:AT12" si="5">IF(AS2=11, 1, AS2+1)</f>
        <v>8</v>
      </c>
      <c r="AU2" s="12">
        <f t="shared" ref="AU2:AU12" si="6">IF(AT2=11, 1, AT2+1)</f>
        <v>9</v>
      </c>
      <c r="AV2" s="12">
        <f t="shared" ref="AV2:AV12" si="7">IF(AU2=11, 1, AU2+1)</f>
        <v>10</v>
      </c>
      <c r="AW2" s="12">
        <f t="shared" ref="AW2:AW12" si="8">IF(AV2=11, 1, AV2+1)</f>
        <v>11</v>
      </c>
      <c r="AX2" s="12">
        <f t="shared" ref="AX2:AX12" si="9">IF(AW2=11, 1, AW2+1)</f>
        <v>1</v>
      </c>
      <c r="AY2" s="12">
        <f t="shared" ref="AY2:AY12" si="10">IF(AX2=11, 1, AX2+1)</f>
        <v>2</v>
      </c>
      <c r="AZ2" s="12">
        <f t="shared" ref="AZ2:AZ12" si="11">IF(AY2=11, 1, AY2+1)</f>
        <v>3</v>
      </c>
    </row>
    <row r="3" spans="1:52" x14ac:dyDescent="0.3">
      <c r="A3">
        <v>3</v>
      </c>
      <c r="B3" s="13" t="s">
        <v>96</v>
      </c>
      <c r="C3" s="14" t="s">
        <v>62</v>
      </c>
      <c r="D3" s="14" t="s">
        <v>70</v>
      </c>
      <c r="E3" s="15">
        <v>3</v>
      </c>
      <c r="F3" s="16">
        <v>4</v>
      </c>
      <c r="G3" s="16">
        <v>5</v>
      </c>
      <c r="H3" s="16">
        <v>6</v>
      </c>
      <c r="I3" s="16">
        <v>7</v>
      </c>
      <c r="J3" s="16">
        <v>8</v>
      </c>
      <c r="K3" s="16">
        <v>9</v>
      </c>
      <c r="L3" s="17">
        <v>10</v>
      </c>
      <c r="M3" s="16">
        <v>11</v>
      </c>
      <c r="N3" s="16">
        <v>1</v>
      </c>
      <c r="O3" s="16">
        <v>2</v>
      </c>
      <c r="P3" s="16">
        <v>3</v>
      </c>
      <c r="Q3" s="16">
        <v>4</v>
      </c>
      <c r="R3" s="16">
        <v>5</v>
      </c>
      <c r="S3" s="16">
        <v>6</v>
      </c>
      <c r="T3" s="16">
        <v>7</v>
      </c>
      <c r="U3" s="16">
        <v>8</v>
      </c>
      <c r="V3" s="16">
        <v>9</v>
      </c>
      <c r="W3" s="18">
        <v>10</v>
      </c>
      <c r="X3" s="16">
        <v>11</v>
      </c>
      <c r="Y3" s="16">
        <v>1</v>
      </c>
      <c r="Z3" s="16">
        <v>2</v>
      </c>
      <c r="AA3" s="16">
        <v>3</v>
      </c>
      <c r="AB3" s="16">
        <v>4</v>
      </c>
      <c r="AC3" s="19">
        <v>5</v>
      </c>
      <c r="AD3" s="20">
        <v>6</v>
      </c>
      <c r="AE3" s="20">
        <f t="shared" ref="AE3:AO12" si="12">IF(AD3=11, 1, AD3+1)</f>
        <v>7</v>
      </c>
      <c r="AF3" s="20">
        <f t="shared" si="12"/>
        <v>8</v>
      </c>
      <c r="AG3" s="20">
        <f t="shared" si="12"/>
        <v>9</v>
      </c>
      <c r="AH3" s="20">
        <f t="shared" si="12"/>
        <v>10</v>
      </c>
      <c r="AI3" s="20">
        <f t="shared" si="12"/>
        <v>11</v>
      </c>
      <c r="AJ3" s="20">
        <f t="shared" si="12"/>
        <v>1</v>
      </c>
      <c r="AK3" s="20">
        <f t="shared" si="12"/>
        <v>2</v>
      </c>
      <c r="AL3" s="20">
        <f t="shared" si="12"/>
        <v>3</v>
      </c>
      <c r="AM3" s="20">
        <f t="shared" si="12"/>
        <v>4</v>
      </c>
      <c r="AN3" s="20">
        <f t="shared" si="12"/>
        <v>5</v>
      </c>
      <c r="AO3" s="20">
        <f t="shared" si="12"/>
        <v>6</v>
      </c>
      <c r="AP3" s="20">
        <f t="shared" si="1"/>
        <v>7</v>
      </c>
      <c r="AQ3" s="20">
        <f t="shared" si="2"/>
        <v>8</v>
      </c>
      <c r="AR3" s="20">
        <f t="shared" si="3"/>
        <v>9</v>
      </c>
      <c r="AS3" s="20">
        <f t="shared" si="4"/>
        <v>10</v>
      </c>
      <c r="AT3" s="20">
        <f t="shared" si="5"/>
        <v>11</v>
      </c>
      <c r="AU3" s="20">
        <f t="shared" si="6"/>
        <v>1</v>
      </c>
      <c r="AV3" s="20">
        <f t="shared" si="7"/>
        <v>2</v>
      </c>
      <c r="AW3" s="20">
        <f t="shared" si="8"/>
        <v>3</v>
      </c>
      <c r="AX3" s="20">
        <f t="shared" si="9"/>
        <v>4</v>
      </c>
      <c r="AY3" s="20">
        <f t="shared" si="10"/>
        <v>5</v>
      </c>
      <c r="AZ3" s="20">
        <f t="shared" si="11"/>
        <v>6</v>
      </c>
    </row>
    <row r="4" spans="1:52" x14ac:dyDescent="0.3">
      <c r="A4">
        <v>4</v>
      </c>
      <c r="B4" s="13" t="s">
        <v>97</v>
      </c>
      <c r="C4" s="14" t="s">
        <v>62</v>
      </c>
      <c r="D4" s="14" t="s">
        <v>73</v>
      </c>
      <c r="E4" s="15">
        <v>9</v>
      </c>
      <c r="F4" s="16">
        <v>10</v>
      </c>
      <c r="G4" s="16">
        <v>11</v>
      </c>
      <c r="H4" s="16">
        <v>1</v>
      </c>
      <c r="I4" s="16">
        <v>2</v>
      </c>
      <c r="J4" s="16">
        <v>3</v>
      </c>
      <c r="K4" s="16">
        <v>4</v>
      </c>
      <c r="L4" s="17">
        <v>5</v>
      </c>
      <c r="M4" s="16">
        <v>6</v>
      </c>
      <c r="N4" s="16">
        <v>7</v>
      </c>
      <c r="O4" s="16">
        <v>8</v>
      </c>
      <c r="P4" s="16">
        <v>9</v>
      </c>
      <c r="Q4" s="16">
        <v>10</v>
      </c>
      <c r="R4" s="16">
        <v>11</v>
      </c>
      <c r="S4" s="16">
        <v>1</v>
      </c>
      <c r="T4" s="16">
        <v>2</v>
      </c>
      <c r="U4" s="16">
        <v>3</v>
      </c>
      <c r="V4" s="16">
        <v>4</v>
      </c>
      <c r="W4" s="18">
        <v>5</v>
      </c>
      <c r="X4" s="16">
        <v>6</v>
      </c>
      <c r="Y4" s="16">
        <v>7</v>
      </c>
      <c r="Z4" s="16">
        <v>8</v>
      </c>
      <c r="AA4" s="16">
        <v>9</v>
      </c>
      <c r="AB4" s="16">
        <v>10</v>
      </c>
      <c r="AC4" s="19">
        <v>11</v>
      </c>
      <c r="AD4" s="20">
        <v>1</v>
      </c>
      <c r="AE4" s="20">
        <f t="shared" si="12"/>
        <v>2</v>
      </c>
      <c r="AF4" s="20">
        <f t="shared" si="12"/>
        <v>3</v>
      </c>
      <c r="AG4" s="20">
        <f t="shared" si="12"/>
        <v>4</v>
      </c>
      <c r="AH4" s="20">
        <f t="shared" si="12"/>
        <v>5</v>
      </c>
      <c r="AI4" s="20">
        <f t="shared" si="12"/>
        <v>6</v>
      </c>
      <c r="AJ4" s="20">
        <f t="shared" si="12"/>
        <v>7</v>
      </c>
      <c r="AK4" s="20">
        <f t="shared" si="12"/>
        <v>8</v>
      </c>
      <c r="AL4" s="20">
        <f t="shared" si="12"/>
        <v>9</v>
      </c>
      <c r="AM4" s="20">
        <f t="shared" si="12"/>
        <v>10</v>
      </c>
      <c r="AN4" s="20">
        <f t="shared" si="12"/>
        <v>11</v>
      </c>
      <c r="AO4" s="20">
        <f t="shared" si="12"/>
        <v>1</v>
      </c>
      <c r="AP4" s="20">
        <f t="shared" si="1"/>
        <v>2</v>
      </c>
      <c r="AQ4" s="20">
        <f t="shared" si="2"/>
        <v>3</v>
      </c>
      <c r="AR4" s="20">
        <f t="shared" si="3"/>
        <v>4</v>
      </c>
      <c r="AS4" s="20">
        <f t="shared" si="4"/>
        <v>5</v>
      </c>
      <c r="AT4" s="20">
        <f t="shared" si="5"/>
        <v>6</v>
      </c>
      <c r="AU4" s="20">
        <f t="shared" si="6"/>
        <v>7</v>
      </c>
      <c r="AV4" s="20">
        <f t="shared" si="7"/>
        <v>8</v>
      </c>
      <c r="AW4" s="20">
        <f t="shared" si="8"/>
        <v>9</v>
      </c>
      <c r="AX4" s="20">
        <f t="shared" si="9"/>
        <v>10</v>
      </c>
      <c r="AY4" s="20">
        <f t="shared" si="10"/>
        <v>11</v>
      </c>
      <c r="AZ4" s="20">
        <f t="shared" si="11"/>
        <v>1</v>
      </c>
    </row>
    <row r="5" spans="1:52" x14ac:dyDescent="0.3">
      <c r="A5">
        <v>5</v>
      </c>
      <c r="B5" s="13" t="s">
        <v>98</v>
      </c>
      <c r="C5" s="14" t="s">
        <v>62</v>
      </c>
      <c r="D5" s="14" t="s">
        <v>76</v>
      </c>
      <c r="E5" s="15">
        <v>5</v>
      </c>
      <c r="F5" s="16">
        <v>6</v>
      </c>
      <c r="G5" s="16">
        <v>7</v>
      </c>
      <c r="H5" s="16">
        <v>8</v>
      </c>
      <c r="I5" s="16">
        <v>9</v>
      </c>
      <c r="J5" s="16">
        <v>10</v>
      </c>
      <c r="K5" s="16">
        <v>11</v>
      </c>
      <c r="L5" s="17">
        <v>1</v>
      </c>
      <c r="M5" s="16">
        <v>2</v>
      </c>
      <c r="N5" s="16">
        <v>3</v>
      </c>
      <c r="O5" s="16">
        <v>4</v>
      </c>
      <c r="P5" s="16">
        <v>5</v>
      </c>
      <c r="Q5" s="16">
        <v>6</v>
      </c>
      <c r="R5" s="16">
        <v>7</v>
      </c>
      <c r="S5" s="16">
        <v>8</v>
      </c>
      <c r="T5" s="16">
        <v>9</v>
      </c>
      <c r="U5" s="16">
        <v>10</v>
      </c>
      <c r="V5" s="16">
        <v>11</v>
      </c>
      <c r="W5" s="18">
        <v>1</v>
      </c>
      <c r="X5" s="16">
        <v>2</v>
      </c>
      <c r="Y5" s="16">
        <v>3</v>
      </c>
      <c r="Z5" s="16">
        <v>4</v>
      </c>
      <c r="AA5" s="16">
        <v>5</v>
      </c>
      <c r="AB5" s="16">
        <v>6</v>
      </c>
      <c r="AC5" s="19">
        <v>7</v>
      </c>
      <c r="AD5" s="20">
        <v>8</v>
      </c>
      <c r="AE5" s="20">
        <f t="shared" si="12"/>
        <v>9</v>
      </c>
      <c r="AF5" s="20">
        <f t="shared" si="12"/>
        <v>10</v>
      </c>
      <c r="AG5" s="20">
        <f t="shared" si="12"/>
        <v>11</v>
      </c>
      <c r="AH5" s="20">
        <f t="shared" si="12"/>
        <v>1</v>
      </c>
      <c r="AI5" s="20">
        <f t="shared" si="12"/>
        <v>2</v>
      </c>
      <c r="AJ5" s="20">
        <f t="shared" si="12"/>
        <v>3</v>
      </c>
      <c r="AK5" s="20">
        <f t="shared" si="12"/>
        <v>4</v>
      </c>
      <c r="AL5" s="20">
        <f t="shared" si="12"/>
        <v>5</v>
      </c>
      <c r="AM5" s="20">
        <f t="shared" si="12"/>
        <v>6</v>
      </c>
      <c r="AN5" s="20">
        <f t="shared" si="12"/>
        <v>7</v>
      </c>
      <c r="AO5" s="20">
        <f t="shared" si="12"/>
        <v>8</v>
      </c>
      <c r="AP5" s="20">
        <f t="shared" si="1"/>
        <v>9</v>
      </c>
      <c r="AQ5" s="20">
        <f t="shared" si="2"/>
        <v>10</v>
      </c>
      <c r="AR5" s="20">
        <f t="shared" si="3"/>
        <v>11</v>
      </c>
      <c r="AS5" s="20">
        <f t="shared" si="4"/>
        <v>1</v>
      </c>
      <c r="AT5" s="20">
        <f t="shared" si="5"/>
        <v>2</v>
      </c>
      <c r="AU5" s="20">
        <f t="shared" si="6"/>
        <v>3</v>
      </c>
      <c r="AV5" s="20">
        <f t="shared" si="7"/>
        <v>4</v>
      </c>
      <c r="AW5" s="20">
        <f t="shared" si="8"/>
        <v>5</v>
      </c>
      <c r="AX5" s="20">
        <f t="shared" si="9"/>
        <v>6</v>
      </c>
      <c r="AY5" s="20">
        <f t="shared" si="10"/>
        <v>7</v>
      </c>
      <c r="AZ5" s="20">
        <f t="shared" si="11"/>
        <v>8</v>
      </c>
    </row>
    <row r="6" spans="1:52" x14ac:dyDescent="0.3">
      <c r="A6">
        <v>6</v>
      </c>
      <c r="B6" s="13" t="s">
        <v>99</v>
      </c>
      <c r="C6" s="14" t="s">
        <v>62</v>
      </c>
      <c r="D6" s="14" t="s">
        <v>77</v>
      </c>
      <c r="E6" s="15">
        <v>1</v>
      </c>
      <c r="F6" s="16">
        <v>2</v>
      </c>
      <c r="G6" s="16">
        <v>3</v>
      </c>
      <c r="H6" s="16">
        <v>4</v>
      </c>
      <c r="I6" s="16">
        <v>5</v>
      </c>
      <c r="J6" s="16">
        <v>6</v>
      </c>
      <c r="K6" s="16">
        <v>7</v>
      </c>
      <c r="L6" s="17">
        <v>8</v>
      </c>
      <c r="M6" s="16">
        <v>9</v>
      </c>
      <c r="N6" s="16">
        <v>10</v>
      </c>
      <c r="O6" s="16">
        <v>11</v>
      </c>
      <c r="P6" s="16">
        <v>1</v>
      </c>
      <c r="Q6" s="16">
        <v>2</v>
      </c>
      <c r="R6" s="16">
        <v>3</v>
      </c>
      <c r="S6" s="16">
        <v>4</v>
      </c>
      <c r="T6" s="16">
        <v>5</v>
      </c>
      <c r="U6" s="16">
        <v>6</v>
      </c>
      <c r="V6" s="16">
        <v>7</v>
      </c>
      <c r="W6" s="18">
        <v>8</v>
      </c>
      <c r="X6" s="16">
        <v>9</v>
      </c>
      <c r="Y6" s="16">
        <v>10</v>
      </c>
      <c r="Z6" s="16">
        <v>11</v>
      </c>
      <c r="AA6" s="16">
        <v>1</v>
      </c>
      <c r="AB6" s="16">
        <v>2</v>
      </c>
      <c r="AC6" s="19">
        <v>3</v>
      </c>
      <c r="AD6" s="20">
        <v>4</v>
      </c>
      <c r="AE6" s="20">
        <f t="shared" si="12"/>
        <v>5</v>
      </c>
      <c r="AF6" s="20">
        <f t="shared" si="12"/>
        <v>6</v>
      </c>
      <c r="AG6" s="20">
        <f t="shared" si="12"/>
        <v>7</v>
      </c>
      <c r="AH6" s="20">
        <f t="shared" si="12"/>
        <v>8</v>
      </c>
      <c r="AI6" s="20">
        <f t="shared" si="12"/>
        <v>9</v>
      </c>
      <c r="AJ6" s="20">
        <f t="shared" si="12"/>
        <v>10</v>
      </c>
      <c r="AK6" s="20">
        <f t="shared" si="12"/>
        <v>11</v>
      </c>
      <c r="AL6" s="20">
        <f t="shared" si="12"/>
        <v>1</v>
      </c>
      <c r="AM6" s="20">
        <f t="shared" si="12"/>
        <v>2</v>
      </c>
      <c r="AN6" s="20">
        <f t="shared" si="12"/>
        <v>3</v>
      </c>
      <c r="AO6" s="20">
        <f t="shared" si="12"/>
        <v>4</v>
      </c>
      <c r="AP6" s="20">
        <f t="shared" si="1"/>
        <v>5</v>
      </c>
      <c r="AQ6" s="20">
        <f t="shared" si="2"/>
        <v>6</v>
      </c>
      <c r="AR6" s="20">
        <f t="shared" si="3"/>
        <v>7</v>
      </c>
      <c r="AS6" s="20">
        <f t="shared" si="4"/>
        <v>8</v>
      </c>
      <c r="AT6" s="20">
        <f t="shared" si="5"/>
        <v>9</v>
      </c>
      <c r="AU6" s="20">
        <f t="shared" si="6"/>
        <v>10</v>
      </c>
      <c r="AV6" s="20">
        <f t="shared" si="7"/>
        <v>11</v>
      </c>
      <c r="AW6" s="20">
        <f t="shared" si="8"/>
        <v>1</v>
      </c>
      <c r="AX6" s="20">
        <f t="shared" si="9"/>
        <v>2</v>
      </c>
      <c r="AY6" s="20">
        <f t="shared" si="10"/>
        <v>3</v>
      </c>
      <c r="AZ6" s="20">
        <f t="shared" si="11"/>
        <v>4</v>
      </c>
    </row>
    <row r="7" spans="1:52" x14ac:dyDescent="0.3">
      <c r="A7">
        <v>7</v>
      </c>
      <c r="B7" s="13" t="s">
        <v>100</v>
      </c>
      <c r="C7" s="14" t="s">
        <v>62</v>
      </c>
      <c r="D7" s="14" t="s">
        <v>78</v>
      </c>
      <c r="E7" s="15">
        <v>2</v>
      </c>
      <c r="F7" s="16">
        <v>3</v>
      </c>
      <c r="G7" s="16">
        <v>4</v>
      </c>
      <c r="H7" s="16">
        <v>5</v>
      </c>
      <c r="I7" s="16">
        <v>6</v>
      </c>
      <c r="J7" s="16">
        <v>7</v>
      </c>
      <c r="K7" s="16">
        <v>8</v>
      </c>
      <c r="L7" s="17">
        <v>9</v>
      </c>
      <c r="M7" s="16">
        <v>10</v>
      </c>
      <c r="N7" s="16">
        <v>11</v>
      </c>
      <c r="O7" s="16">
        <v>1</v>
      </c>
      <c r="P7" s="16">
        <v>2</v>
      </c>
      <c r="Q7" s="16">
        <v>3</v>
      </c>
      <c r="R7" s="16">
        <v>4</v>
      </c>
      <c r="S7" s="16">
        <v>5</v>
      </c>
      <c r="T7" s="16">
        <v>6</v>
      </c>
      <c r="U7" s="16">
        <v>7</v>
      </c>
      <c r="V7" s="16">
        <v>8</v>
      </c>
      <c r="W7" s="18">
        <v>9</v>
      </c>
      <c r="X7" s="16">
        <v>10</v>
      </c>
      <c r="Y7" s="16">
        <v>11</v>
      </c>
      <c r="Z7" s="16">
        <v>1</v>
      </c>
      <c r="AA7" s="16">
        <v>2</v>
      </c>
      <c r="AB7" s="16">
        <v>3</v>
      </c>
      <c r="AC7" s="19">
        <v>4</v>
      </c>
      <c r="AD7" s="20">
        <v>5</v>
      </c>
      <c r="AE7" s="20">
        <f t="shared" si="12"/>
        <v>6</v>
      </c>
      <c r="AF7" s="20">
        <f t="shared" si="12"/>
        <v>7</v>
      </c>
      <c r="AG7" s="20">
        <f t="shared" si="12"/>
        <v>8</v>
      </c>
      <c r="AH7" s="20">
        <f t="shared" si="12"/>
        <v>9</v>
      </c>
      <c r="AI7" s="20">
        <f t="shared" si="12"/>
        <v>10</v>
      </c>
      <c r="AJ7" s="20">
        <f t="shared" si="12"/>
        <v>11</v>
      </c>
      <c r="AK7" s="20">
        <f t="shared" si="12"/>
        <v>1</v>
      </c>
      <c r="AL7" s="20">
        <f t="shared" si="12"/>
        <v>2</v>
      </c>
      <c r="AM7" s="20">
        <f t="shared" si="12"/>
        <v>3</v>
      </c>
      <c r="AN7" s="20">
        <f t="shared" si="12"/>
        <v>4</v>
      </c>
      <c r="AO7" s="20">
        <f t="shared" si="12"/>
        <v>5</v>
      </c>
      <c r="AP7" s="20">
        <f t="shared" si="1"/>
        <v>6</v>
      </c>
      <c r="AQ7" s="20">
        <f t="shared" si="2"/>
        <v>7</v>
      </c>
      <c r="AR7" s="20">
        <f t="shared" si="3"/>
        <v>8</v>
      </c>
      <c r="AS7" s="20">
        <f t="shared" si="4"/>
        <v>9</v>
      </c>
      <c r="AT7" s="20">
        <f t="shared" si="5"/>
        <v>10</v>
      </c>
      <c r="AU7" s="20">
        <f t="shared" si="6"/>
        <v>11</v>
      </c>
      <c r="AV7" s="20">
        <f t="shared" si="7"/>
        <v>1</v>
      </c>
      <c r="AW7" s="20">
        <f t="shared" si="8"/>
        <v>2</v>
      </c>
      <c r="AX7" s="20">
        <f t="shared" si="9"/>
        <v>3</v>
      </c>
      <c r="AY7" s="20">
        <f t="shared" si="10"/>
        <v>4</v>
      </c>
      <c r="AZ7" s="20">
        <f t="shared" si="11"/>
        <v>5</v>
      </c>
    </row>
    <row r="8" spans="1:52" x14ac:dyDescent="0.3">
      <c r="A8">
        <v>8</v>
      </c>
      <c r="B8" s="13" t="s">
        <v>101</v>
      </c>
      <c r="C8" s="14" t="s">
        <v>62</v>
      </c>
      <c r="D8" s="14" t="s">
        <v>79</v>
      </c>
      <c r="E8" s="15">
        <v>10</v>
      </c>
      <c r="F8" s="16">
        <v>11</v>
      </c>
      <c r="G8" s="16">
        <v>1</v>
      </c>
      <c r="H8" s="16">
        <v>2</v>
      </c>
      <c r="I8" s="16">
        <v>3</v>
      </c>
      <c r="J8" s="16">
        <v>4</v>
      </c>
      <c r="K8" s="16">
        <v>5</v>
      </c>
      <c r="L8" s="17">
        <v>6</v>
      </c>
      <c r="M8" s="16">
        <v>7</v>
      </c>
      <c r="N8" s="16">
        <v>8</v>
      </c>
      <c r="O8" s="16">
        <v>9</v>
      </c>
      <c r="P8" s="16">
        <v>10</v>
      </c>
      <c r="Q8" s="16">
        <v>11</v>
      </c>
      <c r="R8" s="16">
        <v>1</v>
      </c>
      <c r="S8" s="16">
        <v>2</v>
      </c>
      <c r="T8" s="16">
        <v>3</v>
      </c>
      <c r="U8" s="16">
        <v>4</v>
      </c>
      <c r="V8" s="16">
        <v>5</v>
      </c>
      <c r="W8" s="18">
        <v>6</v>
      </c>
      <c r="X8" s="16">
        <v>7</v>
      </c>
      <c r="Y8" s="16">
        <v>8</v>
      </c>
      <c r="Z8" s="16">
        <v>9</v>
      </c>
      <c r="AA8" s="16">
        <v>10</v>
      </c>
      <c r="AB8" s="16">
        <v>11</v>
      </c>
      <c r="AC8" s="19">
        <v>1</v>
      </c>
      <c r="AD8" s="20">
        <v>2</v>
      </c>
      <c r="AE8" s="20">
        <f t="shared" si="12"/>
        <v>3</v>
      </c>
      <c r="AF8" s="20">
        <f t="shared" si="12"/>
        <v>4</v>
      </c>
      <c r="AG8" s="20">
        <f t="shared" si="12"/>
        <v>5</v>
      </c>
      <c r="AH8" s="20">
        <f t="shared" si="12"/>
        <v>6</v>
      </c>
      <c r="AI8" s="20">
        <f t="shared" si="12"/>
        <v>7</v>
      </c>
      <c r="AJ8" s="20">
        <f t="shared" si="12"/>
        <v>8</v>
      </c>
      <c r="AK8" s="20">
        <f t="shared" si="12"/>
        <v>9</v>
      </c>
      <c r="AL8" s="20">
        <f t="shared" si="12"/>
        <v>10</v>
      </c>
      <c r="AM8" s="20">
        <f t="shared" si="12"/>
        <v>11</v>
      </c>
      <c r="AN8" s="20">
        <f t="shared" si="12"/>
        <v>1</v>
      </c>
      <c r="AO8" s="20">
        <f t="shared" si="12"/>
        <v>2</v>
      </c>
      <c r="AP8" s="20">
        <f t="shared" si="1"/>
        <v>3</v>
      </c>
      <c r="AQ8" s="20">
        <f t="shared" si="2"/>
        <v>4</v>
      </c>
      <c r="AR8" s="20">
        <f t="shared" si="3"/>
        <v>5</v>
      </c>
      <c r="AS8" s="20">
        <f t="shared" si="4"/>
        <v>6</v>
      </c>
      <c r="AT8" s="20">
        <f t="shared" si="5"/>
        <v>7</v>
      </c>
      <c r="AU8" s="20">
        <f t="shared" si="6"/>
        <v>8</v>
      </c>
      <c r="AV8" s="20">
        <f t="shared" si="7"/>
        <v>9</v>
      </c>
      <c r="AW8" s="20">
        <f t="shared" si="8"/>
        <v>10</v>
      </c>
      <c r="AX8" s="20">
        <f t="shared" si="9"/>
        <v>11</v>
      </c>
      <c r="AY8" s="20">
        <f t="shared" si="10"/>
        <v>1</v>
      </c>
      <c r="AZ8" s="20">
        <f t="shared" si="11"/>
        <v>2</v>
      </c>
    </row>
    <row r="9" spans="1:52" x14ac:dyDescent="0.3">
      <c r="A9">
        <v>9</v>
      </c>
      <c r="B9" s="13" t="s">
        <v>102</v>
      </c>
      <c r="C9" s="14" t="s">
        <v>62</v>
      </c>
      <c r="D9" s="14" t="s">
        <v>80</v>
      </c>
      <c r="E9" s="15">
        <v>4</v>
      </c>
      <c r="F9" s="16">
        <v>5</v>
      </c>
      <c r="G9" s="16">
        <v>6</v>
      </c>
      <c r="H9" s="16">
        <v>7</v>
      </c>
      <c r="I9" s="16">
        <v>8</v>
      </c>
      <c r="J9" s="16">
        <v>9</v>
      </c>
      <c r="K9" s="16">
        <v>10</v>
      </c>
      <c r="L9" s="17">
        <v>11</v>
      </c>
      <c r="M9" s="16">
        <v>1</v>
      </c>
      <c r="N9" s="16">
        <v>2</v>
      </c>
      <c r="O9" s="16">
        <v>3</v>
      </c>
      <c r="P9" s="16">
        <v>4</v>
      </c>
      <c r="Q9" s="16">
        <v>5</v>
      </c>
      <c r="R9" s="16">
        <v>6</v>
      </c>
      <c r="S9" s="16">
        <v>7</v>
      </c>
      <c r="T9" s="16">
        <v>8</v>
      </c>
      <c r="U9" s="16">
        <v>9</v>
      </c>
      <c r="V9" s="16">
        <v>10</v>
      </c>
      <c r="W9" s="18">
        <v>11</v>
      </c>
      <c r="X9" s="16">
        <v>1</v>
      </c>
      <c r="Y9" s="16">
        <v>2</v>
      </c>
      <c r="Z9" s="16">
        <v>3</v>
      </c>
      <c r="AA9" s="16">
        <v>4</v>
      </c>
      <c r="AB9" s="16">
        <v>5</v>
      </c>
      <c r="AC9" s="19">
        <v>6</v>
      </c>
      <c r="AD9" s="20">
        <v>7</v>
      </c>
      <c r="AE9" s="20">
        <f t="shared" si="12"/>
        <v>8</v>
      </c>
      <c r="AF9" s="20">
        <f t="shared" si="12"/>
        <v>9</v>
      </c>
      <c r="AG9" s="20">
        <f t="shared" si="12"/>
        <v>10</v>
      </c>
      <c r="AH9" s="20">
        <f t="shared" si="12"/>
        <v>11</v>
      </c>
      <c r="AI9" s="20">
        <f t="shared" si="12"/>
        <v>1</v>
      </c>
      <c r="AJ9" s="20">
        <f t="shared" si="12"/>
        <v>2</v>
      </c>
      <c r="AK9" s="20">
        <f t="shared" si="12"/>
        <v>3</v>
      </c>
      <c r="AL9" s="20">
        <f t="shared" si="12"/>
        <v>4</v>
      </c>
      <c r="AM9" s="20">
        <f t="shared" si="12"/>
        <v>5</v>
      </c>
      <c r="AN9" s="20">
        <f t="shared" si="12"/>
        <v>6</v>
      </c>
      <c r="AO9" s="20">
        <f t="shared" si="12"/>
        <v>7</v>
      </c>
      <c r="AP9" s="20">
        <f t="shared" si="1"/>
        <v>8</v>
      </c>
      <c r="AQ9" s="20">
        <f t="shared" si="2"/>
        <v>9</v>
      </c>
      <c r="AR9" s="20">
        <f t="shared" si="3"/>
        <v>10</v>
      </c>
      <c r="AS9" s="20">
        <f t="shared" si="4"/>
        <v>11</v>
      </c>
      <c r="AT9" s="20">
        <f t="shared" si="5"/>
        <v>1</v>
      </c>
      <c r="AU9" s="20">
        <f t="shared" si="6"/>
        <v>2</v>
      </c>
      <c r="AV9" s="20">
        <f t="shared" si="7"/>
        <v>3</v>
      </c>
      <c r="AW9" s="20">
        <f t="shared" si="8"/>
        <v>4</v>
      </c>
      <c r="AX9" s="20">
        <f t="shared" si="9"/>
        <v>5</v>
      </c>
      <c r="AY9" s="20">
        <f t="shared" si="10"/>
        <v>6</v>
      </c>
      <c r="AZ9" s="20">
        <f t="shared" si="11"/>
        <v>7</v>
      </c>
    </row>
    <row r="10" spans="1:52" x14ac:dyDescent="0.3">
      <c r="A10">
        <v>10</v>
      </c>
      <c r="B10" s="13" t="s">
        <v>103</v>
      </c>
      <c r="C10" s="14" t="s">
        <v>62</v>
      </c>
      <c r="D10" s="14" t="s">
        <v>81</v>
      </c>
      <c r="E10" s="15">
        <v>7</v>
      </c>
      <c r="F10" s="16">
        <v>8</v>
      </c>
      <c r="G10" s="16">
        <v>9</v>
      </c>
      <c r="H10" s="16">
        <v>10</v>
      </c>
      <c r="I10" s="16">
        <v>11</v>
      </c>
      <c r="J10" s="16">
        <v>1</v>
      </c>
      <c r="K10" s="16">
        <v>2</v>
      </c>
      <c r="L10" s="17">
        <v>3</v>
      </c>
      <c r="M10" s="16">
        <v>4</v>
      </c>
      <c r="N10" s="16">
        <v>5</v>
      </c>
      <c r="O10" s="16">
        <v>6</v>
      </c>
      <c r="P10" s="16">
        <v>7</v>
      </c>
      <c r="Q10" s="16">
        <v>8</v>
      </c>
      <c r="R10" s="16">
        <v>9</v>
      </c>
      <c r="S10" s="16">
        <v>10</v>
      </c>
      <c r="T10" s="16">
        <v>11</v>
      </c>
      <c r="U10" s="16">
        <v>1</v>
      </c>
      <c r="V10" s="16">
        <v>2</v>
      </c>
      <c r="W10" s="18">
        <v>3</v>
      </c>
      <c r="X10" s="16">
        <v>4</v>
      </c>
      <c r="Y10" s="16">
        <v>5</v>
      </c>
      <c r="Z10" s="16">
        <v>6</v>
      </c>
      <c r="AA10" s="16">
        <v>7</v>
      </c>
      <c r="AB10" s="16">
        <v>8</v>
      </c>
      <c r="AC10" s="19">
        <v>9</v>
      </c>
      <c r="AD10" s="20">
        <v>10</v>
      </c>
      <c r="AE10" s="20">
        <f t="shared" si="12"/>
        <v>11</v>
      </c>
      <c r="AF10" s="20">
        <f t="shared" si="12"/>
        <v>1</v>
      </c>
      <c r="AG10" s="20">
        <f t="shared" si="12"/>
        <v>2</v>
      </c>
      <c r="AH10" s="20">
        <f t="shared" si="12"/>
        <v>3</v>
      </c>
      <c r="AI10" s="20">
        <f t="shared" si="12"/>
        <v>4</v>
      </c>
      <c r="AJ10" s="20">
        <f t="shared" si="12"/>
        <v>5</v>
      </c>
      <c r="AK10" s="20">
        <f t="shared" si="12"/>
        <v>6</v>
      </c>
      <c r="AL10" s="20">
        <f t="shared" si="12"/>
        <v>7</v>
      </c>
      <c r="AM10" s="20">
        <f t="shared" si="12"/>
        <v>8</v>
      </c>
      <c r="AN10" s="20">
        <f t="shared" si="12"/>
        <v>9</v>
      </c>
      <c r="AO10" s="20">
        <f t="shared" si="12"/>
        <v>10</v>
      </c>
      <c r="AP10" s="20">
        <f t="shared" si="1"/>
        <v>11</v>
      </c>
      <c r="AQ10" s="20">
        <f t="shared" si="2"/>
        <v>1</v>
      </c>
      <c r="AR10" s="20">
        <f t="shared" si="3"/>
        <v>2</v>
      </c>
      <c r="AS10" s="20">
        <f t="shared" si="4"/>
        <v>3</v>
      </c>
      <c r="AT10" s="20">
        <f t="shared" si="5"/>
        <v>4</v>
      </c>
      <c r="AU10" s="20">
        <f t="shared" si="6"/>
        <v>5</v>
      </c>
      <c r="AV10" s="20">
        <f t="shared" si="7"/>
        <v>6</v>
      </c>
      <c r="AW10" s="20">
        <f t="shared" si="8"/>
        <v>7</v>
      </c>
      <c r="AX10" s="20">
        <f t="shared" si="9"/>
        <v>8</v>
      </c>
      <c r="AY10" s="20">
        <f t="shared" si="10"/>
        <v>9</v>
      </c>
      <c r="AZ10" s="20">
        <f t="shared" si="11"/>
        <v>10</v>
      </c>
    </row>
    <row r="11" spans="1:52" x14ac:dyDescent="0.3">
      <c r="A11">
        <v>11</v>
      </c>
      <c r="B11" s="13" t="s">
        <v>104</v>
      </c>
      <c r="C11" s="14" t="s">
        <v>62</v>
      </c>
      <c r="D11" s="14" t="s">
        <v>82</v>
      </c>
      <c r="E11" s="15">
        <v>6</v>
      </c>
      <c r="F11" s="16">
        <v>7</v>
      </c>
      <c r="G11" s="16">
        <v>8</v>
      </c>
      <c r="H11" s="16">
        <v>9</v>
      </c>
      <c r="I11" s="16">
        <v>10</v>
      </c>
      <c r="J11" s="16">
        <v>11</v>
      </c>
      <c r="K11" s="16">
        <v>1</v>
      </c>
      <c r="L11" s="17">
        <v>2</v>
      </c>
      <c r="M11" s="16">
        <v>3</v>
      </c>
      <c r="N11" s="16">
        <v>4</v>
      </c>
      <c r="O11" s="16">
        <v>5</v>
      </c>
      <c r="P11" s="16">
        <v>6</v>
      </c>
      <c r="Q11" s="16">
        <v>7</v>
      </c>
      <c r="R11" s="16">
        <v>8</v>
      </c>
      <c r="S11" s="16">
        <v>9</v>
      </c>
      <c r="T11" s="16">
        <v>10</v>
      </c>
      <c r="U11" s="16">
        <v>11</v>
      </c>
      <c r="V11" s="16">
        <v>1</v>
      </c>
      <c r="W11" s="18">
        <v>2</v>
      </c>
      <c r="X11" s="16">
        <v>3</v>
      </c>
      <c r="Y11" s="16">
        <v>4</v>
      </c>
      <c r="Z11" s="16">
        <v>5</v>
      </c>
      <c r="AA11" s="16">
        <v>6</v>
      </c>
      <c r="AB11" s="16">
        <v>7</v>
      </c>
      <c r="AC11" s="19">
        <v>8</v>
      </c>
      <c r="AD11" s="20">
        <v>9</v>
      </c>
      <c r="AE11" s="20">
        <f t="shared" si="12"/>
        <v>10</v>
      </c>
      <c r="AF11" s="20">
        <f t="shared" si="12"/>
        <v>11</v>
      </c>
      <c r="AG11" s="20">
        <f t="shared" si="12"/>
        <v>1</v>
      </c>
      <c r="AH11" s="20">
        <f t="shared" si="12"/>
        <v>2</v>
      </c>
      <c r="AI11" s="20">
        <f t="shared" si="12"/>
        <v>3</v>
      </c>
      <c r="AJ11" s="20">
        <f t="shared" si="12"/>
        <v>4</v>
      </c>
      <c r="AK11" s="20">
        <f t="shared" si="12"/>
        <v>5</v>
      </c>
      <c r="AL11" s="20">
        <f t="shared" si="12"/>
        <v>6</v>
      </c>
      <c r="AM11" s="20">
        <f t="shared" si="12"/>
        <v>7</v>
      </c>
      <c r="AN11" s="20">
        <f t="shared" si="12"/>
        <v>8</v>
      </c>
      <c r="AO11" s="20">
        <f t="shared" si="12"/>
        <v>9</v>
      </c>
      <c r="AP11" s="20">
        <f t="shared" si="1"/>
        <v>10</v>
      </c>
      <c r="AQ11" s="20">
        <f t="shared" si="2"/>
        <v>11</v>
      </c>
      <c r="AR11" s="20">
        <f t="shared" si="3"/>
        <v>1</v>
      </c>
      <c r="AS11" s="20">
        <f t="shared" si="4"/>
        <v>2</v>
      </c>
      <c r="AT11" s="20">
        <f t="shared" si="5"/>
        <v>3</v>
      </c>
      <c r="AU11" s="20">
        <f t="shared" si="6"/>
        <v>4</v>
      </c>
      <c r="AV11" s="20">
        <f t="shared" si="7"/>
        <v>5</v>
      </c>
      <c r="AW11" s="20">
        <f t="shared" si="8"/>
        <v>6</v>
      </c>
      <c r="AX11" s="20">
        <f t="shared" si="9"/>
        <v>7</v>
      </c>
      <c r="AY11" s="20">
        <f t="shared" si="10"/>
        <v>8</v>
      </c>
      <c r="AZ11" s="20">
        <f t="shared" si="11"/>
        <v>9</v>
      </c>
    </row>
    <row r="12" spans="1:52" x14ac:dyDescent="0.3">
      <c r="A12">
        <v>12</v>
      </c>
      <c r="B12" s="21" t="s">
        <v>105</v>
      </c>
      <c r="C12" s="22" t="s">
        <v>62</v>
      </c>
      <c r="D12" s="22" t="s">
        <v>83</v>
      </c>
      <c r="E12" s="23">
        <v>8</v>
      </c>
      <c r="F12" s="24">
        <v>9</v>
      </c>
      <c r="G12" s="24">
        <v>10</v>
      </c>
      <c r="H12" s="24">
        <v>11</v>
      </c>
      <c r="I12" s="24">
        <v>1</v>
      </c>
      <c r="J12" s="24">
        <v>2</v>
      </c>
      <c r="K12" s="24">
        <v>3</v>
      </c>
      <c r="L12" s="25">
        <v>4</v>
      </c>
      <c r="M12" s="24">
        <v>5</v>
      </c>
      <c r="N12" s="24">
        <v>6</v>
      </c>
      <c r="O12" s="24">
        <v>7</v>
      </c>
      <c r="P12" s="24">
        <v>8</v>
      </c>
      <c r="Q12" s="24">
        <v>9</v>
      </c>
      <c r="R12" s="24">
        <v>10</v>
      </c>
      <c r="S12" s="24">
        <v>11</v>
      </c>
      <c r="T12" s="24">
        <v>1</v>
      </c>
      <c r="U12" s="24">
        <v>2</v>
      </c>
      <c r="V12" s="24">
        <v>3</v>
      </c>
      <c r="W12" s="26">
        <v>4</v>
      </c>
      <c r="X12" s="24">
        <v>5</v>
      </c>
      <c r="Y12" s="24">
        <v>6</v>
      </c>
      <c r="Z12" s="24">
        <v>7</v>
      </c>
      <c r="AA12" s="24">
        <v>8</v>
      </c>
      <c r="AB12" s="24">
        <v>9</v>
      </c>
      <c r="AC12" s="27">
        <v>10</v>
      </c>
      <c r="AD12" s="28">
        <v>11</v>
      </c>
      <c r="AE12" s="20">
        <f t="shared" si="12"/>
        <v>1</v>
      </c>
      <c r="AF12" s="20">
        <f t="shared" si="12"/>
        <v>2</v>
      </c>
      <c r="AG12" s="20">
        <f t="shared" si="12"/>
        <v>3</v>
      </c>
      <c r="AH12" s="20">
        <f t="shared" si="12"/>
        <v>4</v>
      </c>
      <c r="AI12" s="20">
        <f t="shared" si="12"/>
        <v>5</v>
      </c>
      <c r="AJ12" s="20">
        <f t="shared" si="12"/>
        <v>6</v>
      </c>
      <c r="AK12" s="20">
        <f t="shared" si="12"/>
        <v>7</v>
      </c>
      <c r="AL12" s="20">
        <f t="shared" si="12"/>
        <v>8</v>
      </c>
      <c r="AM12" s="20">
        <f t="shared" si="12"/>
        <v>9</v>
      </c>
      <c r="AN12" s="20">
        <f t="shared" si="12"/>
        <v>10</v>
      </c>
      <c r="AO12" s="20">
        <f t="shared" si="12"/>
        <v>11</v>
      </c>
      <c r="AP12" s="20">
        <f t="shared" si="1"/>
        <v>1</v>
      </c>
      <c r="AQ12" s="20">
        <f t="shared" si="2"/>
        <v>2</v>
      </c>
      <c r="AR12" s="20">
        <f t="shared" si="3"/>
        <v>3</v>
      </c>
      <c r="AS12" s="20">
        <f t="shared" si="4"/>
        <v>4</v>
      </c>
      <c r="AT12" s="20">
        <f t="shared" si="5"/>
        <v>5</v>
      </c>
      <c r="AU12" s="20">
        <f t="shared" si="6"/>
        <v>6</v>
      </c>
      <c r="AV12" s="20">
        <f t="shared" si="7"/>
        <v>7</v>
      </c>
      <c r="AW12" s="20">
        <f t="shared" si="8"/>
        <v>8</v>
      </c>
      <c r="AX12" s="20">
        <f t="shared" si="9"/>
        <v>9</v>
      </c>
      <c r="AY12" s="20">
        <f t="shared" si="10"/>
        <v>10</v>
      </c>
      <c r="AZ12" s="20">
        <f t="shared" si="11"/>
        <v>11</v>
      </c>
    </row>
    <row r="13" spans="1:52" x14ac:dyDescent="0.3">
      <c r="A13">
        <v>13</v>
      </c>
      <c r="B13" s="5" t="s">
        <v>106</v>
      </c>
      <c r="C13" s="6" t="s">
        <v>84</v>
      </c>
      <c r="D13" s="6" t="s">
        <v>86</v>
      </c>
      <c r="E13" s="7">
        <v>7</v>
      </c>
      <c r="F13" s="8">
        <v>8</v>
      </c>
      <c r="G13" s="8">
        <v>1</v>
      </c>
      <c r="H13" s="8">
        <v>2</v>
      </c>
      <c r="I13" s="8">
        <v>3</v>
      </c>
      <c r="J13" s="8">
        <v>4</v>
      </c>
      <c r="K13" s="8">
        <v>5</v>
      </c>
      <c r="L13" s="9">
        <v>6</v>
      </c>
      <c r="M13" s="8">
        <v>7</v>
      </c>
      <c r="N13" s="8">
        <v>8</v>
      </c>
      <c r="O13" s="8">
        <v>1</v>
      </c>
      <c r="P13" s="8">
        <v>2</v>
      </c>
      <c r="Q13" s="8">
        <v>3</v>
      </c>
      <c r="R13" s="8">
        <v>4</v>
      </c>
      <c r="S13" s="8">
        <v>5</v>
      </c>
      <c r="T13" s="10">
        <v>6</v>
      </c>
      <c r="U13" s="8">
        <v>7</v>
      </c>
      <c r="V13" s="8">
        <v>8</v>
      </c>
      <c r="W13" s="8">
        <v>1</v>
      </c>
      <c r="X13" s="8">
        <v>2</v>
      </c>
      <c r="Y13" s="8">
        <v>3</v>
      </c>
      <c r="Z13" s="8">
        <v>4</v>
      </c>
      <c r="AA13" s="8">
        <v>5</v>
      </c>
      <c r="AB13" s="10">
        <v>6</v>
      </c>
      <c r="AC13" s="11">
        <v>7</v>
      </c>
      <c r="AD13" s="12">
        <v>8</v>
      </c>
      <c r="AE13" s="20">
        <f>IF(AD13=8, 1, AD13+1)</f>
        <v>1</v>
      </c>
      <c r="AF13" s="20">
        <f t="shared" ref="AF13:AO13" si="13">IF(AE13=8, 1, AE13+1)</f>
        <v>2</v>
      </c>
      <c r="AG13" s="20">
        <f t="shared" si="13"/>
        <v>3</v>
      </c>
      <c r="AH13" s="20">
        <f t="shared" si="13"/>
        <v>4</v>
      </c>
      <c r="AI13" s="20">
        <f t="shared" si="13"/>
        <v>5</v>
      </c>
      <c r="AJ13" s="20">
        <f t="shared" si="13"/>
        <v>6</v>
      </c>
      <c r="AK13" s="20">
        <f t="shared" si="13"/>
        <v>7</v>
      </c>
      <c r="AL13" s="20">
        <f t="shared" si="13"/>
        <v>8</v>
      </c>
      <c r="AM13" s="20">
        <f t="shared" si="13"/>
        <v>1</v>
      </c>
      <c r="AN13" s="20">
        <f t="shared" si="13"/>
        <v>2</v>
      </c>
      <c r="AO13" s="20">
        <f t="shared" si="13"/>
        <v>3</v>
      </c>
      <c r="AP13" s="20">
        <f t="shared" ref="AP13:AP20" si="14">IF(AO13=8, 1, AO13+1)</f>
        <v>4</v>
      </c>
      <c r="AQ13" s="20">
        <f t="shared" ref="AQ13:AQ20" si="15">IF(AP13=8, 1, AP13+1)</f>
        <v>5</v>
      </c>
      <c r="AR13" s="20">
        <f t="shared" ref="AR13:AR20" si="16">IF(AQ13=8, 1, AQ13+1)</f>
        <v>6</v>
      </c>
      <c r="AS13" s="20">
        <f t="shared" ref="AS13:AS20" si="17">IF(AR13=8, 1, AR13+1)</f>
        <v>7</v>
      </c>
      <c r="AT13" s="20">
        <f t="shared" ref="AT13:AT20" si="18">IF(AS13=8, 1, AS13+1)</f>
        <v>8</v>
      </c>
      <c r="AU13" s="20">
        <f t="shared" ref="AU13:AU20" si="19">IF(AT13=8, 1, AT13+1)</f>
        <v>1</v>
      </c>
      <c r="AV13" s="20">
        <f t="shared" ref="AV13:AV20" si="20">IF(AU13=8, 1, AU13+1)</f>
        <v>2</v>
      </c>
      <c r="AW13" s="20">
        <f t="shared" ref="AW13:AW20" si="21">IF(AV13=8, 1, AV13+1)</f>
        <v>3</v>
      </c>
      <c r="AX13" s="20">
        <f t="shared" ref="AX13:AX20" si="22">IF(AW13=8, 1, AW13+1)</f>
        <v>4</v>
      </c>
      <c r="AY13" s="20">
        <f t="shared" ref="AY13:AY20" si="23">IF(AX13=8, 1, AX13+1)</f>
        <v>5</v>
      </c>
      <c r="AZ13" s="20">
        <f t="shared" ref="AZ13:AZ20" si="24">IF(AY13=8, 1, AY13+1)</f>
        <v>6</v>
      </c>
    </row>
    <row r="14" spans="1:52" x14ac:dyDescent="0.3">
      <c r="A14">
        <v>14</v>
      </c>
      <c r="B14" s="13" t="s">
        <v>107</v>
      </c>
      <c r="C14" s="14" t="s">
        <v>84</v>
      </c>
      <c r="D14" s="14" t="s">
        <v>87</v>
      </c>
      <c r="E14" s="15">
        <v>5</v>
      </c>
      <c r="F14" s="16">
        <v>6</v>
      </c>
      <c r="G14" s="16">
        <v>7</v>
      </c>
      <c r="H14" s="16">
        <v>8</v>
      </c>
      <c r="I14" s="16">
        <v>1</v>
      </c>
      <c r="J14" s="16">
        <v>2</v>
      </c>
      <c r="K14" s="16">
        <v>3</v>
      </c>
      <c r="L14" s="17">
        <v>4</v>
      </c>
      <c r="M14" s="16">
        <v>5</v>
      </c>
      <c r="N14" s="16">
        <v>6</v>
      </c>
      <c r="O14" s="16">
        <v>7</v>
      </c>
      <c r="P14" s="16">
        <v>8</v>
      </c>
      <c r="Q14" s="16">
        <v>1</v>
      </c>
      <c r="R14" s="16">
        <v>2</v>
      </c>
      <c r="S14" s="16">
        <v>3</v>
      </c>
      <c r="T14" s="18">
        <v>4</v>
      </c>
      <c r="U14" s="16">
        <v>5</v>
      </c>
      <c r="V14" s="16">
        <v>6</v>
      </c>
      <c r="W14" s="16">
        <v>7</v>
      </c>
      <c r="X14" s="16">
        <v>8</v>
      </c>
      <c r="Y14" s="16">
        <v>1</v>
      </c>
      <c r="Z14" s="16">
        <v>2</v>
      </c>
      <c r="AA14" s="16">
        <v>3</v>
      </c>
      <c r="AB14" s="18">
        <v>4</v>
      </c>
      <c r="AC14" s="19">
        <v>5</v>
      </c>
      <c r="AD14" s="20">
        <v>6</v>
      </c>
      <c r="AE14" s="20">
        <f t="shared" ref="AE14:AO14" si="25">IF(AD14=8, 1, AD14+1)</f>
        <v>7</v>
      </c>
      <c r="AF14" s="20">
        <f t="shared" si="25"/>
        <v>8</v>
      </c>
      <c r="AG14" s="20">
        <f t="shared" si="25"/>
        <v>1</v>
      </c>
      <c r="AH14" s="20">
        <f t="shared" si="25"/>
        <v>2</v>
      </c>
      <c r="AI14" s="20">
        <f t="shared" si="25"/>
        <v>3</v>
      </c>
      <c r="AJ14" s="20">
        <f t="shared" si="25"/>
        <v>4</v>
      </c>
      <c r="AK14" s="20">
        <f t="shared" si="25"/>
        <v>5</v>
      </c>
      <c r="AL14" s="20">
        <f t="shared" si="25"/>
        <v>6</v>
      </c>
      <c r="AM14" s="20">
        <f t="shared" si="25"/>
        <v>7</v>
      </c>
      <c r="AN14" s="20">
        <f t="shared" si="25"/>
        <v>8</v>
      </c>
      <c r="AO14" s="20">
        <f t="shared" si="25"/>
        <v>1</v>
      </c>
      <c r="AP14" s="20">
        <f t="shared" si="14"/>
        <v>2</v>
      </c>
      <c r="AQ14" s="20">
        <f t="shared" si="15"/>
        <v>3</v>
      </c>
      <c r="AR14" s="20">
        <f t="shared" si="16"/>
        <v>4</v>
      </c>
      <c r="AS14" s="20">
        <f t="shared" si="17"/>
        <v>5</v>
      </c>
      <c r="AT14" s="20">
        <f t="shared" si="18"/>
        <v>6</v>
      </c>
      <c r="AU14" s="20">
        <f t="shared" si="19"/>
        <v>7</v>
      </c>
      <c r="AV14" s="20">
        <f t="shared" si="20"/>
        <v>8</v>
      </c>
      <c r="AW14" s="20">
        <f t="shared" si="21"/>
        <v>1</v>
      </c>
      <c r="AX14" s="20">
        <f t="shared" si="22"/>
        <v>2</v>
      </c>
      <c r="AY14" s="20">
        <f t="shared" si="23"/>
        <v>3</v>
      </c>
      <c r="AZ14" s="20">
        <f t="shared" si="24"/>
        <v>4</v>
      </c>
    </row>
    <row r="15" spans="1:52" x14ac:dyDescent="0.3">
      <c r="A15">
        <v>15</v>
      </c>
      <c r="B15" s="13" t="s">
        <v>108</v>
      </c>
      <c r="C15" s="14" t="s">
        <v>84</v>
      </c>
      <c r="D15" s="14" t="s">
        <v>88</v>
      </c>
      <c r="E15" s="15">
        <v>3</v>
      </c>
      <c r="F15" s="16">
        <v>4</v>
      </c>
      <c r="G15" s="16">
        <v>5</v>
      </c>
      <c r="H15" s="16">
        <v>6</v>
      </c>
      <c r="I15" s="16">
        <v>7</v>
      </c>
      <c r="J15" s="16">
        <v>8</v>
      </c>
      <c r="K15" s="16">
        <v>1</v>
      </c>
      <c r="L15" s="17">
        <v>2</v>
      </c>
      <c r="M15" s="16">
        <v>3</v>
      </c>
      <c r="N15" s="16">
        <v>4</v>
      </c>
      <c r="O15" s="16">
        <v>5</v>
      </c>
      <c r="P15" s="16">
        <v>6</v>
      </c>
      <c r="Q15" s="16">
        <v>7</v>
      </c>
      <c r="R15" s="16">
        <v>8</v>
      </c>
      <c r="S15" s="16">
        <v>1</v>
      </c>
      <c r="T15" s="18">
        <v>2</v>
      </c>
      <c r="U15" s="16">
        <v>3</v>
      </c>
      <c r="V15" s="16">
        <v>4</v>
      </c>
      <c r="W15" s="16">
        <v>5</v>
      </c>
      <c r="X15" s="16">
        <v>6</v>
      </c>
      <c r="Y15" s="16">
        <v>7</v>
      </c>
      <c r="Z15" s="16">
        <v>8</v>
      </c>
      <c r="AA15" s="16">
        <v>1</v>
      </c>
      <c r="AB15" s="18">
        <v>2</v>
      </c>
      <c r="AC15" s="19">
        <v>3</v>
      </c>
      <c r="AD15" s="20">
        <v>4</v>
      </c>
      <c r="AE15" s="20">
        <f t="shared" ref="AE15:AO15" si="26">IF(AD15=8, 1, AD15+1)</f>
        <v>5</v>
      </c>
      <c r="AF15" s="20">
        <f t="shared" si="26"/>
        <v>6</v>
      </c>
      <c r="AG15" s="20">
        <f t="shared" si="26"/>
        <v>7</v>
      </c>
      <c r="AH15" s="20">
        <f t="shared" si="26"/>
        <v>8</v>
      </c>
      <c r="AI15" s="20">
        <f t="shared" si="26"/>
        <v>1</v>
      </c>
      <c r="AJ15" s="20">
        <f t="shared" si="26"/>
        <v>2</v>
      </c>
      <c r="AK15" s="20">
        <f t="shared" si="26"/>
        <v>3</v>
      </c>
      <c r="AL15" s="20">
        <f t="shared" si="26"/>
        <v>4</v>
      </c>
      <c r="AM15" s="20">
        <f t="shared" si="26"/>
        <v>5</v>
      </c>
      <c r="AN15" s="20">
        <f t="shared" si="26"/>
        <v>6</v>
      </c>
      <c r="AO15" s="20">
        <f t="shared" si="26"/>
        <v>7</v>
      </c>
      <c r="AP15" s="20">
        <f t="shared" si="14"/>
        <v>8</v>
      </c>
      <c r="AQ15" s="20">
        <f t="shared" si="15"/>
        <v>1</v>
      </c>
      <c r="AR15" s="20">
        <f t="shared" si="16"/>
        <v>2</v>
      </c>
      <c r="AS15" s="20">
        <f t="shared" si="17"/>
        <v>3</v>
      </c>
      <c r="AT15" s="20">
        <f t="shared" si="18"/>
        <v>4</v>
      </c>
      <c r="AU15" s="20">
        <f t="shared" si="19"/>
        <v>5</v>
      </c>
      <c r="AV15" s="20">
        <f t="shared" si="20"/>
        <v>6</v>
      </c>
      <c r="AW15" s="20">
        <f t="shared" si="21"/>
        <v>7</v>
      </c>
      <c r="AX15" s="20">
        <f t="shared" si="22"/>
        <v>8</v>
      </c>
      <c r="AY15" s="20">
        <f t="shared" si="23"/>
        <v>1</v>
      </c>
      <c r="AZ15" s="20">
        <f t="shared" si="24"/>
        <v>2</v>
      </c>
    </row>
    <row r="16" spans="1:52" x14ac:dyDescent="0.3">
      <c r="A16">
        <v>16</v>
      </c>
      <c r="B16" s="13" t="s">
        <v>109</v>
      </c>
      <c r="C16" s="14" t="s">
        <v>84</v>
      </c>
      <c r="D16" s="14" t="s">
        <v>89</v>
      </c>
      <c r="E16" s="15">
        <v>2</v>
      </c>
      <c r="F16" s="16">
        <v>3</v>
      </c>
      <c r="G16" s="16">
        <v>4</v>
      </c>
      <c r="H16" s="16">
        <v>5</v>
      </c>
      <c r="I16" s="16">
        <v>6</v>
      </c>
      <c r="J16" s="16">
        <v>7</v>
      </c>
      <c r="K16" s="16">
        <v>8</v>
      </c>
      <c r="L16" s="17">
        <v>1</v>
      </c>
      <c r="M16" s="16">
        <v>2</v>
      </c>
      <c r="N16" s="16">
        <v>3</v>
      </c>
      <c r="O16" s="16">
        <v>4</v>
      </c>
      <c r="P16" s="16">
        <v>5</v>
      </c>
      <c r="Q16" s="16">
        <v>6</v>
      </c>
      <c r="R16" s="16">
        <v>7</v>
      </c>
      <c r="S16" s="16">
        <v>8</v>
      </c>
      <c r="T16" s="18">
        <v>1</v>
      </c>
      <c r="U16" s="16">
        <v>2</v>
      </c>
      <c r="V16" s="16">
        <v>3</v>
      </c>
      <c r="W16" s="16">
        <v>4</v>
      </c>
      <c r="X16" s="16">
        <v>5</v>
      </c>
      <c r="Y16" s="16">
        <v>6</v>
      </c>
      <c r="Z16" s="16">
        <v>7</v>
      </c>
      <c r="AA16" s="16">
        <v>8</v>
      </c>
      <c r="AB16" s="18">
        <v>1</v>
      </c>
      <c r="AC16" s="19">
        <v>2</v>
      </c>
      <c r="AD16" s="20">
        <v>3</v>
      </c>
      <c r="AE16" s="20">
        <f t="shared" ref="AE16:AO16" si="27">IF(AD16=8, 1, AD16+1)</f>
        <v>4</v>
      </c>
      <c r="AF16" s="20">
        <f t="shared" si="27"/>
        <v>5</v>
      </c>
      <c r="AG16" s="20">
        <f t="shared" si="27"/>
        <v>6</v>
      </c>
      <c r="AH16" s="20">
        <f t="shared" si="27"/>
        <v>7</v>
      </c>
      <c r="AI16" s="20">
        <f t="shared" si="27"/>
        <v>8</v>
      </c>
      <c r="AJ16" s="20">
        <f t="shared" si="27"/>
        <v>1</v>
      </c>
      <c r="AK16" s="20">
        <f t="shared" si="27"/>
        <v>2</v>
      </c>
      <c r="AL16" s="20">
        <f t="shared" si="27"/>
        <v>3</v>
      </c>
      <c r="AM16" s="20">
        <f t="shared" si="27"/>
        <v>4</v>
      </c>
      <c r="AN16" s="20">
        <f t="shared" si="27"/>
        <v>5</v>
      </c>
      <c r="AO16" s="20">
        <f t="shared" si="27"/>
        <v>6</v>
      </c>
      <c r="AP16" s="20">
        <f t="shared" si="14"/>
        <v>7</v>
      </c>
      <c r="AQ16" s="20">
        <f t="shared" si="15"/>
        <v>8</v>
      </c>
      <c r="AR16" s="20">
        <f t="shared" si="16"/>
        <v>1</v>
      </c>
      <c r="AS16" s="20">
        <f t="shared" si="17"/>
        <v>2</v>
      </c>
      <c r="AT16" s="20">
        <f t="shared" si="18"/>
        <v>3</v>
      </c>
      <c r="AU16" s="20">
        <f t="shared" si="19"/>
        <v>4</v>
      </c>
      <c r="AV16" s="20">
        <f t="shared" si="20"/>
        <v>5</v>
      </c>
      <c r="AW16" s="20">
        <f t="shared" si="21"/>
        <v>6</v>
      </c>
      <c r="AX16" s="20">
        <f t="shared" si="22"/>
        <v>7</v>
      </c>
      <c r="AY16" s="20">
        <f t="shared" si="23"/>
        <v>8</v>
      </c>
      <c r="AZ16" s="20">
        <f t="shared" si="24"/>
        <v>1</v>
      </c>
    </row>
    <row r="17" spans="1:52" x14ac:dyDescent="0.3">
      <c r="A17">
        <v>17</v>
      </c>
      <c r="B17" s="13" t="s">
        <v>110</v>
      </c>
      <c r="C17" s="14" t="s">
        <v>84</v>
      </c>
      <c r="D17" s="14" t="s">
        <v>90</v>
      </c>
      <c r="E17" s="15">
        <v>6</v>
      </c>
      <c r="F17" s="16">
        <v>7</v>
      </c>
      <c r="G17" s="16">
        <v>8</v>
      </c>
      <c r="H17" s="16">
        <v>1</v>
      </c>
      <c r="I17" s="16">
        <v>2</v>
      </c>
      <c r="J17" s="16">
        <v>3</v>
      </c>
      <c r="K17" s="16">
        <v>4</v>
      </c>
      <c r="L17" s="17">
        <v>5</v>
      </c>
      <c r="M17" s="16">
        <v>6</v>
      </c>
      <c r="N17" s="16">
        <v>7</v>
      </c>
      <c r="O17" s="16">
        <v>8</v>
      </c>
      <c r="P17" s="16">
        <v>1</v>
      </c>
      <c r="Q17" s="16">
        <v>2</v>
      </c>
      <c r="R17" s="16">
        <v>3</v>
      </c>
      <c r="S17" s="16">
        <v>4</v>
      </c>
      <c r="T17" s="18">
        <v>5</v>
      </c>
      <c r="U17" s="16">
        <v>6</v>
      </c>
      <c r="V17" s="16">
        <v>7</v>
      </c>
      <c r="W17" s="16">
        <v>8</v>
      </c>
      <c r="X17" s="16">
        <v>1</v>
      </c>
      <c r="Y17" s="16">
        <v>2</v>
      </c>
      <c r="Z17" s="16">
        <v>3</v>
      </c>
      <c r="AA17" s="16">
        <v>4</v>
      </c>
      <c r="AB17" s="18">
        <v>5</v>
      </c>
      <c r="AC17" s="19">
        <v>6</v>
      </c>
      <c r="AD17" s="20">
        <v>7</v>
      </c>
      <c r="AE17" s="20">
        <f t="shared" ref="AE17:AO17" si="28">IF(AD17=8, 1, AD17+1)</f>
        <v>8</v>
      </c>
      <c r="AF17" s="20">
        <f t="shared" si="28"/>
        <v>1</v>
      </c>
      <c r="AG17" s="20">
        <f t="shared" si="28"/>
        <v>2</v>
      </c>
      <c r="AH17" s="20">
        <f t="shared" si="28"/>
        <v>3</v>
      </c>
      <c r="AI17" s="20">
        <f t="shared" si="28"/>
        <v>4</v>
      </c>
      <c r="AJ17" s="20">
        <f t="shared" si="28"/>
        <v>5</v>
      </c>
      <c r="AK17" s="20">
        <f t="shared" si="28"/>
        <v>6</v>
      </c>
      <c r="AL17" s="20">
        <f t="shared" si="28"/>
        <v>7</v>
      </c>
      <c r="AM17" s="20">
        <f t="shared" si="28"/>
        <v>8</v>
      </c>
      <c r="AN17" s="20">
        <f t="shared" si="28"/>
        <v>1</v>
      </c>
      <c r="AO17" s="20">
        <f t="shared" si="28"/>
        <v>2</v>
      </c>
      <c r="AP17" s="20">
        <f t="shared" si="14"/>
        <v>3</v>
      </c>
      <c r="AQ17" s="20">
        <f t="shared" si="15"/>
        <v>4</v>
      </c>
      <c r="AR17" s="20">
        <f t="shared" si="16"/>
        <v>5</v>
      </c>
      <c r="AS17" s="20">
        <f t="shared" si="17"/>
        <v>6</v>
      </c>
      <c r="AT17" s="20">
        <f t="shared" si="18"/>
        <v>7</v>
      </c>
      <c r="AU17" s="20">
        <f t="shared" si="19"/>
        <v>8</v>
      </c>
      <c r="AV17" s="20">
        <f t="shared" si="20"/>
        <v>1</v>
      </c>
      <c r="AW17" s="20">
        <f t="shared" si="21"/>
        <v>2</v>
      </c>
      <c r="AX17" s="20">
        <f t="shared" si="22"/>
        <v>3</v>
      </c>
      <c r="AY17" s="20">
        <f t="shared" si="23"/>
        <v>4</v>
      </c>
      <c r="AZ17" s="20">
        <f t="shared" si="24"/>
        <v>5</v>
      </c>
    </row>
    <row r="18" spans="1:52" x14ac:dyDescent="0.3">
      <c r="A18">
        <v>18</v>
      </c>
      <c r="B18" s="13" t="s">
        <v>111</v>
      </c>
      <c r="C18" s="14" t="s">
        <v>84</v>
      </c>
      <c r="D18" s="14" t="s">
        <v>91</v>
      </c>
      <c r="E18" s="15">
        <v>4</v>
      </c>
      <c r="F18" s="16">
        <v>5</v>
      </c>
      <c r="G18" s="16">
        <v>6</v>
      </c>
      <c r="H18" s="16">
        <v>7</v>
      </c>
      <c r="I18" s="16">
        <v>8</v>
      </c>
      <c r="J18" s="16">
        <v>1</v>
      </c>
      <c r="K18" s="16">
        <v>2</v>
      </c>
      <c r="L18" s="17">
        <v>3</v>
      </c>
      <c r="M18" s="16">
        <v>4</v>
      </c>
      <c r="N18" s="16">
        <v>5</v>
      </c>
      <c r="O18" s="16">
        <v>6</v>
      </c>
      <c r="P18" s="16">
        <v>7</v>
      </c>
      <c r="Q18" s="16">
        <v>8</v>
      </c>
      <c r="R18" s="16">
        <v>1</v>
      </c>
      <c r="S18" s="16">
        <v>2</v>
      </c>
      <c r="T18" s="18">
        <v>3</v>
      </c>
      <c r="U18" s="16">
        <v>4</v>
      </c>
      <c r="V18" s="16">
        <v>5</v>
      </c>
      <c r="W18" s="16">
        <v>6</v>
      </c>
      <c r="X18" s="16">
        <v>7</v>
      </c>
      <c r="Y18" s="16">
        <v>8</v>
      </c>
      <c r="Z18" s="16">
        <v>1</v>
      </c>
      <c r="AA18" s="16">
        <v>2</v>
      </c>
      <c r="AB18" s="18">
        <v>3</v>
      </c>
      <c r="AC18" s="19">
        <v>4</v>
      </c>
      <c r="AD18" s="20">
        <v>5</v>
      </c>
      <c r="AE18" s="20">
        <f t="shared" ref="AE18:AO18" si="29">IF(AD18=8, 1, AD18+1)</f>
        <v>6</v>
      </c>
      <c r="AF18" s="20">
        <f t="shared" si="29"/>
        <v>7</v>
      </c>
      <c r="AG18" s="20">
        <f t="shared" si="29"/>
        <v>8</v>
      </c>
      <c r="AH18" s="20">
        <f t="shared" si="29"/>
        <v>1</v>
      </c>
      <c r="AI18" s="20">
        <f t="shared" si="29"/>
        <v>2</v>
      </c>
      <c r="AJ18" s="20">
        <f t="shared" si="29"/>
        <v>3</v>
      </c>
      <c r="AK18" s="20">
        <f t="shared" si="29"/>
        <v>4</v>
      </c>
      <c r="AL18" s="20">
        <f t="shared" si="29"/>
        <v>5</v>
      </c>
      <c r="AM18" s="20">
        <f t="shared" si="29"/>
        <v>6</v>
      </c>
      <c r="AN18" s="20">
        <f t="shared" si="29"/>
        <v>7</v>
      </c>
      <c r="AO18" s="20">
        <f t="shared" si="29"/>
        <v>8</v>
      </c>
      <c r="AP18" s="20">
        <f t="shared" si="14"/>
        <v>1</v>
      </c>
      <c r="AQ18" s="20">
        <f t="shared" si="15"/>
        <v>2</v>
      </c>
      <c r="AR18" s="20">
        <f t="shared" si="16"/>
        <v>3</v>
      </c>
      <c r="AS18" s="20">
        <f t="shared" si="17"/>
        <v>4</v>
      </c>
      <c r="AT18" s="20">
        <f t="shared" si="18"/>
        <v>5</v>
      </c>
      <c r="AU18" s="20">
        <f t="shared" si="19"/>
        <v>6</v>
      </c>
      <c r="AV18" s="20">
        <f t="shared" si="20"/>
        <v>7</v>
      </c>
      <c r="AW18" s="20">
        <f t="shared" si="21"/>
        <v>8</v>
      </c>
      <c r="AX18" s="20">
        <f t="shared" si="22"/>
        <v>1</v>
      </c>
      <c r="AY18" s="20">
        <f t="shared" si="23"/>
        <v>2</v>
      </c>
      <c r="AZ18" s="20">
        <f t="shared" si="24"/>
        <v>3</v>
      </c>
    </row>
    <row r="19" spans="1:52" x14ac:dyDescent="0.3">
      <c r="A19">
        <v>19</v>
      </c>
      <c r="B19" s="13" t="s">
        <v>112</v>
      </c>
      <c r="C19" s="14" t="s">
        <v>84</v>
      </c>
      <c r="D19" s="14" t="s">
        <v>92</v>
      </c>
      <c r="E19" s="15">
        <v>1</v>
      </c>
      <c r="F19" s="16">
        <v>2</v>
      </c>
      <c r="G19" s="16">
        <v>3</v>
      </c>
      <c r="H19" s="16">
        <v>4</v>
      </c>
      <c r="I19" s="16">
        <v>5</v>
      </c>
      <c r="J19" s="16">
        <v>6</v>
      </c>
      <c r="K19" s="16">
        <v>7</v>
      </c>
      <c r="L19" s="17">
        <v>8</v>
      </c>
      <c r="M19" s="16">
        <v>1</v>
      </c>
      <c r="N19" s="16">
        <v>2</v>
      </c>
      <c r="O19" s="16">
        <v>3</v>
      </c>
      <c r="P19" s="16">
        <v>4</v>
      </c>
      <c r="Q19" s="16">
        <v>5</v>
      </c>
      <c r="R19" s="16">
        <v>6</v>
      </c>
      <c r="S19" s="16">
        <v>7</v>
      </c>
      <c r="T19" s="18">
        <v>8</v>
      </c>
      <c r="U19" s="16">
        <v>1</v>
      </c>
      <c r="V19" s="16">
        <v>2</v>
      </c>
      <c r="W19" s="16">
        <v>3</v>
      </c>
      <c r="X19" s="16">
        <v>4</v>
      </c>
      <c r="Y19" s="16">
        <v>5</v>
      </c>
      <c r="Z19" s="16">
        <v>6</v>
      </c>
      <c r="AA19" s="16">
        <v>7</v>
      </c>
      <c r="AB19" s="18">
        <v>8</v>
      </c>
      <c r="AC19" s="19">
        <v>1</v>
      </c>
      <c r="AD19" s="20">
        <v>2</v>
      </c>
      <c r="AE19" s="20">
        <f t="shared" ref="AE19:AO19" si="30">IF(AD19=8, 1, AD19+1)</f>
        <v>3</v>
      </c>
      <c r="AF19" s="20">
        <f t="shared" si="30"/>
        <v>4</v>
      </c>
      <c r="AG19" s="20">
        <f t="shared" si="30"/>
        <v>5</v>
      </c>
      <c r="AH19" s="20">
        <f t="shared" si="30"/>
        <v>6</v>
      </c>
      <c r="AI19" s="20">
        <f t="shared" si="30"/>
        <v>7</v>
      </c>
      <c r="AJ19" s="20">
        <f t="shared" si="30"/>
        <v>8</v>
      </c>
      <c r="AK19" s="20">
        <f t="shared" si="30"/>
        <v>1</v>
      </c>
      <c r="AL19" s="20">
        <f t="shared" si="30"/>
        <v>2</v>
      </c>
      <c r="AM19" s="20">
        <f t="shared" si="30"/>
        <v>3</v>
      </c>
      <c r="AN19" s="20">
        <f t="shared" si="30"/>
        <v>4</v>
      </c>
      <c r="AO19" s="20">
        <f t="shared" si="30"/>
        <v>5</v>
      </c>
      <c r="AP19" s="20">
        <f t="shared" si="14"/>
        <v>6</v>
      </c>
      <c r="AQ19" s="20">
        <f t="shared" si="15"/>
        <v>7</v>
      </c>
      <c r="AR19" s="20">
        <f t="shared" si="16"/>
        <v>8</v>
      </c>
      <c r="AS19" s="20">
        <f t="shared" si="17"/>
        <v>1</v>
      </c>
      <c r="AT19" s="20">
        <f t="shared" si="18"/>
        <v>2</v>
      </c>
      <c r="AU19" s="20">
        <f t="shared" si="19"/>
        <v>3</v>
      </c>
      <c r="AV19" s="20">
        <f t="shared" si="20"/>
        <v>4</v>
      </c>
      <c r="AW19" s="20">
        <f t="shared" si="21"/>
        <v>5</v>
      </c>
      <c r="AX19" s="20">
        <f t="shared" si="22"/>
        <v>6</v>
      </c>
      <c r="AY19" s="20">
        <f t="shared" si="23"/>
        <v>7</v>
      </c>
      <c r="AZ19" s="20">
        <f t="shared" si="24"/>
        <v>8</v>
      </c>
    </row>
    <row r="20" spans="1:52" ht="17.25" thickBot="1" x14ac:dyDescent="0.35">
      <c r="A20">
        <v>20</v>
      </c>
      <c r="B20" s="21" t="s">
        <v>113</v>
      </c>
      <c r="C20" s="22" t="s">
        <v>84</v>
      </c>
      <c r="D20" s="22" t="s">
        <v>93</v>
      </c>
      <c r="E20" s="29">
        <v>8</v>
      </c>
      <c r="F20" s="24">
        <v>1</v>
      </c>
      <c r="G20" s="24">
        <v>2</v>
      </c>
      <c r="H20" s="24">
        <v>3</v>
      </c>
      <c r="I20" s="24">
        <v>4</v>
      </c>
      <c r="J20" s="24">
        <v>5</v>
      </c>
      <c r="K20" s="24">
        <v>6</v>
      </c>
      <c r="L20" s="30">
        <v>7</v>
      </c>
      <c r="M20" s="24">
        <v>8</v>
      </c>
      <c r="N20" s="24">
        <v>1</v>
      </c>
      <c r="O20" s="24">
        <v>2</v>
      </c>
      <c r="P20" s="24">
        <v>3</v>
      </c>
      <c r="Q20" s="24">
        <v>4</v>
      </c>
      <c r="R20" s="24">
        <v>5</v>
      </c>
      <c r="S20" s="24">
        <v>6</v>
      </c>
      <c r="T20" s="26">
        <v>7</v>
      </c>
      <c r="U20" s="24">
        <v>8</v>
      </c>
      <c r="V20" s="24">
        <v>1</v>
      </c>
      <c r="W20" s="24">
        <v>2</v>
      </c>
      <c r="X20" s="24">
        <v>3</v>
      </c>
      <c r="Y20" s="24">
        <v>4</v>
      </c>
      <c r="Z20" s="24">
        <v>5</v>
      </c>
      <c r="AA20" s="24">
        <v>6</v>
      </c>
      <c r="AB20" s="26">
        <v>7</v>
      </c>
      <c r="AC20" s="27">
        <v>8</v>
      </c>
      <c r="AD20" s="28">
        <v>1</v>
      </c>
      <c r="AE20" s="20">
        <f t="shared" ref="AE20:AO20" si="31">IF(AD20=8, 1, AD20+1)</f>
        <v>2</v>
      </c>
      <c r="AF20" s="20">
        <f t="shared" si="31"/>
        <v>3</v>
      </c>
      <c r="AG20" s="20">
        <f t="shared" si="31"/>
        <v>4</v>
      </c>
      <c r="AH20" s="20">
        <f t="shared" si="31"/>
        <v>5</v>
      </c>
      <c r="AI20" s="20">
        <f t="shared" si="31"/>
        <v>6</v>
      </c>
      <c r="AJ20" s="20">
        <f t="shared" si="31"/>
        <v>7</v>
      </c>
      <c r="AK20" s="20">
        <f t="shared" si="31"/>
        <v>8</v>
      </c>
      <c r="AL20" s="20">
        <f t="shared" si="31"/>
        <v>1</v>
      </c>
      <c r="AM20" s="20">
        <f t="shared" si="31"/>
        <v>2</v>
      </c>
      <c r="AN20" s="20">
        <f t="shared" si="31"/>
        <v>3</v>
      </c>
      <c r="AO20" s="20">
        <f t="shared" si="31"/>
        <v>4</v>
      </c>
      <c r="AP20" s="20">
        <f t="shared" si="14"/>
        <v>5</v>
      </c>
      <c r="AQ20" s="20">
        <f t="shared" si="15"/>
        <v>6</v>
      </c>
      <c r="AR20" s="20">
        <f t="shared" si="16"/>
        <v>7</v>
      </c>
      <c r="AS20" s="20">
        <f t="shared" si="17"/>
        <v>8</v>
      </c>
      <c r="AT20" s="20">
        <f t="shared" si="18"/>
        <v>1</v>
      </c>
      <c r="AU20" s="20">
        <f t="shared" si="19"/>
        <v>2</v>
      </c>
      <c r="AV20" s="20">
        <f t="shared" si="20"/>
        <v>3</v>
      </c>
      <c r="AW20" s="20">
        <f t="shared" si="21"/>
        <v>4</v>
      </c>
      <c r="AX20" s="20">
        <f t="shared" si="22"/>
        <v>5</v>
      </c>
      <c r="AY20" s="20">
        <f t="shared" si="23"/>
        <v>6</v>
      </c>
      <c r="AZ20" s="20">
        <f t="shared" si="24"/>
        <v>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9</vt:i4>
      </vt:variant>
      <vt:variant>
        <vt:lpstr>이름 지정된 범위</vt:lpstr>
      </vt:variant>
      <vt:variant>
        <vt:i4>1</vt:i4>
      </vt:variant>
    </vt:vector>
  </HeadingPairs>
  <TitlesOfParts>
    <vt:vector size="10" baseType="lpstr">
      <vt:lpstr>탕데이터</vt:lpstr>
      <vt:lpstr>차량별</vt:lpstr>
      <vt:lpstr>운전자별</vt:lpstr>
      <vt:lpstr>차량+운전자별</vt:lpstr>
      <vt:lpstr>코스+운전자별</vt:lpstr>
      <vt:lpstr>출력예시</vt:lpstr>
      <vt:lpstr>코스차량분석</vt:lpstr>
      <vt:lpstr>차량별-코스별</vt:lpstr>
      <vt:lpstr>차량별코스</vt:lpstr>
      <vt:lpstr>출력예시!Print_Area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유카시스템</dc:creator>
  <cp:lastModifiedBy>유카시스템</cp:lastModifiedBy>
  <cp:lastPrinted>2025-05-27T01:58:14Z</cp:lastPrinted>
  <dcterms:created xsi:type="dcterms:W3CDTF">2025-05-22T05:01:14Z</dcterms:created>
  <dcterms:modified xsi:type="dcterms:W3CDTF">2025-06-16T02:32:56Z</dcterms:modified>
</cp:coreProperties>
</file>